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2.xml" ContentType="application/vnd.openxmlformats-officedocument.drawing+xml"/>
  <Override PartName="/xl/comments5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updateLinks="never"/>
  <mc:AlternateContent xmlns:mc="http://schemas.openxmlformats.org/markup-compatibility/2006">
    <mc:Choice Requires="x15">
      <x15ac:absPath xmlns:x15ac="http://schemas.microsoft.com/office/spreadsheetml/2010/11/ac" url="D:\RESPALDO 2024\ESCRITORIO\ALCALDIA 2024-2027\PLANEACION 2025\58-CONTRATOS INTERADMINISTRATIVOS\2) PINTURA URBANIZACIÓN\"/>
    </mc:Choice>
  </mc:AlternateContent>
  <xr:revisionPtr revIDLastSave="0" documentId="8_{8F016358-921F-40AA-B55E-114948002D21}" xr6:coauthVersionLast="47" xr6:coauthVersionMax="47" xr10:uidLastSave="{00000000-0000-0000-0000-000000000000}"/>
  <bookViews>
    <workbookView xWindow="-120" yWindow="-120" windowWidth="29040" windowHeight="15840" tabRatio="862" activeTab="1" xr2:uid="{F49D4BFE-B61F-45A2-9A24-CDBAC8BE91B0}"/>
  </bookViews>
  <sheets>
    <sheet name="MENU" sheetId="36" r:id="rId1"/>
    <sheet name="1-Resumen Ejecutivo" sheetId="37" r:id="rId2"/>
    <sheet name="2-Presupuesto" sheetId="1" r:id="rId3"/>
    <sheet name="CANT URBANISMO" sheetId="48" r:id="rId4"/>
    <sheet name="Otros Costos Admin" sheetId="55" r:id="rId5"/>
    <sheet name="4.1-APU Aux" sheetId="5" r:id="rId6"/>
    <sheet name="4-APU VIV" sheetId="63" r:id="rId7"/>
    <sheet name="4.2-Insumos " sheetId="30" r:id="rId8"/>
    <sheet name="2-Parque infantil" sheetId="62" r:id="rId9"/>
    <sheet name="JORNALES Y CUADRILLAS 2024" sheetId="43" r:id="rId10"/>
    <sheet name="Costos Administracion" sheetId="54" r:id="rId11"/>
    <sheet name="VIVIENDA-ALIMENTACION-TTE" sheetId="52" r:id="rId12"/>
    <sheet name="CÁLCULO DE F. PRESTACIONAL" sheetId="61" r:id="rId13"/>
    <sheet name="OBRA_PÓLIZAS" sheetId="56" r:id="rId14"/>
    <sheet name="6.2 PMGSA" sheetId="64" r:id="rId15"/>
    <sheet name="Interventoría" sheetId="57" r:id="rId16"/>
    <sheet name="Base Calculo FM" sheetId="58" r:id="rId17"/>
  </sheets>
  <externalReferences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</externalReferences>
  <definedNames>
    <definedName name="\b">#REF!</definedName>
    <definedName name="\c">#REF!</definedName>
    <definedName name="\e">#REF!</definedName>
    <definedName name="\i">#REF!</definedName>
    <definedName name="\m">#REF!</definedName>
    <definedName name="\r">#REF!</definedName>
    <definedName name="\t">#REF!</definedName>
    <definedName name="\x">#REF!</definedName>
    <definedName name="\z">#REF!</definedName>
    <definedName name="__________________________________________________________Po2">#REF!</definedName>
    <definedName name="__________________________________________________________TPE1132">#REF!</definedName>
    <definedName name="__________________________________________________________TPE1331">#REF!</definedName>
    <definedName name="__________________________________________________________TPE1702">#REF!</definedName>
    <definedName name="__________________________________________________________TPE1703">#REF!</definedName>
    <definedName name="__________________________________________________________TPE1704">#REF!</definedName>
    <definedName name="__________________________________________________________TPE1706">#REF!</definedName>
    <definedName name="__________________________________________________________TPE1708">#REF!</definedName>
    <definedName name="__________________________________________________________TPE1710">#REF!</definedName>
    <definedName name="__________________________________________________________TPE1735">#REF!</definedName>
    <definedName name="__________________________________________________________TPE1763">#REF!</definedName>
    <definedName name="__________________________________________________________TPE1790">#REF!</definedName>
    <definedName name="__________________________________________________________TUZ22">#REF!</definedName>
    <definedName name="__________________________________________________________TUZ36">#REF!</definedName>
    <definedName name="__________________________________________________________TZ323">#REF!</definedName>
    <definedName name="__________________________________________________________TZ324">#REF!</definedName>
    <definedName name="________________________________________________________AIU1">#REF!</definedName>
    <definedName name="________________________________________________________AIU2">#REF!</definedName>
    <definedName name="________________________________________________________Cod1">#REF!</definedName>
    <definedName name="________________________________________________________Po2">#REF!</definedName>
    <definedName name="________________________________________________________TPE1132">#REF!</definedName>
    <definedName name="________________________________________________________TPE1331">#REF!</definedName>
    <definedName name="________________________________________________________TPE1702">#REF!</definedName>
    <definedName name="________________________________________________________TPE1703">#REF!</definedName>
    <definedName name="________________________________________________________TPE1704">#REF!</definedName>
    <definedName name="________________________________________________________TPE1706">#REF!</definedName>
    <definedName name="________________________________________________________TPE1708">#REF!</definedName>
    <definedName name="________________________________________________________TPE1710">#REF!</definedName>
    <definedName name="________________________________________________________TPE1735">#REF!</definedName>
    <definedName name="________________________________________________________TPE1763">#REF!</definedName>
    <definedName name="________________________________________________________TPE1790">#REF!</definedName>
    <definedName name="________________________________________________________TUZ22">#REF!</definedName>
    <definedName name="________________________________________________________TUZ36">#REF!</definedName>
    <definedName name="________________________________________________________TZ323">#REF!</definedName>
    <definedName name="________________________________________________________TZ324">#REF!</definedName>
    <definedName name="_______________________________________________________AIU1">#REF!</definedName>
    <definedName name="_______________________________________________________AIU2">#REF!</definedName>
    <definedName name="_______________________________________________________CAN28">#REF!</definedName>
    <definedName name="_______________________________________________________Cod1">#REF!</definedName>
    <definedName name="_______________________________________________________Po2">#REF!</definedName>
    <definedName name="_______________________________________________________REP43">#REF!</definedName>
    <definedName name="_______________________________________________________TPE1132">#REF!</definedName>
    <definedName name="_______________________________________________________TPE12">#REF!</definedName>
    <definedName name="_______________________________________________________TPE1331">#REF!</definedName>
    <definedName name="_______________________________________________________TPE1702">#REF!</definedName>
    <definedName name="_______________________________________________________TPE1703">#REF!</definedName>
    <definedName name="_______________________________________________________TPE1704">#REF!</definedName>
    <definedName name="_______________________________________________________TPE1706">#REF!</definedName>
    <definedName name="_______________________________________________________TPE1708">#REF!</definedName>
    <definedName name="_______________________________________________________TPE1710">#REF!</definedName>
    <definedName name="_______________________________________________________TPE1735">#REF!</definedName>
    <definedName name="_______________________________________________________TPE1763">#REF!</definedName>
    <definedName name="_______________________________________________________TPE1790">#REF!</definedName>
    <definedName name="_______________________________________________________TUZ22">#REF!</definedName>
    <definedName name="_______________________________________________________TUZ36">#REF!</definedName>
    <definedName name="_______________________________________________________TZ323">#REF!</definedName>
    <definedName name="_______________________________________________________TZ324">#REF!</definedName>
    <definedName name="______________________________________________________AIU1">#REF!</definedName>
    <definedName name="______________________________________________________AIU2">#REF!</definedName>
    <definedName name="______________________________________________________Cod1">#REF!</definedName>
    <definedName name="______________________________________________________Po2">#REF!</definedName>
    <definedName name="______________________________________________________REP43">#REF!</definedName>
    <definedName name="______________________________________________________TPE1132">#REF!</definedName>
    <definedName name="______________________________________________________TPE12">#REF!</definedName>
    <definedName name="______________________________________________________TPE1331">#REF!</definedName>
    <definedName name="______________________________________________________TPE1702">#REF!</definedName>
    <definedName name="______________________________________________________TPE1703">#REF!</definedName>
    <definedName name="______________________________________________________TPE1704">#REF!</definedName>
    <definedName name="______________________________________________________TPE1706">#REF!</definedName>
    <definedName name="______________________________________________________TPE1708">#REF!</definedName>
    <definedName name="______________________________________________________TPE1710">#REF!</definedName>
    <definedName name="______________________________________________________TPE1735">#REF!</definedName>
    <definedName name="______________________________________________________TPE1763">#REF!</definedName>
    <definedName name="______________________________________________________TPE1790">#REF!</definedName>
    <definedName name="______________________________________________________TUZ22">#REF!</definedName>
    <definedName name="______________________________________________________TUZ36">#REF!</definedName>
    <definedName name="______________________________________________________TZ323">#REF!</definedName>
    <definedName name="______________________________________________________TZ324">#REF!</definedName>
    <definedName name="_____________________________________________________AIU1">#REF!</definedName>
    <definedName name="_____________________________________________________AIU2">#REF!</definedName>
    <definedName name="_____________________________________________________Cod1">#REF!</definedName>
    <definedName name="_____________________________________________________Po2">#REF!</definedName>
    <definedName name="_____________________________________________________REP43">#REF!</definedName>
    <definedName name="_____________________________________________________TEP44">#REF!</definedName>
    <definedName name="_____________________________________________________TPE1132">#REF!</definedName>
    <definedName name="_____________________________________________________TPE12">#REF!</definedName>
    <definedName name="_____________________________________________________TPE1331">#REF!</definedName>
    <definedName name="_____________________________________________________TPE1702">#REF!</definedName>
    <definedName name="_____________________________________________________TPE1703">#REF!</definedName>
    <definedName name="_____________________________________________________TPE1704">#REF!</definedName>
    <definedName name="_____________________________________________________TPE1706">#REF!</definedName>
    <definedName name="_____________________________________________________TPE1708">#REF!</definedName>
    <definedName name="_____________________________________________________TPE1710">#REF!</definedName>
    <definedName name="_____________________________________________________TPE1735">#REF!</definedName>
    <definedName name="_____________________________________________________TPE1763">#REF!</definedName>
    <definedName name="_____________________________________________________TPE1790">#REF!</definedName>
    <definedName name="_____________________________________________________TUZ22">#REF!</definedName>
    <definedName name="_____________________________________________________TUZ36">#REF!</definedName>
    <definedName name="_____________________________________________________TZ216">#REF!</definedName>
    <definedName name="_____________________________________________________TZ323">#REF!</definedName>
    <definedName name="_____________________________________________________TZ324">#REF!</definedName>
    <definedName name="____________________________________________________AIU1">#REF!</definedName>
    <definedName name="____________________________________________________AIU2">#REF!</definedName>
    <definedName name="____________________________________________________Cod1">#REF!</definedName>
    <definedName name="____________________________________________________Po2">#REF!</definedName>
    <definedName name="____________________________________________________REP43">#REF!</definedName>
    <definedName name="____________________________________________________TPE1132">#REF!</definedName>
    <definedName name="____________________________________________________TPE12">#REF!</definedName>
    <definedName name="____________________________________________________TPE1331">#REF!</definedName>
    <definedName name="____________________________________________________TPE1702">#REF!</definedName>
    <definedName name="____________________________________________________TPE1703">#REF!</definedName>
    <definedName name="____________________________________________________TPE1704">#REF!</definedName>
    <definedName name="____________________________________________________TPE1706">#REF!</definedName>
    <definedName name="____________________________________________________TPE1708">#REF!</definedName>
    <definedName name="____________________________________________________TPE1710">#REF!</definedName>
    <definedName name="____________________________________________________TPE1735">#REF!</definedName>
    <definedName name="____________________________________________________TPE1763">#REF!</definedName>
    <definedName name="____________________________________________________TPE1790">#REF!</definedName>
    <definedName name="____________________________________________________TUZ22">#REF!</definedName>
    <definedName name="____________________________________________________TUZ36">#REF!</definedName>
    <definedName name="____________________________________________________TZ214">#REF!</definedName>
    <definedName name="____________________________________________________TZ323">#REF!</definedName>
    <definedName name="____________________________________________________TZ324">#REF!</definedName>
    <definedName name="____________________________________________________TZ32510">#REF!</definedName>
    <definedName name="___________________________________________________AIU1">#REF!</definedName>
    <definedName name="___________________________________________________AIU2">#REF!</definedName>
    <definedName name="___________________________________________________Cod1">#REF!</definedName>
    <definedName name="___________________________________________________Po2">#REF!</definedName>
    <definedName name="___________________________________________________REP43">#REF!</definedName>
    <definedName name="___________________________________________________TEP44">#REF!</definedName>
    <definedName name="___________________________________________________TPE1132">#REF!</definedName>
    <definedName name="___________________________________________________TPE12">#REF!</definedName>
    <definedName name="___________________________________________________TPE1331">#REF!</definedName>
    <definedName name="___________________________________________________TPE1702">#REF!</definedName>
    <definedName name="___________________________________________________TPE1703">#REF!</definedName>
    <definedName name="___________________________________________________TPE1704">#REF!</definedName>
    <definedName name="___________________________________________________TPE1706">#REF!</definedName>
    <definedName name="___________________________________________________TPE1708">#REF!</definedName>
    <definedName name="___________________________________________________TPE1710">#REF!</definedName>
    <definedName name="___________________________________________________TPE1735">#REF!</definedName>
    <definedName name="___________________________________________________TPE1763">#REF!</definedName>
    <definedName name="___________________________________________________TPE1790">#REF!</definedName>
    <definedName name="___________________________________________________TUZ22">#REF!</definedName>
    <definedName name="___________________________________________________TUZ36">#REF!</definedName>
    <definedName name="___________________________________________________TZ216">#REF!</definedName>
    <definedName name="___________________________________________________TZ323">#REF!</definedName>
    <definedName name="___________________________________________________TZ324">#REF!</definedName>
    <definedName name="__________________________________________________AIU1">#REF!</definedName>
    <definedName name="__________________________________________________AIU2">#REF!</definedName>
    <definedName name="__________________________________________________Cod1">#REF!</definedName>
    <definedName name="__________________________________________________Po2">#REF!</definedName>
    <definedName name="__________________________________________________REP43">#REF!</definedName>
    <definedName name="__________________________________________________TEP44">#REF!</definedName>
    <definedName name="__________________________________________________TPE1132">#REF!</definedName>
    <definedName name="__________________________________________________TPE12">#REF!</definedName>
    <definedName name="__________________________________________________TPE1331">#REF!</definedName>
    <definedName name="__________________________________________________TPE1702">#REF!</definedName>
    <definedName name="__________________________________________________TPE1703">#REF!</definedName>
    <definedName name="__________________________________________________TPE1704">#REF!</definedName>
    <definedName name="__________________________________________________TPE1706">#REF!</definedName>
    <definedName name="__________________________________________________TPE1708">#REF!</definedName>
    <definedName name="__________________________________________________TPE1710">#REF!</definedName>
    <definedName name="__________________________________________________TPE1735">#REF!</definedName>
    <definedName name="__________________________________________________TPE1763">#REF!</definedName>
    <definedName name="__________________________________________________TPE1790">#REF!</definedName>
    <definedName name="__________________________________________________TUZ22">#REF!</definedName>
    <definedName name="__________________________________________________TUZ36">#REF!</definedName>
    <definedName name="__________________________________________________TZ214">#REF!</definedName>
    <definedName name="__________________________________________________TZ216">#REF!</definedName>
    <definedName name="__________________________________________________TZ323">#REF!</definedName>
    <definedName name="__________________________________________________TZ324">#REF!</definedName>
    <definedName name="__________________________________________________TZ32510">#REF!</definedName>
    <definedName name="_________________________________________________AIU1">#REF!</definedName>
    <definedName name="_________________________________________________AIU2">#REF!</definedName>
    <definedName name="_________________________________________________Cod1">#REF!</definedName>
    <definedName name="_________________________________________________REP43">#REF!</definedName>
    <definedName name="_________________________________________________TEP44">#REF!</definedName>
    <definedName name="_________________________________________________TPE1132">#REF!</definedName>
    <definedName name="_________________________________________________TPE12">#REF!</definedName>
    <definedName name="_________________________________________________TPE1331">#REF!</definedName>
    <definedName name="_________________________________________________TPE1702">#REF!</definedName>
    <definedName name="_________________________________________________TPE1703">#REF!</definedName>
    <definedName name="_________________________________________________TPE1704">#REF!</definedName>
    <definedName name="_________________________________________________TPE1706">#REF!</definedName>
    <definedName name="_________________________________________________TPE1708">#REF!</definedName>
    <definedName name="_________________________________________________TPE1710">#REF!</definedName>
    <definedName name="_________________________________________________TPE1735">#REF!</definedName>
    <definedName name="_________________________________________________TPE1763">#REF!</definedName>
    <definedName name="_________________________________________________TPE1790">#REF!</definedName>
    <definedName name="_________________________________________________TUZ22">#REF!</definedName>
    <definedName name="_________________________________________________TUZ36">#REF!</definedName>
    <definedName name="_________________________________________________TZ214">#REF!</definedName>
    <definedName name="_________________________________________________TZ216">#REF!</definedName>
    <definedName name="_________________________________________________TZ323">#REF!</definedName>
    <definedName name="_________________________________________________TZ324">#REF!</definedName>
    <definedName name="_________________________________________________TZ32510">#REF!</definedName>
    <definedName name="________________________________________________ADM4">#REF!</definedName>
    <definedName name="________________________________________________AIU1">#REF!</definedName>
    <definedName name="________________________________________________AIU2">#REF!</definedName>
    <definedName name="________________________________________________CAN28">#REF!</definedName>
    <definedName name="________________________________________________Cod1">#REF!</definedName>
    <definedName name="________________________________________________Po2">#REF!</definedName>
    <definedName name="________________________________________________REP43">#REF!</definedName>
    <definedName name="________________________________________________TEP44">#REF!</definedName>
    <definedName name="________________________________________________TPE1132">#REF!</definedName>
    <definedName name="________________________________________________TPE12">#REF!</definedName>
    <definedName name="________________________________________________TPE1331">#REF!</definedName>
    <definedName name="________________________________________________TPE1702">#REF!</definedName>
    <definedName name="________________________________________________TPE1703">#REF!</definedName>
    <definedName name="________________________________________________TPE1704">#REF!</definedName>
    <definedName name="________________________________________________TPE1706">#REF!</definedName>
    <definedName name="________________________________________________TPE1708">#REF!</definedName>
    <definedName name="________________________________________________TPE1710">#REF!</definedName>
    <definedName name="________________________________________________TPE1735">#REF!</definedName>
    <definedName name="________________________________________________TPE1763">#REF!</definedName>
    <definedName name="________________________________________________TPE1790">#REF!</definedName>
    <definedName name="________________________________________________TUZ22">#REF!</definedName>
    <definedName name="________________________________________________TUZ36">#REF!</definedName>
    <definedName name="________________________________________________TZ214">#REF!</definedName>
    <definedName name="________________________________________________TZ216">#REF!</definedName>
    <definedName name="________________________________________________TZ323">#REF!</definedName>
    <definedName name="________________________________________________TZ324">#REF!</definedName>
    <definedName name="________________________________________________TZ32510">#REF!</definedName>
    <definedName name="_______________________________________________ADM4">#REF!</definedName>
    <definedName name="_______________________________________________AIU1">#REF!</definedName>
    <definedName name="_______________________________________________AIU2">#REF!</definedName>
    <definedName name="_______________________________________________Cod1">#REF!</definedName>
    <definedName name="_______________________________________________Po2">#REF!</definedName>
    <definedName name="_______________________________________________REP43">#REF!</definedName>
    <definedName name="_______________________________________________TPE1132">#REF!</definedName>
    <definedName name="_______________________________________________TPE12">#REF!</definedName>
    <definedName name="_______________________________________________TPE1331">#REF!</definedName>
    <definedName name="_______________________________________________TPE1702">#REF!</definedName>
    <definedName name="_______________________________________________TPE1703">#REF!</definedName>
    <definedName name="_______________________________________________TPE1704">#REF!</definedName>
    <definedName name="_______________________________________________TPE1706">#REF!</definedName>
    <definedName name="_______________________________________________TPE1708">#REF!</definedName>
    <definedName name="_______________________________________________TPE1710">#REF!</definedName>
    <definedName name="_______________________________________________TPE1735">#REF!</definedName>
    <definedName name="_______________________________________________TPE1763">#REF!</definedName>
    <definedName name="_______________________________________________TPE1790">#REF!</definedName>
    <definedName name="_______________________________________________TUZ22">#REF!</definedName>
    <definedName name="_______________________________________________TUZ36">#REF!</definedName>
    <definedName name="_______________________________________________TZ214">#REF!</definedName>
    <definedName name="_______________________________________________TZ323">#REF!</definedName>
    <definedName name="_______________________________________________TZ324">#REF!</definedName>
    <definedName name="_______________________________________________TZ32510">#REF!</definedName>
    <definedName name="______________________________________________ADH12">#REF!</definedName>
    <definedName name="______________________________________________ADM12">#REF!</definedName>
    <definedName name="______________________________________________ADM4">#REF!</definedName>
    <definedName name="______________________________________________AIU1">#REF!</definedName>
    <definedName name="______________________________________________AIU2">#REF!</definedName>
    <definedName name="______________________________________________BAZ10">#REF!</definedName>
    <definedName name="______________________________________________BLO20">#REF!</definedName>
    <definedName name="______________________________________________CAN28">#REF!</definedName>
    <definedName name="______________________________________________Cod1">#REF!</definedName>
    <definedName name="______________________________________________CUA44">#REF!</definedName>
    <definedName name="______________________________________________LA124">#REF!</definedName>
    <definedName name="______________________________________________LAC18">#REF!</definedName>
    <definedName name="______________________________________________Po2">#REF!</definedName>
    <definedName name="______________________________________________R84JH">#REF!</definedName>
    <definedName name="______________________________________________REP43">#REF!</definedName>
    <definedName name="______________________________________________TEP44">#REF!</definedName>
    <definedName name="______________________________________________TPE1132">#REF!</definedName>
    <definedName name="______________________________________________TPE12">#REF!</definedName>
    <definedName name="______________________________________________TPE1331">#REF!</definedName>
    <definedName name="______________________________________________TPE1702">#REF!</definedName>
    <definedName name="______________________________________________TPE1703">#REF!</definedName>
    <definedName name="______________________________________________TPE1704">#REF!</definedName>
    <definedName name="______________________________________________TPE1706">#REF!</definedName>
    <definedName name="______________________________________________TPE1708">#REF!</definedName>
    <definedName name="______________________________________________TPE1710">#REF!</definedName>
    <definedName name="______________________________________________TPE1735">#REF!</definedName>
    <definedName name="______________________________________________TPE1763">#REF!</definedName>
    <definedName name="______________________________________________TPE1790">#REF!</definedName>
    <definedName name="______________________________________________TPF12">#REF!</definedName>
    <definedName name="______________________________________________TUZ22">#REF!</definedName>
    <definedName name="______________________________________________TUZ36">#REF!</definedName>
    <definedName name="______________________________________________TZ2110">#REF!</definedName>
    <definedName name="______________________________________________TZ216">#REF!</definedName>
    <definedName name="______________________________________________TZ268">#REF!</definedName>
    <definedName name="______________________________________________TZ323">#REF!</definedName>
    <definedName name="______________________________________________TZ324">#REF!</definedName>
    <definedName name="_____________________________________________ADH12">#REF!</definedName>
    <definedName name="_____________________________________________ADM12">#REF!</definedName>
    <definedName name="_____________________________________________ADM4">#REF!</definedName>
    <definedName name="_____________________________________________AIU1">#REF!</definedName>
    <definedName name="_____________________________________________AIU2">#REF!</definedName>
    <definedName name="_____________________________________________BAZ10">#REF!</definedName>
    <definedName name="_____________________________________________BLO20">#REF!</definedName>
    <definedName name="_____________________________________________CAN28">#REF!</definedName>
    <definedName name="_____________________________________________Cod1">#REF!</definedName>
    <definedName name="_____________________________________________CUA44">#REF!</definedName>
    <definedName name="_____________________________________________LA124">#REF!</definedName>
    <definedName name="_____________________________________________LAC18">#REF!</definedName>
    <definedName name="_____________________________________________Po2">#REF!</definedName>
    <definedName name="_____________________________________________R84JH">#REF!</definedName>
    <definedName name="_____________________________________________REP43">#REF!</definedName>
    <definedName name="_____________________________________________TPE1132">#REF!</definedName>
    <definedName name="_____________________________________________TPE12">#REF!</definedName>
    <definedName name="_____________________________________________TPE1331">#REF!</definedName>
    <definedName name="_____________________________________________TPE1702">#REF!</definedName>
    <definedName name="_____________________________________________TPE1703">#REF!</definedName>
    <definedName name="_____________________________________________TPE1704">#REF!</definedName>
    <definedName name="_____________________________________________TPE1706">#REF!</definedName>
    <definedName name="_____________________________________________TPE1708">#REF!</definedName>
    <definedName name="_____________________________________________TPE1710">#REF!</definedName>
    <definedName name="_____________________________________________TPE1735">#REF!</definedName>
    <definedName name="_____________________________________________TPE1763">#REF!</definedName>
    <definedName name="_____________________________________________TPE1790">#REF!</definedName>
    <definedName name="_____________________________________________TPF12">#REF!</definedName>
    <definedName name="_____________________________________________TUZ22">#REF!</definedName>
    <definedName name="_____________________________________________TUZ36">#REF!</definedName>
    <definedName name="_____________________________________________TZ2110">#REF!</definedName>
    <definedName name="_____________________________________________TZ214">#REF!</definedName>
    <definedName name="_____________________________________________TZ268">#REF!</definedName>
    <definedName name="_____________________________________________TZ323">#REF!</definedName>
    <definedName name="_____________________________________________TZ324">#REF!</definedName>
    <definedName name="_____________________________________________TZ32510">#REF!</definedName>
    <definedName name="____________________________________________ADH12">#REF!</definedName>
    <definedName name="____________________________________________ADM12">#REF!</definedName>
    <definedName name="____________________________________________ADM4">#REF!</definedName>
    <definedName name="____________________________________________AIU1">#REF!</definedName>
    <definedName name="____________________________________________AIU2">#REF!</definedName>
    <definedName name="____________________________________________BAZ10">#REF!</definedName>
    <definedName name="____________________________________________BLO20">#REF!</definedName>
    <definedName name="____________________________________________CAN28">#REF!</definedName>
    <definedName name="____________________________________________Cod1">#REF!</definedName>
    <definedName name="____________________________________________CUA44">#REF!</definedName>
    <definedName name="____________________________________________LA124">#REF!</definedName>
    <definedName name="____________________________________________LAC18">#REF!</definedName>
    <definedName name="____________________________________________Po2">#REF!</definedName>
    <definedName name="____________________________________________R84JH">#REF!</definedName>
    <definedName name="____________________________________________REP43">#REF!</definedName>
    <definedName name="____________________________________________TEP44">#REF!</definedName>
    <definedName name="____________________________________________TPE1132">#REF!</definedName>
    <definedName name="____________________________________________TPE12">#REF!</definedName>
    <definedName name="____________________________________________TPE1331">#REF!</definedName>
    <definedName name="____________________________________________TPE1702">#REF!</definedName>
    <definedName name="____________________________________________TPE1703">#REF!</definedName>
    <definedName name="____________________________________________TPE1704">#REF!</definedName>
    <definedName name="____________________________________________TPE1706">#REF!</definedName>
    <definedName name="____________________________________________TPE1708">#REF!</definedName>
    <definedName name="____________________________________________TPE1710">#REF!</definedName>
    <definedName name="____________________________________________TPE1735">#REF!</definedName>
    <definedName name="____________________________________________TPE1763">#REF!</definedName>
    <definedName name="____________________________________________TPE1790">#REF!</definedName>
    <definedName name="____________________________________________TPF12">#REF!</definedName>
    <definedName name="____________________________________________TUZ22">#REF!</definedName>
    <definedName name="____________________________________________TUZ36">#REF!</definedName>
    <definedName name="____________________________________________TZ2110">#REF!</definedName>
    <definedName name="____________________________________________TZ216">#REF!</definedName>
    <definedName name="____________________________________________TZ268">#REF!</definedName>
    <definedName name="____________________________________________TZ323">#REF!</definedName>
    <definedName name="____________________________________________TZ324">#REF!</definedName>
    <definedName name="___________________________________________ADH12">#REF!</definedName>
    <definedName name="___________________________________________ADM12">#REF!</definedName>
    <definedName name="___________________________________________ADM4">#REF!</definedName>
    <definedName name="___________________________________________AIU1">#REF!</definedName>
    <definedName name="___________________________________________AIU2">#REF!</definedName>
    <definedName name="___________________________________________BAZ10">#REF!</definedName>
    <definedName name="___________________________________________BLO20">#REF!</definedName>
    <definedName name="___________________________________________CAN28">#REF!</definedName>
    <definedName name="___________________________________________Cod1">#REF!</definedName>
    <definedName name="___________________________________________CUA44">#REF!</definedName>
    <definedName name="___________________________________________LA124">#REF!</definedName>
    <definedName name="___________________________________________LAC18">#REF!</definedName>
    <definedName name="___________________________________________Po2">#REF!</definedName>
    <definedName name="___________________________________________R84JH">#REF!</definedName>
    <definedName name="___________________________________________REP43">#REF!</definedName>
    <definedName name="___________________________________________TPE1132">#REF!</definedName>
    <definedName name="___________________________________________TPE12">#REF!</definedName>
    <definedName name="___________________________________________TPE1331">#REF!</definedName>
    <definedName name="___________________________________________TPE1702">#REF!</definedName>
    <definedName name="___________________________________________TPE1703">#REF!</definedName>
    <definedName name="___________________________________________TPE1704">#REF!</definedName>
    <definedName name="___________________________________________TPE1706">#REF!</definedName>
    <definedName name="___________________________________________TPE1708">#REF!</definedName>
    <definedName name="___________________________________________TPE1710">#REF!</definedName>
    <definedName name="___________________________________________TPE1735">#REF!</definedName>
    <definedName name="___________________________________________TPE1763">#REF!</definedName>
    <definedName name="___________________________________________TPE1790">#REF!</definedName>
    <definedName name="___________________________________________TPF12">#REF!</definedName>
    <definedName name="___________________________________________TUZ22">#REF!</definedName>
    <definedName name="___________________________________________TUZ36">#REF!</definedName>
    <definedName name="___________________________________________TZ2110">#REF!</definedName>
    <definedName name="___________________________________________TZ214">#REF!</definedName>
    <definedName name="___________________________________________TZ268">#REF!</definedName>
    <definedName name="___________________________________________TZ323">#REF!</definedName>
    <definedName name="___________________________________________TZ324">#REF!</definedName>
    <definedName name="___________________________________________TZ32510">#REF!</definedName>
    <definedName name="__________________________________________ADH12">#REF!</definedName>
    <definedName name="__________________________________________ADM12">#REF!</definedName>
    <definedName name="__________________________________________ADM4">#REF!</definedName>
    <definedName name="__________________________________________AIU1">#REF!</definedName>
    <definedName name="__________________________________________AIU2">#REF!</definedName>
    <definedName name="__________________________________________BAZ10">#REF!</definedName>
    <definedName name="__________________________________________BLO20">#REF!</definedName>
    <definedName name="__________________________________________CAN28">#REF!</definedName>
    <definedName name="__________________________________________Cod1">#REF!</definedName>
    <definedName name="__________________________________________CUA44">#REF!</definedName>
    <definedName name="__________________________________________LA124">#REF!</definedName>
    <definedName name="__________________________________________LAC18">#REF!</definedName>
    <definedName name="__________________________________________Po2">#REF!</definedName>
    <definedName name="__________________________________________R84JH">#REF!</definedName>
    <definedName name="__________________________________________REP43">#REF!</definedName>
    <definedName name="__________________________________________TEP44">#REF!</definedName>
    <definedName name="__________________________________________TPE12">#REF!</definedName>
    <definedName name="__________________________________________TPF12">#REF!</definedName>
    <definedName name="__________________________________________TZ2110">#REF!</definedName>
    <definedName name="__________________________________________TZ216">#REF!</definedName>
    <definedName name="__________________________________________TZ268">#REF!</definedName>
    <definedName name="_________________________________________ADH12">#REF!</definedName>
    <definedName name="_________________________________________ADM12">#REF!</definedName>
    <definedName name="_________________________________________ADM4">#REF!</definedName>
    <definedName name="_________________________________________AIU1">#REF!</definedName>
    <definedName name="_________________________________________AIU2">#REF!</definedName>
    <definedName name="_________________________________________BAZ10">#REF!</definedName>
    <definedName name="_________________________________________BLO20">#REF!</definedName>
    <definedName name="_________________________________________CAN28">#REF!</definedName>
    <definedName name="_________________________________________Cod1">#REF!</definedName>
    <definedName name="_________________________________________CUA44">#REF!</definedName>
    <definedName name="_________________________________________LA124">#REF!</definedName>
    <definedName name="_________________________________________LAC18">#REF!</definedName>
    <definedName name="_________________________________________Po2">#REF!</definedName>
    <definedName name="_________________________________________R84JH">#REF!</definedName>
    <definedName name="_________________________________________REP43">#REF!</definedName>
    <definedName name="_________________________________________TEP44">#REF!</definedName>
    <definedName name="_________________________________________TPE1132">#REF!</definedName>
    <definedName name="_________________________________________TPE12">#REF!</definedName>
    <definedName name="_________________________________________TPE1331">#REF!</definedName>
    <definedName name="_________________________________________TPE1702">#REF!</definedName>
    <definedName name="_________________________________________TPE1703">#REF!</definedName>
    <definedName name="_________________________________________TPE1704">#REF!</definedName>
    <definedName name="_________________________________________TPE1706">#REF!</definedName>
    <definedName name="_________________________________________TPE1708">#REF!</definedName>
    <definedName name="_________________________________________TPE1710">#REF!</definedName>
    <definedName name="_________________________________________TPE1735">#REF!</definedName>
    <definedName name="_________________________________________TPE1763">#REF!</definedName>
    <definedName name="_________________________________________TPE1790">#REF!</definedName>
    <definedName name="_________________________________________TPF12">#REF!</definedName>
    <definedName name="_________________________________________TUZ22">#REF!</definedName>
    <definedName name="_________________________________________TUZ36">#REF!</definedName>
    <definedName name="_________________________________________TZ2110">#REF!</definedName>
    <definedName name="_________________________________________TZ214">#REF!</definedName>
    <definedName name="_________________________________________TZ216">#REF!</definedName>
    <definedName name="_________________________________________TZ268">#REF!</definedName>
    <definedName name="_________________________________________TZ323">#REF!</definedName>
    <definedName name="_________________________________________TZ324">#REF!</definedName>
    <definedName name="_________________________________________TZ32510">#REF!</definedName>
    <definedName name="________________________________________ADH12">#REF!</definedName>
    <definedName name="________________________________________ADM12">#REF!</definedName>
    <definedName name="________________________________________ADM4">#REF!</definedName>
    <definedName name="________________________________________AIU1">#REF!</definedName>
    <definedName name="________________________________________AIU2">#REF!</definedName>
    <definedName name="________________________________________BAZ10">#REF!</definedName>
    <definedName name="________________________________________BLO20">#REF!</definedName>
    <definedName name="________________________________________CAN28">#REF!</definedName>
    <definedName name="________________________________________Cod1">#REF!</definedName>
    <definedName name="________________________________________CUA44">#REF!</definedName>
    <definedName name="________________________________________LA124">#REF!</definedName>
    <definedName name="________________________________________LAC18">#REF!</definedName>
    <definedName name="________________________________________Po2">#REF!</definedName>
    <definedName name="________________________________________R84JH">#REF!</definedName>
    <definedName name="________________________________________REP43">#REF!</definedName>
    <definedName name="________________________________________TEP44">#REF!</definedName>
    <definedName name="________________________________________TPE1132">#REF!</definedName>
    <definedName name="________________________________________TPE12">#REF!</definedName>
    <definedName name="________________________________________TPE1331">#REF!</definedName>
    <definedName name="________________________________________TPE1702">#REF!</definedName>
    <definedName name="________________________________________TPE1703">#REF!</definedName>
    <definedName name="________________________________________TPE1704">#REF!</definedName>
    <definedName name="________________________________________TPE1706">#REF!</definedName>
    <definedName name="________________________________________TPE1708">#REF!</definedName>
    <definedName name="________________________________________TPE1710">#REF!</definedName>
    <definedName name="________________________________________TPE1735">#REF!</definedName>
    <definedName name="________________________________________TPE1763">#REF!</definedName>
    <definedName name="________________________________________TPE1790">#REF!</definedName>
    <definedName name="________________________________________TPF12">#REF!</definedName>
    <definedName name="________________________________________TUZ22">#REF!</definedName>
    <definedName name="________________________________________TUZ36">#REF!</definedName>
    <definedName name="________________________________________TZ2110">#REF!</definedName>
    <definedName name="________________________________________TZ214">#REF!</definedName>
    <definedName name="________________________________________TZ216">#REF!</definedName>
    <definedName name="________________________________________TZ268">#REF!</definedName>
    <definedName name="________________________________________TZ323">#REF!</definedName>
    <definedName name="________________________________________TZ324">#REF!</definedName>
    <definedName name="________________________________________TZ32510">#REF!</definedName>
    <definedName name="_______________________________________ADH12">#REF!</definedName>
    <definedName name="_______________________________________ADM12">#REF!</definedName>
    <definedName name="_______________________________________ADM4">#REF!</definedName>
    <definedName name="_______________________________________AIU1">#REF!</definedName>
    <definedName name="_______________________________________AIU2">#REF!</definedName>
    <definedName name="_______________________________________BAZ10">#REF!</definedName>
    <definedName name="_______________________________________BLO20">#REF!</definedName>
    <definedName name="_______________________________________CAN28">#REF!</definedName>
    <definedName name="_______________________________________Cod1">#REF!</definedName>
    <definedName name="_______________________________________CUA44">#REF!</definedName>
    <definedName name="_______________________________________LA124">#REF!</definedName>
    <definedName name="_______________________________________LAC18">#REF!</definedName>
    <definedName name="_______________________________________Po2">#REF!</definedName>
    <definedName name="_______________________________________R84JH">#REF!</definedName>
    <definedName name="_______________________________________REP43">#REF!</definedName>
    <definedName name="_______________________________________TEP44">#REF!</definedName>
    <definedName name="_______________________________________TPE1132">#REF!</definedName>
    <definedName name="_______________________________________TPE12">#REF!</definedName>
    <definedName name="_______________________________________TPE1331">#REF!</definedName>
    <definedName name="_______________________________________TPE1702">#REF!</definedName>
    <definedName name="_______________________________________TPE1703">#REF!</definedName>
    <definedName name="_______________________________________TPE1704">#REF!</definedName>
    <definedName name="_______________________________________TPE1706">#REF!</definedName>
    <definedName name="_______________________________________TPE1708">#REF!</definedName>
    <definedName name="_______________________________________TPE1710">#REF!</definedName>
    <definedName name="_______________________________________TPE1735">#REF!</definedName>
    <definedName name="_______________________________________TPE1763">#REF!</definedName>
    <definedName name="_______________________________________TPE1790">#REF!</definedName>
    <definedName name="_______________________________________TPF12">#REF!</definedName>
    <definedName name="_______________________________________TUZ22">#REF!</definedName>
    <definedName name="_______________________________________TUZ36">#REF!</definedName>
    <definedName name="_______________________________________TZ2110">#REF!</definedName>
    <definedName name="_______________________________________TZ214">#REF!</definedName>
    <definedName name="_______________________________________TZ216">#REF!</definedName>
    <definedName name="_______________________________________TZ268">#REF!</definedName>
    <definedName name="_______________________________________TZ323">#REF!</definedName>
    <definedName name="_______________________________________TZ324">#REF!</definedName>
    <definedName name="_______________________________________TZ32510">#REF!</definedName>
    <definedName name="______________________________________ADH12">#REF!</definedName>
    <definedName name="______________________________________ADM12">#REF!</definedName>
    <definedName name="______________________________________ADM4">#REF!</definedName>
    <definedName name="______________________________________AIU1">#REF!</definedName>
    <definedName name="______________________________________AIU2">#REF!</definedName>
    <definedName name="______________________________________BAZ10">#REF!</definedName>
    <definedName name="______________________________________BLO20">#REF!</definedName>
    <definedName name="______________________________________CAN28">#REF!</definedName>
    <definedName name="______________________________________Cod1">#REF!</definedName>
    <definedName name="______________________________________CUA44">#REF!</definedName>
    <definedName name="______________________________________LA124">#REF!</definedName>
    <definedName name="______________________________________LAC18">#REF!</definedName>
    <definedName name="______________________________________Po2">#REF!</definedName>
    <definedName name="______________________________________R84JH">#REF!</definedName>
    <definedName name="______________________________________REP43">#REF!</definedName>
    <definedName name="______________________________________TPE1132">#REF!</definedName>
    <definedName name="______________________________________TPE12">#REF!</definedName>
    <definedName name="______________________________________TPE1331">#REF!</definedName>
    <definedName name="______________________________________TPE1702">#REF!</definedName>
    <definedName name="______________________________________TPE1703">#REF!</definedName>
    <definedName name="______________________________________TPE1704">#REF!</definedName>
    <definedName name="______________________________________TPE1706">#REF!</definedName>
    <definedName name="______________________________________TPE1708">#REF!</definedName>
    <definedName name="______________________________________TPE1710">#REF!</definedName>
    <definedName name="______________________________________TPE1735">#REF!</definedName>
    <definedName name="______________________________________TPE1763">#REF!</definedName>
    <definedName name="______________________________________TPE1790">#REF!</definedName>
    <definedName name="______________________________________TPF12">#REF!</definedName>
    <definedName name="______________________________________TUZ22">#REF!</definedName>
    <definedName name="______________________________________TUZ36">#REF!</definedName>
    <definedName name="______________________________________TZ2110">#REF!</definedName>
    <definedName name="______________________________________TZ214">#REF!</definedName>
    <definedName name="______________________________________TZ268">#REF!</definedName>
    <definedName name="______________________________________TZ323">#REF!</definedName>
    <definedName name="______________________________________TZ324">#REF!</definedName>
    <definedName name="______________________________________TZ32510">#REF!</definedName>
    <definedName name="_____________________________________ADH12">#REF!</definedName>
    <definedName name="_____________________________________ADM12">#REF!</definedName>
    <definedName name="_____________________________________ADM4">#REF!</definedName>
    <definedName name="_____________________________________AIU1">#REF!</definedName>
    <definedName name="_____________________________________AIU2">#REF!</definedName>
    <definedName name="_____________________________________BAZ10">#REF!</definedName>
    <definedName name="_____________________________________BLO20">#REF!</definedName>
    <definedName name="_____________________________________CAN28">#REF!</definedName>
    <definedName name="_____________________________________Cod1">#REF!</definedName>
    <definedName name="_____________________________________CUA44">#REF!</definedName>
    <definedName name="_____________________________________LA124">#REF!</definedName>
    <definedName name="_____________________________________LAC18">#REF!</definedName>
    <definedName name="_____________________________________Po2">#REF!</definedName>
    <definedName name="_____________________________________R84JH">#REF!</definedName>
    <definedName name="_____________________________________REP43">#REF!</definedName>
    <definedName name="_____________________________________TEP44">#REF!</definedName>
    <definedName name="_____________________________________TPE1132">#REF!</definedName>
    <definedName name="_____________________________________TPE12">#REF!</definedName>
    <definedName name="_____________________________________TPE1331">#REF!</definedName>
    <definedName name="_____________________________________TPE1702">#REF!</definedName>
    <definedName name="_____________________________________TPE1703">#REF!</definedName>
    <definedName name="_____________________________________TPE1704">#REF!</definedName>
    <definedName name="_____________________________________TPE1706">#REF!</definedName>
    <definedName name="_____________________________________TPE1708">#REF!</definedName>
    <definedName name="_____________________________________TPE1710">#REF!</definedName>
    <definedName name="_____________________________________TPE1735">#REF!</definedName>
    <definedName name="_____________________________________TPE1763">#REF!</definedName>
    <definedName name="_____________________________________TPE1790">#REF!</definedName>
    <definedName name="_____________________________________TPF12">#REF!</definedName>
    <definedName name="_____________________________________TUZ22">#REF!</definedName>
    <definedName name="_____________________________________TUZ36">#REF!</definedName>
    <definedName name="_____________________________________TZ2110">#REF!</definedName>
    <definedName name="_____________________________________TZ216">#REF!</definedName>
    <definedName name="_____________________________________TZ268">#REF!</definedName>
    <definedName name="_____________________________________TZ323">#REF!</definedName>
    <definedName name="_____________________________________TZ324">#REF!</definedName>
    <definedName name="____________________________________ADH12">#REF!</definedName>
    <definedName name="____________________________________ADM12">#REF!</definedName>
    <definedName name="____________________________________ADM4">#REF!</definedName>
    <definedName name="____________________________________AIU1">#REF!</definedName>
    <definedName name="____________________________________AIU2">#REF!</definedName>
    <definedName name="____________________________________BAZ10">#REF!</definedName>
    <definedName name="____________________________________BLO20">#REF!</definedName>
    <definedName name="____________________________________CAN28">#REF!</definedName>
    <definedName name="____________________________________Cod1">#REF!</definedName>
    <definedName name="____________________________________CUA44">#REF!</definedName>
    <definedName name="____________________________________LA124">#REF!</definedName>
    <definedName name="____________________________________LAC18">#REF!</definedName>
    <definedName name="____________________________________Po2">#REF!</definedName>
    <definedName name="____________________________________R84JH">#REF!</definedName>
    <definedName name="____________________________________REP43">#REF!</definedName>
    <definedName name="____________________________________TPE1132">#REF!</definedName>
    <definedName name="____________________________________TPE12">#REF!</definedName>
    <definedName name="____________________________________TPE1331">#REF!</definedName>
    <definedName name="____________________________________TPE1702">#REF!</definedName>
    <definedName name="____________________________________TPE1703">#REF!</definedName>
    <definedName name="____________________________________TPE1704">#REF!</definedName>
    <definedName name="____________________________________TPE1706">#REF!</definedName>
    <definedName name="____________________________________TPE1708">#REF!</definedName>
    <definedName name="____________________________________TPE1710">#REF!</definedName>
    <definedName name="____________________________________TPE1735">#REF!</definedName>
    <definedName name="____________________________________TPE1763">#REF!</definedName>
    <definedName name="____________________________________TPE1790">#REF!</definedName>
    <definedName name="____________________________________TPF12">#REF!</definedName>
    <definedName name="____________________________________TUZ22">#REF!</definedName>
    <definedName name="____________________________________TUZ36">#REF!</definedName>
    <definedName name="____________________________________TZ2110">#REF!</definedName>
    <definedName name="____________________________________TZ214">#REF!</definedName>
    <definedName name="____________________________________TZ268">#REF!</definedName>
    <definedName name="____________________________________TZ323">#REF!</definedName>
    <definedName name="____________________________________TZ324">#REF!</definedName>
    <definedName name="____________________________________TZ32510">#REF!</definedName>
    <definedName name="___________________________________ADH12">#REF!</definedName>
    <definedName name="___________________________________ADM12">#REF!</definedName>
    <definedName name="___________________________________ADM4">#REF!</definedName>
    <definedName name="___________________________________AIU1">#REF!</definedName>
    <definedName name="___________________________________AIU2">#REF!</definedName>
    <definedName name="___________________________________BAZ10">#REF!</definedName>
    <definedName name="___________________________________BLO20">#REF!</definedName>
    <definedName name="___________________________________CAN28">#REF!</definedName>
    <definedName name="___________________________________Cod1">#REF!</definedName>
    <definedName name="___________________________________CUA44">#REF!</definedName>
    <definedName name="___________________________________LA124">#REF!</definedName>
    <definedName name="___________________________________LAC18">#REF!</definedName>
    <definedName name="___________________________________Po2">#REF!</definedName>
    <definedName name="___________________________________R84JH">#REF!</definedName>
    <definedName name="___________________________________REP43">#REF!</definedName>
    <definedName name="___________________________________TEP44">#REF!</definedName>
    <definedName name="___________________________________TPE12">#REF!</definedName>
    <definedName name="___________________________________TPF12">#REF!</definedName>
    <definedName name="___________________________________TUZ22">#REF!</definedName>
    <definedName name="___________________________________TUZ36">#REF!</definedName>
    <definedName name="___________________________________TZ2110">#REF!</definedName>
    <definedName name="___________________________________TZ216">#REF!</definedName>
    <definedName name="___________________________________TZ268">#REF!</definedName>
    <definedName name="___________________________________TZ323">#REF!</definedName>
    <definedName name="___________________________________TZ324">#REF!</definedName>
    <definedName name="__________________________________ADH12">#REF!</definedName>
    <definedName name="__________________________________ADM12">#REF!</definedName>
    <definedName name="__________________________________ADM4">#REF!</definedName>
    <definedName name="__________________________________AIU1">#REF!</definedName>
    <definedName name="__________________________________AIU2">#REF!</definedName>
    <definedName name="__________________________________BAZ10">#REF!</definedName>
    <definedName name="__________________________________BLO20">#REF!</definedName>
    <definedName name="__________________________________CAN28">#REF!</definedName>
    <definedName name="__________________________________Cod1">#REF!</definedName>
    <definedName name="__________________________________CUA44">#REF!</definedName>
    <definedName name="__________________________________LA124">#REF!</definedName>
    <definedName name="__________________________________LAC18">#REF!</definedName>
    <definedName name="__________________________________Po2">#REF!</definedName>
    <definedName name="__________________________________R84JH">#REF!</definedName>
    <definedName name="__________________________________REP43">#REF!</definedName>
    <definedName name="__________________________________TEP44">#REF!</definedName>
    <definedName name="__________________________________TPE1132">#REF!</definedName>
    <definedName name="__________________________________TPE12">#REF!</definedName>
    <definedName name="__________________________________TPE1331">#REF!</definedName>
    <definedName name="__________________________________TPE1702">#REF!</definedName>
    <definedName name="__________________________________TPE1703">#REF!</definedName>
    <definedName name="__________________________________TPE1704">#REF!</definedName>
    <definedName name="__________________________________TPE1706">#REF!</definedName>
    <definedName name="__________________________________TPE1708">#REF!</definedName>
    <definedName name="__________________________________TPE1710">#REF!</definedName>
    <definedName name="__________________________________TPE1735">#REF!</definedName>
    <definedName name="__________________________________TPE1763">#REF!</definedName>
    <definedName name="__________________________________TPE1790">#REF!</definedName>
    <definedName name="__________________________________TPF12">#REF!</definedName>
    <definedName name="__________________________________TUZ22">#REF!</definedName>
    <definedName name="__________________________________TUZ36">#REF!</definedName>
    <definedName name="__________________________________TZ2110">#REF!</definedName>
    <definedName name="__________________________________TZ214">#REF!</definedName>
    <definedName name="__________________________________TZ216">#REF!</definedName>
    <definedName name="__________________________________TZ268">#REF!</definedName>
    <definedName name="__________________________________TZ323">#REF!</definedName>
    <definedName name="__________________________________TZ324">#REF!</definedName>
    <definedName name="__________________________________TZ32510">#REF!</definedName>
    <definedName name="_________________________________ADH12">#REF!</definedName>
    <definedName name="_________________________________ADM12">#REF!</definedName>
    <definedName name="_________________________________ADM4">#REF!</definedName>
    <definedName name="_________________________________AIU1">#REF!</definedName>
    <definedName name="_________________________________AIU2">#REF!</definedName>
    <definedName name="_________________________________BAZ10">#REF!</definedName>
    <definedName name="_________________________________BLO20">#REF!</definedName>
    <definedName name="_________________________________CAN28">#REF!</definedName>
    <definedName name="_________________________________Cod1">#REF!</definedName>
    <definedName name="_________________________________CUA44">#REF!</definedName>
    <definedName name="_________________________________LA124">#REF!</definedName>
    <definedName name="_________________________________LAC18">#REF!</definedName>
    <definedName name="_________________________________Po2">#REF!</definedName>
    <definedName name="_________________________________R84JH">#REF!</definedName>
    <definedName name="_________________________________REP43">#REF!</definedName>
    <definedName name="_________________________________TEP44">#REF!</definedName>
    <definedName name="_________________________________TPE1132">#REF!</definedName>
    <definedName name="_________________________________TPE12">#REF!</definedName>
    <definedName name="_________________________________TPE1331">#REF!</definedName>
    <definedName name="_________________________________TPE1702">#REF!</definedName>
    <definedName name="_________________________________TPE1703">#REF!</definedName>
    <definedName name="_________________________________TPE1704">#REF!</definedName>
    <definedName name="_________________________________TPE1706">#REF!</definedName>
    <definedName name="_________________________________TPE1708">#REF!</definedName>
    <definedName name="_________________________________TPE1710">#REF!</definedName>
    <definedName name="_________________________________TPE1735">#REF!</definedName>
    <definedName name="_________________________________TPE1763">#REF!</definedName>
    <definedName name="_________________________________TPE1790">#REF!</definedName>
    <definedName name="_________________________________TPF12">#REF!</definedName>
    <definedName name="_________________________________TUZ22">#REF!</definedName>
    <definedName name="_________________________________TUZ36">#REF!</definedName>
    <definedName name="_________________________________TZ2110">#REF!</definedName>
    <definedName name="_________________________________TZ214">#REF!</definedName>
    <definedName name="_________________________________TZ216">#REF!</definedName>
    <definedName name="_________________________________TZ268">#REF!</definedName>
    <definedName name="_________________________________TZ323">#REF!</definedName>
    <definedName name="_________________________________TZ324">#REF!</definedName>
    <definedName name="_________________________________TZ32510">#REF!</definedName>
    <definedName name="________________________________ADH12">#REF!</definedName>
    <definedName name="________________________________ADM12">#REF!</definedName>
    <definedName name="________________________________ADM4">#REF!</definedName>
    <definedName name="________________________________AIU1">#REF!</definedName>
    <definedName name="________________________________AIU2">#REF!</definedName>
    <definedName name="________________________________BAZ10">#REF!</definedName>
    <definedName name="________________________________BLO20">#REF!</definedName>
    <definedName name="________________________________CAN28">#REF!</definedName>
    <definedName name="________________________________Cod1">#REF!</definedName>
    <definedName name="________________________________CUA44">#REF!</definedName>
    <definedName name="________________________________LA124">#REF!</definedName>
    <definedName name="________________________________LAC18">#REF!</definedName>
    <definedName name="________________________________Po2">#REF!</definedName>
    <definedName name="________________________________R84JH">#REF!</definedName>
    <definedName name="________________________________REP43">#REF!</definedName>
    <definedName name="________________________________TEP44">#REF!</definedName>
    <definedName name="________________________________TPE1132">#REF!</definedName>
    <definedName name="________________________________TPE12">#REF!</definedName>
    <definedName name="________________________________TPE1331">#REF!</definedName>
    <definedName name="________________________________TPE1702">#REF!</definedName>
    <definedName name="________________________________TPE1703">#REF!</definedName>
    <definedName name="________________________________TPE1704">#REF!</definedName>
    <definedName name="________________________________TPE1706">#REF!</definedName>
    <definedName name="________________________________TPE1708">#REF!</definedName>
    <definedName name="________________________________TPE1710">#REF!</definedName>
    <definedName name="________________________________TPE1735">#REF!</definedName>
    <definedName name="________________________________TPE1763">#REF!</definedName>
    <definedName name="________________________________TPE1790">#REF!</definedName>
    <definedName name="________________________________TPF12">#REF!</definedName>
    <definedName name="________________________________TUZ22">#REF!</definedName>
    <definedName name="________________________________TUZ36">#REF!</definedName>
    <definedName name="________________________________TZ2110">#REF!</definedName>
    <definedName name="________________________________TZ214">#REF!</definedName>
    <definedName name="________________________________TZ216">#REF!</definedName>
    <definedName name="________________________________TZ268">#REF!</definedName>
    <definedName name="________________________________TZ323">#REF!</definedName>
    <definedName name="________________________________TZ324">#REF!</definedName>
    <definedName name="________________________________TZ32510">#REF!</definedName>
    <definedName name="_______________________________ADH12">#REF!</definedName>
    <definedName name="_______________________________ADM12">#REF!</definedName>
    <definedName name="_______________________________ADM4">#REF!</definedName>
    <definedName name="_______________________________AIU1">#REF!</definedName>
    <definedName name="_______________________________AIU2">#REF!</definedName>
    <definedName name="_______________________________BAZ10">#REF!</definedName>
    <definedName name="_______________________________BLO20">#REF!</definedName>
    <definedName name="_______________________________CAN28">#REF!</definedName>
    <definedName name="_______________________________Cod1">#REF!</definedName>
    <definedName name="_______________________________CUA44">#REF!</definedName>
    <definedName name="_______________________________LA124">#REF!</definedName>
    <definedName name="_______________________________LAC18">#REF!</definedName>
    <definedName name="_______________________________Po2">#REF!</definedName>
    <definedName name="_______________________________R84JH">#REF!</definedName>
    <definedName name="_______________________________REP43">#REF!</definedName>
    <definedName name="_______________________________TEP44">#REF!</definedName>
    <definedName name="_______________________________TPE1132">#REF!</definedName>
    <definedName name="_______________________________TPE12">#REF!</definedName>
    <definedName name="_______________________________TPE1331">#REF!</definedName>
    <definedName name="_______________________________TPE1702">#REF!</definedName>
    <definedName name="_______________________________TPE1703">#REF!</definedName>
    <definedName name="_______________________________TPE1704">#REF!</definedName>
    <definedName name="_______________________________TPE1706">#REF!</definedName>
    <definedName name="_______________________________TPE1708">#REF!</definedName>
    <definedName name="_______________________________TPE1710">#REF!</definedName>
    <definedName name="_______________________________TPE1735">#REF!</definedName>
    <definedName name="_______________________________TPE1763">#REF!</definedName>
    <definedName name="_______________________________TPE1790">#REF!</definedName>
    <definedName name="_______________________________TPF12">#REF!</definedName>
    <definedName name="_______________________________TUZ22">#REF!</definedName>
    <definedName name="_______________________________TUZ36">#REF!</definedName>
    <definedName name="_______________________________TZ2110">#REF!</definedName>
    <definedName name="_______________________________TZ214">#REF!</definedName>
    <definedName name="_______________________________TZ216">#REF!</definedName>
    <definedName name="_______________________________TZ268">#REF!</definedName>
    <definedName name="_______________________________TZ323">#REF!</definedName>
    <definedName name="_______________________________TZ324">#REF!</definedName>
    <definedName name="_______________________________TZ32510">#REF!</definedName>
    <definedName name="______________________________ADH12">#REF!</definedName>
    <definedName name="______________________________ADM12">#REF!</definedName>
    <definedName name="______________________________ADM4">#REF!</definedName>
    <definedName name="______________________________AIU1">#REF!</definedName>
    <definedName name="______________________________AIU2">#REF!</definedName>
    <definedName name="______________________________BAZ10">#REF!</definedName>
    <definedName name="______________________________BLO20">#REF!</definedName>
    <definedName name="______________________________CAN28">#REF!</definedName>
    <definedName name="______________________________Cod1">#REF!</definedName>
    <definedName name="______________________________CUA44">#REF!</definedName>
    <definedName name="______________________________LA124">#REF!</definedName>
    <definedName name="______________________________LAC18">#REF!</definedName>
    <definedName name="______________________________Po2">#REF!</definedName>
    <definedName name="______________________________R84JH">#REF!</definedName>
    <definedName name="______________________________REP43">#REF!</definedName>
    <definedName name="______________________________TEP44">#REF!</definedName>
    <definedName name="______________________________TPE1132">#REF!</definedName>
    <definedName name="______________________________TPE12">#REF!</definedName>
    <definedName name="______________________________TPE1331">#REF!</definedName>
    <definedName name="______________________________TPE1702">#REF!</definedName>
    <definedName name="______________________________TPE1703">#REF!</definedName>
    <definedName name="______________________________TPE1704">#REF!</definedName>
    <definedName name="______________________________TPE1706">#REF!</definedName>
    <definedName name="______________________________TPE1708">#REF!</definedName>
    <definedName name="______________________________TPE1710">#REF!</definedName>
    <definedName name="______________________________TPE1735">#REF!</definedName>
    <definedName name="______________________________TPE1763">#REF!</definedName>
    <definedName name="______________________________TPE1790">#REF!</definedName>
    <definedName name="______________________________TPF12">#REF!</definedName>
    <definedName name="______________________________TUZ22">#REF!</definedName>
    <definedName name="______________________________TUZ36">#REF!</definedName>
    <definedName name="______________________________TZ2110">#REF!</definedName>
    <definedName name="______________________________TZ214">#REF!</definedName>
    <definedName name="______________________________TZ216">#REF!</definedName>
    <definedName name="______________________________TZ268">#REF!</definedName>
    <definedName name="______________________________TZ323">#REF!</definedName>
    <definedName name="______________________________TZ324">#REF!</definedName>
    <definedName name="______________________________TZ32510">#REF!</definedName>
    <definedName name="_____________________________ADH12">#REF!</definedName>
    <definedName name="_____________________________ADM12">#REF!</definedName>
    <definedName name="_____________________________ADM4">#REF!</definedName>
    <definedName name="_____________________________AIU1">#REF!</definedName>
    <definedName name="_____________________________AIU2">#REF!</definedName>
    <definedName name="_____________________________BAZ10">#REF!</definedName>
    <definedName name="_____________________________BLO20">#REF!</definedName>
    <definedName name="_____________________________CAN28">#REF!</definedName>
    <definedName name="_____________________________Cod1">#REF!</definedName>
    <definedName name="_____________________________CUA44">#REF!</definedName>
    <definedName name="_____________________________LA124">#REF!</definedName>
    <definedName name="_____________________________LAC18">#REF!</definedName>
    <definedName name="_____________________________Po2">#REF!</definedName>
    <definedName name="_____________________________R84JH">#REF!</definedName>
    <definedName name="_____________________________REP43">#REF!</definedName>
    <definedName name="_____________________________TEP44">#REF!</definedName>
    <definedName name="_____________________________TPE1132">#REF!</definedName>
    <definedName name="_____________________________TPE12">#REF!</definedName>
    <definedName name="_____________________________TPE1331">#REF!</definedName>
    <definedName name="_____________________________TPE1702">#REF!</definedName>
    <definedName name="_____________________________TPE1703">#REF!</definedName>
    <definedName name="_____________________________TPE1704">#REF!</definedName>
    <definedName name="_____________________________TPE1706">#REF!</definedName>
    <definedName name="_____________________________TPE1708">#REF!</definedName>
    <definedName name="_____________________________TPE1710">#REF!</definedName>
    <definedName name="_____________________________TPE1735">#REF!</definedName>
    <definedName name="_____________________________TPE1763">#REF!</definedName>
    <definedName name="_____________________________TPE1790">#REF!</definedName>
    <definedName name="_____________________________TPF12">#REF!</definedName>
    <definedName name="_____________________________TUZ22">#REF!</definedName>
    <definedName name="_____________________________TUZ36">#REF!</definedName>
    <definedName name="_____________________________TZ2110">#REF!</definedName>
    <definedName name="_____________________________TZ214">#REF!</definedName>
    <definedName name="_____________________________TZ216">#REF!</definedName>
    <definedName name="_____________________________TZ268">#REF!</definedName>
    <definedName name="_____________________________TZ323">#REF!</definedName>
    <definedName name="_____________________________TZ324">#REF!</definedName>
    <definedName name="_____________________________TZ32510">#REF!</definedName>
    <definedName name="____________________________ADH12">#REF!</definedName>
    <definedName name="____________________________ADM12">#REF!</definedName>
    <definedName name="____________________________ADM4">#REF!</definedName>
    <definedName name="____________________________AIU1">#REF!</definedName>
    <definedName name="____________________________AIU2">#REF!</definedName>
    <definedName name="____________________________BAZ10">#REF!</definedName>
    <definedName name="____________________________BLO20">#REF!</definedName>
    <definedName name="____________________________CAN28">#REF!</definedName>
    <definedName name="____________________________Cod1">#REF!</definedName>
    <definedName name="____________________________CUA44">#REF!</definedName>
    <definedName name="____________________________LA124">#REF!</definedName>
    <definedName name="____________________________LAC18">#REF!</definedName>
    <definedName name="____________________________Po2">#REF!</definedName>
    <definedName name="____________________________R84JH">#REF!</definedName>
    <definedName name="____________________________REP43">#REF!</definedName>
    <definedName name="____________________________TEP44">#REF!</definedName>
    <definedName name="____________________________TPE1132">#REF!</definedName>
    <definedName name="____________________________TPE12">#REF!</definedName>
    <definedName name="____________________________TPE1331">#REF!</definedName>
    <definedName name="____________________________TPE1702">#REF!</definedName>
    <definedName name="____________________________TPE1703">#REF!</definedName>
    <definedName name="____________________________TPE1704">#REF!</definedName>
    <definedName name="____________________________TPE1706">#REF!</definedName>
    <definedName name="____________________________TPE1708">#REF!</definedName>
    <definedName name="____________________________TPE1710">#REF!</definedName>
    <definedName name="____________________________TPE1735">#REF!</definedName>
    <definedName name="____________________________TPE1763">#REF!</definedName>
    <definedName name="____________________________TPE1790">#REF!</definedName>
    <definedName name="____________________________TPF12">#REF!</definedName>
    <definedName name="____________________________TUZ22">#REF!</definedName>
    <definedName name="____________________________TUZ36">#REF!</definedName>
    <definedName name="____________________________TZ2110">#REF!</definedName>
    <definedName name="____________________________TZ214">#REF!</definedName>
    <definedName name="____________________________TZ216">#REF!</definedName>
    <definedName name="____________________________TZ268">#REF!</definedName>
    <definedName name="____________________________TZ323">#REF!</definedName>
    <definedName name="____________________________TZ324">#REF!</definedName>
    <definedName name="____________________________TZ32510">#REF!</definedName>
    <definedName name="___________________________ADH12">#REF!</definedName>
    <definedName name="___________________________ADM12">#REF!</definedName>
    <definedName name="___________________________ADM4">#REF!</definedName>
    <definedName name="___________________________AIU1">#REF!</definedName>
    <definedName name="___________________________AIU2">#REF!</definedName>
    <definedName name="___________________________BAZ10">#REF!</definedName>
    <definedName name="___________________________BLO20">#REF!</definedName>
    <definedName name="___________________________CAN28">#REF!</definedName>
    <definedName name="___________________________Cod1">#REF!</definedName>
    <definedName name="___________________________CUA44">#REF!</definedName>
    <definedName name="___________________________LA124">#REF!</definedName>
    <definedName name="___________________________LAC18">#REF!</definedName>
    <definedName name="___________________________Po2">#REF!</definedName>
    <definedName name="___________________________R84JH">#REF!</definedName>
    <definedName name="___________________________REP43">#REF!</definedName>
    <definedName name="___________________________TEP44">#REF!</definedName>
    <definedName name="___________________________TPE1132">#REF!</definedName>
    <definedName name="___________________________TPE12">#REF!</definedName>
    <definedName name="___________________________TPE1331">#REF!</definedName>
    <definedName name="___________________________TPE1702">#REF!</definedName>
    <definedName name="___________________________TPE1703">#REF!</definedName>
    <definedName name="___________________________TPE1704">#REF!</definedName>
    <definedName name="___________________________TPE1706">#REF!</definedName>
    <definedName name="___________________________TPE1708">#REF!</definedName>
    <definedName name="___________________________TPE1710">#REF!</definedName>
    <definedName name="___________________________TPE1735">#REF!</definedName>
    <definedName name="___________________________TPE1763">#REF!</definedName>
    <definedName name="___________________________TPE1790">#REF!</definedName>
    <definedName name="___________________________TPF12">#REF!</definedName>
    <definedName name="___________________________TUZ22">#REF!</definedName>
    <definedName name="___________________________TUZ36">#REF!</definedName>
    <definedName name="___________________________TZ2110">#REF!</definedName>
    <definedName name="___________________________TZ214">#REF!</definedName>
    <definedName name="___________________________TZ216">#REF!</definedName>
    <definedName name="___________________________TZ268">#REF!</definedName>
    <definedName name="___________________________TZ323">#REF!</definedName>
    <definedName name="___________________________TZ324">#REF!</definedName>
    <definedName name="___________________________TZ32510">#REF!</definedName>
    <definedName name="__________________________ADH12">#REF!</definedName>
    <definedName name="__________________________ADM12">#REF!</definedName>
    <definedName name="__________________________ADM4">#REF!</definedName>
    <definedName name="__________________________AIU1">#REF!</definedName>
    <definedName name="__________________________AIU2">#REF!</definedName>
    <definedName name="__________________________BAZ10">#REF!</definedName>
    <definedName name="__________________________BLO20">#REF!</definedName>
    <definedName name="__________________________CAN28">#REF!</definedName>
    <definedName name="__________________________Cod1">#REF!</definedName>
    <definedName name="__________________________CUA44">#REF!</definedName>
    <definedName name="__________________________LA124">#REF!</definedName>
    <definedName name="__________________________LAC18">#REF!</definedName>
    <definedName name="__________________________Po2">#REF!</definedName>
    <definedName name="__________________________R84JH">#REF!</definedName>
    <definedName name="__________________________REP43">#REF!</definedName>
    <definedName name="__________________________TEP44">#REF!</definedName>
    <definedName name="__________________________TPE1132">#REF!</definedName>
    <definedName name="__________________________TPE12">#REF!</definedName>
    <definedName name="__________________________TPE1331">#REF!</definedName>
    <definedName name="__________________________TPE1702">#REF!</definedName>
    <definedName name="__________________________TPE1703">#REF!</definedName>
    <definedName name="__________________________TPE1704">#REF!</definedName>
    <definedName name="__________________________TPE1706">#REF!</definedName>
    <definedName name="__________________________TPE1708">#REF!</definedName>
    <definedName name="__________________________TPE1710">#REF!</definedName>
    <definedName name="__________________________TPE1735">#REF!</definedName>
    <definedName name="__________________________TPE1763">#REF!</definedName>
    <definedName name="__________________________TPE1790">#REF!</definedName>
    <definedName name="__________________________TPF12">#REF!</definedName>
    <definedName name="__________________________TUZ22">#REF!</definedName>
    <definedName name="__________________________TUZ36">#REF!</definedName>
    <definedName name="__________________________TZ2110">#REF!</definedName>
    <definedName name="__________________________TZ214">#REF!</definedName>
    <definedName name="__________________________TZ216">#REF!</definedName>
    <definedName name="__________________________TZ268">#REF!</definedName>
    <definedName name="__________________________TZ323">#REF!</definedName>
    <definedName name="__________________________TZ324">#REF!</definedName>
    <definedName name="__________________________TZ32510">#REF!</definedName>
    <definedName name="_________________________ADH12">#REF!</definedName>
    <definedName name="_________________________ADM12">#REF!</definedName>
    <definedName name="_________________________ADM4">#REF!</definedName>
    <definedName name="_________________________AIU1">#REF!</definedName>
    <definedName name="_________________________AIU2">#REF!</definedName>
    <definedName name="_________________________BAZ10">#REF!</definedName>
    <definedName name="_________________________BLO20">#REF!</definedName>
    <definedName name="_________________________CAN28">#REF!</definedName>
    <definedName name="_________________________Cod1">#REF!</definedName>
    <definedName name="_________________________CUA44">#REF!</definedName>
    <definedName name="_________________________LA124">#REF!</definedName>
    <definedName name="_________________________LAC18">#REF!</definedName>
    <definedName name="_________________________Po2">#REF!</definedName>
    <definedName name="_________________________R84JH">#REF!</definedName>
    <definedName name="_________________________REP43">#REF!</definedName>
    <definedName name="_________________________TEP44">#REF!</definedName>
    <definedName name="_________________________TPE1132">#REF!</definedName>
    <definedName name="_________________________TPE12">#REF!</definedName>
    <definedName name="_________________________TPE1331">#REF!</definedName>
    <definedName name="_________________________TPE1702">#REF!</definedName>
    <definedName name="_________________________TPE1703">#REF!</definedName>
    <definedName name="_________________________TPE1704">#REF!</definedName>
    <definedName name="_________________________TPE1706">#REF!</definedName>
    <definedName name="_________________________TPE1708">#REF!</definedName>
    <definedName name="_________________________TPE1710">#REF!</definedName>
    <definedName name="_________________________TPE1735">#REF!</definedName>
    <definedName name="_________________________TPE1763">#REF!</definedName>
    <definedName name="_________________________TPE1790">#REF!</definedName>
    <definedName name="_________________________TPF12">#REF!</definedName>
    <definedName name="_________________________TUZ22">#REF!</definedName>
    <definedName name="_________________________TUZ36">#REF!</definedName>
    <definedName name="_________________________TZ2110">#REF!</definedName>
    <definedName name="_________________________TZ214">#REF!</definedName>
    <definedName name="_________________________TZ216">#REF!</definedName>
    <definedName name="_________________________TZ268">#REF!</definedName>
    <definedName name="_________________________TZ323">#REF!</definedName>
    <definedName name="_________________________TZ324">#REF!</definedName>
    <definedName name="_________________________TZ32510">#REF!</definedName>
    <definedName name="________________________ADH12">#REF!</definedName>
    <definedName name="________________________ADM12">#REF!</definedName>
    <definedName name="________________________ADM4">#REF!</definedName>
    <definedName name="________________________AIU1">#REF!</definedName>
    <definedName name="________________________AIU2">#REF!</definedName>
    <definedName name="________________________BAZ10">#REF!</definedName>
    <definedName name="________________________BLO20">#REF!</definedName>
    <definedName name="________________________CAN28">#REF!</definedName>
    <definedName name="________________________Cod1">#REF!</definedName>
    <definedName name="________________________CUA44">#REF!</definedName>
    <definedName name="________________________LA124">#REF!</definedName>
    <definedName name="________________________LAC18">#REF!</definedName>
    <definedName name="________________________Po2">#REF!</definedName>
    <definedName name="________________________R84JH">#REF!</definedName>
    <definedName name="________________________REP43">#REF!</definedName>
    <definedName name="________________________TEP44">#REF!</definedName>
    <definedName name="________________________TPE1132">#REF!</definedName>
    <definedName name="________________________TPE12">#REF!</definedName>
    <definedName name="________________________TPE1331">#REF!</definedName>
    <definedName name="________________________TPE1702">#REF!</definedName>
    <definedName name="________________________TPE1703">#REF!</definedName>
    <definedName name="________________________TPE1704">#REF!</definedName>
    <definedName name="________________________TPE1706">#REF!</definedName>
    <definedName name="________________________TPE1708">#REF!</definedName>
    <definedName name="________________________TPE1710">#REF!</definedName>
    <definedName name="________________________TPE1735">#REF!</definedName>
    <definedName name="________________________TPE1763">#REF!</definedName>
    <definedName name="________________________TPE1790">#REF!</definedName>
    <definedName name="________________________TPF12">#REF!</definedName>
    <definedName name="________________________TUZ22">#REF!</definedName>
    <definedName name="________________________TUZ36">#REF!</definedName>
    <definedName name="________________________TZ2110">#REF!</definedName>
    <definedName name="________________________TZ214">#REF!</definedName>
    <definedName name="________________________TZ216">#REF!</definedName>
    <definedName name="________________________TZ268">#REF!</definedName>
    <definedName name="________________________TZ323">#REF!</definedName>
    <definedName name="________________________TZ324">#REF!</definedName>
    <definedName name="________________________TZ32510">#REF!</definedName>
    <definedName name="_______________________ADH12">#REF!</definedName>
    <definedName name="_______________________ADM12">#REF!</definedName>
    <definedName name="_______________________ADM4">#REF!</definedName>
    <definedName name="_______________________AIU1">#REF!</definedName>
    <definedName name="_______________________AIU2">#REF!</definedName>
    <definedName name="_______________________BAZ10">#REF!</definedName>
    <definedName name="_______________________BLO20">#REF!</definedName>
    <definedName name="_______________________CAN28">#REF!</definedName>
    <definedName name="_______________________Cod1">#REF!</definedName>
    <definedName name="_______________________CUA44">#REF!</definedName>
    <definedName name="_______________________LA124">#REF!</definedName>
    <definedName name="_______________________LAC18">#REF!</definedName>
    <definedName name="_______________________Po2">#REF!</definedName>
    <definedName name="_______________________R84JH">#REF!</definedName>
    <definedName name="_______________________REP43">#REF!</definedName>
    <definedName name="_______________________TEP44">#REF!</definedName>
    <definedName name="_______________________TPE1132">#REF!</definedName>
    <definedName name="_______________________TPE12">#REF!</definedName>
    <definedName name="_______________________TPE1331">#REF!</definedName>
    <definedName name="_______________________TPE1702">#REF!</definedName>
    <definedName name="_______________________TPE1703">#REF!</definedName>
    <definedName name="_______________________TPE1704">#REF!</definedName>
    <definedName name="_______________________TPE1706">#REF!</definedName>
    <definedName name="_______________________TPE1708">#REF!</definedName>
    <definedName name="_______________________TPE1710">#REF!</definedName>
    <definedName name="_______________________TPE1735">#REF!</definedName>
    <definedName name="_______________________TPE1763">#REF!</definedName>
    <definedName name="_______________________TPE1790">#REF!</definedName>
    <definedName name="_______________________TPF12">#REF!</definedName>
    <definedName name="_______________________TUZ22">#REF!</definedName>
    <definedName name="_______________________TUZ36">#REF!</definedName>
    <definedName name="_______________________TZ2110">#REF!</definedName>
    <definedName name="_______________________TZ214">#REF!</definedName>
    <definedName name="_______________________TZ216">#REF!</definedName>
    <definedName name="_______________________TZ268">#REF!</definedName>
    <definedName name="_______________________TZ323">#REF!</definedName>
    <definedName name="_______________________TZ324">#REF!</definedName>
    <definedName name="_______________________TZ32510">#REF!</definedName>
    <definedName name="______________________ADH12">#REF!</definedName>
    <definedName name="______________________ADM12">#REF!</definedName>
    <definedName name="______________________ADM4">#REF!</definedName>
    <definedName name="______________________AIU1">#REF!</definedName>
    <definedName name="______________________AIU2">#REF!</definedName>
    <definedName name="______________________AIU3">#REF!</definedName>
    <definedName name="______________________BAZ10">#REF!</definedName>
    <definedName name="______________________BLO20">#REF!</definedName>
    <definedName name="______________________CAN28">#REF!</definedName>
    <definedName name="______________________Cod1">#REF!</definedName>
    <definedName name="______________________CUA44">#REF!</definedName>
    <definedName name="______________________LA124">#REF!</definedName>
    <definedName name="______________________LAC18">#REF!</definedName>
    <definedName name="______________________Po2">#REF!</definedName>
    <definedName name="______________________R84JH">#REF!</definedName>
    <definedName name="______________________REP43">#REF!</definedName>
    <definedName name="______________________TEP44">#REF!</definedName>
    <definedName name="______________________TPE1132">#REF!</definedName>
    <definedName name="______________________TPE12">#REF!</definedName>
    <definedName name="______________________TPE1331">#REF!</definedName>
    <definedName name="______________________TPE1702">#REF!</definedName>
    <definedName name="______________________TPE1703">#REF!</definedName>
    <definedName name="______________________TPE1704">#REF!</definedName>
    <definedName name="______________________TPE1706">#REF!</definedName>
    <definedName name="______________________TPE1708">#REF!</definedName>
    <definedName name="______________________TPE1710">#REF!</definedName>
    <definedName name="______________________TPE1735">#REF!</definedName>
    <definedName name="______________________TPE1763">#REF!</definedName>
    <definedName name="______________________TPE1790">#REF!</definedName>
    <definedName name="______________________TPF12">#REF!</definedName>
    <definedName name="______________________TUZ22">#REF!</definedName>
    <definedName name="______________________TUZ36">#REF!</definedName>
    <definedName name="______________________TZ2110">#REF!</definedName>
    <definedName name="______________________TZ214">#REF!</definedName>
    <definedName name="______________________TZ216">#REF!</definedName>
    <definedName name="______________________TZ268">#REF!</definedName>
    <definedName name="______________________TZ323">#REF!</definedName>
    <definedName name="______________________TZ324">#REF!</definedName>
    <definedName name="______________________TZ32510">#REF!</definedName>
    <definedName name="_____________________ADH12">#REF!</definedName>
    <definedName name="_____________________ADM12">#REF!</definedName>
    <definedName name="_____________________ADM4">#REF!</definedName>
    <definedName name="_____________________AIU1">#REF!</definedName>
    <definedName name="_____________________AIU2">#REF!</definedName>
    <definedName name="_____________________AIU3">#REF!</definedName>
    <definedName name="_____________________BAZ10">#REF!</definedName>
    <definedName name="_____________________BLO20">#REF!</definedName>
    <definedName name="_____________________CAN28">#REF!</definedName>
    <definedName name="_____________________Cod1">#REF!</definedName>
    <definedName name="_____________________CUA44">#REF!</definedName>
    <definedName name="_____________________LA124">#REF!</definedName>
    <definedName name="_____________________LAC18">#REF!</definedName>
    <definedName name="_____________________Po2">#REF!</definedName>
    <definedName name="_____________________R84JH">#REF!</definedName>
    <definedName name="_____________________REP43">#REF!</definedName>
    <definedName name="_____________________TEP44">#REF!</definedName>
    <definedName name="_____________________TPE1132">#REF!</definedName>
    <definedName name="_____________________TPE12">#REF!</definedName>
    <definedName name="_____________________TPE1331">#REF!</definedName>
    <definedName name="_____________________TPE1702">#REF!</definedName>
    <definedName name="_____________________TPE1703">#REF!</definedName>
    <definedName name="_____________________TPE1704">#REF!</definedName>
    <definedName name="_____________________TPE1706">#REF!</definedName>
    <definedName name="_____________________TPE1708">#REF!</definedName>
    <definedName name="_____________________TPE1710">#REF!</definedName>
    <definedName name="_____________________TPE1735">#REF!</definedName>
    <definedName name="_____________________TPE1763">#REF!</definedName>
    <definedName name="_____________________TPE1790">#REF!</definedName>
    <definedName name="_____________________TPF12">#REF!</definedName>
    <definedName name="_____________________TUZ22">#REF!</definedName>
    <definedName name="_____________________TUZ36">#REF!</definedName>
    <definedName name="_____________________TZ2110">#REF!</definedName>
    <definedName name="_____________________TZ214">#REF!</definedName>
    <definedName name="_____________________TZ216">#REF!</definedName>
    <definedName name="_____________________TZ268">#REF!</definedName>
    <definedName name="_____________________TZ323">#REF!</definedName>
    <definedName name="_____________________TZ324">#REF!</definedName>
    <definedName name="_____________________TZ32510">#REF!</definedName>
    <definedName name="____________________ADH12">#REF!</definedName>
    <definedName name="____________________ADM12">#REF!</definedName>
    <definedName name="____________________ADM4">#REF!</definedName>
    <definedName name="____________________AIU1">#REF!</definedName>
    <definedName name="____________________AIU2">#REF!</definedName>
    <definedName name="____________________AIU3">#REF!</definedName>
    <definedName name="____________________BAZ10">#REF!</definedName>
    <definedName name="____________________BLO20">#REF!</definedName>
    <definedName name="____________________CAN28">#REF!</definedName>
    <definedName name="____________________Cod1">#REF!</definedName>
    <definedName name="____________________CUA44">#REF!</definedName>
    <definedName name="____________________LA124">#REF!</definedName>
    <definedName name="____________________LAC18">#REF!</definedName>
    <definedName name="____________________Po2">#REF!</definedName>
    <definedName name="____________________R84JH">#REF!</definedName>
    <definedName name="____________________REP43">#REF!</definedName>
    <definedName name="____________________TEP44">#REF!</definedName>
    <definedName name="____________________TPE1132">#REF!</definedName>
    <definedName name="____________________TPE12">#REF!</definedName>
    <definedName name="____________________TPE1331">#REF!</definedName>
    <definedName name="____________________TPE1702">#REF!</definedName>
    <definedName name="____________________TPE1703">#REF!</definedName>
    <definedName name="____________________TPE1704">#REF!</definedName>
    <definedName name="____________________TPE1706">#REF!</definedName>
    <definedName name="____________________TPE1708">#REF!</definedName>
    <definedName name="____________________TPE1710">#REF!</definedName>
    <definedName name="____________________TPE1735">#REF!</definedName>
    <definedName name="____________________TPE1763">#REF!</definedName>
    <definedName name="____________________TPE1790">#REF!</definedName>
    <definedName name="____________________TPF12">#REF!</definedName>
    <definedName name="____________________TUZ22">#REF!</definedName>
    <definedName name="____________________TUZ36">#REF!</definedName>
    <definedName name="____________________TZ2110">#REF!</definedName>
    <definedName name="____________________TZ214">#REF!</definedName>
    <definedName name="____________________TZ216">#REF!</definedName>
    <definedName name="____________________TZ268">#REF!</definedName>
    <definedName name="____________________TZ323">#REF!</definedName>
    <definedName name="____________________TZ324">#REF!</definedName>
    <definedName name="____________________TZ32510">#REF!</definedName>
    <definedName name="___________________ADH12">#REF!</definedName>
    <definedName name="___________________ADM12">#REF!</definedName>
    <definedName name="___________________ADM4">#REF!</definedName>
    <definedName name="___________________AIU1">#REF!</definedName>
    <definedName name="___________________AIU2">#REF!</definedName>
    <definedName name="___________________AIU3">#REF!</definedName>
    <definedName name="___________________BAZ10">#REF!</definedName>
    <definedName name="___________________BLO20">#REF!</definedName>
    <definedName name="___________________CAN28">#REF!</definedName>
    <definedName name="___________________Cod1">#REF!</definedName>
    <definedName name="___________________CUA44">#REF!</definedName>
    <definedName name="___________________LA124">#REF!</definedName>
    <definedName name="___________________LAC18">#REF!</definedName>
    <definedName name="___________________Po2">#REF!</definedName>
    <definedName name="___________________R84JH">#REF!</definedName>
    <definedName name="___________________REP43">#REF!</definedName>
    <definedName name="___________________TEP44">#REF!</definedName>
    <definedName name="___________________TPE1132">#REF!</definedName>
    <definedName name="___________________TPE12">#REF!</definedName>
    <definedName name="___________________TPE1331">#REF!</definedName>
    <definedName name="___________________TPE1702">#REF!</definedName>
    <definedName name="___________________TPE1703">#REF!</definedName>
    <definedName name="___________________TPE1704">#REF!</definedName>
    <definedName name="___________________TPE1706">#REF!</definedName>
    <definedName name="___________________TPE1708">#REF!</definedName>
    <definedName name="___________________TPE1710">#REF!</definedName>
    <definedName name="___________________TPE1735">#REF!</definedName>
    <definedName name="___________________TPE1763">#REF!</definedName>
    <definedName name="___________________TPE1790">#REF!</definedName>
    <definedName name="___________________TPF12">#REF!</definedName>
    <definedName name="___________________TUZ22">#REF!</definedName>
    <definedName name="___________________TUZ36">#REF!</definedName>
    <definedName name="___________________TZ2110">#REF!</definedName>
    <definedName name="___________________TZ214">#REF!</definedName>
    <definedName name="___________________TZ216">#REF!</definedName>
    <definedName name="___________________TZ268">#REF!</definedName>
    <definedName name="___________________TZ323">#REF!</definedName>
    <definedName name="___________________TZ324">#REF!</definedName>
    <definedName name="___________________TZ32510">#REF!</definedName>
    <definedName name="__________________ADH12">#REF!</definedName>
    <definedName name="__________________ADM12">#REF!</definedName>
    <definedName name="__________________ADM4">#REF!</definedName>
    <definedName name="__________________AIU1">#REF!</definedName>
    <definedName name="__________________AIU2">#REF!</definedName>
    <definedName name="__________________AIU3">#REF!</definedName>
    <definedName name="__________________BAZ10">#REF!</definedName>
    <definedName name="__________________BLO20">#REF!</definedName>
    <definedName name="__________________CAN28">#REF!</definedName>
    <definedName name="__________________Cod1">#REF!</definedName>
    <definedName name="__________________CUA44">#REF!</definedName>
    <definedName name="__________________LA124">#REF!</definedName>
    <definedName name="__________________LAC18">#REF!</definedName>
    <definedName name="__________________Po2">#REF!</definedName>
    <definedName name="__________________R84JH">#REF!</definedName>
    <definedName name="__________________REP43">#REF!</definedName>
    <definedName name="__________________TEP44">#REF!</definedName>
    <definedName name="__________________TPE1132">#REF!</definedName>
    <definedName name="__________________TPE12">#REF!</definedName>
    <definedName name="__________________TPE1331">#REF!</definedName>
    <definedName name="__________________TPE1702">#REF!</definedName>
    <definedName name="__________________TPE1703">#REF!</definedName>
    <definedName name="__________________TPE1704">#REF!</definedName>
    <definedName name="__________________TPE1706">#REF!</definedName>
    <definedName name="__________________TPE1708">#REF!</definedName>
    <definedName name="__________________TPE1710">#REF!</definedName>
    <definedName name="__________________TPE1735">#REF!</definedName>
    <definedName name="__________________TPE1763">#REF!</definedName>
    <definedName name="__________________TPE1790">#REF!</definedName>
    <definedName name="__________________TPF12">#REF!</definedName>
    <definedName name="__________________TUZ22">#REF!</definedName>
    <definedName name="__________________TUZ36">#REF!</definedName>
    <definedName name="__________________TZ2110">#REF!</definedName>
    <definedName name="__________________TZ214">#REF!</definedName>
    <definedName name="__________________TZ216">#REF!</definedName>
    <definedName name="__________________TZ268">#REF!</definedName>
    <definedName name="__________________TZ323">#REF!</definedName>
    <definedName name="__________________TZ324">#REF!</definedName>
    <definedName name="__________________TZ32510">#REF!</definedName>
    <definedName name="_________________ADH12">#REF!</definedName>
    <definedName name="_________________ADM12">#REF!</definedName>
    <definedName name="_________________ADM4">#REF!</definedName>
    <definedName name="_________________AIU1">#REF!</definedName>
    <definedName name="_________________AIU2">#REF!</definedName>
    <definedName name="_________________AIU3">#REF!</definedName>
    <definedName name="_________________BAZ10">#REF!</definedName>
    <definedName name="_________________BLO20">#REF!</definedName>
    <definedName name="_________________CAN28">#REF!</definedName>
    <definedName name="_________________Cod1">#REF!</definedName>
    <definedName name="_________________CUA44">#REF!</definedName>
    <definedName name="_________________LA124">#REF!</definedName>
    <definedName name="_________________LAC18">#REF!</definedName>
    <definedName name="_________________Po2">#REF!</definedName>
    <definedName name="_________________R84JH">#REF!</definedName>
    <definedName name="_________________REP43">#REF!</definedName>
    <definedName name="_________________TEP44">#REF!</definedName>
    <definedName name="_________________TPE1132">#REF!</definedName>
    <definedName name="_________________TPE12">#REF!</definedName>
    <definedName name="_________________TPE1331">#REF!</definedName>
    <definedName name="_________________TPE1702">#REF!</definedName>
    <definedName name="_________________TPE1703">#REF!</definedName>
    <definedName name="_________________TPE1704">#REF!</definedName>
    <definedName name="_________________TPE1706">#REF!</definedName>
    <definedName name="_________________TPE1708">#REF!</definedName>
    <definedName name="_________________TPE1710">#REF!</definedName>
    <definedName name="_________________TPE1735">#REF!</definedName>
    <definedName name="_________________TPE1763">#REF!</definedName>
    <definedName name="_________________TPE1790">#REF!</definedName>
    <definedName name="_________________TPF12">#REF!</definedName>
    <definedName name="_________________TUZ22">#REF!</definedName>
    <definedName name="_________________TUZ36">#REF!</definedName>
    <definedName name="_________________TZ2110">#REF!</definedName>
    <definedName name="_________________TZ214">#REF!</definedName>
    <definedName name="_________________TZ216">#REF!</definedName>
    <definedName name="_________________TZ268">#REF!</definedName>
    <definedName name="_________________TZ323">#REF!</definedName>
    <definedName name="_________________TZ324">#REF!</definedName>
    <definedName name="_________________TZ32510">#REF!</definedName>
    <definedName name="________________ADH12">#REF!</definedName>
    <definedName name="________________ADM12">#REF!</definedName>
    <definedName name="________________ADM4">#REF!</definedName>
    <definedName name="________________AIU1">#REF!</definedName>
    <definedName name="________________AIU2">#REF!</definedName>
    <definedName name="________________AIU3">#REF!</definedName>
    <definedName name="________________BAZ10">#REF!</definedName>
    <definedName name="________________BLO20">#REF!</definedName>
    <definedName name="________________CAN28">#REF!</definedName>
    <definedName name="________________Cod1">#REF!</definedName>
    <definedName name="________________CUA44">#REF!</definedName>
    <definedName name="________________LA124">#REF!</definedName>
    <definedName name="________________LAC18">#REF!</definedName>
    <definedName name="________________Po2">#REF!</definedName>
    <definedName name="________________R84JH">#REF!</definedName>
    <definedName name="________________REP43">#REF!</definedName>
    <definedName name="________________TEP44">#REF!</definedName>
    <definedName name="________________TPE1132">#REF!</definedName>
    <definedName name="________________TPE12">#REF!</definedName>
    <definedName name="________________TPE1331">#REF!</definedName>
    <definedName name="________________TPE1702">#REF!</definedName>
    <definedName name="________________TPE1703">#REF!</definedName>
    <definedName name="________________TPE1704">#REF!</definedName>
    <definedName name="________________TPE1706">#REF!</definedName>
    <definedName name="________________TPE1708">#REF!</definedName>
    <definedName name="________________TPE1710">#REF!</definedName>
    <definedName name="________________TPE1735">#REF!</definedName>
    <definedName name="________________TPE1763">#REF!</definedName>
    <definedName name="________________TPE1790">#REF!</definedName>
    <definedName name="________________TPF12">#REF!</definedName>
    <definedName name="________________TUZ22">#REF!</definedName>
    <definedName name="________________TUZ36">#REF!</definedName>
    <definedName name="________________TZ2110">#REF!</definedName>
    <definedName name="________________TZ214">#REF!</definedName>
    <definedName name="________________TZ216">#REF!</definedName>
    <definedName name="________________TZ268">#REF!</definedName>
    <definedName name="________________TZ323">#REF!</definedName>
    <definedName name="________________TZ324">#REF!</definedName>
    <definedName name="________________TZ32510">#REF!</definedName>
    <definedName name="_______________ADH12">#REF!</definedName>
    <definedName name="_______________ADM12">#REF!</definedName>
    <definedName name="_______________ADM4">#REF!</definedName>
    <definedName name="_______________AIU1">#REF!</definedName>
    <definedName name="_______________AIU2">#REF!</definedName>
    <definedName name="_______________AIU3">#REF!</definedName>
    <definedName name="_______________BAZ10">#REF!</definedName>
    <definedName name="_______________BLO20">#REF!</definedName>
    <definedName name="_______________CAN28">#REF!</definedName>
    <definedName name="_______________Cod1">#REF!</definedName>
    <definedName name="_______________CUA44">#REF!</definedName>
    <definedName name="_______________LA124">#REF!</definedName>
    <definedName name="_______________LAC18">#REF!</definedName>
    <definedName name="_______________Po2">#REF!</definedName>
    <definedName name="_______________R84JH">#REF!</definedName>
    <definedName name="_______________REP43">#REF!</definedName>
    <definedName name="_______________TEP44">#REF!</definedName>
    <definedName name="_______________TPE1132">#REF!</definedName>
    <definedName name="_______________TPE12">#REF!</definedName>
    <definedName name="_______________TPE1331">#REF!</definedName>
    <definedName name="_______________TPE1702">#REF!</definedName>
    <definedName name="_______________TPE1703">#REF!</definedName>
    <definedName name="_______________TPE1704">#REF!</definedName>
    <definedName name="_______________TPE1706">#REF!</definedName>
    <definedName name="_______________TPE1708">#REF!</definedName>
    <definedName name="_______________TPE1710">#REF!</definedName>
    <definedName name="_______________TPE1735">#REF!</definedName>
    <definedName name="_______________TPE1763">#REF!</definedName>
    <definedName name="_______________TPE1790">#REF!</definedName>
    <definedName name="_______________TPF12">#REF!</definedName>
    <definedName name="_______________TUZ22">#REF!</definedName>
    <definedName name="_______________TUZ36">#REF!</definedName>
    <definedName name="_______________TZ2110">#REF!</definedName>
    <definedName name="_______________TZ214">#REF!</definedName>
    <definedName name="_______________TZ216">#REF!</definedName>
    <definedName name="_______________TZ268">#REF!</definedName>
    <definedName name="_______________TZ323">#REF!</definedName>
    <definedName name="_______________TZ324">#REF!</definedName>
    <definedName name="_______________TZ32510">#REF!</definedName>
    <definedName name="______________ADH12">#REF!</definedName>
    <definedName name="______________ADM12">#REF!</definedName>
    <definedName name="______________ADM4">#REF!</definedName>
    <definedName name="______________AIU1">#REF!</definedName>
    <definedName name="______________AIU2">#REF!</definedName>
    <definedName name="______________AIU3">#REF!</definedName>
    <definedName name="______________BAZ10">#REF!</definedName>
    <definedName name="______________BLO20">#REF!</definedName>
    <definedName name="______________CAN28">#REF!</definedName>
    <definedName name="______________Cod1">#REF!</definedName>
    <definedName name="______________CUA44">#REF!</definedName>
    <definedName name="______________LA124">#REF!</definedName>
    <definedName name="______________LAC18">#REF!</definedName>
    <definedName name="______________Po2">#REF!</definedName>
    <definedName name="______________R84JH">#REF!</definedName>
    <definedName name="______________REP43">#REF!</definedName>
    <definedName name="______________TEP44">#REF!</definedName>
    <definedName name="______________TPE1132">#REF!</definedName>
    <definedName name="______________TPE12">#REF!</definedName>
    <definedName name="______________TPE1331">#REF!</definedName>
    <definedName name="______________TPE1702">#REF!</definedName>
    <definedName name="______________TPE1703">#REF!</definedName>
    <definedName name="______________TPE1704">#REF!</definedName>
    <definedName name="______________TPE1706">#REF!</definedName>
    <definedName name="______________TPE1708">#REF!</definedName>
    <definedName name="______________TPE1710">#REF!</definedName>
    <definedName name="______________TPE1735">#REF!</definedName>
    <definedName name="______________TPE1763">#REF!</definedName>
    <definedName name="______________TPE1790">#REF!</definedName>
    <definedName name="______________TPF12">#REF!</definedName>
    <definedName name="______________TUZ22">#REF!</definedName>
    <definedName name="______________TUZ36">#REF!</definedName>
    <definedName name="______________TZ2110">#REF!</definedName>
    <definedName name="______________TZ214">#REF!</definedName>
    <definedName name="______________TZ216">#REF!</definedName>
    <definedName name="______________TZ268">#REF!</definedName>
    <definedName name="______________TZ323">#REF!</definedName>
    <definedName name="______________TZ324">#REF!</definedName>
    <definedName name="______________TZ32510">#REF!</definedName>
    <definedName name="_____________ADH12">#REF!</definedName>
    <definedName name="_____________ADM12">#REF!</definedName>
    <definedName name="_____________ADM4">#REF!</definedName>
    <definedName name="_____________AIU1">#REF!</definedName>
    <definedName name="_____________AIU2">#REF!</definedName>
    <definedName name="_____________AIU3">#REF!</definedName>
    <definedName name="_____________BAZ10">#REF!</definedName>
    <definedName name="_____________BLO20">#REF!</definedName>
    <definedName name="_____________CAN28">#REF!</definedName>
    <definedName name="_____________Cod1">#REF!</definedName>
    <definedName name="_____________CUA44">#REF!</definedName>
    <definedName name="_____________LA124">#REF!</definedName>
    <definedName name="_____________LAC18">#REF!</definedName>
    <definedName name="_____________Po2">#REF!</definedName>
    <definedName name="_____________R32JH">#REF!</definedName>
    <definedName name="_____________R64JH">#REF!</definedName>
    <definedName name="_____________R84JH">#REF!</definedName>
    <definedName name="_____________REP43">#REF!</definedName>
    <definedName name="_____________TEP44">#REF!</definedName>
    <definedName name="_____________THF12">#REF!</definedName>
    <definedName name="_____________TPE1132">#REF!</definedName>
    <definedName name="_____________TPE12">#REF!</definedName>
    <definedName name="_____________TPE1331">#REF!</definedName>
    <definedName name="_____________TPE1702">#REF!</definedName>
    <definedName name="_____________TPE1703">#REF!</definedName>
    <definedName name="_____________TPE1704">#REF!</definedName>
    <definedName name="_____________TPE1706">#REF!</definedName>
    <definedName name="_____________TPE1708">#REF!</definedName>
    <definedName name="_____________TPE1710">#REF!</definedName>
    <definedName name="_____________TPE1735">#REF!</definedName>
    <definedName name="_____________TPE1763">#REF!</definedName>
    <definedName name="_____________TPE1790">#REF!</definedName>
    <definedName name="_____________TPF12">#REF!</definedName>
    <definedName name="_____________TUZ22">#REF!</definedName>
    <definedName name="_____________TUZ36">#REF!</definedName>
    <definedName name="_____________TZ2110">#REF!</definedName>
    <definedName name="_____________TZ214">#REF!</definedName>
    <definedName name="_____________TZ216">#REF!</definedName>
    <definedName name="_____________TZ268">#REF!</definedName>
    <definedName name="_____________TZ323">#REF!</definedName>
    <definedName name="_____________TZ324">#REF!</definedName>
    <definedName name="_____________TZ32510">#REF!</definedName>
    <definedName name="____________ADH12">#REF!</definedName>
    <definedName name="____________ADM12">#REF!</definedName>
    <definedName name="____________ADM4">#REF!</definedName>
    <definedName name="____________AIU1">#REF!</definedName>
    <definedName name="____________AIU2">#REF!</definedName>
    <definedName name="____________AIU3">#REF!</definedName>
    <definedName name="____________BAZ10">#REF!</definedName>
    <definedName name="____________BLO20">#REF!</definedName>
    <definedName name="____________C2254JH">#REF!</definedName>
    <definedName name="____________C908J">#REF!</definedName>
    <definedName name="____________CAN28">#REF!</definedName>
    <definedName name="____________Cod1">#REF!</definedName>
    <definedName name="____________CUA44">#REF!</definedName>
    <definedName name="____________LA124">#REF!</definedName>
    <definedName name="____________LAC18">#REF!</definedName>
    <definedName name="____________Pa1">#REF!</definedName>
    <definedName name="____________Pa2">#REF!</definedName>
    <definedName name="____________Pa3">#REF!</definedName>
    <definedName name="____________Pa4">#REF!</definedName>
    <definedName name="____________Po2">#REF!</definedName>
    <definedName name="____________R84JH">#REF!</definedName>
    <definedName name="____________REP43">#REF!</definedName>
    <definedName name="____________TEP44">#REF!</definedName>
    <definedName name="____________TPE1132">#REF!</definedName>
    <definedName name="____________TPE12">#REF!</definedName>
    <definedName name="____________TPE1331">#REF!</definedName>
    <definedName name="____________TPE1702">#REF!</definedName>
    <definedName name="____________TPE1703">#REF!</definedName>
    <definedName name="____________TPE1704">#REF!</definedName>
    <definedName name="____________TPE1706">#REF!</definedName>
    <definedName name="____________TPE1708">#REF!</definedName>
    <definedName name="____________TPE1710">#REF!</definedName>
    <definedName name="____________TPE1735">#REF!</definedName>
    <definedName name="____________TPE1763">#REF!</definedName>
    <definedName name="____________TPE1790">#REF!</definedName>
    <definedName name="____________TPF12">#REF!</definedName>
    <definedName name="____________TUZ22">#REF!</definedName>
    <definedName name="____________TUZ36">#REF!</definedName>
    <definedName name="____________TZ2110">#REF!</definedName>
    <definedName name="____________TZ212">#REF!</definedName>
    <definedName name="____________TZ214">#REF!</definedName>
    <definedName name="____________TZ216">#REF!</definedName>
    <definedName name="____________TZ268">#REF!</definedName>
    <definedName name="____________TZ323">#REF!</definedName>
    <definedName name="____________TZ324">#REF!</definedName>
    <definedName name="____________TZ32510">#REF!</definedName>
    <definedName name="___________ADH12">#REF!</definedName>
    <definedName name="___________ADM12">#REF!</definedName>
    <definedName name="___________ADM4">#REF!</definedName>
    <definedName name="___________AIU1">#REF!</definedName>
    <definedName name="___________AIU2">#REF!</definedName>
    <definedName name="___________AIU3">#REF!</definedName>
    <definedName name="___________BAZ10">#REF!</definedName>
    <definedName name="___________BLO20">#REF!</definedName>
    <definedName name="___________CAN28">#REF!</definedName>
    <definedName name="___________Cod1">#REF!</definedName>
    <definedName name="___________CUA44">#REF!</definedName>
    <definedName name="___________LA124">#REF!</definedName>
    <definedName name="___________LAC18">#REF!</definedName>
    <definedName name="___________Pa1">#REF!</definedName>
    <definedName name="___________Pa2">#REF!</definedName>
    <definedName name="___________Pa3">#REF!</definedName>
    <definedName name="___________Pa4">#REF!</definedName>
    <definedName name="___________Po2">#REF!</definedName>
    <definedName name="___________R32JH">#REF!</definedName>
    <definedName name="___________R64JH">#REF!</definedName>
    <definedName name="___________R84JH">#REF!</definedName>
    <definedName name="___________REP43">#REF!</definedName>
    <definedName name="___________ST166">#REF!</definedName>
    <definedName name="___________TEP44">#REF!</definedName>
    <definedName name="___________THF12">#REF!</definedName>
    <definedName name="___________TPE1132">#REF!</definedName>
    <definedName name="___________TPE12">#REF!</definedName>
    <definedName name="___________TPE1331">#REF!</definedName>
    <definedName name="___________TPE1702">#REF!</definedName>
    <definedName name="___________TPE1703">#REF!</definedName>
    <definedName name="___________TPE1704">#REF!</definedName>
    <definedName name="___________TPE1706">#REF!</definedName>
    <definedName name="___________TPE1708">#REF!</definedName>
    <definedName name="___________TPE1710">#REF!</definedName>
    <definedName name="___________TPE1735">#REF!</definedName>
    <definedName name="___________TPE1763">#REF!</definedName>
    <definedName name="___________TPE1790">#REF!</definedName>
    <definedName name="___________TPE8016">#REF!</definedName>
    <definedName name="___________TPE8020">#REF!</definedName>
    <definedName name="___________TPE8025">#REF!</definedName>
    <definedName name="___________TPF12">#REF!</definedName>
    <definedName name="___________TPN1002">#REF!</definedName>
    <definedName name="___________TPN1003">#REF!</definedName>
    <definedName name="___________TPN1004">#REF!</definedName>
    <definedName name="___________TPN1006">#REF!</definedName>
    <definedName name="___________TPN1008">#REF!</definedName>
    <definedName name="___________TPN1202">#REF!</definedName>
    <definedName name="___________TPN1203">#REF!</definedName>
    <definedName name="___________TPN1204">#REF!</definedName>
    <definedName name="___________TPN1206">#REF!</definedName>
    <definedName name="___________TPN1208">#REF!</definedName>
    <definedName name="___________TPN16012">#REF!</definedName>
    <definedName name="___________TPN1602">#REF!</definedName>
    <definedName name="___________TPN1603">#REF!</definedName>
    <definedName name="___________TPN1604">#REF!</definedName>
    <definedName name="___________TPN1606">#REF!</definedName>
    <definedName name="___________TPN1608">#REF!</definedName>
    <definedName name="___________TUZ22">#REF!</definedName>
    <definedName name="___________TUZ36">#REF!</definedName>
    <definedName name="___________TZ2110">#REF!</definedName>
    <definedName name="___________TZ212">#REF!</definedName>
    <definedName name="___________TZ214">#REF!</definedName>
    <definedName name="___________TZ216">#REF!</definedName>
    <definedName name="___________TZ268">#REF!</definedName>
    <definedName name="___________TZ323">#REF!</definedName>
    <definedName name="___________TZ324">#REF!</definedName>
    <definedName name="___________TZ32510">#REF!</definedName>
    <definedName name="__________ADH12">#REF!</definedName>
    <definedName name="__________ADM12">#REF!</definedName>
    <definedName name="__________ADM4">#REF!</definedName>
    <definedName name="__________AIU1">#REF!</definedName>
    <definedName name="__________AIU2">#REF!</definedName>
    <definedName name="__________AIU3">#REF!</definedName>
    <definedName name="__________BAZ10">#REF!</definedName>
    <definedName name="__________BLO20">#REF!</definedName>
    <definedName name="__________C2254JH">#REF!</definedName>
    <definedName name="__________C908J">#REF!</definedName>
    <definedName name="__________CAN28">#REF!</definedName>
    <definedName name="__________Cod1">#REF!</definedName>
    <definedName name="__________CUA44">#REF!</definedName>
    <definedName name="__________LA124">#REF!</definedName>
    <definedName name="__________LAC18">#REF!</definedName>
    <definedName name="__________Pa1">#REF!</definedName>
    <definedName name="__________Pa2">#REF!</definedName>
    <definedName name="__________Pa3">#REF!</definedName>
    <definedName name="__________Pa4">#REF!</definedName>
    <definedName name="__________Po2">#REF!</definedName>
    <definedName name="__________r">#REF!</definedName>
    <definedName name="__________R32JH">#REF!</definedName>
    <definedName name="__________R64JH">#REF!</definedName>
    <definedName name="__________R84JH">#REF!</definedName>
    <definedName name="__________REP43">#REF!</definedName>
    <definedName name="__________ST166">#REF!</definedName>
    <definedName name="__________SY106">#REF!</definedName>
    <definedName name="__________SY86">#REF!</definedName>
    <definedName name="__________TEP44">#REF!</definedName>
    <definedName name="__________THF12">#REF!</definedName>
    <definedName name="__________TPE1132">#REF!</definedName>
    <definedName name="__________TPE12">#REF!</definedName>
    <definedName name="__________TPE1331">#REF!</definedName>
    <definedName name="__________TPE1702">#REF!</definedName>
    <definedName name="__________TPE1703">#REF!</definedName>
    <definedName name="__________TPE1704">#REF!</definedName>
    <definedName name="__________TPE1706">#REF!</definedName>
    <definedName name="__________TPE1708">#REF!</definedName>
    <definedName name="__________TPE1710">#REF!</definedName>
    <definedName name="__________TPE1735">#REF!</definedName>
    <definedName name="__________TPE1763">#REF!</definedName>
    <definedName name="__________TPE1790">#REF!</definedName>
    <definedName name="__________TPE8016">#REF!</definedName>
    <definedName name="__________TPE8020">#REF!</definedName>
    <definedName name="__________TPE8025">#REF!</definedName>
    <definedName name="__________TPF12">#REF!</definedName>
    <definedName name="__________TPN1002">#REF!</definedName>
    <definedName name="__________TPN1003">#REF!</definedName>
    <definedName name="__________TPN1004">#REF!</definedName>
    <definedName name="__________TPN1006">#REF!</definedName>
    <definedName name="__________TPN1008">#REF!</definedName>
    <definedName name="__________TPN1202">#REF!</definedName>
    <definedName name="__________TPN1203">#REF!</definedName>
    <definedName name="__________TPN1204">#REF!</definedName>
    <definedName name="__________TPN1206">#REF!</definedName>
    <definedName name="__________TPN1208">#REF!</definedName>
    <definedName name="__________TPN16012">#REF!</definedName>
    <definedName name="__________TPN1602">#REF!</definedName>
    <definedName name="__________TPN1603">#REF!</definedName>
    <definedName name="__________TPN1604">#REF!</definedName>
    <definedName name="__________TPN1606">#REF!</definedName>
    <definedName name="__________TPN1608">#REF!</definedName>
    <definedName name="__________TUZ22">#REF!</definedName>
    <definedName name="__________TUZ36">#REF!</definedName>
    <definedName name="__________TZ2110">#REF!</definedName>
    <definedName name="__________TZ212">#REF!</definedName>
    <definedName name="__________TZ214">#REF!</definedName>
    <definedName name="__________TZ216">#REF!</definedName>
    <definedName name="__________TZ268">#REF!</definedName>
    <definedName name="__________TZ323">#REF!</definedName>
    <definedName name="__________TZ324">#REF!</definedName>
    <definedName name="__________TZ32510">#REF!</definedName>
    <definedName name="_________ADH12">#REF!</definedName>
    <definedName name="_________ADM12">#REF!</definedName>
    <definedName name="_________ADM4">#REF!</definedName>
    <definedName name="_________AIU1">#REF!</definedName>
    <definedName name="_________AIU2">#REF!</definedName>
    <definedName name="_________AIU3">#REF!</definedName>
    <definedName name="_________BAZ10">#REF!</definedName>
    <definedName name="_________BLO20">#REF!</definedName>
    <definedName name="_________C2254JH">#REF!</definedName>
    <definedName name="_________C908J">#REF!</definedName>
    <definedName name="_________CAN28">#REF!</definedName>
    <definedName name="_________Cod1">#REF!</definedName>
    <definedName name="_________CUA44">#REF!</definedName>
    <definedName name="_________LA124">#REF!</definedName>
    <definedName name="_________LAC18">#REF!</definedName>
    <definedName name="_________Pa1">#REF!</definedName>
    <definedName name="_________Pa2">#REF!</definedName>
    <definedName name="_________Pa3">#REF!</definedName>
    <definedName name="_________Pa4">#REF!</definedName>
    <definedName name="_________Po2">#REF!</definedName>
    <definedName name="_________r">#REF!</definedName>
    <definedName name="_________R32JH">#REF!</definedName>
    <definedName name="_________R64JH">#REF!</definedName>
    <definedName name="_________R84JH">#REF!</definedName>
    <definedName name="_________REP43">#REF!</definedName>
    <definedName name="_________ST166">#REF!</definedName>
    <definedName name="_________TEP44">#REF!</definedName>
    <definedName name="_________THF12">#REF!</definedName>
    <definedName name="_________TPE1132">#REF!</definedName>
    <definedName name="_________TPE12">#REF!</definedName>
    <definedName name="_________TPE1331">#REF!</definedName>
    <definedName name="_________TPE1702">#REF!</definedName>
    <definedName name="_________TPE1703">#REF!</definedName>
    <definedName name="_________TPE1704">#REF!</definedName>
    <definedName name="_________TPE1706">#REF!</definedName>
    <definedName name="_________TPE1708">#REF!</definedName>
    <definedName name="_________TPE1710">#REF!</definedName>
    <definedName name="_________TPE1735">#REF!</definedName>
    <definedName name="_________TPE1763">#REF!</definedName>
    <definedName name="_________TPE1790">#REF!</definedName>
    <definedName name="_________TPE8016">#REF!</definedName>
    <definedName name="_________TPE8020">#REF!</definedName>
    <definedName name="_________TPE8025">#REF!</definedName>
    <definedName name="_________TPF12">#REF!</definedName>
    <definedName name="_________TPN1002">#REF!</definedName>
    <definedName name="_________TPN1003">#REF!</definedName>
    <definedName name="_________TPN1004">#REF!</definedName>
    <definedName name="_________TPN1006">#REF!</definedName>
    <definedName name="_________TPN1008">#REF!</definedName>
    <definedName name="_________TPN1202">#REF!</definedName>
    <definedName name="_________TPN1203">#REF!</definedName>
    <definedName name="_________TPN1204">#REF!</definedName>
    <definedName name="_________TPN1206">#REF!</definedName>
    <definedName name="_________TPN1208">#REF!</definedName>
    <definedName name="_________TPN16012">#REF!</definedName>
    <definedName name="_________TPN1602">#REF!</definedName>
    <definedName name="_________TPN1603">#REF!</definedName>
    <definedName name="_________TPN1604">#REF!</definedName>
    <definedName name="_________TPN1606">#REF!</definedName>
    <definedName name="_________TPN1608">#REF!</definedName>
    <definedName name="_________TUZ22">#REF!</definedName>
    <definedName name="_________TUZ36">#REF!</definedName>
    <definedName name="_________TZ2110">#REF!</definedName>
    <definedName name="_________TZ212">#REF!</definedName>
    <definedName name="_________TZ214">#REF!</definedName>
    <definedName name="_________TZ216">#REF!</definedName>
    <definedName name="_________TZ268">#REF!</definedName>
    <definedName name="_________TZ323">#REF!</definedName>
    <definedName name="_________TZ324">#REF!</definedName>
    <definedName name="_________TZ32510">#REF!</definedName>
    <definedName name="________ADH12">#REF!</definedName>
    <definedName name="________ADM12">#REF!</definedName>
    <definedName name="________ADM4">#REF!</definedName>
    <definedName name="________AIU1">#REF!</definedName>
    <definedName name="________AIU2">#REF!</definedName>
    <definedName name="________AIU3">#REF!</definedName>
    <definedName name="________BAZ10">#REF!</definedName>
    <definedName name="________BLO20">#REF!</definedName>
    <definedName name="________C2254JH">#REF!</definedName>
    <definedName name="________C908J">#REF!</definedName>
    <definedName name="________CAN28">#REF!</definedName>
    <definedName name="________Cod1">#REF!</definedName>
    <definedName name="________CUA44">#REF!</definedName>
    <definedName name="________LA124">#REF!</definedName>
    <definedName name="________LAC18">#REF!</definedName>
    <definedName name="________Pa1">#REF!</definedName>
    <definedName name="________Pa2">#REF!</definedName>
    <definedName name="________Pa3">#REF!</definedName>
    <definedName name="________Pa4">#REF!</definedName>
    <definedName name="________Po2">#REF!</definedName>
    <definedName name="________r" localSheetId="6" hidden="1">{"TAB1",#N/A,TRUE,"GENERAL";"TAB2",#N/A,TRUE,"GENERAL";"TAB3",#N/A,TRUE,"GENERAL";"TAB4",#N/A,TRUE,"GENERAL";"TAB5",#N/A,TRUE,"GENERAL"}</definedName>
    <definedName name="________r" localSheetId="14" hidden="1">{"TAB1",#N/A,TRUE,"GENERAL";"TAB2",#N/A,TRUE,"GENERAL";"TAB3",#N/A,TRUE,"GENERAL";"TAB4",#N/A,TRUE,"GENERAL";"TAB5",#N/A,TRUE,"GENERAL"}</definedName>
    <definedName name="________r" localSheetId="12" hidden="1">{"TAB1",#N/A,TRUE,"GENERAL";"TAB2",#N/A,TRUE,"GENERAL";"TAB3",#N/A,TRUE,"GENERAL";"TAB4",#N/A,TRUE,"GENERAL";"TAB5",#N/A,TRUE,"GENERAL"}</definedName>
    <definedName name="________r" localSheetId="3" hidden="1">{"TAB1",#N/A,TRUE,"GENERAL";"TAB2",#N/A,TRUE,"GENERAL";"TAB3",#N/A,TRUE,"GENERAL";"TAB4",#N/A,TRUE,"GENERAL";"TAB5",#N/A,TRUE,"GENERAL"}</definedName>
    <definedName name="________r" localSheetId="10" hidden="1">{"TAB1",#N/A,TRUE,"GENERAL";"TAB2",#N/A,TRUE,"GENERAL";"TAB3",#N/A,TRUE,"GENERAL";"TAB4",#N/A,TRUE,"GENERAL";"TAB5",#N/A,TRUE,"GENERAL"}</definedName>
    <definedName name="________r" localSheetId="9" hidden="1">{"TAB1",#N/A,TRUE,"GENERAL";"TAB2",#N/A,TRUE,"GENERAL";"TAB3",#N/A,TRUE,"GENERAL";"TAB4",#N/A,TRUE,"GENERAL";"TAB5",#N/A,TRUE,"GENERAL"}</definedName>
    <definedName name="________r" localSheetId="13" hidden="1">{"TAB1",#N/A,TRUE,"GENERAL";"TAB2",#N/A,TRUE,"GENERAL";"TAB3",#N/A,TRUE,"GENERAL";"TAB4",#N/A,TRUE,"GENERAL";"TAB5",#N/A,TRUE,"GENERAL"}</definedName>
    <definedName name="________r" localSheetId="4" hidden="1">{"TAB1",#N/A,TRUE,"GENERAL";"TAB2",#N/A,TRUE,"GENERAL";"TAB3",#N/A,TRUE,"GENERAL";"TAB4",#N/A,TRUE,"GENERAL";"TAB5",#N/A,TRUE,"GENERAL"}</definedName>
    <definedName name="________r" localSheetId="11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32JH">#REF!</definedName>
    <definedName name="________r4r" localSheetId="6" hidden="1">{"via1",#N/A,TRUE,"general";"via2",#N/A,TRUE,"general";"via3",#N/A,TRUE,"general"}</definedName>
    <definedName name="________r4r" localSheetId="14" hidden="1">{"via1",#N/A,TRUE,"general";"via2",#N/A,TRUE,"general";"via3",#N/A,TRUE,"general"}</definedName>
    <definedName name="________r4r" localSheetId="12" hidden="1">{"via1",#N/A,TRUE,"general";"via2",#N/A,TRUE,"general";"via3",#N/A,TRUE,"general"}</definedName>
    <definedName name="________r4r" localSheetId="3" hidden="1">{"via1",#N/A,TRUE,"general";"via2",#N/A,TRUE,"general";"via3",#N/A,TRUE,"general"}</definedName>
    <definedName name="________r4r" localSheetId="10" hidden="1">{"via1",#N/A,TRUE,"general";"via2",#N/A,TRUE,"general";"via3",#N/A,TRUE,"general"}</definedName>
    <definedName name="________r4r" localSheetId="9" hidden="1">{"via1",#N/A,TRUE,"general";"via2",#N/A,TRUE,"general";"via3",#N/A,TRUE,"general"}</definedName>
    <definedName name="________r4r" localSheetId="13" hidden="1">{"via1",#N/A,TRUE,"general";"via2",#N/A,TRUE,"general";"via3",#N/A,TRUE,"general"}</definedName>
    <definedName name="________r4r" localSheetId="4" hidden="1">{"via1",#N/A,TRUE,"general";"via2",#N/A,TRUE,"general";"via3",#N/A,TRUE,"general"}</definedName>
    <definedName name="________r4r" localSheetId="11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64JH">#REF!</definedName>
    <definedName name="________R84JH">#REF!</definedName>
    <definedName name="________REP43">#REF!</definedName>
    <definedName name="________ST166">#REF!</definedName>
    <definedName name="________TEP44">#REF!</definedName>
    <definedName name="________THF12">#REF!</definedName>
    <definedName name="________TPE1132">#REF!</definedName>
    <definedName name="________TPE12">#REF!</definedName>
    <definedName name="________TPE1331">#REF!</definedName>
    <definedName name="________TPE1702">#REF!</definedName>
    <definedName name="________TPE1703">#REF!</definedName>
    <definedName name="________TPE1704">#REF!</definedName>
    <definedName name="________TPE1706">#REF!</definedName>
    <definedName name="________TPE1708">#REF!</definedName>
    <definedName name="________TPE1710">#REF!</definedName>
    <definedName name="________TPE1735">#REF!</definedName>
    <definedName name="________TPE1763">#REF!</definedName>
    <definedName name="________TPE1790">#REF!</definedName>
    <definedName name="________TPE8016">#REF!</definedName>
    <definedName name="________TPE8020">#REF!</definedName>
    <definedName name="________TPE8025">#REF!</definedName>
    <definedName name="________TPF12">#REF!</definedName>
    <definedName name="________TPN1002">#REF!</definedName>
    <definedName name="________TPN1003">#REF!</definedName>
    <definedName name="________TPN1004">#REF!</definedName>
    <definedName name="________TPN1006">#REF!</definedName>
    <definedName name="________TPN1008">#REF!</definedName>
    <definedName name="________TPN1202">#REF!</definedName>
    <definedName name="________TPN1203">#REF!</definedName>
    <definedName name="________TPN1204">#REF!</definedName>
    <definedName name="________TPN1206">#REF!</definedName>
    <definedName name="________TPN1208">#REF!</definedName>
    <definedName name="________TPN16012">#REF!</definedName>
    <definedName name="________TPN1602">#REF!</definedName>
    <definedName name="________TPN1603">#REF!</definedName>
    <definedName name="________TPN1604">#REF!</definedName>
    <definedName name="________TPN1606">#REF!</definedName>
    <definedName name="________TPN1608">#REF!</definedName>
    <definedName name="________TUZ22">#REF!</definedName>
    <definedName name="________TUZ36">#REF!</definedName>
    <definedName name="________TZ2110">#REF!</definedName>
    <definedName name="________TZ212">#REF!</definedName>
    <definedName name="________TZ213">#REF!</definedName>
    <definedName name="________TZ214">#REF!</definedName>
    <definedName name="________TZ216">#REF!</definedName>
    <definedName name="________TZ268">#REF!</definedName>
    <definedName name="________TZ323">#REF!</definedName>
    <definedName name="________TZ324">#REF!</definedName>
    <definedName name="________TZ32510">#REF!</definedName>
    <definedName name="_______a1" localSheetId="6" hidden="1">{"TAB1",#N/A,TRUE,"GENERAL";"TAB2",#N/A,TRUE,"GENERAL";"TAB3",#N/A,TRUE,"GENERAL";"TAB4",#N/A,TRUE,"GENERAL";"TAB5",#N/A,TRUE,"GENERAL"}</definedName>
    <definedName name="_______a1" localSheetId="14" hidden="1">{"TAB1",#N/A,TRUE,"GENERAL";"TAB2",#N/A,TRUE,"GENERAL";"TAB3",#N/A,TRUE,"GENERAL";"TAB4",#N/A,TRUE,"GENERAL";"TAB5",#N/A,TRUE,"GENERAL"}</definedName>
    <definedName name="_______a1" localSheetId="12" hidden="1">{"TAB1",#N/A,TRUE,"GENERAL";"TAB2",#N/A,TRUE,"GENERAL";"TAB3",#N/A,TRUE,"GENERAL";"TAB4",#N/A,TRUE,"GENERAL";"TAB5",#N/A,TRUE,"GENERAL"}</definedName>
    <definedName name="_______a1" localSheetId="3" hidden="1">{"TAB1",#N/A,TRUE,"GENERAL";"TAB2",#N/A,TRUE,"GENERAL";"TAB3",#N/A,TRUE,"GENERAL";"TAB4",#N/A,TRUE,"GENERAL";"TAB5",#N/A,TRUE,"GENERAL"}</definedName>
    <definedName name="_______a1" localSheetId="10" hidden="1">{"TAB1",#N/A,TRUE,"GENERAL";"TAB2",#N/A,TRUE,"GENERAL";"TAB3",#N/A,TRUE,"GENERAL";"TAB4",#N/A,TRUE,"GENERAL";"TAB5",#N/A,TRUE,"GENERAL"}</definedName>
    <definedName name="_______a1" localSheetId="9" hidden="1">{"TAB1",#N/A,TRUE,"GENERAL";"TAB2",#N/A,TRUE,"GENERAL";"TAB3",#N/A,TRUE,"GENERAL";"TAB4",#N/A,TRUE,"GENERAL";"TAB5",#N/A,TRUE,"GENERAL"}</definedName>
    <definedName name="_______a1" localSheetId="13" hidden="1">{"TAB1",#N/A,TRUE,"GENERAL";"TAB2",#N/A,TRUE,"GENERAL";"TAB3",#N/A,TRUE,"GENERAL";"TAB4",#N/A,TRUE,"GENERAL";"TAB5",#N/A,TRUE,"GENERAL"}</definedName>
    <definedName name="_______a1" localSheetId="4" hidden="1">{"TAB1",#N/A,TRUE,"GENERAL";"TAB2",#N/A,TRUE,"GENERAL";"TAB3",#N/A,TRUE,"GENERAL";"TAB4",#N/A,TRUE,"GENERAL";"TAB5",#N/A,TRUE,"GENERAL"}</definedName>
    <definedName name="_______a1" localSheetId="11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6" hidden="1">{"TAB1",#N/A,TRUE,"GENERAL";"TAB2",#N/A,TRUE,"GENERAL";"TAB3",#N/A,TRUE,"GENERAL";"TAB4",#N/A,TRUE,"GENERAL";"TAB5",#N/A,TRUE,"GENERAL"}</definedName>
    <definedName name="_______a3" localSheetId="14" hidden="1">{"TAB1",#N/A,TRUE,"GENERAL";"TAB2",#N/A,TRUE,"GENERAL";"TAB3",#N/A,TRUE,"GENERAL";"TAB4",#N/A,TRUE,"GENERAL";"TAB5",#N/A,TRUE,"GENERAL"}</definedName>
    <definedName name="_______a3" localSheetId="12" hidden="1">{"TAB1",#N/A,TRUE,"GENERAL";"TAB2",#N/A,TRUE,"GENERAL";"TAB3",#N/A,TRUE,"GENERAL";"TAB4",#N/A,TRUE,"GENERAL";"TAB5",#N/A,TRUE,"GENERAL"}</definedName>
    <definedName name="_______a3" localSheetId="3" hidden="1">{"TAB1",#N/A,TRUE,"GENERAL";"TAB2",#N/A,TRUE,"GENERAL";"TAB3",#N/A,TRUE,"GENERAL";"TAB4",#N/A,TRUE,"GENERAL";"TAB5",#N/A,TRUE,"GENERAL"}</definedName>
    <definedName name="_______a3" localSheetId="10" hidden="1">{"TAB1",#N/A,TRUE,"GENERAL";"TAB2",#N/A,TRUE,"GENERAL";"TAB3",#N/A,TRUE,"GENERAL";"TAB4",#N/A,TRUE,"GENERAL";"TAB5",#N/A,TRUE,"GENERAL"}</definedName>
    <definedName name="_______a3" localSheetId="9" hidden="1">{"TAB1",#N/A,TRUE,"GENERAL";"TAB2",#N/A,TRUE,"GENERAL";"TAB3",#N/A,TRUE,"GENERAL";"TAB4",#N/A,TRUE,"GENERAL";"TAB5",#N/A,TRUE,"GENERAL"}</definedName>
    <definedName name="_______a3" localSheetId="13" hidden="1">{"TAB1",#N/A,TRUE,"GENERAL";"TAB2",#N/A,TRUE,"GENERAL";"TAB3",#N/A,TRUE,"GENERAL";"TAB4",#N/A,TRUE,"GENERAL";"TAB5",#N/A,TRUE,"GENERAL"}</definedName>
    <definedName name="_______a3" localSheetId="4" hidden="1">{"TAB1",#N/A,TRUE,"GENERAL";"TAB2",#N/A,TRUE,"GENERAL";"TAB3",#N/A,TRUE,"GENERAL";"TAB4",#N/A,TRUE,"GENERAL";"TAB5",#N/A,TRUE,"GENERAL"}</definedName>
    <definedName name="_______a3" localSheetId="1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6" hidden="1">{"via1",#N/A,TRUE,"general";"via2",#N/A,TRUE,"general";"via3",#N/A,TRUE,"general"}</definedName>
    <definedName name="_______a4" localSheetId="14" hidden="1">{"via1",#N/A,TRUE,"general";"via2",#N/A,TRUE,"general";"via3",#N/A,TRUE,"general"}</definedName>
    <definedName name="_______a4" localSheetId="12" hidden="1">{"via1",#N/A,TRUE,"general";"via2",#N/A,TRUE,"general";"via3",#N/A,TRUE,"general"}</definedName>
    <definedName name="_______a4" localSheetId="3" hidden="1">{"via1",#N/A,TRUE,"general";"via2",#N/A,TRUE,"general";"via3",#N/A,TRUE,"general"}</definedName>
    <definedName name="_______a4" localSheetId="10" hidden="1">{"via1",#N/A,TRUE,"general";"via2",#N/A,TRUE,"general";"via3",#N/A,TRUE,"general"}</definedName>
    <definedName name="_______a4" localSheetId="9" hidden="1">{"via1",#N/A,TRUE,"general";"via2",#N/A,TRUE,"general";"via3",#N/A,TRUE,"general"}</definedName>
    <definedName name="_______a4" localSheetId="13" hidden="1">{"via1",#N/A,TRUE,"general";"via2",#N/A,TRUE,"general";"via3",#N/A,TRUE,"general"}</definedName>
    <definedName name="_______a4" localSheetId="4" hidden="1">{"via1",#N/A,TRUE,"general";"via2",#N/A,TRUE,"general";"via3",#N/A,TRUE,"general"}</definedName>
    <definedName name="_______a4" localSheetId="11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6" hidden="1">{"TAB1",#N/A,TRUE,"GENERAL";"TAB2",#N/A,TRUE,"GENERAL";"TAB3",#N/A,TRUE,"GENERAL";"TAB4",#N/A,TRUE,"GENERAL";"TAB5",#N/A,TRUE,"GENERAL"}</definedName>
    <definedName name="_______a5" localSheetId="14" hidden="1">{"TAB1",#N/A,TRUE,"GENERAL";"TAB2",#N/A,TRUE,"GENERAL";"TAB3",#N/A,TRUE,"GENERAL";"TAB4",#N/A,TRUE,"GENERAL";"TAB5",#N/A,TRUE,"GENERAL"}</definedName>
    <definedName name="_______a5" localSheetId="12" hidden="1">{"TAB1",#N/A,TRUE,"GENERAL";"TAB2",#N/A,TRUE,"GENERAL";"TAB3",#N/A,TRUE,"GENERAL";"TAB4",#N/A,TRUE,"GENERAL";"TAB5",#N/A,TRUE,"GENERAL"}</definedName>
    <definedName name="_______a5" localSheetId="3" hidden="1">{"TAB1",#N/A,TRUE,"GENERAL";"TAB2",#N/A,TRUE,"GENERAL";"TAB3",#N/A,TRUE,"GENERAL";"TAB4",#N/A,TRUE,"GENERAL";"TAB5",#N/A,TRUE,"GENERAL"}</definedName>
    <definedName name="_______a5" localSheetId="10" hidden="1">{"TAB1",#N/A,TRUE,"GENERAL";"TAB2",#N/A,TRUE,"GENERAL";"TAB3",#N/A,TRUE,"GENERAL";"TAB4",#N/A,TRUE,"GENERAL";"TAB5",#N/A,TRUE,"GENERAL"}</definedName>
    <definedName name="_______a5" localSheetId="9" hidden="1">{"TAB1",#N/A,TRUE,"GENERAL";"TAB2",#N/A,TRUE,"GENERAL";"TAB3",#N/A,TRUE,"GENERAL";"TAB4",#N/A,TRUE,"GENERAL";"TAB5",#N/A,TRUE,"GENERAL"}</definedName>
    <definedName name="_______a5" localSheetId="13" hidden="1">{"TAB1",#N/A,TRUE,"GENERAL";"TAB2",#N/A,TRUE,"GENERAL";"TAB3",#N/A,TRUE,"GENERAL";"TAB4",#N/A,TRUE,"GENERAL";"TAB5",#N/A,TRUE,"GENERAL"}</definedName>
    <definedName name="_______a5" localSheetId="4" hidden="1">{"TAB1",#N/A,TRUE,"GENERAL";"TAB2",#N/A,TRUE,"GENERAL";"TAB3",#N/A,TRUE,"GENERAL";"TAB4",#N/A,TRUE,"GENERAL";"TAB5",#N/A,TRUE,"GENERAL"}</definedName>
    <definedName name="_______a5" localSheetId="11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6" hidden="1">{"TAB1",#N/A,TRUE,"GENERAL";"TAB2",#N/A,TRUE,"GENERAL";"TAB3",#N/A,TRUE,"GENERAL";"TAB4",#N/A,TRUE,"GENERAL";"TAB5",#N/A,TRUE,"GENERAL"}</definedName>
    <definedName name="_______a6" localSheetId="14" hidden="1">{"TAB1",#N/A,TRUE,"GENERAL";"TAB2",#N/A,TRUE,"GENERAL";"TAB3",#N/A,TRUE,"GENERAL";"TAB4",#N/A,TRUE,"GENERAL";"TAB5",#N/A,TRUE,"GENERAL"}</definedName>
    <definedName name="_______a6" localSheetId="12" hidden="1">{"TAB1",#N/A,TRUE,"GENERAL";"TAB2",#N/A,TRUE,"GENERAL";"TAB3",#N/A,TRUE,"GENERAL";"TAB4",#N/A,TRUE,"GENERAL";"TAB5",#N/A,TRUE,"GENERAL"}</definedName>
    <definedName name="_______a6" localSheetId="3" hidden="1">{"TAB1",#N/A,TRUE,"GENERAL";"TAB2",#N/A,TRUE,"GENERAL";"TAB3",#N/A,TRUE,"GENERAL";"TAB4",#N/A,TRUE,"GENERAL";"TAB5",#N/A,TRUE,"GENERAL"}</definedName>
    <definedName name="_______a6" localSheetId="10" hidden="1">{"TAB1",#N/A,TRUE,"GENERAL";"TAB2",#N/A,TRUE,"GENERAL";"TAB3",#N/A,TRUE,"GENERAL";"TAB4",#N/A,TRUE,"GENERAL";"TAB5",#N/A,TRUE,"GENERAL"}</definedName>
    <definedName name="_______a6" localSheetId="9" hidden="1">{"TAB1",#N/A,TRUE,"GENERAL";"TAB2",#N/A,TRUE,"GENERAL";"TAB3",#N/A,TRUE,"GENERAL";"TAB4",#N/A,TRUE,"GENERAL";"TAB5",#N/A,TRUE,"GENERAL"}</definedName>
    <definedName name="_______a6" localSheetId="13" hidden="1">{"TAB1",#N/A,TRUE,"GENERAL";"TAB2",#N/A,TRUE,"GENERAL";"TAB3",#N/A,TRUE,"GENERAL";"TAB4",#N/A,TRUE,"GENERAL";"TAB5",#N/A,TRUE,"GENERAL"}</definedName>
    <definedName name="_______a6" localSheetId="4" hidden="1">{"TAB1",#N/A,TRUE,"GENERAL";"TAB2",#N/A,TRUE,"GENERAL";"TAB3",#N/A,TRUE,"GENERAL";"TAB4",#N/A,TRUE,"GENERAL";"TAB5",#N/A,TRUE,"GENERAL"}</definedName>
    <definedName name="_______a6" localSheetId="1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DH12">#REF!</definedName>
    <definedName name="_______ADM12">#REF!</definedName>
    <definedName name="_______ADM4">#REF!</definedName>
    <definedName name="_______AIU1">#REF!</definedName>
    <definedName name="_______AIU2">#REF!</definedName>
    <definedName name="_______AIU3">#REF!</definedName>
    <definedName name="_______b2" localSheetId="6" hidden="1">{"TAB1",#N/A,TRUE,"GENERAL";"TAB2",#N/A,TRUE,"GENERAL";"TAB3",#N/A,TRUE,"GENERAL";"TAB4",#N/A,TRUE,"GENERAL";"TAB5",#N/A,TRUE,"GENERAL"}</definedName>
    <definedName name="_______b2" localSheetId="14" hidden="1">{"TAB1",#N/A,TRUE,"GENERAL";"TAB2",#N/A,TRUE,"GENERAL";"TAB3",#N/A,TRUE,"GENERAL";"TAB4",#N/A,TRUE,"GENERAL";"TAB5",#N/A,TRUE,"GENERAL"}</definedName>
    <definedName name="_______b2" localSheetId="12" hidden="1">{"TAB1",#N/A,TRUE,"GENERAL";"TAB2",#N/A,TRUE,"GENERAL";"TAB3",#N/A,TRUE,"GENERAL";"TAB4",#N/A,TRUE,"GENERAL";"TAB5",#N/A,TRUE,"GENERAL"}</definedName>
    <definedName name="_______b2" localSheetId="3" hidden="1">{"TAB1",#N/A,TRUE,"GENERAL";"TAB2",#N/A,TRUE,"GENERAL";"TAB3",#N/A,TRUE,"GENERAL";"TAB4",#N/A,TRUE,"GENERAL";"TAB5",#N/A,TRUE,"GENERAL"}</definedName>
    <definedName name="_______b2" localSheetId="10" hidden="1">{"TAB1",#N/A,TRUE,"GENERAL";"TAB2",#N/A,TRUE,"GENERAL";"TAB3",#N/A,TRUE,"GENERAL";"TAB4",#N/A,TRUE,"GENERAL";"TAB5",#N/A,TRUE,"GENERAL"}</definedName>
    <definedName name="_______b2" localSheetId="9" hidden="1">{"TAB1",#N/A,TRUE,"GENERAL";"TAB2",#N/A,TRUE,"GENERAL";"TAB3",#N/A,TRUE,"GENERAL";"TAB4",#N/A,TRUE,"GENERAL";"TAB5",#N/A,TRUE,"GENERAL"}</definedName>
    <definedName name="_______b2" localSheetId="13" hidden="1">{"TAB1",#N/A,TRUE,"GENERAL";"TAB2",#N/A,TRUE,"GENERAL";"TAB3",#N/A,TRUE,"GENERAL";"TAB4",#N/A,TRUE,"GENERAL";"TAB5",#N/A,TRUE,"GENERAL"}</definedName>
    <definedName name="_______b2" localSheetId="4" hidden="1">{"TAB1",#N/A,TRUE,"GENERAL";"TAB2",#N/A,TRUE,"GENERAL";"TAB3",#N/A,TRUE,"GENERAL";"TAB4",#N/A,TRUE,"GENERAL";"TAB5",#N/A,TRUE,"GENERAL"}</definedName>
    <definedName name="_______b2" localSheetId="11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6" hidden="1">{"TAB1",#N/A,TRUE,"GENERAL";"TAB2",#N/A,TRUE,"GENERAL";"TAB3",#N/A,TRUE,"GENERAL";"TAB4",#N/A,TRUE,"GENERAL";"TAB5",#N/A,TRUE,"GENERAL"}</definedName>
    <definedName name="_______b3" localSheetId="14" hidden="1">{"TAB1",#N/A,TRUE,"GENERAL";"TAB2",#N/A,TRUE,"GENERAL";"TAB3",#N/A,TRUE,"GENERAL";"TAB4",#N/A,TRUE,"GENERAL";"TAB5",#N/A,TRUE,"GENERAL"}</definedName>
    <definedName name="_______b3" localSheetId="12" hidden="1">{"TAB1",#N/A,TRUE,"GENERAL";"TAB2",#N/A,TRUE,"GENERAL";"TAB3",#N/A,TRUE,"GENERAL";"TAB4",#N/A,TRUE,"GENERAL";"TAB5",#N/A,TRUE,"GENERAL"}</definedName>
    <definedName name="_______b3" localSheetId="3" hidden="1">{"TAB1",#N/A,TRUE,"GENERAL";"TAB2",#N/A,TRUE,"GENERAL";"TAB3",#N/A,TRUE,"GENERAL";"TAB4",#N/A,TRUE,"GENERAL";"TAB5",#N/A,TRUE,"GENERAL"}</definedName>
    <definedName name="_______b3" localSheetId="10" hidden="1">{"TAB1",#N/A,TRUE,"GENERAL";"TAB2",#N/A,TRUE,"GENERAL";"TAB3",#N/A,TRUE,"GENERAL";"TAB4",#N/A,TRUE,"GENERAL";"TAB5",#N/A,TRUE,"GENERAL"}</definedName>
    <definedName name="_______b3" localSheetId="9" hidden="1">{"TAB1",#N/A,TRUE,"GENERAL";"TAB2",#N/A,TRUE,"GENERAL";"TAB3",#N/A,TRUE,"GENERAL";"TAB4",#N/A,TRUE,"GENERAL";"TAB5",#N/A,TRUE,"GENERAL"}</definedName>
    <definedName name="_______b3" localSheetId="13" hidden="1">{"TAB1",#N/A,TRUE,"GENERAL";"TAB2",#N/A,TRUE,"GENERAL";"TAB3",#N/A,TRUE,"GENERAL";"TAB4",#N/A,TRUE,"GENERAL";"TAB5",#N/A,TRUE,"GENERAL"}</definedName>
    <definedName name="_______b3" localSheetId="4" hidden="1">{"TAB1",#N/A,TRUE,"GENERAL";"TAB2",#N/A,TRUE,"GENERAL";"TAB3",#N/A,TRUE,"GENERAL";"TAB4",#N/A,TRUE,"GENERAL";"TAB5",#N/A,TRUE,"GENERAL"}</definedName>
    <definedName name="_______b3" localSheetId="1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6" hidden="1">{"TAB1",#N/A,TRUE,"GENERAL";"TAB2",#N/A,TRUE,"GENERAL";"TAB3",#N/A,TRUE,"GENERAL";"TAB4",#N/A,TRUE,"GENERAL";"TAB5",#N/A,TRUE,"GENERAL"}</definedName>
    <definedName name="_______b4" localSheetId="14" hidden="1">{"TAB1",#N/A,TRUE,"GENERAL";"TAB2",#N/A,TRUE,"GENERAL";"TAB3",#N/A,TRUE,"GENERAL";"TAB4",#N/A,TRUE,"GENERAL";"TAB5",#N/A,TRUE,"GENERAL"}</definedName>
    <definedName name="_______b4" localSheetId="12" hidden="1">{"TAB1",#N/A,TRUE,"GENERAL";"TAB2",#N/A,TRUE,"GENERAL";"TAB3",#N/A,TRUE,"GENERAL";"TAB4",#N/A,TRUE,"GENERAL";"TAB5",#N/A,TRUE,"GENERAL"}</definedName>
    <definedName name="_______b4" localSheetId="3" hidden="1">{"TAB1",#N/A,TRUE,"GENERAL";"TAB2",#N/A,TRUE,"GENERAL";"TAB3",#N/A,TRUE,"GENERAL";"TAB4",#N/A,TRUE,"GENERAL";"TAB5",#N/A,TRUE,"GENERAL"}</definedName>
    <definedName name="_______b4" localSheetId="10" hidden="1">{"TAB1",#N/A,TRUE,"GENERAL";"TAB2",#N/A,TRUE,"GENERAL";"TAB3",#N/A,TRUE,"GENERAL";"TAB4",#N/A,TRUE,"GENERAL";"TAB5",#N/A,TRUE,"GENERAL"}</definedName>
    <definedName name="_______b4" localSheetId="9" hidden="1">{"TAB1",#N/A,TRUE,"GENERAL";"TAB2",#N/A,TRUE,"GENERAL";"TAB3",#N/A,TRUE,"GENERAL";"TAB4",#N/A,TRUE,"GENERAL";"TAB5",#N/A,TRUE,"GENERAL"}</definedName>
    <definedName name="_______b4" localSheetId="13" hidden="1">{"TAB1",#N/A,TRUE,"GENERAL";"TAB2",#N/A,TRUE,"GENERAL";"TAB3",#N/A,TRUE,"GENERAL";"TAB4",#N/A,TRUE,"GENERAL";"TAB5",#N/A,TRUE,"GENERAL"}</definedName>
    <definedName name="_______b4" localSheetId="4" hidden="1">{"TAB1",#N/A,TRUE,"GENERAL";"TAB2",#N/A,TRUE,"GENERAL";"TAB3",#N/A,TRUE,"GENERAL";"TAB4",#N/A,TRUE,"GENERAL";"TAB5",#N/A,TRUE,"GENERAL"}</definedName>
    <definedName name="_______b4" localSheetId="1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6" hidden="1">{"TAB1",#N/A,TRUE,"GENERAL";"TAB2",#N/A,TRUE,"GENERAL";"TAB3",#N/A,TRUE,"GENERAL";"TAB4",#N/A,TRUE,"GENERAL";"TAB5",#N/A,TRUE,"GENERAL"}</definedName>
    <definedName name="_______b5" localSheetId="14" hidden="1">{"TAB1",#N/A,TRUE,"GENERAL";"TAB2",#N/A,TRUE,"GENERAL";"TAB3",#N/A,TRUE,"GENERAL";"TAB4",#N/A,TRUE,"GENERAL";"TAB5",#N/A,TRUE,"GENERAL"}</definedName>
    <definedName name="_______b5" localSheetId="12" hidden="1">{"TAB1",#N/A,TRUE,"GENERAL";"TAB2",#N/A,TRUE,"GENERAL";"TAB3",#N/A,TRUE,"GENERAL";"TAB4",#N/A,TRUE,"GENERAL";"TAB5",#N/A,TRUE,"GENERAL"}</definedName>
    <definedName name="_______b5" localSheetId="3" hidden="1">{"TAB1",#N/A,TRUE,"GENERAL";"TAB2",#N/A,TRUE,"GENERAL";"TAB3",#N/A,TRUE,"GENERAL";"TAB4",#N/A,TRUE,"GENERAL";"TAB5",#N/A,TRUE,"GENERAL"}</definedName>
    <definedName name="_______b5" localSheetId="10" hidden="1">{"TAB1",#N/A,TRUE,"GENERAL";"TAB2",#N/A,TRUE,"GENERAL";"TAB3",#N/A,TRUE,"GENERAL";"TAB4",#N/A,TRUE,"GENERAL";"TAB5",#N/A,TRUE,"GENERAL"}</definedName>
    <definedName name="_______b5" localSheetId="9" hidden="1">{"TAB1",#N/A,TRUE,"GENERAL";"TAB2",#N/A,TRUE,"GENERAL";"TAB3",#N/A,TRUE,"GENERAL";"TAB4",#N/A,TRUE,"GENERAL";"TAB5",#N/A,TRUE,"GENERAL"}</definedName>
    <definedName name="_______b5" localSheetId="13" hidden="1">{"TAB1",#N/A,TRUE,"GENERAL";"TAB2",#N/A,TRUE,"GENERAL";"TAB3",#N/A,TRUE,"GENERAL";"TAB4",#N/A,TRUE,"GENERAL";"TAB5",#N/A,TRUE,"GENERAL"}</definedName>
    <definedName name="_______b5" localSheetId="4" hidden="1">{"TAB1",#N/A,TRUE,"GENERAL";"TAB2",#N/A,TRUE,"GENERAL";"TAB3",#N/A,TRUE,"GENERAL";"TAB4",#N/A,TRUE,"GENERAL";"TAB5",#N/A,TRUE,"GENERAL"}</definedName>
    <definedName name="_______b5" localSheetId="1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6" hidden="1">{"TAB1",#N/A,TRUE,"GENERAL";"TAB2",#N/A,TRUE,"GENERAL";"TAB3",#N/A,TRUE,"GENERAL";"TAB4",#N/A,TRUE,"GENERAL";"TAB5",#N/A,TRUE,"GENERAL"}</definedName>
    <definedName name="_______b6" localSheetId="14" hidden="1">{"TAB1",#N/A,TRUE,"GENERAL";"TAB2",#N/A,TRUE,"GENERAL";"TAB3",#N/A,TRUE,"GENERAL";"TAB4",#N/A,TRUE,"GENERAL";"TAB5",#N/A,TRUE,"GENERAL"}</definedName>
    <definedName name="_______b6" localSheetId="12" hidden="1">{"TAB1",#N/A,TRUE,"GENERAL";"TAB2",#N/A,TRUE,"GENERAL";"TAB3",#N/A,TRUE,"GENERAL";"TAB4",#N/A,TRUE,"GENERAL";"TAB5",#N/A,TRUE,"GENERAL"}</definedName>
    <definedName name="_______b6" localSheetId="3" hidden="1">{"TAB1",#N/A,TRUE,"GENERAL";"TAB2",#N/A,TRUE,"GENERAL";"TAB3",#N/A,TRUE,"GENERAL";"TAB4",#N/A,TRUE,"GENERAL";"TAB5",#N/A,TRUE,"GENERAL"}</definedName>
    <definedName name="_______b6" localSheetId="10" hidden="1">{"TAB1",#N/A,TRUE,"GENERAL";"TAB2",#N/A,TRUE,"GENERAL";"TAB3",#N/A,TRUE,"GENERAL";"TAB4",#N/A,TRUE,"GENERAL";"TAB5",#N/A,TRUE,"GENERAL"}</definedName>
    <definedName name="_______b6" localSheetId="9" hidden="1">{"TAB1",#N/A,TRUE,"GENERAL";"TAB2",#N/A,TRUE,"GENERAL";"TAB3",#N/A,TRUE,"GENERAL";"TAB4",#N/A,TRUE,"GENERAL";"TAB5",#N/A,TRUE,"GENERAL"}</definedName>
    <definedName name="_______b6" localSheetId="13" hidden="1">{"TAB1",#N/A,TRUE,"GENERAL";"TAB2",#N/A,TRUE,"GENERAL";"TAB3",#N/A,TRUE,"GENERAL";"TAB4",#N/A,TRUE,"GENERAL";"TAB5",#N/A,TRUE,"GENERAL"}</definedName>
    <definedName name="_______b6" localSheetId="4" hidden="1">{"TAB1",#N/A,TRUE,"GENERAL";"TAB2",#N/A,TRUE,"GENERAL";"TAB3",#N/A,TRUE,"GENERAL";"TAB4",#N/A,TRUE,"GENERAL";"TAB5",#N/A,TRUE,"GENERAL"}</definedName>
    <definedName name="_______b6" localSheetId="1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6" hidden="1">{"via1",#N/A,TRUE,"general";"via2",#N/A,TRUE,"general";"via3",#N/A,TRUE,"general"}</definedName>
    <definedName name="_______b7" localSheetId="14" hidden="1">{"via1",#N/A,TRUE,"general";"via2",#N/A,TRUE,"general";"via3",#N/A,TRUE,"general"}</definedName>
    <definedName name="_______b7" localSheetId="12" hidden="1">{"via1",#N/A,TRUE,"general";"via2",#N/A,TRUE,"general";"via3",#N/A,TRUE,"general"}</definedName>
    <definedName name="_______b7" localSheetId="3" hidden="1">{"via1",#N/A,TRUE,"general";"via2",#N/A,TRUE,"general";"via3",#N/A,TRUE,"general"}</definedName>
    <definedName name="_______b7" localSheetId="10" hidden="1">{"via1",#N/A,TRUE,"general";"via2",#N/A,TRUE,"general";"via3",#N/A,TRUE,"general"}</definedName>
    <definedName name="_______b7" localSheetId="9" hidden="1">{"via1",#N/A,TRUE,"general";"via2",#N/A,TRUE,"general";"via3",#N/A,TRUE,"general"}</definedName>
    <definedName name="_______b7" localSheetId="13" hidden="1">{"via1",#N/A,TRUE,"general";"via2",#N/A,TRUE,"general";"via3",#N/A,TRUE,"general"}</definedName>
    <definedName name="_______b7" localSheetId="4" hidden="1">{"via1",#N/A,TRUE,"general";"via2",#N/A,TRUE,"general";"via3",#N/A,TRUE,"general"}</definedName>
    <definedName name="_______b7" localSheetId="11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6" hidden="1">{"via1",#N/A,TRUE,"general";"via2",#N/A,TRUE,"general";"via3",#N/A,TRUE,"general"}</definedName>
    <definedName name="_______b8" localSheetId="14" hidden="1">{"via1",#N/A,TRUE,"general";"via2",#N/A,TRUE,"general";"via3",#N/A,TRUE,"general"}</definedName>
    <definedName name="_______b8" localSheetId="12" hidden="1">{"via1",#N/A,TRUE,"general";"via2",#N/A,TRUE,"general";"via3",#N/A,TRUE,"general"}</definedName>
    <definedName name="_______b8" localSheetId="3" hidden="1">{"via1",#N/A,TRUE,"general";"via2",#N/A,TRUE,"general";"via3",#N/A,TRUE,"general"}</definedName>
    <definedName name="_______b8" localSheetId="10" hidden="1">{"via1",#N/A,TRUE,"general";"via2",#N/A,TRUE,"general";"via3",#N/A,TRUE,"general"}</definedName>
    <definedName name="_______b8" localSheetId="9" hidden="1">{"via1",#N/A,TRUE,"general";"via2",#N/A,TRUE,"general";"via3",#N/A,TRUE,"general"}</definedName>
    <definedName name="_______b8" localSheetId="13" hidden="1">{"via1",#N/A,TRUE,"general";"via2",#N/A,TRUE,"general";"via3",#N/A,TRUE,"general"}</definedName>
    <definedName name="_______b8" localSheetId="4" hidden="1">{"via1",#N/A,TRUE,"general";"via2",#N/A,TRUE,"general";"via3",#N/A,TRUE,"general"}</definedName>
    <definedName name="_______b8" localSheetId="1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AZ10">#REF!</definedName>
    <definedName name="_______bb9" localSheetId="6" hidden="1">{"TAB1",#N/A,TRUE,"GENERAL";"TAB2",#N/A,TRUE,"GENERAL";"TAB3",#N/A,TRUE,"GENERAL";"TAB4",#N/A,TRUE,"GENERAL";"TAB5",#N/A,TRUE,"GENERAL"}</definedName>
    <definedName name="_______bb9" localSheetId="14" hidden="1">{"TAB1",#N/A,TRUE,"GENERAL";"TAB2",#N/A,TRUE,"GENERAL";"TAB3",#N/A,TRUE,"GENERAL";"TAB4",#N/A,TRUE,"GENERAL";"TAB5",#N/A,TRUE,"GENERAL"}</definedName>
    <definedName name="_______bb9" localSheetId="12" hidden="1">{"TAB1",#N/A,TRUE,"GENERAL";"TAB2",#N/A,TRUE,"GENERAL";"TAB3",#N/A,TRUE,"GENERAL";"TAB4",#N/A,TRUE,"GENERAL";"TAB5",#N/A,TRUE,"GENERAL"}</definedName>
    <definedName name="_______bb9" localSheetId="3" hidden="1">{"TAB1",#N/A,TRUE,"GENERAL";"TAB2",#N/A,TRUE,"GENERAL";"TAB3",#N/A,TRUE,"GENERAL";"TAB4",#N/A,TRUE,"GENERAL";"TAB5",#N/A,TRUE,"GENERAL"}</definedName>
    <definedName name="_______bb9" localSheetId="10" hidden="1">{"TAB1",#N/A,TRUE,"GENERAL";"TAB2",#N/A,TRUE,"GENERAL";"TAB3",#N/A,TRUE,"GENERAL";"TAB4",#N/A,TRUE,"GENERAL";"TAB5",#N/A,TRUE,"GENERAL"}</definedName>
    <definedName name="_______bb9" localSheetId="9" hidden="1">{"TAB1",#N/A,TRUE,"GENERAL";"TAB2",#N/A,TRUE,"GENERAL";"TAB3",#N/A,TRUE,"GENERAL";"TAB4",#N/A,TRUE,"GENERAL";"TAB5",#N/A,TRUE,"GENERAL"}</definedName>
    <definedName name="_______bb9" localSheetId="13" hidden="1">{"TAB1",#N/A,TRUE,"GENERAL";"TAB2",#N/A,TRUE,"GENERAL";"TAB3",#N/A,TRUE,"GENERAL";"TAB4",#N/A,TRUE,"GENERAL";"TAB5",#N/A,TRUE,"GENERAL"}</definedName>
    <definedName name="_______bb9" localSheetId="4" hidden="1">{"TAB1",#N/A,TRUE,"GENERAL";"TAB2",#N/A,TRUE,"GENERAL";"TAB3",#N/A,TRUE,"GENERAL";"TAB4",#N/A,TRUE,"GENERAL";"TAB5",#N/A,TRUE,"GENERAL"}</definedName>
    <definedName name="_______bb9" localSheetId="11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6" hidden="1">{"TAB1",#N/A,TRUE,"GENERAL";"TAB2",#N/A,TRUE,"GENERAL";"TAB3",#N/A,TRUE,"GENERAL";"TAB4",#N/A,TRUE,"GENERAL";"TAB5",#N/A,TRUE,"GENERAL"}</definedName>
    <definedName name="_______bgb5" localSheetId="14" hidden="1">{"TAB1",#N/A,TRUE,"GENERAL";"TAB2",#N/A,TRUE,"GENERAL";"TAB3",#N/A,TRUE,"GENERAL";"TAB4",#N/A,TRUE,"GENERAL";"TAB5",#N/A,TRUE,"GENERAL"}</definedName>
    <definedName name="_______bgb5" localSheetId="12" hidden="1">{"TAB1",#N/A,TRUE,"GENERAL";"TAB2",#N/A,TRUE,"GENERAL";"TAB3",#N/A,TRUE,"GENERAL";"TAB4",#N/A,TRUE,"GENERAL";"TAB5",#N/A,TRUE,"GENERAL"}</definedName>
    <definedName name="_______bgb5" localSheetId="3" hidden="1">{"TAB1",#N/A,TRUE,"GENERAL";"TAB2",#N/A,TRUE,"GENERAL";"TAB3",#N/A,TRUE,"GENERAL";"TAB4",#N/A,TRUE,"GENERAL";"TAB5",#N/A,TRUE,"GENERAL"}</definedName>
    <definedName name="_______bgb5" localSheetId="10" hidden="1">{"TAB1",#N/A,TRUE,"GENERAL";"TAB2",#N/A,TRUE,"GENERAL";"TAB3",#N/A,TRUE,"GENERAL";"TAB4",#N/A,TRUE,"GENERAL";"TAB5",#N/A,TRUE,"GENERAL"}</definedName>
    <definedName name="_______bgb5" localSheetId="9" hidden="1">{"TAB1",#N/A,TRUE,"GENERAL";"TAB2",#N/A,TRUE,"GENERAL";"TAB3",#N/A,TRUE,"GENERAL";"TAB4",#N/A,TRUE,"GENERAL";"TAB5",#N/A,TRUE,"GENERAL"}</definedName>
    <definedName name="_______bgb5" localSheetId="13" hidden="1">{"TAB1",#N/A,TRUE,"GENERAL";"TAB2",#N/A,TRUE,"GENERAL";"TAB3",#N/A,TRUE,"GENERAL";"TAB4",#N/A,TRUE,"GENERAL";"TAB5",#N/A,TRUE,"GENERAL"}</definedName>
    <definedName name="_______bgb5" localSheetId="4" hidden="1">{"TAB1",#N/A,TRUE,"GENERAL";"TAB2",#N/A,TRUE,"GENERAL";"TAB3",#N/A,TRUE,"GENERAL";"TAB4",#N/A,TRUE,"GENERAL";"TAB5",#N/A,TRUE,"GENERAL"}</definedName>
    <definedName name="_______bgb5" localSheetId="1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LO20">#REF!</definedName>
    <definedName name="_______C2254JH">#REF!</definedName>
    <definedName name="_______C908J">#REF!</definedName>
    <definedName name="_______CAN28">#REF!</definedName>
    <definedName name="_______Cod1">#REF!</definedName>
    <definedName name="_______CUA44">#REF!</definedName>
    <definedName name="_______g2" localSheetId="6" hidden="1">{"TAB1",#N/A,TRUE,"GENERAL";"TAB2",#N/A,TRUE,"GENERAL";"TAB3",#N/A,TRUE,"GENERAL";"TAB4",#N/A,TRUE,"GENERAL";"TAB5",#N/A,TRUE,"GENERAL"}</definedName>
    <definedName name="_______g2" localSheetId="14" hidden="1">{"TAB1",#N/A,TRUE,"GENERAL";"TAB2",#N/A,TRUE,"GENERAL";"TAB3",#N/A,TRUE,"GENERAL";"TAB4",#N/A,TRUE,"GENERAL";"TAB5",#N/A,TRUE,"GENERAL"}</definedName>
    <definedName name="_______g2" localSheetId="12" hidden="1">{"TAB1",#N/A,TRUE,"GENERAL";"TAB2",#N/A,TRUE,"GENERAL";"TAB3",#N/A,TRUE,"GENERAL";"TAB4",#N/A,TRUE,"GENERAL";"TAB5",#N/A,TRUE,"GENERAL"}</definedName>
    <definedName name="_______g2" localSheetId="3" hidden="1">{"TAB1",#N/A,TRUE,"GENERAL";"TAB2",#N/A,TRUE,"GENERAL";"TAB3",#N/A,TRUE,"GENERAL";"TAB4",#N/A,TRUE,"GENERAL";"TAB5",#N/A,TRUE,"GENERAL"}</definedName>
    <definedName name="_______g2" localSheetId="10" hidden="1">{"TAB1",#N/A,TRUE,"GENERAL";"TAB2",#N/A,TRUE,"GENERAL";"TAB3",#N/A,TRUE,"GENERAL";"TAB4",#N/A,TRUE,"GENERAL";"TAB5",#N/A,TRUE,"GENERAL"}</definedName>
    <definedName name="_______g2" localSheetId="9" hidden="1">{"TAB1",#N/A,TRUE,"GENERAL";"TAB2",#N/A,TRUE,"GENERAL";"TAB3",#N/A,TRUE,"GENERAL";"TAB4",#N/A,TRUE,"GENERAL";"TAB5",#N/A,TRUE,"GENERAL"}</definedName>
    <definedName name="_______g2" localSheetId="13" hidden="1">{"TAB1",#N/A,TRUE,"GENERAL";"TAB2",#N/A,TRUE,"GENERAL";"TAB3",#N/A,TRUE,"GENERAL";"TAB4",#N/A,TRUE,"GENERAL";"TAB5",#N/A,TRUE,"GENERAL"}</definedName>
    <definedName name="_______g2" localSheetId="4" hidden="1">{"TAB1",#N/A,TRUE,"GENERAL";"TAB2",#N/A,TRUE,"GENERAL";"TAB3",#N/A,TRUE,"GENERAL";"TAB4",#N/A,TRUE,"GENERAL";"TAB5",#N/A,TRUE,"GENERAL"}</definedName>
    <definedName name="_______g2" localSheetId="11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6" hidden="1">{"via1",#N/A,TRUE,"general";"via2",#N/A,TRUE,"general";"via3",#N/A,TRUE,"general"}</definedName>
    <definedName name="_______g3" localSheetId="14" hidden="1">{"via1",#N/A,TRUE,"general";"via2",#N/A,TRUE,"general";"via3",#N/A,TRUE,"general"}</definedName>
    <definedName name="_______g3" localSheetId="12" hidden="1">{"via1",#N/A,TRUE,"general";"via2",#N/A,TRUE,"general";"via3",#N/A,TRUE,"general"}</definedName>
    <definedName name="_______g3" localSheetId="3" hidden="1">{"via1",#N/A,TRUE,"general";"via2",#N/A,TRUE,"general";"via3",#N/A,TRUE,"general"}</definedName>
    <definedName name="_______g3" localSheetId="10" hidden="1">{"via1",#N/A,TRUE,"general";"via2",#N/A,TRUE,"general";"via3",#N/A,TRUE,"general"}</definedName>
    <definedName name="_______g3" localSheetId="9" hidden="1">{"via1",#N/A,TRUE,"general";"via2",#N/A,TRUE,"general";"via3",#N/A,TRUE,"general"}</definedName>
    <definedName name="_______g3" localSheetId="13" hidden="1">{"via1",#N/A,TRUE,"general";"via2",#N/A,TRUE,"general";"via3",#N/A,TRUE,"general"}</definedName>
    <definedName name="_______g3" localSheetId="4" hidden="1">{"via1",#N/A,TRUE,"general";"via2",#N/A,TRUE,"general";"via3",#N/A,TRUE,"general"}</definedName>
    <definedName name="_______g3" localSheetId="11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6" hidden="1">{"via1",#N/A,TRUE,"general";"via2",#N/A,TRUE,"general";"via3",#N/A,TRUE,"general"}</definedName>
    <definedName name="_______g4" localSheetId="14" hidden="1">{"via1",#N/A,TRUE,"general";"via2",#N/A,TRUE,"general";"via3",#N/A,TRUE,"general"}</definedName>
    <definedName name="_______g4" localSheetId="12" hidden="1">{"via1",#N/A,TRUE,"general";"via2",#N/A,TRUE,"general";"via3",#N/A,TRUE,"general"}</definedName>
    <definedName name="_______g4" localSheetId="3" hidden="1">{"via1",#N/A,TRUE,"general";"via2",#N/A,TRUE,"general";"via3",#N/A,TRUE,"general"}</definedName>
    <definedName name="_______g4" localSheetId="10" hidden="1">{"via1",#N/A,TRUE,"general";"via2",#N/A,TRUE,"general";"via3",#N/A,TRUE,"general"}</definedName>
    <definedName name="_______g4" localSheetId="9" hidden="1">{"via1",#N/A,TRUE,"general";"via2",#N/A,TRUE,"general";"via3",#N/A,TRUE,"general"}</definedName>
    <definedName name="_______g4" localSheetId="13" hidden="1">{"via1",#N/A,TRUE,"general";"via2",#N/A,TRUE,"general";"via3",#N/A,TRUE,"general"}</definedName>
    <definedName name="_______g4" localSheetId="4" hidden="1">{"via1",#N/A,TRUE,"general";"via2",#N/A,TRUE,"general";"via3",#N/A,TRUE,"general"}</definedName>
    <definedName name="_______g4" localSheetId="1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6" hidden="1">{"via1",#N/A,TRUE,"general";"via2",#N/A,TRUE,"general";"via3",#N/A,TRUE,"general"}</definedName>
    <definedName name="_______g5" localSheetId="14" hidden="1">{"via1",#N/A,TRUE,"general";"via2",#N/A,TRUE,"general";"via3",#N/A,TRUE,"general"}</definedName>
    <definedName name="_______g5" localSheetId="12" hidden="1">{"via1",#N/A,TRUE,"general";"via2",#N/A,TRUE,"general";"via3",#N/A,TRUE,"general"}</definedName>
    <definedName name="_______g5" localSheetId="3" hidden="1">{"via1",#N/A,TRUE,"general";"via2",#N/A,TRUE,"general";"via3",#N/A,TRUE,"general"}</definedName>
    <definedName name="_______g5" localSheetId="10" hidden="1">{"via1",#N/A,TRUE,"general";"via2",#N/A,TRUE,"general";"via3",#N/A,TRUE,"general"}</definedName>
    <definedName name="_______g5" localSheetId="9" hidden="1">{"via1",#N/A,TRUE,"general";"via2",#N/A,TRUE,"general";"via3",#N/A,TRUE,"general"}</definedName>
    <definedName name="_______g5" localSheetId="13" hidden="1">{"via1",#N/A,TRUE,"general";"via2",#N/A,TRUE,"general";"via3",#N/A,TRUE,"general"}</definedName>
    <definedName name="_______g5" localSheetId="4" hidden="1">{"via1",#N/A,TRUE,"general";"via2",#N/A,TRUE,"general";"via3",#N/A,TRUE,"general"}</definedName>
    <definedName name="_______g5" localSheetId="1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6" hidden="1">{"via1",#N/A,TRUE,"general";"via2",#N/A,TRUE,"general";"via3",#N/A,TRUE,"general"}</definedName>
    <definedName name="_______g6" localSheetId="14" hidden="1">{"via1",#N/A,TRUE,"general";"via2",#N/A,TRUE,"general";"via3",#N/A,TRUE,"general"}</definedName>
    <definedName name="_______g6" localSheetId="12" hidden="1">{"via1",#N/A,TRUE,"general";"via2",#N/A,TRUE,"general";"via3",#N/A,TRUE,"general"}</definedName>
    <definedName name="_______g6" localSheetId="3" hidden="1">{"via1",#N/A,TRUE,"general";"via2",#N/A,TRUE,"general";"via3",#N/A,TRUE,"general"}</definedName>
    <definedName name="_______g6" localSheetId="10" hidden="1">{"via1",#N/A,TRUE,"general";"via2",#N/A,TRUE,"general";"via3",#N/A,TRUE,"general"}</definedName>
    <definedName name="_______g6" localSheetId="9" hidden="1">{"via1",#N/A,TRUE,"general";"via2",#N/A,TRUE,"general";"via3",#N/A,TRUE,"general"}</definedName>
    <definedName name="_______g6" localSheetId="13" hidden="1">{"via1",#N/A,TRUE,"general";"via2",#N/A,TRUE,"general";"via3",#N/A,TRUE,"general"}</definedName>
    <definedName name="_______g6" localSheetId="4" hidden="1">{"via1",#N/A,TRUE,"general";"via2",#N/A,TRUE,"general";"via3",#N/A,TRUE,"general"}</definedName>
    <definedName name="_______g6" localSheetId="1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6" hidden="1">{"TAB1",#N/A,TRUE,"GENERAL";"TAB2",#N/A,TRUE,"GENERAL";"TAB3",#N/A,TRUE,"GENERAL";"TAB4",#N/A,TRUE,"GENERAL";"TAB5",#N/A,TRUE,"GENERAL"}</definedName>
    <definedName name="_______g7" localSheetId="14" hidden="1">{"TAB1",#N/A,TRUE,"GENERAL";"TAB2",#N/A,TRUE,"GENERAL";"TAB3",#N/A,TRUE,"GENERAL";"TAB4",#N/A,TRUE,"GENERAL";"TAB5",#N/A,TRUE,"GENERAL"}</definedName>
    <definedName name="_______g7" localSheetId="12" hidden="1">{"TAB1",#N/A,TRUE,"GENERAL";"TAB2",#N/A,TRUE,"GENERAL";"TAB3",#N/A,TRUE,"GENERAL";"TAB4",#N/A,TRUE,"GENERAL";"TAB5",#N/A,TRUE,"GENERAL"}</definedName>
    <definedName name="_______g7" localSheetId="3" hidden="1">{"TAB1",#N/A,TRUE,"GENERAL";"TAB2",#N/A,TRUE,"GENERAL";"TAB3",#N/A,TRUE,"GENERAL";"TAB4",#N/A,TRUE,"GENERAL";"TAB5",#N/A,TRUE,"GENERAL"}</definedName>
    <definedName name="_______g7" localSheetId="10" hidden="1">{"TAB1",#N/A,TRUE,"GENERAL";"TAB2",#N/A,TRUE,"GENERAL";"TAB3",#N/A,TRUE,"GENERAL";"TAB4",#N/A,TRUE,"GENERAL";"TAB5",#N/A,TRUE,"GENERAL"}</definedName>
    <definedName name="_______g7" localSheetId="9" hidden="1">{"TAB1",#N/A,TRUE,"GENERAL";"TAB2",#N/A,TRUE,"GENERAL";"TAB3",#N/A,TRUE,"GENERAL";"TAB4",#N/A,TRUE,"GENERAL";"TAB5",#N/A,TRUE,"GENERAL"}</definedName>
    <definedName name="_______g7" localSheetId="13" hidden="1">{"TAB1",#N/A,TRUE,"GENERAL";"TAB2",#N/A,TRUE,"GENERAL";"TAB3",#N/A,TRUE,"GENERAL";"TAB4",#N/A,TRUE,"GENERAL";"TAB5",#N/A,TRUE,"GENERAL"}</definedName>
    <definedName name="_______g7" localSheetId="4" hidden="1">{"TAB1",#N/A,TRUE,"GENERAL";"TAB2",#N/A,TRUE,"GENERAL";"TAB3",#N/A,TRUE,"GENERAL";"TAB4",#N/A,TRUE,"GENERAL";"TAB5",#N/A,TRUE,"GENERAL"}</definedName>
    <definedName name="_______g7" localSheetId="11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6" hidden="1">{"TAB1",#N/A,TRUE,"GENERAL";"TAB2",#N/A,TRUE,"GENERAL";"TAB3",#N/A,TRUE,"GENERAL";"TAB4",#N/A,TRUE,"GENERAL";"TAB5",#N/A,TRUE,"GENERAL"}</definedName>
    <definedName name="_______GR1" localSheetId="14" hidden="1">{"TAB1",#N/A,TRUE,"GENERAL";"TAB2",#N/A,TRUE,"GENERAL";"TAB3",#N/A,TRUE,"GENERAL";"TAB4",#N/A,TRUE,"GENERAL";"TAB5",#N/A,TRUE,"GENERAL"}</definedName>
    <definedName name="_______GR1" localSheetId="12" hidden="1">{"TAB1",#N/A,TRUE,"GENERAL";"TAB2",#N/A,TRUE,"GENERAL";"TAB3",#N/A,TRUE,"GENERAL";"TAB4",#N/A,TRUE,"GENERAL";"TAB5",#N/A,TRUE,"GENERAL"}</definedName>
    <definedName name="_______GR1" localSheetId="3" hidden="1">{"TAB1",#N/A,TRUE,"GENERAL";"TAB2",#N/A,TRUE,"GENERAL";"TAB3",#N/A,TRUE,"GENERAL";"TAB4",#N/A,TRUE,"GENERAL";"TAB5",#N/A,TRUE,"GENERAL"}</definedName>
    <definedName name="_______GR1" localSheetId="10" hidden="1">{"TAB1",#N/A,TRUE,"GENERAL";"TAB2",#N/A,TRUE,"GENERAL";"TAB3",#N/A,TRUE,"GENERAL";"TAB4",#N/A,TRUE,"GENERAL";"TAB5",#N/A,TRUE,"GENERAL"}</definedName>
    <definedName name="_______GR1" localSheetId="9" hidden="1">{"TAB1",#N/A,TRUE,"GENERAL";"TAB2",#N/A,TRUE,"GENERAL";"TAB3",#N/A,TRUE,"GENERAL";"TAB4",#N/A,TRUE,"GENERAL";"TAB5",#N/A,TRUE,"GENERAL"}</definedName>
    <definedName name="_______GR1" localSheetId="13" hidden="1">{"TAB1",#N/A,TRUE,"GENERAL";"TAB2",#N/A,TRUE,"GENERAL";"TAB3",#N/A,TRUE,"GENERAL";"TAB4",#N/A,TRUE,"GENERAL";"TAB5",#N/A,TRUE,"GENERAL"}</definedName>
    <definedName name="_______GR1" localSheetId="4" hidden="1">{"TAB1",#N/A,TRUE,"GENERAL";"TAB2",#N/A,TRUE,"GENERAL";"TAB3",#N/A,TRUE,"GENERAL";"TAB4",#N/A,TRUE,"GENERAL";"TAB5",#N/A,TRUE,"GENERAL"}</definedName>
    <definedName name="_______GR1" localSheetId="1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6" hidden="1">{"via1",#N/A,TRUE,"general";"via2",#N/A,TRUE,"general";"via3",#N/A,TRUE,"general"}</definedName>
    <definedName name="_______gtr4" localSheetId="14" hidden="1">{"via1",#N/A,TRUE,"general";"via2",#N/A,TRUE,"general";"via3",#N/A,TRUE,"general"}</definedName>
    <definedName name="_______gtr4" localSheetId="12" hidden="1">{"via1",#N/A,TRUE,"general";"via2",#N/A,TRUE,"general";"via3",#N/A,TRUE,"general"}</definedName>
    <definedName name="_______gtr4" localSheetId="3" hidden="1">{"via1",#N/A,TRUE,"general";"via2",#N/A,TRUE,"general";"via3",#N/A,TRUE,"general"}</definedName>
    <definedName name="_______gtr4" localSheetId="10" hidden="1">{"via1",#N/A,TRUE,"general";"via2",#N/A,TRUE,"general";"via3",#N/A,TRUE,"general"}</definedName>
    <definedName name="_______gtr4" localSheetId="9" hidden="1">{"via1",#N/A,TRUE,"general";"via2",#N/A,TRUE,"general";"via3",#N/A,TRUE,"general"}</definedName>
    <definedName name="_______gtr4" localSheetId="13" hidden="1">{"via1",#N/A,TRUE,"general";"via2",#N/A,TRUE,"general";"via3",#N/A,TRUE,"general"}</definedName>
    <definedName name="_______gtr4" localSheetId="4" hidden="1">{"via1",#N/A,TRUE,"general";"via2",#N/A,TRUE,"general";"via3",#N/A,TRUE,"general"}</definedName>
    <definedName name="_______gtr4" localSheetId="11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6" hidden="1">{"via1",#N/A,TRUE,"general";"via2",#N/A,TRUE,"general";"via3",#N/A,TRUE,"general"}</definedName>
    <definedName name="_______h2" localSheetId="14" hidden="1">{"via1",#N/A,TRUE,"general";"via2",#N/A,TRUE,"general";"via3",#N/A,TRUE,"general"}</definedName>
    <definedName name="_______h2" localSheetId="12" hidden="1">{"via1",#N/A,TRUE,"general";"via2",#N/A,TRUE,"general";"via3",#N/A,TRUE,"general"}</definedName>
    <definedName name="_______h2" localSheetId="3" hidden="1">{"via1",#N/A,TRUE,"general";"via2",#N/A,TRUE,"general";"via3",#N/A,TRUE,"general"}</definedName>
    <definedName name="_______h2" localSheetId="10" hidden="1">{"via1",#N/A,TRUE,"general";"via2",#N/A,TRUE,"general";"via3",#N/A,TRUE,"general"}</definedName>
    <definedName name="_______h2" localSheetId="9" hidden="1">{"via1",#N/A,TRUE,"general";"via2",#N/A,TRUE,"general";"via3",#N/A,TRUE,"general"}</definedName>
    <definedName name="_______h2" localSheetId="13" hidden="1">{"via1",#N/A,TRUE,"general";"via2",#N/A,TRUE,"general";"via3",#N/A,TRUE,"general"}</definedName>
    <definedName name="_______h2" localSheetId="4" hidden="1">{"via1",#N/A,TRUE,"general";"via2",#N/A,TRUE,"general";"via3",#N/A,TRUE,"general"}</definedName>
    <definedName name="_______h2" localSheetId="1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6" hidden="1">{"via1",#N/A,TRUE,"general";"via2",#N/A,TRUE,"general";"via3",#N/A,TRUE,"general"}</definedName>
    <definedName name="_______h3" localSheetId="14" hidden="1">{"via1",#N/A,TRUE,"general";"via2",#N/A,TRUE,"general";"via3",#N/A,TRUE,"general"}</definedName>
    <definedName name="_______h3" localSheetId="12" hidden="1">{"via1",#N/A,TRUE,"general";"via2",#N/A,TRUE,"general";"via3",#N/A,TRUE,"general"}</definedName>
    <definedName name="_______h3" localSheetId="3" hidden="1">{"via1",#N/A,TRUE,"general";"via2",#N/A,TRUE,"general";"via3",#N/A,TRUE,"general"}</definedName>
    <definedName name="_______h3" localSheetId="10" hidden="1">{"via1",#N/A,TRUE,"general";"via2",#N/A,TRUE,"general";"via3",#N/A,TRUE,"general"}</definedName>
    <definedName name="_______h3" localSheetId="9" hidden="1">{"via1",#N/A,TRUE,"general";"via2",#N/A,TRUE,"general";"via3",#N/A,TRUE,"general"}</definedName>
    <definedName name="_______h3" localSheetId="13" hidden="1">{"via1",#N/A,TRUE,"general";"via2",#N/A,TRUE,"general";"via3",#N/A,TRUE,"general"}</definedName>
    <definedName name="_______h3" localSheetId="4" hidden="1">{"via1",#N/A,TRUE,"general";"via2",#N/A,TRUE,"general";"via3",#N/A,TRUE,"general"}</definedName>
    <definedName name="_______h3" localSheetId="1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6" hidden="1">{"TAB1",#N/A,TRUE,"GENERAL";"TAB2",#N/A,TRUE,"GENERAL";"TAB3",#N/A,TRUE,"GENERAL";"TAB4",#N/A,TRUE,"GENERAL";"TAB5",#N/A,TRUE,"GENERAL"}</definedName>
    <definedName name="_______h4" localSheetId="14" hidden="1">{"TAB1",#N/A,TRUE,"GENERAL";"TAB2",#N/A,TRUE,"GENERAL";"TAB3",#N/A,TRUE,"GENERAL";"TAB4",#N/A,TRUE,"GENERAL";"TAB5",#N/A,TRUE,"GENERAL"}</definedName>
    <definedName name="_______h4" localSheetId="12" hidden="1">{"TAB1",#N/A,TRUE,"GENERAL";"TAB2",#N/A,TRUE,"GENERAL";"TAB3",#N/A,TRUE,"GENERAL";"TAB4",#N/A,TRUE,"GENERAL";"TAB5",#N/A,TRUE,"GENERAL"}</definedName>
    <definedName name="_______h4" localSheetId="3" hidden="1">{"TAB1",#N/A,TRUE,"GENERAL";"TAB2",#N/A,TRUE,"GENERAL";"TAB3",#N/A,TRUE,"GENERAL";"TAB4",#N/A,TRUE,"GENERAL";"TAB5",#N/A,TRUE,"GENERAL"}</definedName>
    <definedName name="_______h4" localSheetId="10" hidden="1">{"TAB1",#N/A,TRUE,"GENERAL";"TAB2",#N/A,TRUE,"GENERAL";"TAB3",#N/A,TRUE,"GENERAL";"TAB4",#N/A,TRUE,"GENERAL";"TAB5",#N/A,TRUE,"GENERAL"}</definedName>
    <definedName name="_______h4" localSheetId="9" hidden="1">{"TAB1",#N/A,TRUE,"GENERAL";"TAB2",#N/A,TRUE,"GENERAL";"TAB3",#N/A,TRUE,"GENERAL";"TAB4",#N/A,TRUE,"GENERAL";"TAB5",#N/A,TRUE,"GENERAL"}</definedName>
    <definedName name="_______h4" localSheetId="13" hidden="1">{"TAB1",#N/A,TRUE,"GENERAL";"TAB2",#N/A,TRUE,"GENERAL";"TAB3",#N/A,TRUE,"GENERAL";"TAB4",#N/A,TRUE,"GENERAL";"TAB5",#N/A,TRUE,"GENERAL"}</definedName>
    <definedName name="_______h4" localSheetId="4" hidden="1">{"TAB1",#N/A,TRUE,"GENERAL";"TAB2",#N/A,TRUE,"GENERAL";"TAB3",#N/A,TRUE,"GENERAL";"TAB4",#N/A,TRUE,"GENERAL";"TAB5",#N/A,TRUE,"GENERAL"}</definedName>
    <definedName name="_______h4" localSheetId="11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6" hidden="1">{"TAB1",#N/A,TRUE,"GENERAL";"TAB2",#N/A,TRUE,"GENERAL";"TAB3",#N/A,TRUE,"GENERAL";"TAB4",#N/A,TRUE,"GENERAL";"TAB5",#N/A,TRUE,"GENERAL"}</definedName>
    <definedName name="_______h5" localSheetId="14" hidden="1">{"TAB1",#N/A,TRUE,"GENERAL";"TAB2",#N/A,TRUE,"GENERAL";"TAB3",#N/A,TRUE,"GENERAL";"TAB4",#N/A,TRUE,"GENERAL";"TAB5",#N/A,TRUE,"GENERAL"}</definedName>
    <definedName name="_______h5" localSheetId="12" hidden="1">{"TAB1",#N/A,TRUE,"GENERAL";"TAB2",#N/A,TRUE,"GENERAL";"TAB3",#N/A,TRUE,"GENERAL";"TAB4",#N/A,TRUE,"GENERAL";"TAB5",#N/A,TRUE,"GENERAL"}</definedName>
    <definedName name="_______h5" localSheetId="3" hidden="1">{"TAB1",#N/A,TRUE,"GENERAL";"TAB2",#N/A,TRUE,"GENERAL";"TAB3",#N/A,TRUE,"GENERAL";"TAB4",#N/A,TRUE,"GENERAL";"TAB5",#N/A,TRUE,"GENERAL"}</definedName>
    <definedName name="_______h5" localSheetId="10" hidden="1">{"TAB1",#N/A,TRUE,"GENERAL";"TAB2",#N/A,TRUE,"GENERAL";"TAB3",#N/A,TRUE,"GENERAL";"TAB4",#N/A,TRUE,"GENERAL";"TAB5",#N/A,TRUE,"GENERAL"}</definedName>
    <definedName name="_______h5" localSheetId="9" hidden="1">{"TAB1",#N/A,TRUE,"GENERAL";"TAB2",#N/A,TRUE,"GENERAL";"TAB3",#N/A,TRUE,"GENERAL";"TAB4",#N/A,TRUE,"GENERAL";"TAB5",#N/A,TRUE,"GENERAL"}</definedName>
    <definedName name="_______h5" localSheetId="13" hidden="1">{"TAB1",#N/A,TRUE,"GENERAL";"TAB2",#N/A,TRUE,"GENERAL";"TAB3",#N/A,TRUE,"GENERAL";"TAB4",#N/A,TRUE,"GENERAL";"TAB5",#N/A,TRUE,"GENERAL"}</definedName>
    <definedName name="_______h5" localSheetId="4" hidden="1">{"TAB1",#N/A,TRUE,"GENERAL";"TAB2",#N/A,TRUE,"GENERAL";"TAB3",#N/A,TRUE,"GENERAL";"TAB4",#N/A,TRUE,"GENERAL";"TAB5",#N/A,TRUE,"GENERAL"}</definedName>
    <definedName name="_______h5" localSheetId="1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6" hidden="1">{"via1",#N/A,TRUE,"general";"via2",#N/A,TRUE,"general";"via3",#N/A,TRUE,"general"}</definedName>
    <definedName name="_______h6" localSheetId="14" hidden="1">{"via1",#N/A,TRUE,"general";"via2",#N/A,TRUE,"general";"via3",#N/A,TRUE,"general"}</definedName>
    <definedName name="_______h6" localSheetId="12" hidden="1">{"via1",#N/A,TRUE,"general";"via2",#N/A,TRUE,"general";"via3",#N/A,TRUE,"general"}</definedName>
    <definedName name="_______h6" localSheetId="3" hidden="1">{"via1",#N/A,TRUE,"general";"via2",#N/A,TRUE,"general";"via3",#N/A,TRUE,"general"}</definedName>
    <definedName name="_______h6" localSheetId="10" hidden="1">{"via1",#N/A,TRUE,"general";"via2",#N/A,TRUE,"general";"via3",#N/A,TRUE,"general"}</definedName>
    <definedName name="_______h6" localSheetId="9" hidden="1">{"via1",#N/A,TRUE,"general";"via2",#N/A,TRUE,"general";"via3",#N/A,TRUE,"general"}</definedName>
    <definedName name="_______h6" localSheetId="13" hidden="1">{"via1",#N/A,TRUE,"general";"via2",#N/A,TRUE,"general";"via3",#N/A,TRUE,"general"}</definedName>
    <definedName name="_______h6" localSheetId="4" hidden="1">{"via1",#N/A,TRUE,"general";"via2",#N/A,TRUE,"general";"via3",#N/A,TRUE,"general"}</definedName>
    <definedName name="_______h6" localSheetId="11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6" hidden="1">{"TAB1",#N/A,TRUE,"GENERAL";"TAB2",#N/A,TRUE,"GENERAL";"TAB3",#N/A,TRUE,"GENERAL";"TAB4",#N/A,TRUE,"GENERAL";"TAB5",#N/A,TRUE,"GENERAL"}</definedName>
    <definedName name="_______h7" localSheetId="14" hidden="1">{"TAB1",#N/A,TRUE,"GENERAL";"TAB2",#N/A,TRUE,"GENERAL";"TAB3",#N/A,TRUE,"GENERAL";"TAB4",#N/A,TRUE,"GENERAL";"TAB5",#N/A,TRUE,"GENERAL"}</definedName>
    <definedName name="_______h7" localSheetId="12" hidden="1">{"TAB1",#N/A,TRUE,"GENERAL";"TAB2",#N/A,TRUE,"GENERAL";"TAB3",#N/A,TRUE,"GENERAL";"TAB4",#N/A,TRUE,"GENERAL";"TAB5",#N/A,TRUE,"GENERAL"}</definedName>
    <definedName name="_______h7" localSheetId="3" hidden="1">{"TAB1",#N/A,TRUE,"GENERAL";"TAB2",#N/A,TRUE,"GENERAL";"TAB3",#N/A,TRUE,"GENERAL";"TAB4",#N/A,TRUE,"GENERAL";"TAB5",#N/A,TRUE,"GENERAL"}</definedName>
    <definedName name="_______h7" localSheetId="10" hidden="1">{"TAB1",#N/A,TRUE,"GENERAL";"TAB2",#N/A,TRUE,"GENERAL";"TAB3",#N/A,TRUE,"GENERAL";"TAB4",#N/A,TRUE,"GENERAL";"TAB5",#N/A,TRUE,"GENERAL"}</definedName>
    <definedName name="_______h7" localSheetId="9" hidden="1">{"TAB1",#N/A,TRUE,"GENERAL";"TAB2",#N/A,TRUE,"GENERAL";"TAB3",#N/A,TRUE,"GENERAL";"TAB4",#N/A,TRUE,"GENERAL";"TAB5",#N/A,TRUE,"GENERAL"}</definedName>
    <definedName name="_______h7" localSheetId="13" hidden="1">{"TAB1",#N/A,TRUE,"GENERAL";"TAB2",#N/A,TRUE,"GENERAL";"TAB3",#N/A,TRUE,"GENERAL";"TAB4",#N/A,TRUE,"GENERAL";"TAB5",#N/A,TRUE,"GENERAL"}</definedName>
    <definedName name="_______h7" localSheetId="4" hidden="1">{"TAB1",#N/A,TRUE,"GENERAL";"TAB2",#N/A,TRUE,"GENERAL";"TAB3",#N/A,TRUE,"GENERAL";"TAB4",#N/A,TRUE,"GENERAL";"TAB5",#N/A,TRUE,"GENERAL"}</definedName>
    <definedName name="_______h7" localSheetId="11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6" hidden="1">{"via1",#N/A,TRUE,"general";"via2",#N/A,TRUE,"general";"via3",#N/A,TRUE,"general"}</definedName>
    <definedName name="_______h8" localSheetId="14" hidden="1">{"via1",#N/A,TRUE,"general";"via2",#N/A,TRUE,"general";"via3",#N/A,TRUE,"general"}</definedName>
    <definedName name="_______h8" localSheetId="12" hidden="1">{"via1",#N/A,TRUE,"general";"via2",#N/A,TRUE,"general";"via3",#N/A,TRUE,"general"}</definedName>
    <definedName name="_______h8" localSheetId="3" hidden="1">{"via1",#N/A,TRUE,"general";"via2",#N/A,TRUE,"general";"via3",#N/A,TRUE,"general"}</definedName>
    <definedName name="_______h8" localSheetId="10" hidden="1">{"via1",#N/A,TRUE,"general";"via2",#N/A,TRUE,"general";"via3",#N/A,TRUE,"general"}</definedName>
    <definedName name="_______h8" localSheetId="9" hidden="1">{"via1",#N/A,TRUE,"general";"via2",#N/A,TRUE,"general";"via3",#N/A,TRUE,"general"}</definedName>
    <definedName name="_______h8" localSheetId="13" hidden="1">{"via1",#N/A,TRUE,"general";"via2",#N/A,TRUE,"general";"via3",#N/A,TRUE,"general"}</definedName>
    <definedName name="_______h8" localSheetId="4" hidden="1">{"via1",#N/A,TRUE,"general";"via2",#N/A,TRUE,"general";"via3",#N/A,TRUE,"general"}</definedName>
    <definedName name="_______h8" localSheetId="11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6" hidden="1">{"via1",#N/A,TRUE,"general";"via2",#N/A,TRUE,"general";"via3",#N/A,TRUE,"general"}</definedName>
    <definedName name="_______hfh7" localSheetId="14" hidden="1">{"via1",#N/A,TRUE,"general";"via2",#N/A,TRUE,"general";"via3",#N/A,TRUE,"general"}</definedName>
    <definedName name="_______hfh7" localSheetId="12" hidden="1">{"via1",#N/A,TRUE,"general";"via2",#N/A,TRUE,"general";"via3",#N/A,TRUE,"general"}</definedName>
    <definedName name="_______hfh7" localSheetId="3" hidden="1">{"via1",#N/A,TRUE,"general";"via2",#N/A,TRUE,"general";"via3",#N/A,TRUE,"general"}</definedName>
    <definedName name="_______hfh7" localSheetId="10" hidden="1">{"via1",#N/A,TRUE,"general";"via2",#N/A,TRUE,"general";"via3",#N/A,TRUE,"general"}</definedName>
    <definedName name="_______hfh7" localSheetId="9" hidden="1">{"via1",#N/A,TRUE,"general";"via2",#N/A,TRUE,"general";"via3",#N/A,TRUE,"general"}</definedName>
    <definedName name="_______hfh7" localSheetId="13" hidden="1">{"via1",#N/A,TRUE,"general";"via2",#N/A,TRUE,"general";"via3",#N/A,TRUE,"general"}</definedName>
    <definedName name="_______hfh7" localSheetId="4" hidden="1">{"via1",#N/A,TRUE,"general";"via2",#N/A,TRUE,"general";"via3",#N/A,TRUE,"general"}</definedName>
    <definedName name="_______hfh7" localSheetId="1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6" hidden="1">{"via1",#N/A,TRUE,"general";"via2",#N/A,TRUE,"general";"via3",#N/A,TRUE,"general"}</definedName>
    <definedName name="_______i4" localSheetId="14" hidden="1">{"via1",#N/A,TRUE,"general";"via2",#N/A,TRUE,"general";"via3",#N/A,TRUE,"general"}</definedName>
    <definedName name="_______i4" localSheetId="12" hidden="1">{"via1",#N/A,TRUE,"general";"via2",#N/A,TRUE,"general";"via3",#N/A,TRUE,"general"}</definedName>
    <definedName name="_______i4" localSheetId="3" hidden="1">{"via1",#N/A,TRUE,"general";"via2",#N/A,TRUE,"general";"via3",#N/A,TRUE,"general"}</definedName>
    <definedName name="_______i4" localSheetId="10" hidden="1">{"via1",#N/A,TRUE,"general";"via2",#N/A,TRUE,"general";"via3",#N/A,TRUE,"general"}</definedName>
    <definedName name="_______i4" localSheetId="9" hidden="1">{"via1",#N/A,TRUE,"general";"via2",#N/A,TRUE,"general";"via3",#N/A,TRUE,"general"}</definedName>
    <definedName name="_______i4" localSheetId="13" hidden="1">{"via1",#N/A,TRUE,"general";"via2",#N/A,TRUE,"general";"via3",#N/A,TRUE,"general"}</definedName>
    <definedName name="_______i4" localSheetId="4" hidden="1">{"via1",#N/A,TRUE,"general";"via2",#N/A,TRUE,"general";"via3",#N/A,TRUE,"general"}</definedName>
    <definedName name="_______i4" localSheetId="1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6" hidden="1">{"TAB1",#N/A,TRUE,"GENERAL";"TAB2",#N/A,TRUE,"GENERAL";"TAB3",#N/A,TRUE,"GENERAL";"TAB4",#N/A,TRUE,"GENERAL";"TAB5",#N/A,TRUE,"GENERAL"}</definedName>
    <definedName name="_______i5" localSheetId="14" hidden="1">{"TAB1",#N/A,TRUE,"GENERAL";"TAB2",#N/A,TRUE,"GENERAL";"TAB3",#N/A,TRUE,"GENERAL";"TAB4",#N/A,TRUE,"GENERAL";"TAB5",#N/A,TRUE,"GENERAL"}</definedName>
    <definedName name="_______i5" localSheetId="12" hidden="1">{"TAB1",#N/A,TRUE,"GENERAL";"TAB2",#N/A,TRUE,"GENERAL";"TAB3",#N/A,TRUE,"GENERAL";"TAB4",#N/A,TRUE,"GENERAL";"TAB5",#N/A,TRUE,"GENERAL"}</definedName>
    <definedName name="_______i5" localSheetId="3" hidden="1">{"TAB1",#N/A,TRUE,"GENERAL";"TAB2",#N/A,TRUE,"GENERAL";"TAB3",#N/A,TRUE,"GENERAL";"TAB4",#N/A,TRUE,"GENERAL";"TAB5",#N/A,TRUE,"GENERAL"}</definedName>
    <definedName name="_______i5" localSheetId="10" hidden="1">{"TAB1",#N/A,TRUE,"GENERAL";"TAB2",#N/A,TRUE,"GENERAL";"TAB3",#N/A,TRUE,"GENERAL";"TAB4",#N/A,TRUE,"GENERAL";"TAB5",#N/A,TRUE,"GENERAL"}</definedName>
    <definedName name="_______i5" localSheetId="9" hidden="1">{"TAB1",#N/A,TRUE,"GENERAL";"TAB2",#N/A,TRUE,"GENERAL";"TAB3",#N/A,TRUE,"GENERAL";"TAB4",#N/A,TRUE,"GENERAL";"TAB5",#N/A,TRUE,"GENERAL"}</definedName>
    <definedName name="_______i5" localSheetId="13" hidden="1">{"TAB1",#N/A,TRUE,"GENERAL";"TAB2",#N/A,TRUE,"GENERAL";"TAB3",#N/A,TRUE,"GENERAL";"TAB4",#N/A,TRUE,"GENERAL";"TAB5",#N/A,TRUE,"GENERAL"}</definedName>
    <definedName name="_______i5" localSheetId="4" hidden="1">{"TAB1",#N/A,TRUE,"GENERAL";"TAB2",#N/A,TRUE,"GENERAL";"TAB3",#N/A,TRUE,"GENERAL";"TAB4",#N/A,TRUE,"GENERAL";"TAB5",#N/A,TRUE,"GENERAL"}</definedName>
    <definedName name="_______i5" localSheetId="11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6" hidden="1">{"TAB1",#N/A,TRUE,"GENERAL";"TAB2",#N/A,TRUE,"GENERAL";"TAB3",#N/A,TRUE,"GENERAL";"TAB4",#N/A,TRUE,"GENERAL";"TAB5",#N/A,TRUE,"GENERAL"}</definedName>
    <definedName name="_______i6" localSheetId="14" hidden="1">{"TAB1",#N/A,TRUE,"GENERAL";"TAB2",#N/A,TRUE,"GENERAL";"TAB3",#N/A,TRUE,"GENERAL";"TAB4",#N/A,TRUE,"GENERAL";"TAB5",#N/A,TRUE,"GENERAL"}</definedName>
    <definedName name="_______i6" localSheetId="12" hidden="1">{"TAB1",#N/A,TRUE,"GENERAL";"TAB2",#N/A,TRUE,"GENERAL";"TAB3",#N/A,TRUE,"GENERAL";"TAB4",#N/A,TRUE,"GENERAL";"TAB5",#N/A,TRUE,"GENERAL"}</definedName>
    <definedName name="_______i6" localSheetId="3" hidden="1">{"TAB1",#N/A,TRUE,"GENERAL";"TAB2",#N/A,TRUE,"GENERAL";"TAB3",#N/A,TRUE,"GENERAL";"TAB4",#N/A,TRUE,"GENERAL";"TAB5",#N/A,TRUE,"GENERAL"}</definedName>
    <definedName name="_______i6" localSheetId="10" hidden="1">{"TAB1",#N/A,TRUE,"GENERAL";"TAB2",#N/A,TRUE,"GENERAL";"TAB3",#N/A,TRUE,"GENERAL";"TAB4",#N/A,TRUE,"GENERAL";"TAB5",#N/A,TRUE,"GENERAL"}</definedName>
    <definedName name="_______i6" localSheetId="9" hidden="1">{"TAB1",#N/A,TRUE,"GENERAL";"TAB2",#N/A,TRUE,"GENERAL";"TAB3",#N/A,TRUE,"GENERAL";"TAB4",#N/A,TRUE,"GENERAL";"TAB5",#N/A,TRUE,"GENERAL"}</definedName>
    <definedName name="_______i6" localSheetId="13" hidden="1">{"TAB1",#N/A,TRUE,"GENERAL";"TAB2",#N/A,TRUE,"GENERAL";"TAB3",#N/A,TRUE,"GENERAL";"TAB4",#N/A,TRUE,"GENERAL";"TAB5",#N/A,TRUE,"GENERAL"}</definedName>
    <definedName name="_______i6" localSheetId="4" hidden="1">{"TAB1",#N/A,TRUE,"GENERAL";"TAB2",#N/A,TRUE,"GENERAL";"TAB3",#N/A,TRUE,"GENERAL";"TAB4",#N/A,TRUE,"GENERAL";"TAB5",#N/A,TRUE,"GENERAL"}</definedName>
    <definedName name="_______i6" localSheetId="1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6" hidden="1">{"via1",#N/A,TRUE,"general";"via2",#N/A,TRUE,"general";"via3",#N/A,TRUE,"general"}</definedName>
    <definedName name="_______i7" localSheetId="14" hidden="1">{"via1",#N/A,TRUE,"general";"via2",#N/A,TRUE,"general";"via3",#N/A,TRUE,"general"}</definedName>
    <definedName name="_______i7" localSheetId="12" hidden="1">{"via1",#N/A,TRUE,"general";"via2",#N/A,TRUE,"general";"via3",#N/A,TRUE,"general"}</definedName>
    <definedName name="_______i7" localSheetId="3" hidden="1">{"via1",#N/A,TRUE,"general";"via2",#N/A,TRUE,"general";"via3",#N/A,TRUE,"general"}</definedName>
    <definedName name="_______i7" localSheetId="10" hidden="1">{"via1",#N/A,TRUE,"general";"via2",#N/A,TRUE,"general";"via3",#N/A,TRUE,"general"}</definedName>
    <definedName name="_______i7" localSheetId="9" hidden="1">{"via1",#N/A,TRUE,"general";"via2",#N/A,TRUE,"general";"via3",#N/A,TRUE,"general"}</definedName>
    <definedName name="_______i7" localSheetId="13" hidden="1">{"via1",#N/A,TRUE,"general";"via2",#N/A,TRUE,"general";"via3",#N/A,TRUE,"general"}</definedName>
    <definedName name="_______i7" localSheetId="4" hidden="1">{"via1",#N/A,TRUE,"general";"via2",#N/A,TRUE,"general";"via3",#N/A,TRUE,"general"}</definedName>
    <definedName name="_______i7" localSheetId="11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6" hidden="1">{"TAB1",#N/A,TRUE,"GENERAL";"TAB2",#N/A,TRUE,"GENERAL";"TAB3",#N/A,TRUE,"GENERAL";"TAB4",#N/A,TRUE,"GENERAL";"TAB5",#N/A,TRUE,"GENERAL"}</definedName>
    <definedName name="_______i77" localSheetId="14" hidden="1">{"TAB1",#N/A,TRUE,"GENERAL";"TAB2",#N/A,TRUE,"GENERAL";"TAB3",#N/A,TRUE,"GENERAL";"TAB4",#N/A,TRUE,"GENERAL";"TAB5",#N/A,TRUE,"GENERAL"}</definedName>
    <definedName name="_______i77" localSheetId="12" hidden="1">{"TAB1",#N/A,TRUE,"GENERAL";"TAB2",#N/A,TRUE,"GENERAL";"TAB3",#N/A,TRUE,"GENERAL";"TAB4",#N/A,TRUE,"GENERAL";"TAB5",#N/A,TRUE,"GENERAL"}</definedName>
    <definedName name="_______i77" localSheetId="3" hidden="1">{"TAB1",#N/A,TRUE,"GENERAL";"TAB2",#N/A,TRUE,"GENERAL";"TAB3",#N/A,TRUE,"GENERAL";"TAB4",#N/A,TRUE,"GENERAL";"TAB5",#N/A,TRUE,"GENERAL"}</definedName>
    <definedName name="_______i77" localSheetId="10" hidden="1">{"TAB1",#N/A,TRUE,"GENERAL";"TAB2",#N/A,TRUE,"GENERAL";"TAB3",#N/A,TRUE,"GENERAL";"TAB4",#N/A,TRUE,"GENERAL";"TAB5",#N/A,TRUE,"GENERAL"}</definedName>
    <definedName name="_______i77" localSheetId="9" hidden="1">{"TAB1",#N/A,TRUE,"GENERAL";"TAB2",#N/A,TRUE,"GENERAL";"TAB3",#N/A,TRUE,"GENERAL";"TAB4",#N/A,TRUE,"GENERAL";"TAB5",#N/A,TRUE,"GENERAL"}</definedName>
    <definedName name="_______i77" localSheetId="13" hidden="1">{"TAB1",#N/A,TRUE,"GENERAL";"TAB2",#N/A,TRUE,"GENERAL";"TAB3",#N/A,TRUE,"GENERAL";"TAB4",#N/A,TRUE,"GENERAL";"TAB5",#N/A,TRUE,"GENERAL"}</definedName>
    <definedName name="_______i77" localSheetId="4" hidden="1">{"TAB1",#N/A,TRUE,"GENERAL";"TAB2",#N/A,TRUE,"GENERAL";"TAB3",#N/A,TRUE,"GENERAL";"TAB4",#N/A,TRUE,"GENERAL";"TAB5",#N/A,TRUE,"GENERAL"}</definedName>
    <definedName name="_______i77" localSheetId="11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6" hidden="1">{"via1",#N/A,TRUE,"general";"via2",#N/A,TRUE,"general";"via3",#N/A,TRUE,"general"}</definedName>
    <definedName name="_______i8" localSheetId="14" hidden="1">{"via1",#N/A,TRUE,"general";"via2",#N/A,TRUE,"general";"via3",#N/A,TRUE,"general"}</definedName>
    <definedName name="_______i8" localSheetId="12" hidden="1">{"via1",#N/A,TRUE,"general";"via2",#N/A,TRUE,"general";"via3",#N/A,TRUE,"general"}</definedName>
    <definedName name="_______i8" localSheetId="3" hidden="1">{"via1",#N/A,TRUE,"general";"via2",#N/A,TRUE,"general";"via3",#N/A,TRUE,"general"}</definedName>
    <definedName name="_______i8" localSheetId="10" hidden="1">{"via1",#N/A,TRUE,"general";"via2",#N/A,TRUE,"general";"via3",#N/A,TRUE,"general"}</definedName>
    <definedName name="_______i8" localSheetId="9" hidden="1">{"via1",#N/A,TRUE,"general";"via2",#N/A,TRUE,"general";"via3",#N/A,TRUE,"general"}</definedName>
    <definedName name="_______i8" localSheetId="13" hidden="1">{"via1",#N/A,TRUE,"general";"via2",#N/A,TRUE,"general";"via3",#N/A,TRUE,"general"}</definedName>
    <definedName name="_______i8" localSheetId="4" hidden="1">{"via1",#N/A,TRUE,"general";"via2",#N/A,TRUE,"general";"via3",#N/A,TRUE,"general"}</definedName>
    <definedName name="_______i8" localSheetId="11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6" hidden="1">{"TAB1",#N/A,TRUE,"GENERAL";"TAB2",#N/A,TRUE,"GENERAL";"TAB3",#N/A,TRUE,"GENERAL";"TAB4",#N/A,TRUE,"GENERAL";"TAB5",#N/A,TRUE,"GENERAL"}</definedName>
    <definedName name="_______i9" localSheetId="14" hidden="1">{"TAB1",#N/A,TRUE,"GENERAL";"TAB2",#N/A,TRUE,"GENERAL";"TAB3",#N/A,TRUE,"GENERAL";"TAB4",#N/A,TRUE,"GENERAL";"TAB5",#N/A,TRUE,"GENERAL"}</definedName>
    <definedName name="_______i9" localSheetId="12" hidden="1">{"TAB1",#N/A,TRUE,"GENERAL";"TAB2",#N/A,TRUE,"GENERAL";"TAB3",#N/A,TRUE,"GENERAL";"TAB4",#N/A,TRUE,"GENERAL";"TAB5",#N/A,TRUE,"GENERAL"}</definedName>
    <definedName name="_______i9" localSheetId="3" hidden="1">{"TAB1",#N/A,TRUE,"GENERAL";"TAB2",#N/A,TRUE,"GENERAL";"TAB3",#N/A,TRUE,"GENERAL";"TAB4",#N/A,TRUE,"GENERAL";"TAB5",#N/A,TRUE,"GENERAL"}</definedName>
    <definedName name="_______i9" localSheetId="10" hidden="1">{"TAB1",#N/A,TRUE,"GENERAL";"TAB2",#N/A,TRUE,"GENERAL";"TAB3",#N/A,TRUE,"GENERAL";"TAB4",#N/A,TRUE,"GENERAL";"TAB5",#N/A,TRUE,"GENERAL"}</definedName>
    <definedName name="_______i9" localSheetId="9" hidden="1">{"TAB1",#N/A,TRUE,"GENERAL";"TAB2",#N/A,TRUE,"GENERAL";"TAB3",#N/A,TRUE,"GENERAL";"TAB4",#N/A,TRUE,"GENERAL";"TAB5",#N/A,TRUE,"GENERAL"}</definedName>
    <definedName name="_______i9" localSheetId="13" hidden="1">{"TAB1",#N/A,TRUE,"GENERAL";"TAB2",#N/A,TRUE,"GENERAL";"TAB3",#N/A,TRUE,"GENERAL";"TAB4",#N/A,TRUE,"GENERAL";"TAB5",#N/A,TRUE,"GENERAL"}</definedName>
    <definedName name="_______i9" localSheetId="4" hidden="1">{"TAB1",#N/A,TRUE,"GENERAL";"TAB2",#N/A,TRUE,"GENERAL";"TAB3",#N/A,TRUE,"GENERAL";"TAB4",#N/A,TRUE,"GENERAL";"TAB5",#N/A,TRUE,"GENERAL"}</definedName>
    <definedName name="_______i9" localSheetId="11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6" hidden="1">{"TAB1",#N/A,TRUE,"GENERAL";"TAB2",#N/A,TRUE,"GENERAL";"TAB3",#N/A,TRUE,"GENERAL";"TAB4",#N/A,TRUE,"GENERAL";"TAB5",#N/A,TRUE,"GENERAL"}</definedName>
    <definedName name="_______k3" localSheetId="14" hidden="1">{"TAB1",#N/A,TRUE,"GENERAL";"TAB2",#N/A,TRUE,"GENERAL";"TAB3",#N/A,TRUE,"GENERAL";"TAB4",#N/A,TRUE,"GENERAL";"TAB5",#N/A,TRUE,"GENERAL"}</definedName>
    <definedName name="_______k3" localSheetId="12" hidden="1">{"TAB1",#N/A,TRUE,"GENERAL";"TAB2",#N/A,TRUE,"GENERAL";"TAB3",#N/A,TRUE,"GENERAL";"TAB4",#N/A,TRUE,"GENERAL";"TAB5",#N/A,TRUE,"GENERAL"}</definedName>
    <definedName name="_______k3" localSheetId="3" hidden="1">{"TAB1",#N/A,TRUE,"GENERAL";"TAB2",#N/A,TRUE,"GENERAL";"TAB3",#N/A,TRUE,"GENERAL";"TAB4",#N/A,TRUE,"GENERAL";"TAB5",#N/A,TRUE,"GENERAL"}</definedName>
    <definedName name="_______k3" localSheetId="10" hidden="1">{"TAB1",#N/A,TRUE,"GENERAL";"TAB2",#N/A,TRUE,"GENERAL";"TAB3",#N/A,TRUE,"GENERAL";"TAB4",#N/A,TRUE,"GENERAL";"TAB5",#N/A,TRUE,"GENERAL"}</definedName>
    <definedName name="_______k3" localSheetId="9" hidden="1">{"TAB1",#N/A,TRUE,"GENERAL";"TAB2",#N/A,TRUE,"GENERAL";"TAB3",#N/A,TRUE,"GENERAL";"TAB4",#N/A,TRUE,"GENERAL";"TAB5",#N/A,TRUE,"GENERAL"}</definedName>
    <definedName name="_______k3" localSheetId="13" hidden="1">{"TAB1",#N/A,TRUE,"GENERAL";"TAB2",#N/A,TRUE,"GENERAL";"TAB3",#N/A,TRUE,"GENERAL";"TAB4",#N/A,TRUE,"GENERAL";"TAB5",#N/A,TRUE,"GENERAL"}</definedName>
    <definedName name="_______k3" localSheetId="4" hidden="1">{"TAB1",#N/A,TRUE,"GENERAL";"TAB2",#N/A,TRUE,"GENERAL";"TAB3",#N/A,TRUE,"GENERAL";"TAB4",#N/A,TRUE,"GENERAL";"TAB5",#N/A,TRUE,"GENERAL"}</definedName>
    <definedName name="_______k3" localSheetId="1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6" hidden="1">{"via1",#N/A,TRUE,"general";"via2",#N/A,TRUE,"general";"via3",#N/A,TRUE,"general"}</definedName>
    <definedName name="_______k4" localSheetId="14" hidden="1">{"via1",#N/A,TRUE,"general";"via2",#N/A,TRUE,"general";"via3",#N/A,TRUE,"general"}</definedName>
    <definedName name="_______k4" localSheetId="12" hidden="1">{"via1",#N/A,TRUE,"general";"via2",#N/A,TRUE,"general";"via3",#N/A,TRUE,"general"}</definedName>
    <definedName name="_______k4" localSheetId="3" hidden="1">{"via1",#N/A,TRUE,"general";"via2",#N/A,TRUE,"general";"via3",#N/A,TRUE,"general"}</definedName>
    <definedName name="_______k4" localSheetId="10" hidden="1">{"via1",#N/A,TRUE,"general";"via2",#N/A,TRUE,"general";"via3",#N/A,TRUE,"general"}</definedName>
    <definedName name="_______k4" localSheetId="9" hidden="1">{"via1",#N/A,TRUE,"general";"via2",#N/A,TRUE,"general";"via3",#N/A,TRUE,"general"}</definedName>
    <definedName name="_______k4" localSheetId="13" hidden="1">{"via1",#N/A,TRUE,"general";"via2",#N/A,TRUE,"general";"via3",#N/A,TRUE,"general"}</definedName>
    <definedName name="_______k4" localSheetId="4" hidden="1">{"via1",#N/A,TRUE,"general";"via2",#N/A,TRUE,"general";"via3",#N/A,TRUE,"general"}</definedName>
    <definedName name="_______k4" localSheetId="11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6" hidden="1">{"via1",#N/A,TRUE,"general";"via2",#N/A,TRUE,"general";"via3",#N/A,TRUE,"general"}</definedName>
    <definedName name="_______k5" localSheetId="14" hidden="1">{"via1",#N/A,TRUE,"general";"via2",#N/A,TRUE,"general";"via3",#N/A,TRUE,"general"}</definedName>
    <definedName name="_______k5" localSheetId="12" hidden="1">{"via1",#N/A,TRUE,"general";"via2",#N/A,TRUE,"general";"via3",#N/A,TRUE,"general"}</definedName>
    <definedName name="_______k5" localSheetId="3" hidden="1">{"via1",#N/A,TRUE,"general";"via2",#N/A,TRUE,"general";"via3",#N/A,TRUE,"general"}</definedName>
    <definedName name="_______k5" localSheetId="10" hidden="1">{"via1",#N/A,TRUE,"general";"via2",#N/A,TRUE,"general";"via3",#N/A,TRUE,"general"}</definedName>
    <definedName name="_______k5" localSheetId="9" hidden="1">{"via1",#N/A,TRUE,"general";"via2",#N/A,TRUE,"general";"via3",#N/A,TRUE,"general"}</definedName>
    <definedName name="_______k5" localSheetId="13" hidden="1">{"via1",#N/A,TRUE,"general";"via2",#N/A,TRUE,"general";"via3",#N/A,TRUE,"general"}</definedName>
    <definedName name="_______k5" localSheetId="4" hidden="1">{"via1",#N/A,TRUE,"general";"via2",#N/A,TRUE,"general";"via3",#N/A,TRUE,"general"}</definedName>
    <definedName name="_______k5" localSheetId="1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6" hidden="1">{"TAB1",#N/A,TRUE,"GENERAL";"TAB2",#N/A,TRUE,"GENERAL";"TAB3",#N/A,TRUE,"GENERAL";"TAB4",#N/A,TRUE,"GENERAL";"TAB5",#N/A,TRUE,"GENERAL"}</definedName>
    <definedName name="_______k6" localSheetId="14" hidden="1">{"TAB1",#N/A,TRUE,"GENERAL";"TAB2",#N/A,TRUE,"GENERAL";"TAB3",#N/A,TRUE,"GENERAL";"TAB4",#N/A,TRUE,"GENERAL";"TAB5",#N/A,TRUE,"GENERAL"}</definedName>
    <definedName name="_______k6" localSheetId="12" hidden="1">{"TAB1",#N/A,TRUE,"GENERAL";"TAB2",#N/A,TRUE,"GENERAL";"TAB3",#N/A,TRUE,"GENERAL";"TAB4",#N/A,TRUE,"GENERAL";"TAB5",#N/A,TRUE,"GENERAL"}</definedName>
    <definedName name="_______k6" localSheetId="3" hidden="1">{"TAB1",#N/A,TRUE,"GENERAL";"TAB2",#N/A,TRUE,"GENERAL";"TAB3",#N/A,TRUE,"GENERAL";"TAB4",#N/A,TRUE,"GENERAL";"TAB5",#N/A,TRUE,"GENERAL"}</definedName>
    <definedName name="_______k6" localSheetId="10" hidden="1">{"TAB1",#N/A,TRUE,"GENERAL";"TAB2",#N/A,TRUE,"GENERAL";"TAB3",#N/A,TRUE,"GENERAL";"TAB4",#N/A,TRUE,"GENERAL";"TAB5",#N/A,TRUE,"GENERAL"}</definedName>
    <definedName name="_______k6" localSheetId="9" hidden="1">{"TAB1",#N/A,TRUE,"GENERAL";"TAB2",#N/A,TRUE,"GENERAL";"TAB3",#N/A,TRUE,"GENERAL";"TAB4",#N/A,TRUE,"GENERAL";"TAB5",#N/A,TRUE,"GENERAL"}</definedName>
    <definedName name="_______k6" localSheetId="13" hidden="1">{"TAB1",#N/A,TRUE,"GENERAL";"TAB2",#N/A,TRUE,"GENERAL";"TAB3",#N/A,TRUE,"GENERAL";"TAB4",#N/A,TRUE,"GENERAL";"TAB5",#N/A,TRUE,"GENERAL"}</definedName>
    <definedName name="_______k6" localSheetId="4" hidden="1">{"TAB1",#N/A,TRUE,"GENERAL";"TAB2",#N/A,TRUE,"GENERAL";"TAB3",#N/A,TRUE,"GENERAL";"TAB4",#N/A,TRUE,"GENERAL";"TAB5",#N/A,TRUE,"GENERAL"}</definedName>
    <definedName name="_______k6" localSheetId="11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6" hidden="1">{"via1",#N/A,TRUE,"general";"via2",#N/A,TRUE,"general";"via3",#N/A,TRUE,"general"}</definedName>
    <definedName name="_______k7" localSheetId="14" hidden="1">{"via1",#N/A,TRUE,"general";"via2",#N/A,TRUE,"general";"via3",#N/A,TRUE,"general"}</definedName>
    <definedName name="_______k7" localSheetId="12" hidden="1">{"via1",#N/A,TRUE,"general";"via2",#N/A,TRUE,"general";"via3",#N/A,TRUE,"general"}</definedName>
    <definedName name="_______k7" localSheetId="3" hidden="1">{"via1",#N/A,TRUE,"general";"via2",#N/A,TRUE,"general";"via3",#N/A,TRUE,"general"}</definedName>
    <definedName name="_______k7" localSheetId="10" hidden="1">{"via1",#N/A,TRUE,"general";"via2",#N/A,TRUE,"general";"via3",#N/A,TRUE,"general"}</definedName>
    <definedName name="_______k7" localSheetId="9" hidden="1">{"via1",#N/A,TRUE,"general";"via2",#N/A,TRUE,"general";"via3",#N/A,TRUE,"general"}</definedName>
    <definedName name="_______k7" localSheetId="13" hidden="1">{"via1",#N/A,TRUE,"general";"via2",#N/A,TRUE,"general";"via3",#N/A,TRUE,"general"}</definedName>
    <definedName name="_______k7" localSheetId="4" hidden="1">{"via1",#N/A,TRUE,"general";"via2",#N/A,TRUE,"general";"via3",#N/A,TRUE,"general"}</definedName>
    <definedName name="_______k7" localSheetId="11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6" hidden="1">{"via1",#N/A,TRUE,"general";"via2",#N/A,TRUE,"general";"via3",#N/A,TRUE,"general"}</definedName>
    <definedName name="_______k8" localSheetId="14" hidden="1">{"via1",#N/A,TRUE,"general";"via2",#N/A,TRUE,"general";"via3",#N/A,TRUE,"general"}</definedName>
    <definedName name="_______k8" localSheetId="12" hidden="1">{"via1",#N/A,TRUE,"general";"via2",#N/A,TRUE,"general";"via3",#N/A,TRUE,"general"}</definedName>
    <definedName name="_______k8" localSheetId="3" hidden="1">{"via1",#N/A,TRUE,"general";"via2",#N/A,TRUE,"general";"via3",#N/A,TRUE,"general"}</definedName>
    <definedName name="_______k8" localSheetId="10" hidden="1">{"via1",#N/A,TRUE,"general";"via2",#N/A,TRUE,"general";"via3",#N/A,TRUE,"general"}</definedName>
    <definedName name="_______k8" localSheetId="9" hidden="1">{"via1",#N/A,TRUE,"general";"via2",#N/A,TRUE,"general";"via3",#N/A,TRUE,"general"}</definedName>
    <definedName name="_______k8" localSheetId="13" hidden="1">{"via1",#N/A,TRUE,"general";"via2",#N/A,TRUE,"general";"via3",#N/A,TRUE,"general"}</definedName>
    <definedName name="_______k8" localSheetId="4" hidden="1">{"via1",#N/A,TRUE,"general";"via2",#N/A,TRUE,"general";"via3",#N/A,TRUE,"general"}</definedName>
    <definedName name="_______k8" localSheetId="1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6" hidden="1">{"TAB1",#N/A,TRUE,"GENERAL";"TAB2",#N/A,TRUE,"GENERAL";"TAB3",#N/A,TRUE,"GENERAL";"TAB4",#N/A,TRUE,"GENERAL";"TAB5",#N/A,TRUE,"GENERAL"}</definedName>
    <definedName name="_______k9" localSheetId="14" hidden="1">{"TAB1",#N/A,TRUE,"GENERAL";"TAB2",#N/A,TRUE,"GENERAL";"TAB3",#N/A,TRUE,"GENERAL";"TAB4",#N/A,TRUE,"GENERAL";"TAB5",#N/A,TRUE,"GENERAL"}</definedName>
    <definedName name="_______k9" localSheetId="12" hidden="1">{"TAB1",#N/A,TRUE,"GENERAL";"TAB2",#N/A,TRUE,"GENERAL";"TAB3",#N/A,TRUE,"GENERAL";"TAB4",#N/A,TRUE,"GENERAL";"TAB5",#N/A,TRUE,"GENERAL"}</definedName>
    <definedName name="_______k9" localSheetId="3" hidden="1">{"TAB1",#N/A,TRUE,"GENERAL";"TAB2",#N/A,TRUE,"GENERAL";"TAB3",#N/A,TRUE,"GENERAL";"TAB4",#N/A,TRUE,"GENERAL";"TAB5",#N/A,TRUE,"GENERAL"}</definedName>
    <definedName name="_______k9" localSheetId="10" hidden="1">{"TAB1",#N/A,TRUE,"GENERAL";"TAB2",#N/A,TRUE,"GENERAL";"TAB3",#N/A,TRUE,"GENERAL";"TAB4",#N/A,TRUE,"GENERAL";"TAB5",#N/A,TRUE,"GENERAL"}</definedName>
    <definedName name="_______k9" localSheetId="9" hidden="1">{"TAB1",#N/A,TRUE,"GENERAL";"TAB2",#N/A,TRUE,"GENERAL";"TAB3",#N/A,TRUE,"GENERAL";"TAB4",#N/A,TRUE,"GENERAL";"TAB5",#N/A,TRUE,"GENERAL"}</definedName>
    <definedName name="_______k9" localSheetId="13" hidden="1">{"TAB1",#N/A,TRUE,"GENERAL";"TAB2",#N/A,TRUE,"GENERAL";"TAB3",#N/A,TRUE,"GENERAL";"TAB4",#N/A,TRUE,"GENERAL";"TAB5",#N/A,TRUE,"GENERAL"}</definedName>
    <definedName name="_______k9" localSheetId="4" hidden="1">{"TAB1",#N/A,TRUE,"GENERAL";"TAB2",#N/A,TRUE,"GENERAL";"TAB3",#N/A,TRUE,"GENERAL";"TAB4",#N/A,TRUE,"GENERAL";"TAB5",#N/A,TRUE,"GENERAL"}</definedName>
    <definedName name="_______k9" localSheetId="11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6" hidden="1">{"TAB1",#N/A,TRUE,"GENERAL";"TAB2",#N/A,TRUE,"GENERAL";"TAB3",#N/A,TRUE,"GENERAL";"TAB4",#N/A,TRUE,"GENERAL";"TAB5",#N/A,TRUE,"GENERAL"}</definedName>
    <definedName name="_______kjk6" localSheetId="14" hidden="1">{"TAB1",#N/A,TRUE,"GENERAL";"TAB2",#N/A,TRUE,"GENERAL";"TAB3",#N/A,TRUE,"GENERAL";"TAB4",#N/A,TRUE,"GENERAL";"TAB5",#N/A,TRUE,"GENERAL"}</definedName>
    <definedName name="_______kjk6" localSheetId="12" hidden="1">{"TAB1",#N/A,TRUE,"GENERAL";"TAB2",#N/A,TRUE,"GENERAL";"TAB3",#N/A,TRUE,"GENERAL";"TAB4",#N/A,TRUE,"GENERAL";"TAB5",#N/A,TRUE,"GENERAL"}</definedName>
    <definedName name="_______kjk6" localSheetId="3" hidden="1">{"TAB1",#N/A,TRUE,"GENERAL";"TAB2",#N/A,TRUE,"GENERAL";"TAB3",#N/A,TRUE,"GENERAL";"TAB4",#N/A,TRUE,"GENERAL";"TAB5",#N/A,TRUE,"GENERAL"}</definedName>
    <definedName name="_______kjk6" localSheetId="10" hidden="1">{"TAB1",#N/A,TRUE,"GENERAL";"TAB2",#N/A,TRUE,"GENERAL";"TAB3",#N/A,TRUE,"GENERAL";"TAB4",#N/A,TRUE,"GENERAL";"TAB5",#N/A,TRUE,"GENERAL"}</definedName>
    <definedName name="_______kjk6" localSheetId="9" hidden="1">{"TAB1",#N/A,TRUE,"GENERAL";"TAB2",#N/A,TRUE,"GENERAL";"TAB3",#N/A,TRUE,"GENERAL";"TAB4",#N/A,TRUE,"GENERAL";"TAB5",#N/A,TRUE,"GENERAL"}</definedName>
    <definedName name="_______kjk6" localSheetId="13" hidden="1">{"TAB1",#N/A,TRUE,"GENERAL";"TAB2",#N/A,TRUE,"GENERAL";"TAB3",#N/A,TRUE,"GENERAL";"TAB4",#N/A,TRUE,"GENERAL";"TAB5",#N/A,TRUE,"GENERAL"}</definedName>
    <definedName name="_______kjk6" localSheetId="4" hidden="1">{"TAB1",#N/A,TRUE,"GENERAL";"TAB2",#N/A,TRUE,"GENERAL";"TAB3",#N/A,TRUE,"GENERAL";"TAB4",#N/A,TRUE,"GENERAL";"TAB5",#N/A,TRUE,"GENERAL"}</definedName>
    <definedName name="_______kjk6" localSheetId="1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A124">#REF!</definedName>
    <definedName name="_______LAC18">#REF!</definedName>
    <definedName name="_______m3" localSheetId="6" hidden="1">{"via1",#N/A,TRUE,"general";"via2",#N/A,TRUE,"general";"via3",#N/A,TRUE,"general"}</definedName>
    <definedName name="_______m3" localSheetId="14" hidden="1">{"via1",#N/A,TRUE,"general";"via2",#N/A,TRUE,"general";"via3",#N/A,TRUE,"general"}</definedName>
    <definedName name="_______m3" localSheetId="12" hidden="1">{"via1",#N/A,TRUE,"general";"via2",#N/A,TRUE,"general";"via3",#N/A,TRUE,"general"}</definedName>
    <definedName name="_______m3" localSheetId="3" hidden="1">{"via1",#N/A,TRUE,"general";"via2",#N/A,TRUE,"general";"via3",#N/A,TRUE,"general"}</definedName>
    <definedName name="_______m3" localSheetId="10" hidden="1">{"via1",#N/A,TRUE,"general";"via2",#N/A,TRUE,"general";"via3",#N/A,TRUE,"general"}</definedName>
    <definedName name="_______m3" localSheetId="9" hidden="1">{"via1",#N/A,TRUE,"general";"via2",#N/A,TRUE,"general";"via3",#N/A,TRUE,"general"}</definedName>
    <definedName name="_______m3" localSheetId="13" hidden="1">{"via1",#N/A,TRUE,"general";"via2",#N/A,TRUE,"general";"via3",#N/A,TRUE,"general"}</definedName>
    <definedName name="_______m3" localSheetId="4" hidden="1">{"via1",#N/A,TRUE,"general";"via2",#N/A,TRUE,"general";"via3",#N/A,TRUE,"general"}</definedName>
    <definedName name="_______m3" localSheetId="11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6" hidden="1">{"TAB1",#N/A,TRUE,"GENERAL";"TAB2",#N/A,TRUE,"GENERAL";"TAB3",#N/A,TRUE,"GENERAL";"TAB4",#N/A,TRUE,"GENERAL";"TAB5",#N/A,TRUE,"GENERAL"}</definedName>
    <definedName name="_______m4" localSheetId="14" hidden="1">{"TAB1",#N/A,TRUE,"GENERAL";"TAB2",#N/A,TRUE,"GENERAL";"TAB3",#N/A,TRUE,"GENERAL";"TAB4",#N/A,TRUE,"GENERAL";"TAB5",#N/A,TRUE,"GENERAL"}</definedName>
    <definedName name="_______m4" localSheetId="12" hidden="1">{"TAB1",#N/A,TRUE,"GENERAL";"TAB2",#N/A,TRUE,"GENERAL";"TAB3",#N/A,TRUE,"GENERAL";"TAB4",#N/A,TRUE,"GENERAL";"TAB5",#N/A,TRUE,"GENERAL"}</definedName>
    <definedName name="_______m4" localSheetId="3" hidden="1">{"TAB1",#N/A,TRUE,"GENERAL";"TAB2",#N/A,TRUE,"GENERAL";"TAB3",#N/A,TRUE,"GENERAL";"TAB4",#N/A,TRUE,"GENERAL";"TAB5",#N/A,TRUE,"GENERAL"}</definedName>
    <definedName name="_______m4" localSheetId="10" hidden="1">{"TAB1",#N/A,TRUE,"GENERAL";"TAB2",#N/A,TRUE,"GENERAL";"TAB3",#N/A,TRUE,"GENERAL";"TAB4",#N/A,TRUE,"GENERAL";"TAB5",#N/A,TRUE,"GENERAL"}</definedName>
    <definedName name="_______m4" localSheetId="9" hidden="1">{"TAB1",#N/A,TRUE,"GENERAL";"TAB2",#N/A,TRUE,"GENERAL";"TAB3",#N/A,TRUE,"GENERAL";"TAB4",#N/A,TRUE,"GENERAL";"TAB5",#N/A,TRUE,"GENERAL"}</definedName>
    <definedName name="_______m4" localSheetId="13" hidden="1">{"TAB1",#N/A,TRUE,"GENERAL";"TAB2",#N/A,TRUE,"GENERAL";"TAB3",#N/A,TRUE,"GENERAL";"TAB4",#N/A,TRUE,"GENERAL";"TAB5",#N/A,TRUE,"GENERAL"}</definedName>
    <definedName name="_______m4" localSheetId="4" hidden="1">{"TAB1",#N/A,TRUE,"GENERAL";"TAB2",#N/A,TRUE,"GENERAL";"TAB3",#N/A,TRUE,"GENERAL";"TAB4",#N/A,TRUE,"GENERAL";"TAB5",#N/A,TRUE,"GENERAL"}</definedName>
    <definedName name="_______m4" localSheetId="11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6" hidden="1">{"via1",#N/A,TRUE,"general";"via2",#N/A,TRUE,"general";"via3",#N/A,TRUE,"general"}</definedName>
    <definedName name="_______m5" localSheetId="14" hidden="1">{"via1",#N/A,TRUE,"general";"via2",#N/A,TRUE,"general";"via3",#N/A,TRUE,"general"}</definedName>
    <definedName name="_______m5" localSheetId="12" hidden="1">{"via1",#N/A,TRUE,"general";"via2",#N/A,TRUE,"general";"via3",#N/A,TRUE,"general"}</definedName>
    <definedName name="_______m5" localSheetId="3" hidden="1">{"via1",#N/A,TRUE,"general";"via2",#N/A,TRUE,"general";"via3",#N/A,TRUE,"general"}</definedName>
    <definedName name="_______m5" localSheetId="10" hidden="1">{"via1",#N/A,TRUE,"general";"via2",#N/A,TRUE,"general";"via3",#N/A,TRUE,"general"}</definedName>
    <definedName name="_______m5" localSheetId="9" hidden="1">{"via1",#N/A,TRUE,"general";"via2",#N/A,TRUE,"general";"via3",#N/A,TRUE,"general"}</definedName>
    <definedName name="_______m5" localSheetId="13" hidden="1">{"via1",#N/A,TRUE,"general";"via2",#N/A,TRUE,"general";"via3",#N/A,TRUE,"general"}</definedName>
    <definedName name="_______m5" localSheetId="4" hidden="1">{"via1",#N/A,TRUE,"general";"via2",#N/A,TRUE,"general";"via3",#N/A,TRUE,"general"}</definedName>
    <definedName name="_______m5" localSheetId="11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6" hidden="1">{"TAB1",#N/A,TRUE,"GENERAL";"TAB2",#N/A,TRUE,"GENERAL";"TAB3",#N/A,TRUE,"GENERAL";"TAB4",#N/A,TRUE,"GENERAL";"TAB5",#N/A,TRUE,"GENERAL"}</definedName>
    <definedName name="_______m6" localSheetId="14" hidden="1">{"TAB1",#N/A,TRUE,"GENERAL";"TAB2",#N/A,TRUE,"GENERAL";"TAB3",#N/A,TRUE,"GENERAL";"TAB4",#N/A,TRUE,"GENERAL";"TAB5",#N/A,TRUE,"GENERAL"}</definedName>
    <definedName name="_______m6" localSheetId="12" hidden="1">{"TAB1",#N/A,TRUE,"GENERAL";"TAB2",#N/A,TRUE,"GENERAL";"TAB3",#N/A,TRUE,"GENERAL";"TAB4",#N/A,TRUE,"GENERAL";"TAB5",#N/A,TRUE,"GENERAL"}</definedName>
    <definedName name="_______m6" localSheetId="3" hidden="1">{"TAB1",#N/A,TRUE,"GENERAL";"TAB2",#N/A,TRUE,"GENERAL";"TAB3",#N/A,TRUE,"GENERAL";"TAB4",#N/A,TRUE,"GENERAL";"TAB5",#N/A,TRUE,"GENERAL"}</definedName>
    <definedName name="_______m6" localSheetId="10" hidden="1">{"TAB1",#N/A,TRUE,"GENERAL";"TAB2",#N/A,TRUE,"GENERAL";"TAB3",#N/A,TRUE,"GENERAL";"TAB4",#N/A,TRUE,"GENERAL";"TAB5",#N/A,TRUE,"GENERAL"}</definedName>
    <definedName name="_______m6" localSheetId="9" hidden="1">{"TAB1",#N/A,TRUE,"GENERAL";"TAB2",#N/A,TRUE,"GENERAL";"TAB3",#N/A,TRUE,"GENERAL";"TAB4",#N/A,TRUE,"GENERAL";"TAB5",#N/A,TRUE,"GENERAL"}</definedName>
    <definedName name="_______m6" localSheetId="13" hidden="1">{"TAB1",#N/A,TRUE,"GENERAL";"TAB2",#N/A,TRUE,"GENERAL";"TAB3",#N/A,TRUE,"GENERAL";"TAB4",#N/A,TRUE,"GENERAL";"TAB5",#N/A,TRUE,"GENERAL"}</definedName>
    <definedName name="_______m6" localSheetId="4" hidden="1">{"TAB1",#N/A,TRUE,"GENERAL";"TAB2",#N/A,TRUE,"GENERAL";"TAB3",#N/A,TRUE,"GENERAL";"TAB4",#N/A,TRUE,"GENERAL";"TAB5",#N/A,TRUE,"GENERAL"}</definedName>
    <definedName name="_______m6" localSheetId="11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6" hidden="1">{"TAB1",#N/A,TRUE,"GENERAL";"TAB2",#N/A,TRUE,"GENERAL";"TAB3",#N/A,TRUE,"GENERAL";"TAB4",#N/A,TRUE,"GENERAL";"TAB5",#N/A,TRUE,"GENERAL"}</definedName>
    <definedName name="_______m7" localSheetId="14" hidden="1">{"TAB1",#N/A,TRUE,"GENERAL";"TAB2",#N/A,TRUE,"GENERAL";"TAB3",#N/A,TRUE,"GENERAL";"TAB4",#N/A,TRUE,"GENERAL";"TAB5",#N/A,TRUE,"GENERAL"}</definedName>
    <definedName name="_______m7" localSheetId="12" hidden="1">{"TAB1",#N/A,TRUE,"GENERAL";"TAB2",#N/A,TRUE,"GENERAL";"TAB3",#N/A,TRUE,"GENERAL";"TAB4",#N/A,TRUE,"GENERAL";"TAB5",#N/A,TRUE,"GENERAL"}</definedName>
    <definedName name="_______m7" localSheetId="3" hidden="1">{"TAB1",#N/A,TRUE,"GENERAL";"TAB2",#N/A,TRUE,"GENERAL";"TAB3",#N/A,TRUE,"GENERAL";"TAB4",#N/A,TRUE,"GENERAL";"TAB5",#N/A,TRUE,"GENERAL"}</definedName>
    <definedName name="_______m7" localSheetId="10" hidden="1">{"TAB1",#N/A,TRUE,"GENERAL";"TAB2",#N/A,TRUE,"GENERAL";"TAB3",#N/A,TRUE,"GENERAL";"TAB4",#N/A,TRUE,"GENERAL";"TAB5",#N/A,TRUE,"GENERAL"}</definedName>
    <definedName name="_______m7" localSheetId="9" hidden="1">{"TAB1",#N/A,TRUE,"GENERAL";"TAB2",#N/A,TRUE,"GENERAL";"TAB3",#N/A,TRUE,"GENERAL";"TAB4",#N/A,TRUE,"GENERAL";"TAB5",#N/A,TRUE,"GENERAL"}</definedName>
    <definedName name="_______m7" localSheetId="13" hidden="1">{"TAB1",#N/A,TRUE,"GENERAL";"TAB2",#N/A,TRUE,"GENERAL";"TAB3",#N/A,TRUE,"GENERAL";"TAB4",#N/A,TRUE,"GENERAL";"TAB5",#N/A,TRUE,"GENERAL"}</definedName>
    <definedName name="_______m7" localSheetId="4" hidden="1">{"TAB1",#N/A,TRUE,"GENERAL";"TAB2",#N/A,TRUE,"GENERAL";"TAB3",#N/A,TRUE,"GENERAL";"TAB4",#N/A,TRUE,"GENERAL";"TAB5",#N/A,TRUE,"GENERAL"}</definedName>
    <definedName name="_______m7" localSheetId="1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6" hidden="1">{"via1",#N/A,TRUE,"general";"via2",#N/A,TRUE,"general";"via3",#N/A,TRUE,"general"}</definedName>
    <definedName name="_______m8" localSheetId="14" hidden="1">{"via1",#N/A,TRUE,"general";"via2",#N/A,TRUE,"general";"via3",#N/A,TRUE,"general"}</definedName>
    <definedName name="_______m8" localSheetId="12" hidden="1">{"via1",#N/A,TRUE,"general";"via2",#N/A,TRUE,"general";"via3",#N/A,TRUE,"general"}</definedName>
    <definedName name="_______m8" localSheetId="3" hidden="1">{"via1",#N/A,TRUE,"general";"via2",#N/A,TRUE,"general";"via3",#N/A,TRUE,"general"}</definedName>
    <definedName name="_______m8" localSheetId="10" hidden="1">{"via1",#N/A,TRUE,"general";"via2",#N/A,TRUE,"general";"via3",#N/A,TRUE,"general"}</definedName>
    <definedName name="_______m8" localSheetId="9" hidden="1">{"via1",#N/A,TRUE,"general";"via2",#N/A,TRUE,"general";"via3",#N/A,TRUE,"general"}</definedName>
    <definedName name="_______m8" localSheetId="13" hidden="1">{"via1",#N/A,TRUE,"general";"via2",#N/A,TRUE,"general";"via3",#N/A,TRUE,"general"}</definedName>
    <definedName name="_______m8" localSheetId="4" hidden="1">{"via1",#N/A,TRUE,"general";"via2",#N/A,TRUE,"general";"via3",#N/A,TRUE,"general"}</definedName>
    <definedName name="_______m8" localSheetId="11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6" hidden="1">{"via1",#N/A,TRUE,"general";"via2",#N/A,TRUE,"general";"via3",#N/A,TRUE,"general"}</definedName>
    <definedName name="_______m9" localSheetId="14" hidden="1">{"via1",#N/A,TRUE,"general";"via2",#N/A,TRUE,"general";"via3",#N/A,TRUE,"general"}</definedName>
    <definedName name="_______m9" localSheetId="12" hidden="1">{"via1",#N/A,TRUE,"general";"via2",#N/A,TRUE,"general";"via3",#N/A,TRUE,"general"}</definedName>
    <definedName name="_______m9" localSheetId="3" hidden="1">{"via1",#N/A,TRUE,"general";"via2",#N/A,TRUE,"general";"via3",#N/A,TRUE,"general"}</definedName>
    <definedName name="_______m9" localSheetId="10" hidden="1">{"via1",#N/A,TRUE,"general";"via2",#N/A,TRUE,"general";"via3",#N/A,TRUE,"general"}</definedName>
    <definedName name="_______m9" localSheetId="9" hidden="1">{"via1",#N/A,TRUE,"general";"via2",#N/A,TRUE,"general";"via3",#N/A,TRUE,"general"}</definedName>
    <definedName name="_______m9" localSheetId="13" hidden="1">{"via1",#N/A,TRUE,"general";"via2",#N/A,TRUE,"general";"via3",#N/A,TRUE,"general"}</definedName>
    <definedName name="_______m9" localSheetId="4" hidden="1">{"via1",#N/A,TRUE,"general";"via2",#N/A,TRUE,"general";"via3",#N/A,TRUE,"general"}</definedName>
    <definedName name="_______m9" localSheetId="1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localSheetId="6" hidden="1">{"TAB1",#N/A,TRUE,"GENERAL";"TAB2",#N/A,TRUE,"GENERAL";"TAB3",#N/A,TRUE,"GENERAL";"TAB4",#N/A,TRUE,"GENERAL";"TAB5",#N/A,TRUE,"GENERAL"}</definedName>
    <definedName name="_______n3" localSheetId="14" hidden="1">{"TAB1",#N/A,TRUE,"GENERAL";"TAB2",#N/A,TRUE,"GENERAL";"TAB3",#N/A,TRUE,"GENERAL";"TAB4",#N/A,TRUE,"GENERAL";"TAB5",#N/A,TRUE,"GENERAL"}</definedName>
    <definedName name="_______n3" localSheetId="12" hidden="1">{"TAB1",#N/A,TRUE,"GENERAL";"TAB2",#N/A,TRUE,"GENERAL";"TAB3",#N/A,TRUE,"GENERAL";"TAB4",#N/A,TRUE,"GENERAL";"TAB5",#N/A,TRUE,"GENERAL"}</definedName>
    <definedName name="_______n3" localSheetId="3" hidden="1">{"TAB1",#N/A,TRUE,"GENERAL";"TAB2",#N/A,TRUE,"GENERAL";"TAB3",#N/A,TRUE,"GENERAL";"TAB4",#N/A,TRUE,"GENERAL";"TAB5",#N/A,TRUE,"GENERAL"}</definedName>
    <definedName name="_______n3" localSheetId="10" hidden="1">{"TAB1",#N/A,TRUE,"GENERAL";"TAB2",#N/A,TRUE,"GENERAL";"TAB3",#N/A,TRUE,"GENERAL";"TAB4",#N/A,TRUE,"GENERAL";"TAB5",#N/A,TRUE,"GENERAL"}</definedName>
    <definedName name="_______n3" localSheetId="9" hidden="1">{"TAB1",#N/A,TRUE,"GENERAL";"TAB2",#N/A,TRUE,"GENERAL";"TAB3",#N/A,TRUE,"GENERAL";"TAB4",#N/A,TRUE,"GENERAL";"TAB5",#N/A,TRUE,"GENERAL"}</definedName>
    <definedName name="_______n3" localSheetId="13" hidden="1">{"TAB1",#N/A,TRUE,"GENERAL";"TAB2",#N/A,TRUE,"GENERAL";"TAB3",#N/A,TRUE,"GENERAL";"TAB4",#N/A,TRUE,"GENERAL";"TAB5",#N/A,TRUE,"GENERAL"}</definedName>
    <definedName name="_______n3" localSheetId="4" hidden="1">{"TAB1",#N/A,TRUE,"GENERAL";"TAB2",#N/A,TRUE,"GENERAL";"TAB3",#N/A,TRUE,"GENERAL";"TAB4",#N/A,TRUE,"GENERAL";"TAB5",#N/A,TRUE,"GENERAL"}</definedName>
    <definedName name="_______n3" localSheetId="11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6" hidden="1">{"via1",#N/A,TRUE,"general";"via2",#N/A,TRUE,"general";"via3",#N/A,TRUE,"general"}</definedName>
    <definedName name="_______n4" localSheetId="14" hidden="1">{"via1",#N/A,TRUE,"general";"via2",#N/A,TRUE,"general";"via3",#N/A,TRUE,"general"}</definedName>
    <definedName name="_______n4" localSheetId="12" hidden="1">{"via1",#N/A,TRUE,"general";"via2",#N/A,TRUE,"general";"via3",#N/A,TRUE,"general"}</definedName>
    <definedName name="_______n4" localSheetId="3" hidden="1">{"via1",#N/A,TRUE,"general";"via2",#N/A,TRUE,"general";"via3",#N/A,TRUE,"general"}</definedName>
    <definedName name="_______n4" localSheetId="10" hidden="1">{"via1",#N/A,TRUE,"general";"via2",#N/A,TRUE,"general";"via3",#N/A,TRUE,"general"}</definedName>
    <definedName name="_______n4" localSheetId="9" hidden="1">{"via1",#N/A,TRUE,"general";"via2",#N/A,TRUE,"general";"via3",#N/A,TRUE,"general"}</definedName>
    <definedName name="_______n4" localSheetId="13" hidden="1">{"via1",#N/A,TRUE,"general";"via2",#N/A,TRUE,"general";"via3",#N/A,TRUE,"general"}</definedName>
    <definedName name="_______n4" localSheetId="4" hidden="1">{"via1",#N/A,TRUE,"general";"via2",#N/A,TRUE,"general";"via3",#N/A,TRUE,"general"}</definedName>
    <definedName name="_______n4" localSheetId="11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6" hidden="1">{"TAB1",#N/A,TRUE,"GENERAL";"TAB2",#N/A,TRUE,"GENERAL";"TAB3",#N/A,TRUE,"GENERAL";"TAB4",#N/A,TRUE,"GENERAL";"TAB5",#N/A,TRUE,"GENERAL"}</definedName>
    <definedName name="_______n5" localSheetId="14" hidden="1">{"TAB1",#N/A,TRUE,"GENERAL";"TAB2",#N/A,TRUE,"GENERAL";"TAB3",#N/A,TRUE,"GENERAL";"TAB4",#N/A,TRUE,"GENERAL";"TAB5",#N/A,TRUE,"GENERAL"}</definedName>
    <definedName name="_______n5" localSheetId="12" hidden="1">{"TAB1",#N/A,TRUE,"GENERAL";"TAB2",#N/A,TRUE,"GENERAL";"TAB3",#N/A,TRUE,"GENERAL";"TAB4",#N/A,TRUE,"GENERAL";"TAB5",#N/A,TRUE,"GENERAL"}</definedName>
    <definedName name="_______n5" localSheetId="3" hidden="1">{"TAB1",#N/A,TRUE,"GENERAL";"TAB2",#N/A,TRUE,"GENERAL";"TAB3",#N/A,TRUE,"GENERAL";"TAB4",#N/A,TRUE,"GENERAL";"TAB5",#N/A,TRUE,"GENERAL"}</definedName>
    <definedName name="_______n5" localSheetId="10" hidden="1">{"TAB1",#N/A,TRUE,"GENERAL";"TAB2",#N/A,TRUE,"GENERAL";"TAB3",#N/A,TRUE,"GENERAL";"TAB4",#N/A,TRUE,"GENERAL";"TAB5",#N/A,TRUE,"GENERAL"}</definedName>
    <definedName name="_______n5" localSheetId="9" hidden="1">{"TAB1",#N/A,TRUE,"GENERAL";"TAB2",#N/A,TRUE,"GENERAL";"TAB3",#N/A,TRUE,"GENERAL";"TAB4",#N/A,TRUE,"GENERAL";"TAB5",#N/A,TRUE,"GENERAL"}</definedName>
    <definedName name="_______n5" localSheetId="13" hidden="1">{"TAB1",#N/A,TRUE,"GENERAL";"TAB2",#N/A,TRUE,"GENERAL";"TAB3",#N/A,TRUE,"GENERAL";"TAB4",#N/A,TRUE,"GENERAL";"TAB5",#N/A,TRUE,"GENERAL"}</definedName>
    <definedName name="_______n5" localSheetId="4" hidden="1">{"TAB1",#N/A,TRUE,"GENERAL";"TAB2",#N/A,TRUE,"GENERAL";"TAB3",#N/A,TRUE,"GENERAL";"TAB4",#N/A,TRUE,"GENERAL";"TAB5",#N/A,TRUE,"GENERAL"}</definedName>
    <definedName name="_______n5" localSheetId="11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6" hidden="1">{"via1",#N/A,TRUE,"general";"via2",#N/A,TRUE,"general";"via3",#N/A,TRUE,"general"}</definedName>
    <definedName name="_______nyn7" localSheetId="14" hidden="1">{"via1",#N/A,TRUE,"general";"via2",#N/A,TRUE,"general";"via3",#N/A,TRUE,"general"}</definedName>
    <definedName name="_______nyn7" localSheetId="12" hidden="1">{"via1",#N/A,TRUE,"general";"via2",#N/A,TRUE,"general";"via3",#N/A,TRUE,"general"}</definedName>
    <definedName name="_______nyn7" localSheetId="3" hidden="1">{"via1",#N/A,TRUE,"general";"via2",#N/A,TRUE,"general";"via3",#N/A,TRUE,"general"}</definedName>
    <definedName name="_______nyn7" localSheetId="10" hidden="1">{"via1",#N/A,TRUE,"general";"via2",#N/A,TRUE,"general";"via3",#N/A,TRUE,"general"}</definedName>
    <definedName name="_______nyn7" localSheetId="9" hidden="1">{"via1",#N/A,TRUE,"general";"via2",#N/A,TRUE,"general";"via3",#N/A,TRUE,"general"}</definedName>
    <definedName name="_______nyn7" localSheetId="13" hidden="1">{"via1",#N/A,TRUE,"general";"via2",#N/A,TRUE,"general";"via3",#N/A,TRUE,"general"}</definedName>
    <definedName name="_______nyn7" localSheetId="4" hidden="1">{"via1",#N/A,TRUE,"general";"via2",#N/A,TRUE,"general";"via3",#N/A,TRUE,"general"}</definedName>
    <definedName name="_______nyn7" localSheetId="11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6" hidden="1">{"via1",#N/A,TRUE,"general";"via2",#N/A,TRUE,"general";"via3",#N/A,TRUE,"general"}</definedName>
    <definedName name="_______o4" localSheetId="14" hidden="1">{"via1",#N/A,TRUE,"general";"via2",#N/A,TRUE,"general";"via3",#N/A,TRUE,"general"}</definedName>
    <definedName name="_______o4" localSheetId="12" hidden="1">{"via1",#N/A,TRUE,"general";"via2",#N/A,TRUE,"general";"via3",#N/A,TRUE,"general"}</definedName>
    <definedName name="_______o4" localSheetId="3" hidden="1">{"via1",#N/A,TRUE,"general";"via2",#N/A,TRUE,"general";"via3",#N/A,TRUE,"general"}</definedName>
    <definedName name="_______o4" localSheetId="10" hidden="1">{"via1",#N/A,TRUE,"general";"via2",#N/A,TRUE,"general";"via3",#N/A,TRUE,"general"}</definedName>
    <definedName name="_______o4" localSheetId="9" hidden="1">{"via1",#N/A,TRUE,"general";"via2",#N/A,TRUE,"general";"via3",#N/A,TRUE,"general"}</definedName>
    <definedName name="_______o4" localSheetId="13" hidden="1">{"via1",#N/A,TRUE,"general";"via2",#N/A,TRUE,"general";"via3",#N/A,TRUE,"general"}</definedName>
    <definedName name="_______o4" localSheetId="4" hidden="1">{"via1",#N/A,TRUE,"general";"via2",#N/A,TRUE,"general";"via3",#N/A,TRUE,"general"}</definedName>
    <definedName name="_______o4" localSheetId="1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6" hidden="1">{"TAB1",#N/A,TRUE,"GENERAL";"TAB2",#N/A,TRUE,"GENERAL";"TAB3",#N/A,TRUE,"GENERAL";"TAB4",#N/A,TRUE,"GENERAL";"TAB5",#N/A,TRUE,"GENERAL"}</definedName>
    <definedName name="_______o5" localSheetId="14" hidden="1">{"TAB1",#N/A,TRUE,"GENERAL";"TAB2",#N/A,TRUE,"GENERAL";"TAB3",#N/A,TRUE,"GENERAL";"TAB4",#N/A,TRUE,"GENERAL";"TAB5",#N/A,TRUE,"GENERAL"}</definedName>
    <definedName name="_______o5" localSheetId="12" hidden="1">{"TAB1",#N/A,TRUE,"GENERAL";"TAB2",#N/A,TRUE,"GENERAL";"TAB3",#N/A,TRUE,"GENERAL";"TAB4",#N/A,TRUE,"GENERAL";"TAB5",#N/A,TRUE,"GENERAL"}</definedName>
    <definedName name="_______o5" localSheetId="3" hidden="1">{"TAB1",#N/A,TRUE,"GENERAL";"TAB2",#N/A,TRUE,"GENERAL";"TAB3",#N/A,TRUE,"GENERAL";"TAB4",#N/A,TRUE,"GENERAL";"TAB5",#N/A,TRUE,"GENERAL"}</definedName>
    <definedName name="_______o5" localSheetId="10" hidden="1">{"TAB1",#N/A,TRUE,"GENERAL";"TAB2",#N/A,TRUE,"GENERAL";"TAB3",#N/A,TRUE,"GENERAL";"TAB4",#N/A,TRUE,"GENERAL";"TAB5",#N/A,TRUE,"GENERAL"}</definedName>
    <definedName name="_______o5" localSheetId="9" hidden="1">{"TAB1",#N/A,TRUE,"GENERAL";"TAB2",#N/A,TRUE,"GENERAL";"TAB3",#N/A,TRUE,"GENERAL";"TAB4",#N/A,TRUE,"GENERAL";"TAB5",#N/A,TRUE,"GENERAL"}</definedName>
    <definedName name="_______o5" localSheetId="13" hidden="1">{"TAB1",#N/A,TRUE,"GENERAL";"TAB2",#N/A,TRUE,"GENERAL";"TAB3",#N/A,TRUE,"GENERAL";"TAB4",#N/A,TRUE,"GENERAL";"TAB5",#N/A,TRUE,"GENERAL"}</definedName>
    <definedName name="_______o5" localSheetId="4" hidden="1">{"TAB1",#N/A,TRUE,"GENERAL";"TAB2",#N/A,TRUE,"GENERAL";"TAB3",#N/A,TRUE,"GENERAL";"TAB4",#N/A,TRUE,"GENERAL";"TAB5",#N/A,TRUE,"GENERAL"}</definedName>
    <definedName name="_______o5" localSheetId="11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6" hidden="1">{"TAB1",#N/A,TRUE,"GENERAL";"TAB2",#N/A,TRUE,"GENERAL";"TAB3",#N/A,TRUE,"GENERAL";"TAB4",#N/A,TRUE,"GENERAL";"TAB5",#N/A,TRUE,"GENERAL"}</definedName>
    <definedName name="_______o6" localSheetId="14" hidden="1">{"TAB1",#N/A,TRUE,"GENERAL";"TAB2",#N/A,TRUE,"GENERAL";"TAB3",#N/A,TRUE,"GENERAL";"TAB4",#N/A,TRUE,"GENERAL";"TAB5",#N/A,TRUE,"GENERAL"}</definedName>
    <definedName name="_______o6" localSheetId="12" hidden="1">{"TAB1",#N/A,TRUE,"GENERAL";"TAB2",#N/A,TRUE,"GENERAL";"TAB3",#N/A,TRUE,"GENERAL";"TAB4",#N/A,TRUE,"GENERAL";"TAB5",#N/A,TRUE,"GENERAL"}</definedName>
    <definedName name="_______o6" localSheetId="3" hidden="1">{"TAB1",#N/A,TRUE,"GENERAL";"TAB2",#N/A,TRUE,"GENERAL";"TAB3",#N/A,TRUE,"GENERAL";"TAB4",#N/A,TRUE,"GENERAL";"TAB5",#N/A,TRUE,"GENERAL"}</definedName>
    <definedName name="_______o6" localSheetId="10" hidden="1">{"TAB1",#N/A,TRUE,"GENERAL";"TAB2",#N/A,TRUE,"GENERAL";"TAB3",#N/A,TRUE,"GENERAL";"TAB4",#N/A,TRUE,"GENERAL";"TAB5",#N/A,TRUE,"GENERAL"}</definedName>
    <definedName name="_______o6" localSheetId="9" hidden="1">{"TAB1",#N/A,TRUE,"GENERAL";"TAB2",#N/A,TRUE,"GENERAL";"TAB3",#N/A,TRUE,"GENERAL";"TAB4",#N/A,TRUE,"GENERAL";"TAB5",#N/A,TRUE,"GENERAL"}</definedName>
    <definedName name="_______o6" localSheetId="13" hidden="1">{"TAB1",#N/A,TRUE,"GENERAL";"TAB2",#N/A,TRUE,"GENERAL";"TAB3",#N/A,TRUE,"GENERAL";"TAB4",#N/A,TRUE,"GENERAL";"TAB5",#N/A,TRUE,"GENERAL"}</definedName>
    <definedName name="_______o6" localSheetId="4" hidden="1">{"TAB1",#N/A,TRUE,"GENERAL";"TAB2",#N/A,TRUE,"GENERAL";"TAB3",#N/A,TRUE,"GENERAL";"TAB4",#N/A,TRUE,"GENERAL";"TAB5",#N/A,TRUE,"GENERAL"}</definedName>
    <definedName name="_______o6" localSheetId="1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6" hidden="1">{"TAB1",#N/A,TRUE,"GENERAL";"TAB2",#N/A,TRUE,"GENERAL";"TAB3",#N/A,TRUE,"GENERAL";"TAB4",#N/A,TRUE,"GENERAL";"TAB5",#N/A,TRUE,"GENERAL"}</definedName>
    <definedName name="_______o7" localSheetId="14" hidden="1">{"TAB1",#N/A,TRUE,"GENERAL";"TAB2",#N/A,TRUE,"GENERAL";"TAB3",#N/A,TRUE,"GENERAL";"TAB4",#N/A,TRUE,"GENERAL";"TAB5",#N/A,TRUE,"GENERAL"}</definedName>
    <definedName name="_______o7" localSheetId="12" hidden="1">{"TAB1",#N/A,TRUE,"GENERAL";"TAB2",#N/A,TRUE,"GENERAL";"TAB3",#N/A,TRUE,"GENERAL";"TAB4",#N/A,TRUE,"GENERAL";"TAB5",#N/A,TRUE,"GENERAL"}</definedName>
    <definedName name="_______o7" localSheetId="3" hidden="1">{"TAB1",#N/A,TRUE,"GENERAL";"TAB2",#N/A,TRUE,"GENERAL";"TAB3",#N/A,TRUE,"GENERAL";"TAB4",#N/A,TRUE,"GENERAL";"TAB5",#N/A,TRUE,"GENERAL"}</definedName>
    <definedName name="_______o7" localSheetId="10" hidden="1">{"TAB1",#N/A,TRUE,"GENERAL";"TAB2",#N/A,TRUE,"GENERAL";"TAB3",#N/A,TRUE,"GENERAL";"TAB4",#N/A,TRUE,"GENERAL";"TAB5",#N/A,TRUE,"GENERAL"}</definedName>
    <definedName name="_______o7" localSheetId="9" hidden="1">{"TAB1",#N/A,TRUE,"GENERAL";"TAB2",#N/A,TRUE,"GENERAL";"TAB3",#N/A,TRUE,"GENERAL";"TAB4",#N/A,TRUE,"GENERAL";"TAB5",#N/A,TRUE,"GENERAL"}</definedName>
    <definedName name="_______o7" localSheetId="13" hidden="1">{"TAB1",#N/A,TRUE,"GENERAL";"TAB2",#N/A,TRUE,"GENERAL";"TAB3",#N/A,TRUE,"GENERAL";"TAB4",#N/A,TRUE,"GENERAL";"TAB5",#N/A,TRUE,"GENERAL"}</definedName>
    <definedName name="_______o7" localSheetId="4" hidden="1">{"TAB1",#N/A,TRUE,"GENERAL";"TAB2",#N/A,TRUE,"GENERAL";"TAB3",#N/A,TRUE,"GENERAL";"TAB4",#N/A,TRUE,"GENERAL";"TAB5",#N/A,TRUE,"GENERAL"}</definedName>
    <definedName name="_______o7" localSheetId="1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6" hidden="1">{"via1",#N/A,TRUE,"general";"via2",#N/A,TRUE,"general";"via3",#N/A,TRUE,"general"}</definedName>
    <definedName name="_______o8" localSheetId="14" hidden="1">{"via1",#N/A,TRUE,"general";"via2",#N/A,TRUE,"general";"via3",#N/A,TRUE,"general"}</definedName>
    <definedName name="_______o8" localSheetId="12" hidden="1">{"via1",#N/A,TRUE,"general";"via2",#N/A,TRUE,"general";"via3",#N/A,TRUE,"general"}</definedName>
    <definedName name="_______o8" localSheetId="3" hidden="1">{"via1",#N/A,TRUE,"general";"via2",#N/A,TRUE,"general";"via3",#N/A,TRUE,"general"}</definedName>
    <definedName name="_______o8" localSheetId="10" hidden="1">{"via1",#N/A,TRUE,"general";"via2",#N/A,TRUE,"general";"via3",#N/A,TRUE,"general"}</definedName>
    <definedName name="_______o8" localSheetId="9" hidden="1">{"via1",#N/A,TRUE,"general";"via2",#N/A,TRUE,"general";"via3",#N/A,TRUE,"general"}</definedName>
    <definedName name="_______o8" localSheetId="13" hidden="1">{"via1",#N/A,TRUE,"general";"via2",#N/A,TRUE,"general";"via3",#N/A,TRUE,"general"}</definedName>
    <definedName name="_______o8" localSheetId="4" hidden="1">{"via1",#N/A,TRUE,"general";"via2",#N/A,TRUE,"general";"via3",#N/A,TRUE,"general"}</definedName>
    <definedName name="_______o8" localSheetId="11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6" hidden="1">{"TAB1",#N/A,TRUE,"GENERAL";"TAB2",#N/A,TRUE,"GENERAL";"TAB3",#N/A,TRUE,"GENERAL";"TAB4",#N/A,TRUE,"GENERAL";"TAB5",#N/A,TRUE,"GENERAL"}</definedName>
    <definedName name="_______o9" localSheetId="14" hidden="1">{"TAB1",#N/A,TRUE,"GENERAL";"TAB2",#N/A,TRUE,"GENERAL";"TAB3",#N/A,TRUE,"GENERAL";"TAB4",#N/A,TRUE,"GENERAL";"TAB5",#N/A,TRUE,"GENERAL"}</definedName>
    <definedName name="_______o9" localSheetId="12" hidden="1">{"TAB1",#N/A,TRUE,"GENERAL";"TAB2",#N/A,TRUE,"GENERAL";"TAB3",#N/A,TRUE,"GENERAL";"TAB4",#N/A,TRUE,"GENERAL";"TAB5",#N/A,TRUE,"GENERAL"}</definedName>
    <definedName name="_______o9" localSheetId="3" hidden="1">{"TAB1",#N/A,TRUE,"GENERAL";"TAB2",#N/A,TRUE,"GENERAL";"TAB3",#N/A,TRUE,"GENERAL";"TAB4",#N/A,TRUE,"GENERAL";"TAB5",#N/A,TRUE,"GENERAL"}</definedName>
    <definedName name="_______o9" localSheetId="10" hidden="1">{"TAB1",#N/A,TRUE,"GENERAL";"TAB2",#N/A,TRUE,"GENERAL";"TAB3",#N/A,TRUE,"GENERAL";"TAB4",#N/A,TRUE,"GENERAL";"TAB5",#N/A,TRUE,"GENERAL"}</definedName>
    <definedName name="_______o9" localSheetId="9" hidden="1">{"TAB1",#N/A,TRUE,"GENERAL";"TAB2",#N/A,TRUE,"GENERAL";"TAB3",#N/A,TRUE,"GENERAL";"TAB4",#N/A,TRUE,"GENERAL";"TAB5",#N/A,TRUE,"GENERAL"}</definedName>
    <definedName name="_______o9" localSheetId="13" hidden="1">{"TAB1",#N/A,TRUE,"GENERAL";"TAB2",#N/A,TRUE,"GENERAL";"TAB3",#N/A,TRUE,"GENERAL";"TAB4",#N/A,TRUE,"GENERAL";"TAB5",#N/A,TRUE,"GENERAL"}</definedName>
    <definedName name="_______o9" localSheetId="4" hidden="1">{"TAB1",#N/A,TRUE,"GENERAL";"TAB2",#N/A,TRUE,"GENERAL";"TAB3",#N/A,TRUE,"GENERAL";"TAB4",#N/A,TRUE,"GENERAL";"TAB5",#N/A,TRUE,"GENERAL"}</definedName>
    <definedName name="_______o9" localSheetId="11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6" hidden="1">{"via1",#N/A,TRUE,"general";"via2",#N/A,TRUE,"general";"via3",#N/A,TRUE,"general"}</definedName>
    <definedName name="_______p6" localSheetId="14" hidden="1">{"via1",#N/A,TRUE,"general";"via2",#N/A,TRUE,"general";"via3",#N/A,TRUE,"general"}</definedName>
    <definedName name="_______p6" localSheetId="12" hidden="1">{"via1",#N/A,TRUE,"general";"via2",#N/A,TRUE,"general";"via3",#N/A,TRUE,"general"}</definedName>
    <definedName name="_______p6" localSheetId="3" hidden="1">{"via1",#N/A,TRUE,"general";"via2",#N/A,TRUE,"general";"via3",#N/A,TRUE,"general"}</definedName>
    <definedName name="_______p6" localSheetId="10" hidden="1">{"via1",#N/A,TRUE,"general";"via2",#N/A,TRUE,"general";"via3",#N/A,TRUE,"general"}</definedName>
    <definedName name="_______p6" localSheetId="9" hidden="1">{"via1",#N/A,TRUE,"general";"via2",#N/A,TRUE,"general";"via3",#N/A,TRUE,"general"}</definedName>
    <definedName name="_______p6" localSheetId="13" hidden="1">{"via1",#N/A,TRUE,"general";"via2",#N/A,TRUE,"general";"via3",#N/A,TRUE,"general"}</definedName>
    <definedName name="_______p6" localSheetId="4" hidden="1">{"via1",#N/A,TRUE,"general";"via2",#N/A,TRUE,"general";"via3",#N/A,TRUE,"general"}</definedName>
    <definedName name="_______p6" localSheetId="11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6" hidden="1">{"via1",#N/A,TRUE,"general";"via2",#N/A,TRUE,"general";"via3",#N/A,TRUE,"general"}</definedName>
    <definedName name="_______p7" localSheetId="14" hidden="1">{"via1",#N/A,TRUE,"general";"via2",#N/A,TRUE,"general";"via3",#N/A,TRUE,"general"}</definedName>
    <definedName name="_______p7" localSheetId="12" hidden="1">{"via1",#N/A,TRUE,"general";"via2",#N/A,TRUE,"general";"via3",#N/A,TRUE,"general"}</definedName>
    <definedName name="_______p7" localSheetId="3" hidden="1">{"via1",#N/A,TRUE,"general";"via2",#N/A,TRUE,"general";"via3",#N/A,TRUE,"general"}</definedName>
    <definedName name="_______p7" localSheetId="10" hidden="1">{"via1",#N/A,TRUE,"general";"via2",#N/A,TRUE,"general";"via3",#N/A,TRUE,"general"}</definedName>
    <definedName name="_______p7" localSheetId="9" hidden="1">{"via1",#N/A,TRUE,"general";"via2",#N/A,TRUE,"general";"via3",#N/A,TRUE,"general"}</definedName>
    <definedName name="_______p7" localSheetId="13" hidden="1">{"via1",#N/A,TRUE,"general";"via2",#N/A,TRUE,"general";"via3",#N/A,TRUE,"general"}</definedName>
    <definedName name="_______p7" localSheetId="4" hidden="1">{"via1",#N/A,TRUE,"general";"via2",#N/A,TRUE,"general";"via3",#N/A,TRUE,"general"}</definedName>
    <definedName name="_______p7" localSheetId="1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6" hidden="1">{"TAB1",#N/A,TRUE,"GENERAL";"TAB2",#N/A,TRUE,"GENERAL";"TAB3",#N/A,TRUE,"GENERAL";"TAB4",#N/A,TRUE,"GENERAL";"TAB5",#N/A,TRUE,"GENERAL"}</definedName>
    <definedName name="_______p8" localSheetId="14" hidden="1">{"TAB1",#N/A,TRUE,"GENERAL";"TAB2",#N/A,TRUE,"GENERAL";"TAB3",#N/A,TRUE,"GENERAL";"TAB4",#N/A,TRUE,"GENERAL";"TAB5",#N/A,TRUE,"GENERAL"}</definedName>
    <definedName name="_______p8" localSheetId="12" hidden="1">{"TAB1",#N/A,TRUE,"GENERAL";"TAB2",#N/A,TRUE,"GENERAL";"TAB3",#N/A,TRUE,"GENERAL";"TAB4",#N/A,TRUE,"GENERAL";"TAB5",#N/A,TRUE,"GENERAL"}</definedName>
    <definedName name="_______p8" localSheetId="3" hidden="1">{"TAB1",#N/A,TRUE,"GENERAL";"TAB2",#N/A,TRUE,"GENERAL";"TAB3",#N/A,TRUE,"GENERAL";"TAB4",#N/A,TRUE,"GENERAL";"TAB5",#N/A,TRUE,"GENERAL"}</definedName>
    <definedName name="_______p8" localSheetId="10" hidden="1">{"TAB1",#N/A,TRUE,"GENERAL";"TAB2",#N/A,TRUE,"GENERAL";"TAB3",#N/A,TRUE,"GENERAL";"TAB4",#N/A,TRUE,"GENERAL";"TAB5",#N/A,TRUE,"GENERAL"}</definedName>
    <definedName name="_______p8" localSheetId="9" hidden="1">{"TAB1",#N/A,TRUE,"GENERAL";"TAB2",#N/A,TRUE,"GENERAL";"TAB3",#N/A,TRUE,"GENERAL";"TAB4",#N/A,TRUE,"GENERAL";"TAB5",#N/A,TRUE,"GENERAL"}</definedName>
    <definedName name="_______p8" localSheetId="13" hidden="1">{"TAB1",#N/A,TRUE,"GENERAL";"TAB2",#N/A,TRUE,"GENERAL";"TAB3",#N/A,TRUE,"GENERAL";"TAB4",#N/A,TRUE,"GENERAL";"TAB5",#N/A,TRUE,"GENERAL"}</definedName>
    <definedName name="_______p8" localSheetId="4" hidden="1">{"TAB1",#N/A,TRUE,"GENERAL";"TAB2",#N/A,TRUE,"GENERAL";"TAB3",#N/A,TRUE,"GENERAL";"TAB4",#N/A,TRUE,"GENERAL";"TAB5",#N/A,TRUE,"GENERAL"}</definedName>
    <definedName name="_______p8" localSheetId="11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a1">#REF!</definedName>
    <definedName name="_______Pa2">#REF!</definedName>
    <definedName name="_______Pa3">#REF!</definedName>
    <definedName name="_______Pa4">#REF!</definedName>
    <definedName name="_______Po2">#REF!</definedName>
    <definedName name="_______r" localSheetId="6" hidden="1">{"TAB1",#N/A,TRUE,"GENERAL";"TAB2",#N/A,TRUE,"GENERAL";"TAB3",#N/A,TRUE,"GENERAL";"TAB4",#N/A,TRUE,"GENERAL";"TAB5",#N/A,TRUE,"GENERAL"}</definedName>
    <definedName name="_______r" localSheetId="14" hidden="1">{"TAB1",#N/A,TRUE,"GENERAL";"TAB2",#N/A,TRUE,"GENERAL";"TAB3",#N/A,TRUE,"GENERAL";"TAB4",#N/A,TRUE,"GENERAL";"TAB5",#N/A,TRUE,"GENERAL"}</definedName>
    <definedName name="_______r" localSheetId="12" hidden="1">{"TAB1",#N/A,TRUE,"GENERAL";"TAB2",#N/A,TRUE,"GENERAL";"TAB3",#N/A,TRUE,"GENERAL";"TAB4",#N/A,TRUE,"GENERAL";"TAB5",#N/A,TRUE,"GENERAL"}</definedName>
    <definedName name="_______r" localSheetId="3" hidden="1">{"TAB1",#N/A,TRUE,"GENERAL";"TAB2",#N/A,TRUE,"GENERAL";"TAB3",#N/A,TRUE,"GENERAL";"TAB4",#N/A,TRUE,"GENERAL";"TAB5",#N/A,TRUE,"GENERAL"}</definedName>
    <definedName name="_______r" localSheetId="10" hidden="1">{"TAB1",#N/A,TRUE,"GENERAL";"TAB2",#N/A,TRUE,"GENERAL";"TAB3",#N/A,TRUE,"GENERAL";"TAB4",#N/A,TRUE,"GENERAL";"TAB5",#N/A,TRUE,"GENERAL"}</definedName>
    <definedName name="_______r" localSheetId="9" hidden="1">{"TAB1",#N/A,TRUE,"GENERAL";"TAB2",#N/A,TRUE,"GENERAL";"TAB3",#N/A,TRUE,"GENERAL";"TAB4",#N/A,TRUE,"GENERAL";"TAB5",#N/A,TRUE,"GENERAL"}</definedName>
    <definedName name="_______r" localSheetId="13" hidden="1">{"TAB1",#N/A,TRUE,"GENERAL";"TAB2",#N/A,TRUE,"GENERAL";"TAB3",#N/A,TRUE,"GENERAL";"TAB4",#N/A,TRUE,"GENERAL";"TAB5",#N/A,TRUE,"GENERAL"}</definedName>
    <definedName name="_______r" localSheetId="4" hidden="1">{"TAB1",#N/A,TRUE,"GENERAL";"TAB2",#N/A,TRUE,"GENERAL";"TAB3",#N/A,TRUE,"GENERAL";"TAB4",#N/A,TRUE,"GENERAL";"TAB5",#N/A,TRUE,"GENERAL"}</definedName>
    <definedName name="_______r" localSheetId="11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32JH">#REF!</definedName>
    <definedName name="_______r4r" localSheetId="6" hidden="1">{"via1",#N/A,TRUE,"general";"via2",#N/A,TRUE,"general";"via3",#N/A,TRUE,"general"}</definedName>
    <definedName name="_______r4r" localSheetId="14" hidden="1">{"via1",#N/A,TRUE,"general";"via2",#N/A,TRUE,"general";"via3",#N/A,TRUE,"general"}</definedName>
    <definedName name="_______r4r" localSheetId="12" hidden="1">{"via1",#N/A,TRUE,"general";"via2",#N/A,TRUE,"general";"via3",#N/A,TRUE,"general"}</definedName>
    <definedName name="_______r4r" localSheetId="3" hidden="1">{"via1",#N/A,TRUE,"general";"via2",#N/A,TRUE,"general";"via3",#N/A,TRUE,"general"}</definedName>
    <definedName name="_______r4r" localSheetId="10" hidden="1">{"via1",#N/A,TRUE,"general";"via2",#N/A,TRUE,"general";"via3",#N/A,TRUE,"general"}</definedName>
    <definedName name="_______r4r" localSheetId="9" hidden="1">{"via1",#N/A,TRUE,"general";"via2",#N/A,TRUE,"general";"via3",#N/A,TRUE,"general"}</definedName>
    <definedName name="_______r4r" localSheetId="13" hidden="1">{"via1",#N/A,TRUE,"general";"via2",#N/A,TRUE,"general";"via3",#N/A,TRUE,"general"}</definedName>
    <definedName name="_______r4r" localSheetId="4" hidden="1">{"via1",#N/A,TRUE,"general";"via2",#N/A,TRUE,"general";"via3",#N/A,TRUE,"general"}</definedName>
    <definedName name="_______r4r" localSheetId="11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64JH">#REF!</definedName>
    <definedName name="_______R84JH">#REF!</definedName>
    <definedName name="_______REP43">#REF!</definedName>
    <definedName name="_______rtu6" localSheetId="6" hidden="1">{"via1",#N/A,TRUE,"general";"via2",#N/A,TRUE,"general";"via3",#N/A,TRUE,"general"}</definedName>
    <definedName name="_______rtu6" localSheetId="14" hidden="1">{"via1",#N/A,TRUE,"general";"via2",#N/A,TRUE,"general";"via3",#N/A,TRUE,"general"}</definedName>
    <definedName name="_______rtu6" localSheetId="12" hidden="1">{"via1",#N/A,TRUE,"general";"via2",#N/A,TRUE,"general";"via3",#N/A,TRUE,"general"}</definedName>
    <definedName name="_______rtu6" localSheetId="3" hidden="1">{"via1",#N/A,TRUE,"general";"via2",#N/A,TRUE,"general";"via3",#N/A,TRUE,"general"}</definedName>
    <definedName name="_______rtu6" localSheetId="10" hidden="1">{"via1",#N/A,TRUE,"general";"via2",#N/A,TRUE,"general";"via3",#N/A,TRUE,"general"}</definedName>
    <definedName name="_______rtu6" localSheetId="9" hidden="1">{"via1",#N/A,TRUE,"general";"via2",#N/A,TRUE,"general";"via3",#N/A,TRUE,"general"}</definedName>
    <definedName name="_______rtu6" localSheetId="13" hidden="1">{"via1",#N/A,TRUE,"general";"via2",#N/A,TRUE,"general";"via3",#N/A,TRUE,"general"}</definedName>
    <definedName name="_______rtu6" localSheetId="4" hidden="1">{"via1",#N/A,TRUE,"general";"via2",#N/A,TRUE,"general";"via3",#N/A,TRUE,"general"}</definedName>
    <definedName name="_______rtu6" localSheetId="1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6" hidden="1">{"via1",#N/A,TRUE,"general";"via2",#N/A,TRUE,"general";"via3",#N/A,TRUE,"general"}</definedName>
    <definedName name="_______s1" localSheetId="14" hidden="1">{"via1",#N/A,TRUE,"general";"via2",#N/A,TRUE,"general";"via3",#N/A,TRUE,"general"}</definedName>
    <definedName name="_______s1" localSheetId="12" hidden="1">{"via1",#N/A,TRUE,"general";"via2",#N/A,TRUE,"general";"via3",#N/A,TRUE,"general"}</definedName>
    <definedName name="_______s1" localSheetId="3" hidden="1">{"via1",#N/A,TRUE,"general";"via2",#N/A,TRUE,"general";"via3",#N/A,TRUE,"general"}</definedName>
    <definedName name="_______s1" localSheetId="10" hidden="1">{"via1",#N/A,TRUE,"general";"via2",#N/A,TRUE,"general";"via3",#N/A,TRUE,"general"}</definedName>
    <definedName name="_______s1" localSheetId="9" hidden="1">{"via1",#N/A,TRUE,"general";"via2",#N/A,TRUE,"general";"via3",#N/A,TRUE,"general"}</definedName>
    <definedName name="_______s1" localSheetId="13" hidden="1">{"via1",#N/A,TRUE,"general";"via2",#N/A,TRUE,"general";"via3",#N/A,TRUE,"general"}</definedName>
    <definedName name="_______s1" localSheetId="4" hidden="1">{"via1",#N/A,TRUE,"general";"via2",#N/A,TRUE,"general";"via3",#N/A,TRUE,"general"}</definedName>
    <definedName name="_______s1" localSheetId="1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6" hidden="1">{"TAB1",#N/A,TRUE,"GENERAL";"TAB2",#N/A,TRUE,"GENERAL";"TAB3",#N/A,TRUE,"GENERAL";"TAB4",#N/A,TRUE,"GENERAL";"TAB5",#N/A,TRUE,"GENERAL"}</definedName>
    <definedName name="_______s2" localSheetId="14" hidden="1">{"TAB1",#N/A,TRUE,"GENERAL";"TAB2",#N/A,TRUE,"GENERAL";"TAB3",#N/A,TRUE,"GENERAL";"TAB4",#N/A,TRUE,"GENERAL";"TAB5",#N/A,TRUE,"GENERAL"}</definedName>
    <definedName name="_______s2" localSheetId="12" hidden="1">{"TAB1",#N/A,TRUE,"GENERAL";"TAB2",#N/A,TRUE,"GENERAL";"TAB3",#N/A,TRUE,"GENERAL";"TAB4",#N/A,TRUE,"GENERAL";"TAB5",#N/A,TRUE,"GENERAL"}</definedName>
    <definedName name="_______s2" localSheetId="3" hidden="1">{"TAB1",#N/A,TRUE,"GENERAL";"TAB2",#N/A,TRUE,"GENERAL";"TAB3",#N/A,TRUE,"GENERAL";"TAB4",#N/A,TRUE,"GENERAL";"TAB5",#N/A,TRUE,"GENERAL"}</definedName>
    <definedName name="_______s2" localSheetId="10" hidden="1">{"TAB1",#N/A,TRUE,"GENERAL";"TAB2",#N/A,TRUE,"GENERAL";"TAB3",#N/A,TRUE,"GENERAL";"TAB4",#N/A,TRUE,"GENERAL";"TAB5",#N/A,TRUE,"GENERAL"}</definedName>
    <definedName name="_______s2" localSheetId="9" hidden="1">{"TAB1",#N/A,TRUE,"GENERAL";"TAB2",#N/A,TRUE,"GENERAL";"TAB3",#N/A,TRUE,"GENERAL";"TAB4",#N/A,TRUE,"GENERAL";"TAB5",#N/A,TRUE,"GENERAL"}</definedName>
    <definedName name="_______s2" localSheetId="13" hidden="1">{"TAB1",#N/A,TRUE,"GENERAL";"TAB2",#N/A,TRUE,"GENERAL";"TAB3",#N/A,TRUE,"GENERAL";"TAB4",#N/A,TRUE,"GENERAL";"TAB5",#N/A,TRUE,"GENERAL"}</definedName>
    <definedName name="_______s2" localSheetId="4" hidden="1">{"TAB1",#N/A,TRUE,"GENERAL";"TAB2",#N/A,TRUE,"GENERAL";"TAB3",#N/A,TRUE,"GENERAL";"TAB4",#N/A,TRUE,"GENERAL";"TAB5",#N/A,TRUE,"GENERAL"}</definedName>
    <definedName name="_______s2" localSheetId="11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6" hidden="1">{"TAB1",#N/A,TRUE,"GENERAL";"TAB2",#N/A,TRUE,"GENERAL";"TAB3",#N/A,TRUE,"GENERAL";"TAB4",#N/A,TRUE,"GENERAL";"TAB5",#N/A,TRUE,"GENERAL"}</definedName>
    <definedName name="_______s3" localSheetId="14" hidden="1">{"TAB1",#N/A,TRUE,"GENERAL";"TAB2",#N/A,TRUE,"GENERAL";"TAB3",#N/A,TRUE,"GENERAL";"TAB4",#N/A,TRUE,"GENERAL";"TAB5",#N/A,TRUE,"GENERAL"}</definedName>
    <definedName name="_______s3" localSheetId="12" hidden="1">{"TAB1",#N/A,TRUE,"GENERAL";"TAB2",#N/A,TRUE,"GENERAL";"TAB3",#N/A,TRUE,"GENERAL";"TAB4",#N/A,TRUE,"GENERAL";"TAB5",#N/A,TRUE,"GENERAL"}</definedName>
    <definedName name="_______s3" localSheetId="3" hidden="1">{"TAB1",#N/A,TRUE,"GENERAL";"TAB2",#N/A,TRUE,"GENERAL";"TAB3",#N/A,TRUE,"GENERAL";"TAB4",#N/A,TRUE,"GENERAL";"TAB5",#N/A,TRUE,"GENERAL"}</definedName>
    <definedName name="_______s3" localSheetId="10" hidden="1">{"TAB1",#N/A,TRUE,"GENERAL";"TAB2",#N/A,TRUE,"GENERAL";"TAB3",#N/A,TRUE,"GENERAL";"TAB4",#N/A,TRUE,"GENERAL";"TAB5",#N/A,TRUE,"GENERAL"}</definedName>
    <definedName name="_______s3" localSheetId="9" hidden="1">{"TAB1",#N/A,TRUE,"GENERAL";"TAB2",#N/A,TRUE,"GENERAL";"TAB3",#N/A,TRUE,"GENERAL";"TAB4",#N/A,TRUE,"GENERAL";"TAB5",#N/A,TRUE,"GENERAL"}</definedName>
    <definedName name="_______s3" localSheetId="13" hidden="1">{"TAB1",#N/A,TRUE,"GENERAL";"TAB2",#N/A,TRUE,"GENERAL";"TAB3",#N/A,TRUE,"GENERAL";"TAB4",#N/A,TRUE,"GENERAL";"TAB5",#N/A,TRUE,"GENERAL"}</definedName>
    <definedName name="_______s3" localSheetId="4" hidden="1">{"TAB1",#N/A,TRUE,"GENERAL";"TAB2",#N/A,TRUE,"GENERAL";"TAB3",#N/A,TRUE,"GENERAL";"TAB4",#N/A,TRUE,"GENERAL";"TAB5",#N/A,TRUE,"GENERAL"}</definedName>
    <definedName name="_______s3" localSheetId="1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6" hidden="1">{"via1",#N/A,TRUE,"general";"via2",#N/A,TRUE,"general";"via3",#N/A,TRUE,"general"}</definedName>
    <definedName name="_______s4" localSheetId="14" hidden="1">{"via1",#N/A,TRUE,"general";"via2",#N/A,TRUE,"general";"via3",#N/A,TRUE,"general"}</definedName>
    <definedName name="_______s4" localSheetId="12" hidden="1">{"via1",#N/A,TRUE,"general";"via2",#N/A,TRUE,"general";"via3",#N/A,TRUE,"general"}</definedName>
    <definedName name="_______s4" localSheetId="3" hidden="1">{"via1",#N/A,TRUE,"general";"via2",#N/A,TRUE,"general";"via3",#N/A,TRUE,"general"}</definedName>
    <definedName name="_______s4" localSheetId="10" hidden="1">{"via1",#N/A,TRUE,"general";"via2",#N/A,TRUE,"general";"via3",#N/A,TRUE,"general"}</definedName>
    <definedName name="_______s4" localSheetId="9" hidden="1">{"via1",#N/A,TRUE,"general";"via2",#N/A,TRUE,"general";"via3",#N/A,TRUE,"general"}</definedName>
    <definedName name="_______s4" localSheetId="13" hidden="1">{"via1",#N/A,TRUE,"general";"via2",#N/A,TRUE,"general";"via3",#N/A,TRUE,"general"}</definedName>
    <definedName name="_______s4" localSheetId="4" hidden="1">{"via1",#N/A,TRUE,"general";"via2",#N/A,TRUE,"general";"via3",#N/A,TRUE,"general"}</definedName>
    <definedName name="_______s4" localSheetId="11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6" hidden="1">{"via1",#N/A,TRUE,"general";"via2",#N/A,TRUE,"general";"via3",#N/A,TRUE,"general"}</definedName>
    <definedName name="_______s5" localSheetId="14" hidden="1">{"via1",#N/A,TRUE,"general";"via2",#N/A,TRUE,"general";"via3",#N/A,TRUE,"general"}</definedName>
    <definedName name="_______s5" localSheetId="12" hidden="1">{"via1",#N/A,TRUE,"general";"via2",#N/A,TRUE,"general";"via3",#N/A,TRUE,"general"}</definedName>
    <definedName name="_______s5" localSheetId="3" hidden="1">{"via1",#N/A,TRUE,"general";"via2",#N/A,TRUE,"general";"via3",#N/A,TRUE,"general"}</definedName>
    <definedName name="_______s5" localSheetId="10" hidden="1">{"via1",#N/A,TRUE,"general";"via2",#N/A,TRUE,"general";"via3",#N/A,TRUE,"general"}</definedName>
    <definedName name="_______s5" localSheetId="9" hidden="1">{"via1",#N/A,TRUE,"general";"via2",#N/A,TRUE,"general";"via3",#N/A,TRUE,"general"}</definedName>
    <definedName name="_______s5" localSheetId="13" hidden="1">{"via1",#N/A,TRUE,"general";"via2",#N/A,TRUE,"general";"via3",#N/A,TRUE,"general"}</definedName>
    <definedName name="_______s5" localSheetId="4" hidden="1">{"via1",#N/A,TRUE,"general";"via2",#N/A,TRUE,"general";"via3",#N/A,TRUE,"general"}</definedName>
    <definedName name="_______s5" localSheetId="1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6" hidden="1">{"TAB1",#N/A,TRUE,"GENERAL";"TAB2",#N/A,TRUE,"GENERAL";"TAB3",#N/A,TRUE,"GENERAL";"TAB4",#N/A,TRUE,"GENERAL";"TAB5",#N/A,TRUE,"GENERAL"}</definedName>
    <definedName name="_______s6" localSheetId="14" hidden="1">{"TAB1",#N/A,TRUE,"GENERAL";"TAB2",#N/A,TRUE,"GENERAL";"TAB3",#N/A,TRUE,"GENERAL";"TAB4",#N/A,TRUE,"GENERAL";"TAB5",#N/A,TRUE,"GENERAL"}</definedName>
    <definedName name="_______s6" localSheetId="12" hidden="1">{"TAB1",#N/A,TRUE,"GENERAL";"TAB2",#N/A,TRUE,"GENERAL";"TAB3",#N/A,TRUE,"GENERAL";"TAB4",#N/A,TRUE,"GENERAL";"TAB5",#N/A,TRUE,"GENERAL"}</definedName>
    <definedName name="_______s6" localSheetId="3" hidden="1">{"TAB1",#N/A,TRUE,"GENERAL";"TAB2",#N/A,TRUE,"GENERAL";"TAB3",#N/A,TRUE,"GENERAL";"TAB4",#N/A,TRUE,"GENERAL";"TAB5",#N/A,TRUE,"GENERAL"}</definedName>
    <definedName name="_______s6" localSheetId="10" hidden="1">{"TAB1",#N/A,TRUE,"GENERAL";"TAB2",#N/A,TRUE,"GENERAL";"TAB3",#N/A,TRUE,"GENERAL";"TAB4",#N/A,TRUE,"GENERAL";"TAB5",#N/A,TRUE,"GENERAL"}</definedName>
    <definedName name="_______s6" localSheetId="9" hidden="1">{"TAB1",#N/A,TRUE,"GENERAL";"TAB2",#N/A,TRUE,"GENERAL";"TAB3",#N/A,TRUE,"GENERAL";"TAB4",#N/A,TRUE,"GENERAL";"TAB5",#N/A,TRUE,"GENERAL"}</definedName>
    <definedName name="_______s6" localSheetId="13" hidden="1">{"TAB1",#N/A,TRUE,"GENERAL";"TAB2",#N/A,TRUE,"GENERAL";"TAB3",#N/A,TRUE,"GENERAL";"TAB4",#N/A,TRUE,"GENERAL";"TAB5",#N/A,TRUE,"GENERAL"}</definedName>
    <definedName name="_______s6" localSheetId="4" hidden="1">{"TAB1",#N/A,TRUE,"GENERAL";"TAB2",#N/A,TRUE,"GENERAL";"TAB3",#N/A,TRUE,"GENERAL";"TAB4",#N/A,TRUE,"GENERAL";"TAB5",#N/A,TRUE,"GENERAL"}</definedName>
    <definedName name="_______s6" localSheetId="11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6" hidden="1">{"via1",#N/A,TRUE,"general";"via2",#N/A,TRUE,"general";"via3",#N/A,TRUE,"general"}</definedName>
    <definedName name="_______s7" localSheetId="14" hidden="1">{"via1",#N/A,TRUE,"general";"via2",#N/A,TRUE,"general";"via3",#N/A,TRUE,"general"}</definedName>
    <definedName name="_______s7" localSheetId="12" hidden="1">{"via1",#N/A,TRUE,"general";"via2",#N/A,TRUE,"general";"via3",#N/A,TRUE,"general"}</definedName>
    <definedName name="_______s7" localSheetId="3" hidden="1">{"via1",#N/A,TRUE,"general";"via2",#N/A,TRUE,"general";"via3",#N/A,TRUE,"general"}</definedName>
    <definedName name="_______s7" localSheetId="10" hidden="1">{"via1",#N/A,TRUE,"general";"via2",#N/A,TRUE,"general";"via3",#N/A,TRUE,"general"}</definedName>
    <definedName name="_______s7" localSheetId="9" hidden="1">{"via1",#N/A,TRUE,"general";"via2",#N/A,TRUE,"general";"via3",#N/A,TRUE,"general"}</definedName>
    <definedName name="_______s7" localSheetId="13" hidden="1">{"via1",#N/A,TRUE,"general";"via2",#N/A,TRUE,"general";"via3",#N/A,TRUE,"general"}</definedName>
    <definedName name="_______s7" localSheetId="4" hidden="1">{"via1",#N/A,TRUE,"general";"via2",#N/A,TRUE,"general";"via3",#N/A,TRUE,"general"}</definedName>
    <definedName name="_______s7" localSheetId="11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T166">#REF!</definedName>
    <definedName name="_______t3" localSheetId="6" hidden="1">{"TAB1",#N/A,TRUE,"GENERAL";"TAB2",#N/A,TRUE,"GENERAL";"TAB3",#N/A,TRUE,"GENERAL";"TAB4",#N/A,TRUE,"GENERAL";"TAB5",#N/A,TRUE,"GENERAL"}</definedName>
    <definedName name="_______t3" localSheetId="14" hidden="1">{"TAB1",#N/A,TRUE,"GENERAL";"TAB2",#N/A,TRUE,"GENERAL";"TAB3",#N/A,TRUE,"GENERAL";"TAB4",#N/A,TRUE,"GENERAL";"TAB5",#N/A,TRUE,"GENERAL"}</definedName>
    <definedName name="_______t3" localSheetId="12" hidden="1">{"TAB1",#N/A,TRUE,"GENERAL";"TAB2",#N/A,TRUE,"GENERAL";"TAB3",#N/A,TRUE,"GENERAL";"TAB4",#N/A,TRUE,"GENERAL";"TAB5",#N/A,TRUE,"GENERAL"}</definedName>
    <definedName name="_______t3" localSheetId="3" hidden="1">{"TAB1",#N/A,TRUE,"GENERAL";"TAB2",#N/A,TRUE,"GENERAL";"TAB3",#N/A,TRUE,"GENERAL";"TAB4",#N/A,TRUE,"GENERAL";"TAB5",#N/A,TRUE,"GENERAL"}</definedName>
    <definedName name="_______t3" localSheetId="10" hidden="1">{"TAB1",#N/A,TRUE,"GENERAL";"TAB2",#N/A,TRUE,"GENERAL";"TAB3",#N/A,TRUE,"GENERAL";"TAB4",#N/A,TRUE,"GENERAL";"TAB5",#N/A,TRUE,"GENERAL"}</definedName>
    <definedName name="_______t3" localSheetId="9" hidden="1">{"TAB1",#N/A,TRUE,"GENERAL";"TAB2",#N/A,TRUE,"GENERAL";"TAB3",#N/A,TRUE,"GENERAL";"TAB4",#N/A,TRUE,"GENERAL";"TAB5",#N/A,TRUE,"GENERAL"}</definedName>
    <definedName name="_______t3" localSheetId="13" hidden="1">{"TAB1",#N/A,TRUE,"GENERAL";"TAB2",#N/A,TRUE,"GENERAL";"TAB3",#N/A,TRUE,"GENERAL";"TAB4",#N/A,TRUE,"GENERAL";"TAB5",#N/A,TRUE,"GENERAL"}</definedName>
    <definedName name="_______t3" localSheetId="4" hidden="1">{"TAB1",#N/A,TRUE,"GENERAL";"TAB2",#N/A,TRUE,"GENERAL";"TAB3",#N/A,TRUE,"GENERAL";"TAB4",#N/A,TRUE,"GENERAL";"TAB5",#N/A,TRUE,"GENERAL"}</definedName>
    <definedName name="_______t3" localSheetId="11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6" hidden="1">{"via1",#N/A,TRUE,"general";"via2",#N/A,TRUE,"general";"via3",#N/A,TRUE,"general"}</definedName>
    <definedName name="_______t4" localSheetId="14" hidden="1">{"via1",#N/A,TRUE,"general";"via2",#N/A,TRUE,"general";"via3",#N/A,TRUE,"general"}</definedName>
    <definedName name="_______t4" localSheetId="12" hidden="1">{"via1",#N/A,TRUE,"general";"via2",#N/A,TRUE,"general";"via3",#N/A,TRUE,"general"}</definedName>
    <definedName name="_______t4" localSheetId="3" hidden="1">{"via1",#N/A,TRUE,"general";"via2",#N/A,TRUE,"general";"via3",#N/A,TRUE,"general"}</definedName>
    <definedName name="_______t4" localSheetId="10" hidden="1">{"via1",#N/A,TRUE,"general";"via2",#N/A,TRUE,"general";"via3",#N/A,TRUE,"general"}</definedName>
    <definedName name="_______t4" localSheetId="9" hidden="1">{"via1",#N/A,TRUE,"general";"via2",#N/A,TRUE,"general";"via3",#N/A,TRUE,"general"}</definedName>
    <definedName name="_______t4" localSheetId="13" hidden="1">{"via1",#N/A,TRUE,"general";"via2",#N/A,TRUE,"general";"via3",#N/A,TRUE,"general"}</definedName>
    <definedName name="_______t4" localSheetId="4" hidden="1">{"via1",#N/A,TRUE,"general";"via2",#N/A,TRUE,"general";"via3",#N/A,TRUE,"general"}</definedName>
    <definedName name="_______t4" localSheetId="11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6" hidden="1">{"TAB1",#N/A,TRUE,"GENERAL";"TAB2",#N/A,TRUE,"GENERAL";"TAB3",#N/A,TRUE,"GENERAL";"TAB4",#N/A,TRUE,"GENERAL";"TAB5",#N/A,TRUE,"GENERAL"}</definedName>
    <definedName name="_______t5" localSheetId="14" hidden="1">{"TAB1",#N/A,TRUE,"GENERAL";"TAB2",#N/A,TRUE,"GENERAL";"TAB3",#N/A,TRUE,"GENERAL";"TAB4",#N/A,TRUE,"GENERAL";"TAB5",#N/A,TRUE,"GENERAL"}</definedName>
    <definedName name="_______t5" localSheetId="12" hidden="1">{"TAB1",#N/A,TRUE,"GENERAL";"TAB2",#N/A,TRUE,"GENERAL";"TAB3",#N/A,TRUE,"GENERAL";"TAB4",#N/A,TRUE,"GENERAL";"TAB5",#N/A,TRUE,"GENERAL"}</definedName>
    <definedName name="_______t5" localSheetId="3" hidden="1">{"TAB1",#N/A,TRUE,"GENERAL";"TAB2",#N/A,TRUE,"GENERAL";"TAB3",#N/A,TRUE,"GENERAL";"TAB4",#N/A,TRUE,"GENERAL";"TAB5",#N/A,TRUE,"GENERAL"}</definedName>
    <definedName name="_______t5" localSheetId="10" hidden="1">{"TAB1",#N/A,TRUE,"GENERAL";"TAB2",#N/A,TRUE,"GENERAL";"TAB3",#N/A,TRUE,"GENERAL";"TAB4",#N/A,TRUE,"GENERAL";"TAB5",#N/A,TRUE,"GENERAL"}</definedName>
    <definedName name="_______t5" localSheetId="9" hidden="1">{"TAB1",#N/A,TRUE,"GENERAL";"TAB2",#N/A,TRUE,"GENERAL";"TAB3",#N/A,TRUE,"GENERAL";"TAB4",#N/A,TRUE,"GENERAL";"TAB5",#N/A,TRUE,"GENERAL"}</definedName>
    <definedName name="_______t5" localSheetId="13" hidden="1">{"TAB1",#N/A,TRUE,"GENERAL";"TAB2",#N/A,TRUE,"GENERAL";"TAB3",#N/A,TRUE,"GENERAL";"TAB4",#N/A,TRUE,"GENERAL";"TAB5",#N/A,TRUE,"GENERAL"}</definedName>
    <definedName name="_______t5" localSheetId="4" hidden="1">{"TAB1",#N/A,TRUE,"GENERAL";"TAB2",#N/A,TRUE,"GENERAL";"TAB3",#N/A,TRUE,"GENERAL";"TAB4",#N/A,TRUE,"GENERAL";"TAB5",#N/A,TRUE,"GENERAL"}</definedName>
    <definedName name="_______t5" localSheetId="11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6" hidden="1">{"via1",#N/A,TRUE,"general";"via2",#N/A,TRUE,"general";"via3",#N/A,TRUE,"general"}</definedName>
    <definedName name="_______t6" localSheetId="14" hidden="1">{"via1",#N/A,TRUE,"general";"via2",#N/A,TRUE,"general";"via3",#N/A,TRUE,"general"}</definedName>
    <definedName name="_______t6" localSheetId="12" hidden="1">{"via1",#N/A,TRUE,"general";"via2",#N/A,TRUE,"general";"via3",#N/A,TRUE,"general"}</definedName>
    <definedName name="_______t6" localSheetId="3" hidden="1">{"via1",#N/A,TRUE,"general";"via2",#N/A,TRUE,"general";"via3",#N/A,TRUE,"general"}</definedName>
    <definedName name="_______t6" localSheetId="10" hidden="1">{"via1",#N/A,TRUE,"general";"via2",#N/A,TRUE,"general";"via3",#N/A,TRUE,"general"}</definedName>
    <definedName name="_______t6" localSheetId="9" hidden="1">{"via1",#N/A,TRUE,"general";"via2",#N/A,TRUE,"general";"via3",#N/A,TRUE,"general"}</definedName>
    <definedName name="_______t6" localSheetId="13" hidden="1">{"via1",#N/A,TRUE,"general";"via2",#N/A,TRUE,"general";"via3",#N/A,TRUE,"general"}</definedName>
    <definedName name="_______t6" localSheetId="4" hidden="1">{"via1",#N/A,TRUE,"general";"via2",#N/A,TRUE,"general";"via3",#N/A,TRUE,"general"}</definedName>
    <definedName name="_______t6" localSheetId="11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6" hidden="1">{"TAB1",#N/A,TRUE,"GENERAL";"TAB2",#N/A,TRUE,"GENERAL";"TAB3",#N/A,TRUE,"GENERAL";"TAB4",#N/A,TRUE,"GENERAL";"TAB5",#N/A,TRUE,"GENERAL"}</definedName>
    <definedName name="_______t66" localSheetId="14" hidden="1">{"TAB1",#N/A,TRUE,"GENERAL";"TAB2",#N/A,TRUE,"GENERAL";"TAB3",#N/A,TRUE,"GENERAL";"TAB4",#N/A,TRUE,"GENERAL";"TAB5",#N/A,TRUE,"GENERAL"}</definedName>
    <definedName name="_______t66" localSheetId="12" hidden="1">{"TAB1",#N/A,TRUE,"GENERAL";"TAB2",#N/A,TRUE,"GENERAL";"TAB3",#N/A,TRUE,"GENERAL";"TAB4",#N/A,TRUE,"GENERAL";"TAB5",#N/A,TRUE,"GENERAL"}</definedName>
    <definedName name="_______t66" localSheetId="3" hidden="1">{"TAB1",#N/A,TRUE,"GENERAL";"TAB2",#N/A,TRUE,"GENERAL";"TAB3",#N/A,TRUE,"GENERAL";"TAB4",#N/A,TRUE,"GENERAL";"TAB5",#N/A,TRUE,"GENERAL"}</definedName>
    <definedName name="_______t66" localSheetId="10" hidden="1">{"TAB1",#N/A,TRUE,"GENERAL";"TAB2",#N/A,TRUE,"GENERAL";"TAB3",#N/A,TRUE,"GENERAL";"TAB4",#N/A,TRUE,"GENERAL";"TAB5",#N/A,TRUE,"GENERAL"}</definedName>
    <definedName name="_______t66" localSheetId="9" hidden="1">{"TAB1",#N/A,TRUE,"GENERAL";"TAB2",#N/A,TRUE,"GENERAL";"TAB3",#N/A,TRUE,"GENERAL";"TAB4",#N/A,TRUE,"GENERAL";"TAB5",#N/A,TRUE,"GENERAL"}</definedName>
    <definedName name="_______t66" localSheetId="13" hidden="1">{"TAB1",#N/A,TRUE,"GENERAL";"TAB2",#N/A,TRUE,"GENERAL";"TAB3",#N/A,TRUE,"GENERAL";"TAB4",#N/A,TRUE,"GENERAL";"TAB5",#N/A,TRUE,"GENERAL"}</definedName>
    <definedName name="_______t66" localSheetId="4" hidden="1">{"TAB1",#N/A,TRUE,"GENERAL";"TAB2",#N/A,TRUE,"GENERAL";"TAB3",#N/A,TRUE,"GENERAL";"TAB4",#N/A,TRUE,"GENERAL";"TAB5",#N/A,TRUE,"GENERAL"}</definedName>
    <definedName name="_______t66" localSheetId="11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6" hidden="1">{"via1",#N/A,TRUE,"general";"via2",#N/A,TRUE,"general";"via3",#N/A,TRUE,"general"}</definedName>
    <definedName name="_______t7" localSheetId="14" hidden="1">{"via1",#N/A,TRUE,"general";"via2",#N/A,TRUE,"general";"via3",#N/A,TRUE,"general"}</definedName>
    <definedName name="_______t7" localSheetId="12" hidden="1">{"via1",#N/A,TRUE,"general";"via2",#N/A,TRUE,"general";"via3",#N/A,TRUE,"general"}</definedName>
    <definedName name="_______t7" localSheetId="3" hidden="1">{"via1",#N/A,TRUE,"general";"via2",#N/A,TRUE,"general";"via3",#N/A,TRUE,"general"}</definedName>
    <definedName name="_______t7" localSheetId="10" hidden="1">{"via1",#N/A,TRUE,"general";"via2",#N/A,TRUE,"general";"via3",#N/A,TRUE,"general"}</definedName>
    <definedName name="_______t7" localSheetId="9" hidden="1">{"via1",#N/A,TRUE,"general";"via2",#N/A,TRUE,"general";"via3",#N/A,TRUE,"general"}</definedName>
    <definedName name="_______t7" localSheetId="13" hidden="1">{"via1",#N/A,TRUE,"general";"via2",#N/A,TRUE,"general";"via3",#N/A,TRUE,"general"}</definedName>
    <definedName name="_______t7" localSheetId="4" hidden="1">{"via1",#N/A,TRUE,"general";"via2",#N/A,TRUE,"general";"via3",#N/A,TRUE,"general"}</definedName>
    <definedName name="_______t7" localSheetId="11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6" hidden="1">{"TAB1",#N/A,TRUE,"GENERAL";"TAB2",#N/A,TRUE,"GENERAL";"TAB3",#N/A,TRUE,"GENERAL";"TAB4",#N/A,TRUE,"GENERAL";"TAB5",#N/A,TRUE,"GENERAL"}</definedName>
    <definedName name="_______t77" localSheetId="14" hidden="1">{"TAB1",#N/A,TRUE,"GENERAL";"TAB2",#N/A,TRUE,"GENERAL";"TAB3",#N/A,TRUE,"GENERAL";"TAB4",#N/A,TRUE,"GENERAL";"TAB5",#N/A,TRUE,"GENERAL"}</definedName>
    <definedName name="_______t77" localSheetId="12" hidden="1">{"TAB1",#N/A,TRUE,"GENERAL";"TAB2",#N/A,TRUE,"GENERAL";"TAB3",#N/A,TRUE,"GENERAL";"TAB4",#N/A,TRUE,"GENERAL";"TAB5",#N/A,TRUE,"GENERAL"}</definedName>
    <definedName name="_______t77" localSheetId="3" hidden="1">{"TAB1",#N/A,TRUE,"GENERAL";"TAB2",#N/A,TRUE,"GENERAL";"TAB3",#N/A,TRUE,"GENERAL";"TAB4",#N/A,TRUE,"GENERAL";"TAB5",#N/A,TRUE,"GENERAL"}</definedName>
    <definedName name="_______t77" localSheetId="10" hidden="1">{"TAB1",#N/A,TRUE,"GENERAL";"TAB2",#N/A,TRUE,"GENERAL";"TAB3",#N/A,TRUE,"GENERAL";"TAB4",#N/A,TRUE,"GENERAL";"TAB5",#N/A,TRUE,"GENERAL"}</definedName>
    <definedName name="_______t77" localSheetId="9" hidden="1">{"TAB1",#N/A,TRUE,"GENERAL";"TAB2",#N/A,TRUE,"GENERAL";"TAB3",#N/A,TRUE,"GENERAL";"TAB4",#N/A,TRUE,"GENERAL";"TAB5",#N/A,TRUE,"GENERAL"}</definedName>
    <definedName name="_______t77" localSheetId="13" hidden="1">{"TAB1",#N/A,TRUE,"GENERAL";"TAB2",#N/A,TRUE,"GENERAL";"TAB3",#N/A,TRUE,"GENERAL";"TAB4",#N/A,TRUE,"GENERAL";"TAB5",#N/A,TRUE,"GENERAL"}</definedName>
    <definedName name="_______t77" localSheetId="4" hidden="1">{"TAB1",#N/A,TRUE,"GENERAL";"TAB2",#N/A,TRUE,"GENERAL";"TAB3",#N/A,TRUE,"GENERAL";"TAB4",#N/A,TRUE,"GENERAL";"TAB5",#N/A,TRUE,"GENERAL"}</definedName>
    <definedName name="_______t77" localSheetId="11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6" hidden="1">{"TAB1",#N/A,TRUE,"GENERAL";"TAB2",#N/A,TRUE,"GENERAL";"TAB3",#N/A,TRUE,"GENERAL";"TAB4",#N/A,TRUE,"GENERAL";"TAB5",#N/A,TRUE,"GENERAL"}</definedName>
    <definedName name="_______t8" localSheetId="14" hidden="1">{"TAB1",#N/A,TRUE,"GENERAL";"TAB2",#N/A,TRUE,"GENERAL";"TAB3",#N/A,TRUE,"GENERAL";"TAB4",#N/A,TRUE,"GENERAL";"TAB5",#N/A,TRUE,"GENERAL"}</definedName>
    <definedName name="_______t8" localSheetId="12" hidden="1">{"TAB1",#N/A,TRUE,"GENERAL";"TAB2",#N/A,TRUE,"GENERAL";"TAB3",#N/A,TRUE,"GENERAL";"TAB4",#N/A,TRUE,"GENERAL";"TAB5",#N/A,TRUE,"GENERAL"}</definedName>
    <definedName name="_______t8" localSheetId="3" hidden="1">{"TAB1",#N/A,TRUE,"GENERAL";"TAB2",#N/A,TRUE,"GENERAL";"TAB3",#N/A,TRUE,"GENERAL";"TAB4",#N/A,TRUE,"GENERAL";"TAB5",#N/A,TRUE,"GENERAL"}</definedName>
    <definedName name="_______t8" localSheetId="10" hidden="1">{"TAB1",#N/A,TRUE,"GENERAL";"TAB2",#N/A,TRUE,"GENERAL";"TAB3",#N/A,TRUE,"GENERAL";"TAB4",#N/A,TRUE,"GENERAL";"TAB5",#N/A,TRUE,"GENERAL"}</definedName>
    <definedName name="_______t8" localSheetId="9" hidden="1">{"TAB1",#N/A,TRUE,"GENERAL";"TAB2",#N/A,TRUE,"GENERAL";"TAB3",#N/A,TRUE,"GENERAL";"TAB4",#N/A,TRUE,"GENERAL";"TAB5",#N/A,TRUE,"GENERAL"}</definedName>
    <definedName name="_______t8" localSheetId="13" hidden="1">{"TAB1",#N/A,TRUE,"GENERAL";"TAB2",#N/A,TRUE,"GENERAL";"TAB3",#N/A,TRUE,"GENERAL";"TAB4",#N/A,TRUE,"GENERAL";"TAB5",#N/A,TRUE,"GENERAL"}</definedName>
    <definedName name="_______t8" localSheetId="4" hidden="1">{"TAB1",#N/A,TRUE,"GENERAL";"TAB2",#N/A,TRUE,"GENERAL";"TAB3",#N/A,TRUE,"GENERAL";"TAB4",#N/A,TRUE,"GENERAL";"TAB5",#N/A,TRUE,"GENERAL"}</definedName>
    <definedName name="_______t8" localSheetId="1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6" hidden="1">{"via1",#N/A,TRUE,"general";"via2",#N/A,TRUE,"general";"via3",#N/A,TRUE,"general"}</definedName>
    <definedName name="_______t88" localSheetId="14" hidden="1">{"via1",#N/A,TRUE,"general";"via2",#N/A,TRUE,"general";"via3",#N/A,TRUE,"general"}</definedName>
    <definedName name="_______t88" localSheetId="12" hidden="1">{"via1",#N/A,TRUE,"general";"via2",#N/A,TRUE,"general";"via3",#N/A,TRUE,"general"}</definedName>
    <definedName name="_______t88" localSheetId="3" hidden="1">{"via1",#N/A,TRUE,"general";"via2",#N/A,TRUE,"general";"via3",#N/A,TRUE,"general"}</definedName>
    <definedName name="_______t88" localSheetId="10" hidden="1">{"via1",#N/A,TRUE,"general";"via2",#N/A,TRUE,"general";"via3",#N/A,TRUE,"general"}</definedName>
    <definedName name="_______t88" localSheetId="9" hidden="1">{"via1",#N/A,TRUE,"general";"via2",#N/A,TRUE,"general";"via3",#N/A,TRUE,"general"}</definedName>
    <definedName name="_______t88" localSheetId="13" hidden="1">{"via1",#N/A,TRUE,"general";"via2",#N/A,TRUE,"general";"via3",#N/A,TRUE,"general"}</definedName>
    <definedName name="_______t88" localSheetId="4" hidden="1">{"via1",#N/A,TRUE,"general";"via2",#N/A,TRUE,"general";"via3",#N/A,TRUE,"general"}</definedName>
    <definedName name="_______t88" localSheetId="11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6" hidden="1">{"TAB1",#N/A,TRUE,"GENERAL";"TAB2",#N/A,TRUE,"GENERAL";"TAB3",#N/A,TRUE,"GENERAL";"TAB4",#N/A,TRUE,"GENERAL";"TAB5",#N/A,TRUE,"GENERAL"}</definedName>
    <definedName name="_______t9" localSheetId="14" hidden="1">{"TAB1",#N/A,TRUE,"GENERAL";"TAB2",#N/A,TRUE,"GENERAL";"TAB3",#N/A,TRUE,"GENERAL";"TAB4",#N/A,TRUE,"GENERAL";"TAB5",#N/A,TRUE,"GENERAL"}</definedName>
    <definedName name="_______t9" localSheetId="12" hidden="1">{"TAB1",#N/A,TRUE,"GENERAL";"TAB2",#N/A,TRUE,"GENERAL";"TAB3",#N/A,TRUE,"GENERAL";"TAB4",#N/A,TRUE,"GENERAL";"TAB5",#N/A,TRUE,"GENERAL"}</definedName>
    <definedName name="_______t9" localSheetId="3" hidden="1">{"TAB1",#N/A,TRUE,"GENERAL";"TAB2",#N/A,TRUE,"GENERAL";"TAB3",#N/A,TRUE,"GENERAL";"TAB4",#N/A,TRUE,"GENERAL";"TAB5",#N/A,TRUE,"GENERAL"}</definedName>
    <definedName name="_______t9" localSheetId="10" hidden="1">{"TAB1",#N/A,TRUE,"GENERAL";"TAB2",#N/A,TRUE,"GENERAL";"TAB3",#N/A,TRUE,"GENERAL";"TAB4",#N/A,TRUE,"GENERAL";"TAB5",#N/A,TRUE,"GENERAL"}</definedName>
    <definedName name="_______t9" localSheetId="9" hidden="1">{"TAB1",#N/A,TRUE,"GENERAL";"TAB2",#N/A,TRUE,"GENERAL";"TAB3",#N/A,TRUE,"GENERAL";"TAB4",#N/A,TRUE,"GENERAL";"TAB5",#N/A,TRUE,"GENERAL"}</definedName>
    <definedName name="_______t9" localSheetId="13" hidden="1">{"TAB1",#N/A,TRUE,"GENERAL";"TAB2",#N/A,TRUE,"GENERAL";"TAB3",#N/A,TRUE,"GENERAL";"TAB4",#N/A,TRUE,"GENERAL";"TAB5",#N/A,TRUE,"GENERAL"}</definedName>
    <definedName name="_______t9" localSheetId="4" hidden="1">{"TAB1",#N/A,TRUE,"GENERAL";"TAB2",#N/A,TRUE,"GENERAL";"TAB3",#N/A,TRUE,"GENERAL";"TAB4",#N/A,TRUE,"GENERAL";"TAB5",#N/A,TRUE,"GENERAL"}</definedName>
    <definedName name="_______t9" localSheetId="11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6" hidden="1">{"via1",#N/A,TRUE,"general";"via2",#N/A,TRUE,"general";"via3",#N/A,TRUE,"general"}</definedName>
    <definedName name="_______t99" localSheetId="14" hidden="1">{"via1",#N/A,TRUE,"general";"via2",#N/A,TRUE,"general";"via3",#N/A,TRUE,"general"}</definedName>
    <definedName name="_______t99" localSheetId="12" hidden="1">{"via1",#N/A,TRUE,"general";"via2",#N/A,TRUE,"general";"via3",#N/A,TRUE,"general"}</definedName>
    <definedName name="_______t99" localSheetId="3" hidden="1">{"via1",#N/A,TRUE,"general";"via2",#N/A,TRUE,"general";"via3",#N/A,TRUE,"general"}</definedName>
    <definedName name="_______t99" localSheetId="10" hidden="1">{"via1",#N/A,TRUE,"general";"via2",#N/A,TRUE,"general";"via3",#N/A,TRUE,"general"}</definedName>
    <definedName name="_______t99" localSheetId="9" hidden="1">{"via1",#N/A,TRUE,"general";"via2",#N/A,TRUE,"general";"via3",#N/A,TRUE,"general"}</definedName>
    <definedName name="_______t99" localSheetId="13" hidden="1">{"via1",#N/A,TRUE,"general";"via2",#N/A,TRUE,"general";"via3",#N/A,TRUE,"general"}</definedName>
    <definedName name="_______t99" localSheetId="4" hidden="1">{"via1",#N/A,TRUE,"general";"via2",#N/A,TRUE,"general";"via3",#N/A,TRUE,"general"}</definedName>
    <definedName name="_______t99" localSheetId="11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EP44">#REF!</definedName>
    <definedName name="_______THF12">#REF!</definedName>
    <definedName name="_______TPE1132">#REF!</definedName>
    <definedName name="_______TPE12">#REF!</definedName>
    <definedName name="_______TPE1331">#REF!</definedName>
    <definedName name="_______TPE1702">#REF!</definedName>
    <definedName name="_______TPE1703">#REF!</definedName>
    <definedName name="_______TPE1704">#REF!</definedName>
    <definedName name="_______TPE1706">#REF!</definedName>
    <definedName name="_______TPE1708">#REF!</definedName>
    <definedName name="_______TPE1710">#REF!</definedName>
    <definedName name="_______TPE1735">#REF!</definedName>
    <definedName name="_______TPE1763">#REF!</definedName>
    <definedName name="_______TPE1790">#REF!</definedName>
    <definedName name="_______TPE8016">#REF!</definedName>
    <definedName name="_______TPE8020">#REF!</definedName>
    <definedName name="_______TPE8025">#REF!</definedName>
    <definedName name="_______TPF12">#REF!</definedName>
    <definedName name="_______TPN1002">#REF!</definedName>
    <definedName name="_______TPN1003">#REF!</definedName>
    <definedName name="_______TPN1004">#REF!</definedName>
    <definedName name="_______TPN1006">#REF!</definedName>
    <definedName name="_______TPN1008">#REF!</definedName>
    <definedName name="_______TPN1202">#REF!</definedName>
    <definedName name="_______TPN1203">#REF!</definedName>
    <definedName name="_______TPN1204">#REF!</definedName>
    <definedName name="_______TPN1206">#REF!</definedName>
    <definedName name="_______TPN1208">#REF!</definedName>
    <definedName name="_______TPN16012">#REF!</definedName>
    <definedName name="_______TPN1602">#REF!</definedName>
    <definedName name="_______TPN1603">#REF!</definedName>
    <definedName name="_______TPN1604">#REF!</definedName>
    <definedName name="_______TPN1606">#REF!</definedName>
    <definedName name="_______TPN1608">#REF!</definedName>
    <definedName name="_______TUZ22">#REF!</definedName>
    <definedName name="_______TUZ36">#REF!</definedName>
    <definedName name="_______TZ13">#REF!</definedName>
    <definedName name="_______TZ131">#REF!</definedName>
    <definedName name="_______TZ132">#REF!</definedName>
    <definedName name="_______TZ133">#REF!</definedName>
    <definedName name="_______TZ134">#REF!</definedName>
    <definedName name="_______TZ135">#REF!</definedName>
    <definedName name="_______TZ136">#REF!</definedName>
    <definedName name="_______TZ137">#REF!</definedName>
    <definedName name="_______TZ138">#REF!</definedName>
    <definedName name="_______TZ2110">#REF!</definedName>
    <definedName name="_______TZ212">#REF!</definedName>
    <definedName name="_______TZ213">#REF!</definedName>
    <definedName name="_______TZ214">#REF!</definedName>
    <definedName name="_______TZ216">#REF!</definedName>
    <definedName name="_______TZ268">#REF!</definedName>
    <definedName name="_______TZ323">#REF!</definedName>
    <definedName name="_______TZ324">#REF!</definedName>
    <definedName name="_______TZ32510">#REF!</definedName>
    <definedName name="_______u4" localSheetId="6" hidden="1">{"TAB1",#N/A,TRUE,"GENERAL";"TAB2",#N/A,TRUE,"GENERAL";"TAB3",#N/A,TRUE,"GENERAL";"TAB4",#N/A,TRUE,"GENERAL";"TAB5",#N/A,TRUE,"GENERAL"}</definedName>
    <definedName name="_______u4" localSheetId="14" hidden="1">{"TAB1",#N/A,TRUE,"GENERAL";"TAB2",#N/A,TRUE,"GENERAL";"TAB3",#N/A,TRUE,"GENERAL";"TAB4",#N/A,TRUE,"GENERAL";"TAB5",#N/A,TRUE,"GENERAL"}</definedName>
    <definedName name="_______u4" localSheetId="12" hidden="1">{"TAB1",#N/A,TRUE,"GENERAL";"TAB2",#N/A,TRUE,"GENERAL";"TAB3",#N/A,TRUE,"GENERAL";"TAB4",#N/A,TRUE,"GENERAL";"TAB5",#N/A,TRUE,"GENERAL"}</definedName>
    <definedName name="_______u4" localSheetId="3" hidden="1">{"TAB1",#N/A,TRUE,"GENERAL";"TAB2",#N/A,TRUE,"GENERAL";"TAB3",#N/A,TRUE,"GENERAL";"TAB4",#N/A,TRUE,"GENERAL";"TAB5",#N/A,TRUE,"GENERAL"}</definedName>
    <definedName name="_______u4" localSheetId="10" hidden="1">{"TAB1",#N/A,TRUE,"GENERAL";"TAB2",#N/A,TRUE,"GENERAL";"TAB3",#N/A,TRUE,"GENERAL";"TAB4",#N/A,TRUE,"GENERAL";"TAB5",#N/A,TRUE,"GENERAL"}</definedName>
    <definedName name="_______u4" localSheetId="9" hidden="1">{"TAB1",#N/A,TRUE,"GENERAL";"TAB2",#N/A,TRUE,"GENERAL";"TAB3",#N/A,TRUE,"GENERAL";"TAB4",#N/A,TRUE,"GENERAL";"TAB5",#N/A,TRUE,"GENERAL"}</definedName>
    <definedName name="_______u4" localSheetId="13" hidden="1">{"TAB1",#N/A,TRUE,"GENERAL";"TAB2",#N/A,TRUE,"GENERAL";"TAB3",#N/A,TRUE,"GENERAL";"TAB4",#N/A,TRUE,"GENERAL";"TAB5",#N/A,TRUE,"GENERAL"}</definedName>
    <definedName name="_______u4" localSheetId="4" hidden="1">{"TAB1",#N/A,TRUE,"GENERAL";"TAB2",#N/A,TRUE,"GENERAL";"TAB3",#N/A,TRUE,"GENERAL";"TAB4",#N/A,TRUE,"GENERAL";"TAB5",#N/A,TRUE,"GENERAL"}</definedName>
    <definedName name="_______u4" localSheetId="11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6" hidden="1">{"TAB1",#N/A,TRUE,"GENERAL";"TAB2",#N/A,TRUE,"GENERAL";"TAB3",#N/A,TRUE,"GENERAL";"TAB4",#N/A,TRUE,"GENERAL";"TAB5",#N/A,TRUE,"GENERAL"}</definedName>
    <definedName name="_______u5" localSheetId="14" hidden="1">{"TAB1",#N/A,TRUE,"GENERAL";"TAB2",#N/A,TRUE,"GENERAL";"TAB3",#N/A,TRUE,"GENERAL";"TAB4",#N/A,TRUE,"GENERAL";"TAB5",#N/A,TRUE,"GENERAL"}</definedName>
    <definedName name="_______u5" localSheetId="12" hidden="1">{"TAB1",#N/A,TRUE,"GENERAL";"TAB2",#N/A,TRUE,"GENERAL";"TAB3",#N/A,TRUE,"GENERAL";"TAB4",#N/A,TRUE,"GENERAL";"TAB5",#N/A,TRUE,"GENERAL"}</definedName>
    <definedName name="_______u5" localSheetId="3" hidden="1">{"TAB1",#N/A,TRUE,"GENERAL";"TAB2",#N/A,TRUE,"GENERAL";"TAB3",#N/A,TRUE,"GENERAL";"TAB4",#N/A,TRUE,"GENERAL";"TAB5",#N/A,TRUE,"GENERAL"}</definedName>
    <definedName name="_______u5" localSheetId="10" hidden="1">{"TAB1",#N/A,TRUE,"GENERAL";"TAB2",#N/A,TRUE,"GENERAL";"TAB3",#N/A,TRUE,"GENERAL";"TAB4",#N/A,TRUE,"GENERAL";"TAB5",#N/A,TRUE,"GENERAL"}</definedName>
    <definedName name="_______u5" localSheetId="9" hidden="1">{"TAB1",#N/A,TRUE,"GENERAL";"TAB2",#N/A,TRUE,"GENERAL";"TAB3",#N/A,TRUE,"GENERAL";"TAB4",#N/A,TRUE,"GENERAL";"TAB5",#N/A,TRUE,"GENERAL"}</definedName>
    <definedName name="_______u5" localSheetId="13" hidden="1">{"TAB1",#N/A,TRUE,"GENERAL";"TAB2",#N/A,TRUE,"GENERAL";"TAB3",#N/A,TRUE,"GENERAL";"TAB4",#N/A,TRUE,"GENERAL";"TAB5",#N/A,TRUE,"GENERAL"}</definedName>
    <definedName name="_______u5" localSheetId="4" hidden="1">{"TAB1",#N/A,TRUE,"GENERAL";"TAB2",#N/A,TRUE,"GENERAL";"TAB3",#N/A,TRUE,"GENERAL";"TAB4",#N/A,TRUE,"GENERAL";"TAB5",#N/A,TRUE,"GENERAL"}</definedName>
    <definedName name="_______u5" localSheetId="1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6" hidden="1">{"TAB1",#N/A,TRUE,"GENERAL";"TAB2",#N/A,TRUE,"GENERAL";"TAB3",#N/A,TRUE,"GENERAL";"TAB4",#N/A,TRUE,"GENERAL";"TAB5",#N/A,TRUE,"GENERAL"}</definedName>
    <definedName name="_______u6" localSheetId="14" hidden="1">{"TAB1",#N/A,TRUE,"GENERAL";"TAB2",#N/A,TRUE,"GENERAL";"TAB3",#N/A,TRUE,"GENERAL";"TAB4",#N/A,TRUE,"GENERAL";"TAB5",#N/A,TRUE,"GENERAL"}</definedName>
    <definedName name="_______u6" localSheetId="12" hidden="1">{"TAB1",#N/A,TRUE,"GENERAL";"TAB2",#N/A,TRUE,"GENERAL";"TAB3",#N/A,TRUE,"GENERAL";"TAB4",#N/A,TRUE,"GENERAL";"TAB5",#N/A,TRUE,"GENERAL"}</definedName>
    <definedName name="_______u6" localSheetId="3" hidden="1">{"TAB1",#N/A,TRUE,"GENERAL";"TAB2",#N/A,TRUE,"GENERAL";"TAB3",#N/A,TRUE,"GENERAL";"TAB4",#N/A,TRUE,"GENERAL";"TAB5",#N/A,TRUE,"GENERAL"}</definedName>
    <definedName name="_______u6" localSheetId="10" hidden="1">{"TAB1",#N/A,TRUE,"GENERAL";"TAB2",#N/A,TRUE,"GENERAL";"TAB3",#N/A,TRUE,"GENERAL";"TAB4",#N/A,TRUE,"GENERAL";"TAB5",#N/A,TRUE,"GENERAL"}</definedName>
    <definedName name="_______u6" localSheetId="9" hidden="1">{"TAB1",#N/A,TRUE,"GENERAL";"TAB2",#N/A,TRUE,"GENERAL";"TAB3",#N/A,TRUE,"GENERAL";"TAB4",#N/A,TRUE,"GENERAL";"TAB5",#N/A,TRUE,"GENERAL"}</definedName>
    <definedName name="_______u6" localSheetId="13" hidden="1">{"TAB1",#N/A,TRUE,"GENERAL";"TAB2",#N/A,TRUE,"GENERAL";"TAB3",#N/A,TRUE,"GENERAL";"TAB4",#N/A,TRUE,"GENERAL";"TAB5",#N/A,TRUE,"GENERAL"}</definedName>
    <definedName name="_______u6" localSheetId="4" hidden="1">{"TAB1",#N/A,TRUE,"GENERAL";"TAB2",#N/A,TRUE,"GENERAL";"TAB3",#N/A,TRUE,"GENERAL";"TAB4",#N/A,TRUE,"GENERAL";"TAB5",#N/A,TRUE,"GENERAL"}</definedName>
    <definedName name="_______u6" localSheetId="1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6" hidden="1">{"via1",#N/A,TRUE,"general";"via2",#N/A,TRUE,"general";"via3",#N/A,TRUE,"general"}</definedName>
    <definedName name="_______u7" localSheetId="14" hidden="1">{"via1",#N/A,TRUE,"general";"via2",#N/A,TRUE,"general";"via3",#N/A,TRUE,"general"}</definedName>
    <definedName name="_______u7" localSheetId="12" hidden="1">{"via1",#N/A,TRUE,"general";"via2",#N/A,TRUE,"general";"via3",#N/A,TRUE,"general"}</definedName>
    <definedName name="_______u7" localSheetId="3" hidden="1">{"via1",#N/A,TRUE,"general";"via2",#N/A,TRUE,"general";"via3",#N/A,TRUE,"general"}</definedName>
    <definedName name="_______u7" localSheetId="10" hidden="1">{"via1",#N/A,TRUE,"general";"via2",#N/A,TRUE,"general";"via3",#N/A,TRUE,"general"}</definedName>
    <definedName name="_______u7" localSheetId="9" hidden="1">{"via1",#N/A,TRUE,"general";"via2",#N/A,TRUE,"general";"via3",#N/A,TRUE,"general"}</definedName>
    <definedName name="_______u7" localSheetId="13" hidden="1">{"via1",#N/A,TRUE,"general";"via2",#N/A,TRUE,"general";"via3",#N/A,TRUE,"general"}</definedName>
    <definedName name="_______u7" localSheetId="4" hidden="1">{"via1",#N/A,TRUE,"general";"via2",#N/A,TRUE,"general";"via3",#N/A,TRUE,"general"}</definedName>
    <definedName name="_______u7" localSheetId="11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6" hidden="1">{"TAB1",#N/A,TRUE,"GENERAL";"TAB2",#N/A,TRUE,"GENERAL";"TAB3",#N/A,TRUE,"GENERAL";"TAB4",#N/A,TRUE,"GENERAL";"TAB5",#N/A,TRUE,"GENERAL"}</definedName>
    <definedName name="_______u8" localSheetId="14" hidden="1">{"TAB1",#N/A,TRUE,"GENERAL";"TAB2",#N/A,TRUE,"GENERAL";"TAB3",#N/A,TRUE,"GENERAL";"TAB4",#N/A,TRUE,"GENERAL";"TAB5",#N/A,TRUE,"GENERAL"}</definedName>
    <definedName name="_______u8" localSheetId="12" hidden="1">{"TAB1",#N/A,TRUE,"GENERAL";"TAB2",#N/A,TRUE,"GENERAL";"TAB3",#N/A,TRUE,"GENERAL";"TAB4",#N/A,TRUE,"GENERAL";"TAB5",#N/A,TRUE,"GENERAL"}</definedName>
    <definedName name="_______u8" localSheetId="3" hidden="1">{"TAB1",#N/A,TRUE,"GENERAL";"TAB2",#N/A,TRUE,"GENERAL";"TAB3",#N/A,TRUE,"GENERAL";"TAB4",#N/A,TRUE,"GENERAL";"TAB5",#N/A,TRUE,"GENERAL"}</definedName>
    <definedName name="_______u8" localSheetId="10" hidden="1">{"TAB1",#N/A,TRUE,"GENERAL";"TAB2",#N/A,TRUE,"GENERAL";"TAB3",#N/A,TRUE,"GENERAL";"TAB4",#N/A,TRUE,"GENERAL";"TAB5",#N/A,TRUE,"GENERAL"}</definedName>
    <definedName name="_______u8" localSheetId="9" hidden="1">{"TAB1",#N/A,TRUE,"GENERAL";"TAB2",#N/A,TRUE,"GENERAL";"TAB3",#N/A,TRUE,"GENERAL";"TAB4",#N/A,TRUE,"GENERAL";"TAB5",#N/A,TRUE,"GENERAL"}</definedName>
    <definedName name="_______u8" localSheetId="13" hidden="1">{"TAB1",#N/A,TRUE,"GENERAL";"TAB2",#N/A,TRUE,"GENERAL";"TAB3",#N/A,TRUE,"GENERAL";"TAB4",#N/A,TRUE,"GENERAL";"TAB5",#N/A,TRUE,"GENERAL"}</definedName>
    <definedName name="_______u8" localSheetId="4" hidden="1">{"TAB1",#N/A,TRUE,"GENERAL";"TAB2",#N/A,TRUE,"GENERAL";"TAB3",#N/A,TRUE,"GENERAL";"TAB4",#N/A,TRUE,"GENERAL";"TAB5",#N/A,TRUE,"GENERAL"}</definedName>
    <definedName name="_______u8" localSheetId="11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6" hidden="1">{"TAB1",#N/A,TRUE,"GENERAL";"TAB2",#N/A,TRUE,"GENERAL";"TAB3",#N/A,TRUE,"GENERAL";"TAB4",#N/A,TRUE,"GENERAL";"TAB5",#N/A,TRUE,"GENERAL"}</definedName>
    <definedName name="_______u9" localSheetId="14" hidden="1">{"TAB1",#N/A,TRUE,"GENERAL";"TAB2",#N/A,TRUE,"GENERAL";"TAB3",#N/A,TRUE,"GENERAL";"TAB4",#N/A,TRUE,"GENERAL";"TAB5",#N/A,TRUE,"GENERAL"}</definedName>
    <definedName name="_______u9" localSheetId="12" hidden="1">{"TAB1",#N/A,TRUE,"GENERAL";"TAB2",#N/A,TRUE,"GENERAL";"TAB3",#N/A,TRUE,"GENERAL";"TAB4",#N/A,TRUE,"GENERAL";"TAB5",#N/A,TRUE,"GENERAL"}</definedName>
    <definedName name="_______u9" localSheetId="3" hidden="1">{"TAB1",#N/A,TRUE,"GENERAL";"TAB2",#N/A,TRUE,"GENERAL";"TAB3",#N/A,TRUE,"GENERAL";"TAB4",#N/A,TRUE,"GENERAL";"TAB5",#N/A,TRUE,"GENERAL"}</definedName>
    <definedName name="_______u9" localSheetId="10" hidden="1">{"TAB1",#N/A,TRUE,"GENERAL";"TAB2",#N/A,TRUE,"GENERAL";"TAB3",#N/A,TRUE,"GENERAL";"TAB4",#N/A,TRUE,"GENERAL";"TAB5",#N/A,TRUE,"GENERAL"}</definedName>
    <definedName name="_______u9" localSheetId="9" hidden="1">{"TAB1",#N/A,TRUE,"GENERAL";"TAB2",#N/A,TRUE,"GENERAL";"TAB3",#N/A,TRUE,"GENERAL";"TAB4",#N/A,TRUE,"GENERAL";"TAB5",#N/A,TRUE,"GENERAL"}</definedName>
    <definedName name="_______u9" localSheetId="13" hidden="1">{"TAB1",#N/A,TRUE,"GENERAL";"TAB2",#N/A,TRUE,"GENERAL";"TAB3",#N/A,TRUE,"GENERAL";"TAB4",#N/A,TRUE,"GENERAL";"TAB5",#N/A,TRUE,"GENERAL"}</definedName>
    <definedName name="_______u9" localSheetId="4" hidden="1">{"TAB1",#N/A,TRUE,"GENERAL";"TAB2",#N/A,TRUE,"GENERAL";"TAB3",#N/A,TRUE,"GENERAL";"TAB4",#N/A,TRUE,"GENERAL";"TAB5",#N/A,TRUE,"GENERAL"}</definedName>
    <definedName name="_______u9" localSheetId="1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6" hidden="1">{"TAB1",#N/A,TRUE,"GENERAL";"TAB2",#N/A,TRUE,"GENERAL";"TAB3",#N/A,TRUE,"GENERAL";"TAB4",#N/A,TRUE,"GENERAL";"TAB5",#N/A,TRUE,"GENERAL"}</definedName>
    <definedName name="_______ur7" localSheetId="14" hidden="1">{"TAB1",#N/A,TRUE,"GENERAL";"TAB2",#N/A,TRUE,"GENERAL";"TAB3",#N/A,TRUE,"GENERAL";"TAB4",#N/A,TRUE,"GENERAL";"TAB5",#N/A,TRUE,"GENERAL"}</definedName>
    <definedName name="_______ur7" localSheetId="12" hidden="1">{"TAB1",#N/A,TRUE,"GENERAL";"TAB2",#N/A,TRUE,"GENERAL";"TAB3",#N/A,TRUE,"GENERAL";"TAB4",#N/A,TRUE,"GENERAL";"TAB5",#N/A,TRUE,"GENERAL"}</definedName>
    <definedName name="_______ur7" localSheetId="3" hidden="1">{"TAB1",#N/A,TRUE,"GENERAL";"TAB2",#N/A,TRUE,"GENERAL";"TAB3",#N/A,TRUE,"GENERAL";"TAB4",#N/A,TRUE,"GENERAL";"TAB5",#N/A,TRUE,"GENERAL"}</definedName>
    <definedName name="_______ur7" localSheetId="10" hidden="1">{"TAB1",#N/A,TRUE,"GENERAL";"TAB2",#N/A,TRUE,"GENERAL";"TAB3",#N/A,TRUE,"GENERAL";"TAB4",#N/A,TRUE,"GENERAL";"TAB5",#N/A,TRUE,"GENERAL"}</definedName>
    <definedName name="_______ur7" localSheetId="9" hidden="1">{"TAB1",#N/A,TRUE,"GENERAL";"TAB2",#N/A,TRUE,"GENERAL";"TAB3",#N/A,TRUE,"GENERAL";"TAB4",#N/A,TRUE,"GENERAL";"TAB5",#N/A,TRUE,"GENERAL"}</definedName>
    <definedName name="_______ur7" localSheetId="13" hidden="1">{"TAB1",#N/A,TRUE,"GENERAL";"TAB2",#N/A,TRUE,"GENERAL";"TAB3",#N/A,TRUE,"GENERAL";"TAB4",#N/A,TRUE,"GENERAL";"TAB5",#N/A,TRUE,"GENERAL"}</definedName>
    <definedName name="_______ur7" localSheetId="4" hidden="1">{"TAB1",#N/A,TRUE,"GENERAL";"TAB2",#N/A,TRUE,"GENERAL";"TAB3",#N/A,TRUE,"GENERAL";"TAB4",#N/A,TRUE,"GENERAL";"TAB5",#N/A,TRUE,"GENERAL"}</definedName>
    <definedName name="_______ur7" localSheetId="1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6" hidden="1">{"via1",#N/A,TRUE,"general";"via2",#N/A,TRUE,"general";"via3",#N/A,TRUE,"general"}</definedName>
    <definedName name="_______v2" localSheetId="14" hidden="1">{"via1",#N/A,TRUE,"general";"via2",#N/A,TRUE,"general";"via3",#N/A,TRUE,"general"}</definedName>
    <definedName name="_______v2" localSheetId="12" hidden="1">{"via1",#N/A,TRUE,"general";"via2",#N/A,TRUE,"general";"via3",#N/A,TRUE,"general"}</definedName>
    <definedName name="_______v2" localSheetId="3" hidden="1">{"via1",#N/A,TRUE,"general";"via2",#N/A,TRUE,"general";"via3",#N/A,TRUE,"general"}</definedName>
    <definedName name="_______v2" localSheetId="10" hidden="1">{"via1",#N/A,TRUE,"general";"via2",#N/A,TRUE,"general";"via3",#N/A,TRUE,"general"}</definedName>
    <definedName name="_______v2" localSheetId="9" hidden="1">{"via1",#N/A,TRUE,"general";"via2",#N/A,TRUE,"general";"via3",#N/A,TRUE,"general"}</definedName>
    <definedName name="_______v2" localSheetId="13" hidden="1">{"via1",#N/A,TRUE,"general";"via2",#N/A,TRUE,"general";"via3",#N/A,TRUE,"general"}</definedName>
    <definedName name="_______v2" localSheetId="4" hidden="1">{"via1",#N/A,TRUE,"general";"via2",#N/A,TRUE,"general";"via3",#N/A,TRUE,"general"}</definedName>
    <definedName name="_______v2" localSheetId="11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6" hidden="1">{"TAB1",#N/A,TRUE,"GENERAL";"TAB2",#N/A,TRUE,"GENERAL";"TAB3",#N/A,TRUE,"GENERAL";"TAB4",#N/A,TRUE,"GENERAL";"TAB5",#N/A,TRUE,"GENERAL"}</definedName>
    <definedName name="_______v3" localSheetId="14" hidden="1">{"TAB1",#N/A,TRUE,"GENERAL";"TAB2",#N/A,TRUE,"GENERAL";"TAB3",#N/A,TRUE,"GENERAL";"TAB4",#N/A,TRUE,"GENERAL";"TAB5",#N/A,TRUE,"GENERAL"}</definedName>
    <definedName name="_______v3" localSheetId="12" hidden="1">{"TAB1",#N/A,TRUE,"GENERAL";"TAB2",#N/A,TRUE,"GENERAL";"TAB3",#N/A,TRUE,"GENERAL";"TAB4",#N/A,TRUE,"GENERAL";"TAB5",#N/A,TRUE,"GENERAL"}</definedName>
    <definedName name="_______v3" localSheetId="3" hidden="1">{"TAB1",#N/A,TRUE,"GENERAL";"TAB2",#N/A,TRUE,"GENERAL";"TAB3",#N/A,TRUE,"GENERAL";"TAB4",#N/A,TRUE,"GENERAL";"TAB5",#N/A,TRUE,"GENERAL"}</definedName>
    <definedName name="_______v3" localSheetId="10" hidden="1">{"TAB1",#N/A,TRUE,"GENERAL";"TAB2",#N/A,TRUE,"GENERAL";"TAB3",#N/A,TRUE,"GENERAL";"TAB4",#N/A,TRUE,"GENERAL";"TAB5",#N/A,TRUE,"GENERAL"}</definedName>
    <definedName name="_______v3" localSheetId="9" hidden="1">{"TAB1",#N/A,TRUE,"GENERAL";"TAB2",#N/A,TRUE,"GENERAL";"TAB3",#N/A,TRUE,"GENERAL";"TAB4",#N/A,TRUE,"GENERAL";"TAB5",#N/A,TRUE,"GENERAL"}</definedName>
    <definedName name="_______v3" localSheetId="13" hidden="1">{"TAB1",#N/A,TRUE,"GENERAL";"TAB2",#N/A,TRUE,"GENERAL";"TAB3",#N/A,TRUE,"GENERAL";"TAB4",#N/A,TRUE,"GENERAL";"TAB5",#N/A,TRUE,"GENERAL"}</definedName>
    <definedName name="_______v3" localSheetId="4" hidden="1">{"TAB1",#N/A,TRUE,"GENERAL";"TAB2",#N/A,TRUE,"GENERAL";"TAB3",#N/A,TRUE,"GENERAL";"TAB4",#N/A,TRUE,"GENERAL";"TAB5",#N/A,TRUE,"GENERAL"}</definedName>
    <definedName name="_______v3" localSheetId="1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6" hidden="1">{"TAB1",#N/A,TRUE,"GENERAL";"TAB2",#N/A,TRUE,"GENERAL";"TAB3",#N/A,TRUE,"GENERAL";"TAB4",#N/A,TRUE,"GENERAL";"TAB5",#N/A,TRUE,"GENERAL"}</definedName>
    <definedName name="_______v4" localSheetId="14" hidden="1">{"TAB1",#N/A,TRUE,"GENERAL";"TAB2",#N/A,TRUE,"GENERAL";"TAB3",#N/A,TRUE,"GENERAL";"TAB4",#N/A,TRUE,"GENERAL";"TAB5",#N/A,TRUE,"GENERAL"}</definedName>
    <definedName name="_______v4" localSheetId="12" hidden="1">{"TAB1",#N/A,TRUE,"GENERAL";"TAB2",#N/A,TRUE,"GENERAL";"TAB3",#N/A,TRUE,"GENERAL";"TAB4",#N/A,TRUE,"GENERAL";"TAB5",#N/A,TRUE,"GENERAL"}</definedName>
    <definedName name="_______v4" localSheetId="3" hidden="1">{"TAB1",#N/A,TRUE,"GENERAL";"TAB2",#N/A,TRUE,"GENERAL";"TAB3",#N/A,TRUE,"GENERAL";"TAB4",#N/A,TRUE,"GENERAL";"TAB5",#N/A,TRUE,"GENERAL"}</definedName>
    <definedName name="_______v4" localSheetId="10" hidden="1">{"TAB1",#N/A,TRUE,"GENERAL";"TAB2",#N/A,TRUE,"GENERAL";"TAB3",#N/A,TRUE,"GENERAL";"TAB4",#N/A,TRUE,"GENERAL";"TAB5",#N/A,TRUE,"GENERAL"}</definedName>
    <definedName name="_______v4" localSheetId="9" hidden="1">{"TAB1",#N/A,TRUE,"GENERAL";"TAB2",#N/A,TRUE,"GENERAL";"TAB3",#N/A,TRUE,"GENERAL";"TAB4",#N/A,TRUE,"GENERAL";"TAB5",#N/A,TRUE,"GENERAL"}</definedName>
    <definedName name="_______v4" localSheetId="13" hidden="1">{"TAB1",#N/A,TRUE,"GENERAL";"TAB2",#N/A,TRUE,"GENERAL";"TAB3",#N/A,TRUE,"GENERAL";"TAB4",#N/A,TRUE,"GENERAL";"TAB5",#N/A,TRUE,"GENERAL"}</definedName>
    <definedName name="_______v4" localSheetId="4" hidden="1">{"TAB1",#N/A,TRUE,"GENERAL";"TAB2",#N/A,TRUE,"GENERAL";"TAB3",#N/A,TRUE,"GENERAL";"TAB4",#N/A,TRUE,"GENERAL";"TAB5",#N/A,TRUE,"GENERAL"}</definedName>
    <definedName name="_______v4" localSheetId="11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6" hidden="1">{"TAB1",#N/A,TRUE,"GENERAL";"TAB2",#N/A,TRUE,"GENERAL";"TAB3",#N/A,TRUE,"GENERAL";"TAB4",#N/A,TRUE,"GENERAL";"TAB5",#N/A,TRUE,"GENERAL"}</definedName>
    <definedName name="_______v5" localSheetId="14" hidden="1">{"TAB1",#N/A,TRUE,"GENERAL";"TAB2",#N/A,TRUE,"GENERAL";"TAB3",#N/A,TRUE,"GENERAL";"TAB4",#N/A,TRUE,"GENERAL";"TAB5",#N/A,TRUE,"GENERAL"}</definedName>
    <definedName name="_______v5" localSheetId="12" hidden="1">{"TAB1",#N/A,TRUE,"GENERAL";"TAB2",#N/A,TRUE,"GENERAL";"TAB3",#N/A,TRUE,"GENERAL";"TAB4",#N/A,TRUE,"GENERAL";"TAB5",#N/A,TRUE,"GENERAL"}</definedName>
    <definedName name="_______v5" localSheetId="3" hidden="1">{"TAB1",#N/A,TRUE,"GENERAL";"TAB2",#N/A,TRUE,"GENERAL";"TAB3",#N/A,TRUE,"GENERAL";"TAB4",#N/A,TRUE,"GENERAL";"TAB5",#N/A,TRUE,"GENERAL"}</definedName>
    <definedName name="_______v5" localSheetId="10" hidden="1">{"TAB1",#N/A,TRUE,"GENERAL";"TAB2",#N/A,TRUE,"GENERAL";"TAB3",#N/A,TRUE,"GENERAL";"TAB4",#N/A,TRUE,"GENERAL";"TAB5",#N/A,TRUE,"GENERAL"}</definedName>
    <definedName name="_______v5" localSheetId="9" hidden="1">{"TAB1",#N/A,TRUE,"GENERAL";"TAB2",#N/A,TRUE,"GENERAL";"TAB3",#N/A,TRUE,"GENERAL";"TAB4",#N/A,TRUE,"GENERAL";"TAB5",#N/A,TRUE,"GENERAL"}</definedName>
    <definedName name="_______v5" localSheetId="13" hidden="1">{"TAB1",#N/A,TRUE,"GENERAL";"TAB2",#N/A,TRUE,"GENERAL";"TAB3",#N/A,TRUE,"GENERAL";"TAB4",#N/A,TRUE,"GENERAL";"TAB5",#N/A,TRUE,"GENERAL"}</definedName>
    <definedName name="_______v5" localSheetId="4" hidden="1">{"TAB1",#N/A,TRUE,"GENERAL";"TAB2",#N/A,TRUE,"GENERAL";"TAB3",#N/A,TRUE,"GENERAL";"TAB4",#N/A,TRUE,"GENERAL";"TAB5",#N/A,TRUE,"GENERAL"}</definedName>
    <definedName name="_______v5" localSheetId="11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6" hidden="1">{"TAB1",#N/A,TRUE,"GENERAL";"TAB2",#N/A,TRUE,"GENERAL";"TAB3",#N/A,TRUE,"GENERAL";"TAB4",#N/A,TRUE,"GENERAL";"TAB5",#N/A,TRUE,"GENERAL"}</definedName>
    <definedName name="_______v6" localSheetId="14" hidden="1">{"TAB1",#N/A,TRUE,"GENERAL";"TAB2",#N/A,TRUE,"GENERAL";"TAB3",#N/A,TRUE,"GENERAL";"TAB4",#N/A,TRUE,"GENERAL";"TAB5",#N/A,TRUE,"GENERAL"}</definedName>
    <definedName name="_______v6" localSheetId="12" hidden="1">{"TAB1",#N/A,TRUE,"GENERAL";"TAB2",#N/A,TRUE,"GENERAL";"TAB3",#N/A,TRUE,"GENERAL";"TAB4",#N/A,TRUE,"GENERAL";"TAB5",#N/A,TRUE,"GENERAL"}</definedName>
    <definedName name="_______v6" localSheetId="3" hidden="1">{"TAB1",#N/A,TRUE,"GENERAL";"TAB2",#N/A,TRUE,"GENERAL";"TAB3",#N/A,TRUE,"GENERAL";"TAB4",#N/A,TRUE,"GENERAL";"TAB5",#N/A,TRUE,"GENERAL"}</definedName>
    <definedName name="_______v6" localSheetId="10" hidden="1">{"TAB1",#N/A,TRUE,"GENERAL";"TAB2",#N/A,TRUE,"GENERAL";"TAB3",#N/A,TRUE,"GENERAL";"TAB4",#N/A,TRUE,"GENERAL";"TAB5",#N/A,TRUE,"GENERAL"}</definedName>
    <definedName name="_______v6" localSheetId="9" hidden="1">{"TAB1",#N/A,TRUE,"GENERAL";"TAB2",#N/A,TRUE,"GENERAL";"TAB3",#N/A,TRUE,"GENERAL";"TAB4",#N/A,TRUE,"GENERAL";"TAB5",#N/A,TRUE,"GENERAL"}</definedName>
    <definedName name="_______v6" localSheetId="13" hidden="1">{"TAB1",#N/A,TRUE,"GENERAL";"TAB2",#N/A,TRUE,"GENERAL";"TAB3",#N/A,TRUE,"GENERAL";"TAB4",#N/A,TRUE,"GENERAL";"TAB5",#N/A,TRUE,"GENERAL"}</definedName>
    <definedName name="_______v6" localSheetId="4" hidden="1">{"TAB1",#N/A,TRUE,"GENERAL";"TAB2",#N/A,TRUE,"GENERAL";"TAB3",#N/A,TRUE,"GENERAL";"TAB4",#N/A,TRUE,"GENERAL";"TAB5",#N/A,TRUE,"GENERAL"}</definedName>
    <definedName name="_______v6" localSheetId="11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6" hidden="1">{"via1",#N/A,TRUE,"general";"via2",#N/A,TRUE,"general";"via3",#N/A,TRUE,"general"}</definedName>
    <definedName name="_______v7" localSheetId="14" hidden="1">{"via1",#N/A,TRUE,"general";"via2",#N/A,TRUE,"general";"via3",#N/A,TRUE,"general"}</definedName>
    <definedName name="_______v7" localSheetId="12" hidden="1">{"via1",#N/A,TRUE,"general";"via2",#N/A,TRUE,"general";"via3",#N/A,TRUE,"general"}</definedName>
    <definedName name="_______v7" localSheetId="3" hidden="1">{"via1",#N/A,TRUE,"general";"via2",#N/A,TRUE,"general";"via3",#N/A,TRUE,"general"}</definedName>
    <definedName name="_______v7" localSheetId="10" hidden="1">{"via1",#N/A,TRUE,"general";"via2",#N/A,TRUE,"general";"via3",#N/A,TRUE,"general"}</definedName>
    <definedName name="_______v7" localSheetId="9" hidden="1">{"via1",#N/A,TRUE,"general";"via2",#N/A,TRUE,"general";"via3",#N/A,TRUE,"general"}</definedName>
    <definedName name="_______v7" localSheetId="13" hidden="1">{"via1",#N/A,TRUE,"general";"via2",#N/A,TRUE,"general";"via3",#N/A,TRUE,"general"}</definedName>
    <definedName name="_______v7" localSheetId="4" hidden="1">{"via1",#N/A,TRUE,"general";"via2",#N/A,TRUE,"general";"via3",#N/A,TRUE,"general"}</definedName>
    <definedName name="_______v7" localSheetId="11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6" hidden="1">{"TAB1",#N/A,TRUE,"GENERAL";"TAB2",#N/A,TRUE,"GENERAL";"TAB3",#N/A,TRUE,"GENERAL";"TAB4",#N/A,TRUE,"GENERAL";"TAB5",#N/A,TRUE,"GENERAL"}</definedName>
    <definedName name="_______v8" localSheetId="14" hidden="1">{"TAB1",#N/A,TRUE,"GENERAL";"TAB2",#N/A,TRUE,"GENERAL";"TAB3",#N/A,TRUE,"GENERAL";"TAB4",#N/A,TRUE,"GENERAL";"TAB5",#N/A,TRUE,"GENERAL"}</definedName>
    <definedName name="_______v8" localSheetId="12" hidden="1">{"TAB1",#N/A,TRUE,"GENERAL";"TAB2",#N/A,TRUE,"GENERAL";"TAB3",#N/A,TRUE,"GENERAL";"TAB4",#N/A,TRUE,"GENERAL";"TAB5",#N/A,TRUE,"GENERAL"}</definedName>
    <definedName name="_______v8" localSheetId="3" hidden="1">{"TAB1",#N/A,TRUE,"GENERAL";"TAB2",#N/A,TRUE,"GENERAL";"TAB3",#N/A,TRUE,"GENERAL";"TAB4",#N/A,TRUE,"GENERAL";"TAB5",#N/A,TRUE,"GENERAL"}</definedName>
    <definedName name="_______v8" localSheetId="10" hidden="1">{"TAB1",#N/A,TRUE,"GENERAL";"TAB2",#N/A,TRUE,"GENERAL";"TAB3",#N/A,TRUE,"GENERAL";"TAB4",#N/A,TRUE,"GENERAL";"TAB5",#N/A,TRUE,"GENERAL"}</definedName>
    <definedName name="_______v8" localSheetId="9" hidden="1">{"TAB1",#N/A,TRUE,"GENERAL";"TAB2",#N/A,TRUE,"GENERAL";"TAB3",#N/A,TRUE,"GENERAL";"TAB4",#N/A,TRUE,"GENERAL";"TAB5",#N/A,TRUE,"GENERAL"}</definedName>
    <definedName name="_______v8" localSheetId="13" hidden="1">{"TAB1",#N/A,TRUE,"GENERAL";"TAB2",#N/A,TRUE,"GENERAL";"TAB3",#N/A,TRUE,"GENERAL";"TAB4",#N/A,TRUE,"GENERAL";"TAB5",#N/A,TRUE,"GENERAL"}</definedName>
    <definedName name="_______v8" localSheetId="4" hidden="1">{"TAB1",#N/A,TRUE,"GENERAL";"TAB2",#N/A,TRUE,"GENERAL";"TAB3",#N/A,TRUE,"GENERAL";"TAB4",#N/A,TRUE,"GENERAL";"TAB5",#N/A,TRUE,"GENERAL"}</definedName>
    <definedName name="_______v8" localSheetId="11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6" hidden="1">{"TAB1",#N/A,TRUE,"GENERAL";"TAB2",#N/A,TRUE,"GENERAL";"TAB3",#N/A,TRUE,"GENERAL";"TAB4",#N/A,TRUE,"GENERAL";"TAB5",#N/A,TRUE,"GENERAL"}</definedName>
    <definedName name="_______v9" localSheetId="14" hidden="1">{"TAB1",#N/A,TRUE,"GENERAL";"TAB2",#N/A,TRUE,"GENERAL";"TAB3",#N/A,TRUE,"GENERAL";"TAB4",#N/A,TRUE,"GENERAL";"TAB5",#N/A,TRUE,"GENERAL"}</definedName>
    <definedName name="_______v9" localSheetId="12" hidden="1">{"TAB1",#N/A,TRUE,"GENERAL";"TAB2",#N/A,TRUE,"GENERAL";"TAB3",#N/A,TRUE,"GENERAL";"TAB4",#N/A,TRUE,"GENERAL";"TAB5",#N/A,TRUE,"GENERAL"}</definedName>
    <definedName name="_______v9" localSheetId="3" hidden="1">{"TAB1",#N/A,TRUE,"GENERAL";"TAB2",#N/A,TRUE,"GENERAL";"TAB3",#N/A,TRUE,"GENERAL";"TAB4",#N/A,TRUE,"GENERAL";"TAB5",#N/A,TRUE,"GENERAL"}</definedName>
    <definedName name="_______v9" localSheetId="10" hidden="1">{"TAB1",#N/A,TRUE,"GENERAL";"TAB2",#N/A,TRUE,"GENERAL";"TAB3",#N/A,TRUE,"GENERAL";"TAB4",#N/A,TRUE,"GENERAL";"TAB5",#N/A,TRUE,"GENERAL"}</definedName>
    <definedName name="_______v9" localSheetId="9" hidden="1">{"TAB1",#N/A,TRUE,"GENERAL";"TAB2",#N/A,TRUE,"GENERAL";"TAB3",#N/A,TRUE,"GENERAL";"TAB4",#N/A,TRUE,"GENERAL";"TAB5",#N/A,TRUE,"GENERAL"}</definedName>
    <definedName name="_______v9" localSheetId="13" hidden="1">{"TAB1",#N/A,TRUE,"GENERAL";"TAB2",#N/A,TRUE,"GENERAL";"TAB3",#N/A,TRUE,"GENERAL";"TAB4",#N/A,TRUE,"GENERAL";"TAB5",#N/A,TRUE,"GENERAL"}</definedName>
    <definedName name="_______v9" localSheetId="4" hidden="1">{"TAB1",#N/A,TRUE,"GENERAL";"TAB2",#N/A,TRUE,"GENERAL";"TAB3",#N/A,TRUE,"GENERAL";"TAB4",#N/A,TRUE,"GENERAL";"TAB5",#N/A,TRUE,"GENERAL"}</definedName>
    <definedName name="_______v9" localSheetId="1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6" hidden="1">{"via1",#N/A,TRUE,"general";"via2",#N/A,TRUE,"general";"via3",#N/A,TRUE,"general"}</definedName>
    <definedName name="_______vfv4" localSheetId="14" hidden="1">{"via1",#N/A,TRUE,"general";"via2",#N/A,TRUE,"general";"via3",#N/A,TRUE,"general"}</definedName>
    <definedName name="_______vfv4" localSheetId="12" hidden="1">{"via1",#N/A,TRUE,"general";"via2",#N/A,TRUE,"general";"via3",#N/A,TRUE,"general"}</definedName>
    <definedName name="_______vfv4" localSheetId="3" hidden="1">{"via1",#N/A,TRUE,"general";"via2",#N/A,TRUE,"general";"via3",#N/A,TRUE,"general"}</definedName>
    <definedName name="_______vfv4" localSheetId="10" hidden="1">{"via1",#N/A,TRUE,"general";"via2",#N/A,TRUE,"general";"via3",#N/A,TRUE,"general"}</definedName>
    <definedName name="_______vfv4" localSheetId="9" hidden="1">{"via1",#N/A,TRUE,"general";"via2",#N/A,TRUE,"general";"via3",#N/A,TRUE,"general"}</definedName>
    <definedName name="_______vfv4" localSheetId="13" hidden="1">{"via1",#N/A,TRUE,"general";"via2",#N/A,TRUE,"general";"via3",#N/A,TRUE,"general"}</definedName>
    <definedName name="_______vfv4" localSheetId="4" hidden="1">{"via1",#N/A,TRUE,"general";"via2",#N/A,TRUE,"general";"via3",#N/A,TRUE,"general"}</definedName>
    <definedName name="_______vfv4" localSheetId="11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6" hidden="1">{"TAB1",#N/A,TRUE,"GENERAL";"TAB2",#N/A,TRUE,"GENERAL";"TAB3",#N/A,TRUE,"GENERAL";"TAB4",#N/A,TRUE,"GENERAL";"TAB5",#N/A,TRUE,"GENERAL"}</definedName>
    <definedName name="_______x1" localSheetId="14" hidden="1">{"TAB1",#N/A,TRUE,"GENERAL";"TAB2",#N/A,TRUE,"GENERAL";"TAB3",#N/A,TRUE,"GENERAL";"TAB4",#N/A,TRUE,"GENERAL";"TAB5",#N/A,TRUE,"GENERAL"}</definedName>
    <definedName name="_______x1" localSheetId="12" hidden="1">{"TAB1",#N/A,TRUE,"GENERAL";"TAB2",#N/A,TRUE,"GENERAL";"TAB3",#N/A,TRUE,"GENERAL";"TAB4",#N/A,TRUE,"GENERAL";"TAB5",#N/A,TRUE,"GENERAL"}</definedName>
    <definedName name="_______x1" localSheetId="3" hidden="1">{"TAB1",#N/A,TRUE,"GENERAL";"TAB2",#N/A,TRUE,"GENERAL";"TAB3",#N/A,TRUE,"GENERAL";"TAB4",#N/A,TRUE,"GENERAL";"TAB5",#N/A,TRUE,"GENERAL"}</definedName>
    <definedName name="_______x1" localSheetId="10" hidden="1">{"TAB1",#N/A,TRUE,"GENERAL";"TAB2",#N/A,TRUE,"GENERAL";"TAB3",#N/A,TRUE,"GENERAL";"TAB4",#N/A,TRUE,"GENERAL";"TAB5",#N/A,TRUE,"GENERAL"}</definedName>
    <definedName name="_______x1" localSheetId="9" hidden="1">{"TAB1",#N/A,TRUE,"GENERAL";"TAB2",#N/A,TRUE,"GENERAL";"TAB3",#N/A,TRUE,"GENERAL";"TAB4",#N/A,TRUE,"GENERAL";"TAB5",#N/A,TRUE,"GENERAL"}</definedName>
    <definedName name="_______x1" localSheetId="13" hidden="1">{"TAB1",#N/A,TRUE,"GENERAL";"TAB2",#N/A,TRUE,"GENERAL";"TAB3",#N/A,TRUE,"GENERAL";"TAB4",#N/A,TRUE,"GENERAL";"TAB5",#N/A,TRUE,"GENERAL"}</definedName>
    <definedName name="_______x1" localSheetId="4" hidden="1">{"TAB1",#N/A,TRUE,"GENERAL";"TAB2",#N/A,TRUE,"GENERAL";"TAB3",#N/A,TRUE,"GENERAL";"TAB4",#N/A,TRUE,"GENERAL";"TAB5",#N/A,TRUE,"GENERAL"}</definedName>
    <definedName name="_______x1" localSheetId="11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6" hidden="1">{"via1",#N/A,TRUE,"general";"via2",#N/A,TRUE,"general";"via3",#N/A,TRUE,"general"}</definedName>
    <definedName name="_______x2" localSheetId="14" hidden="1">{"via1",#N/A,TRUE,"general";"via2",#N/A,TRUE,"general";"via3",#N/A,TRUE,"general"}</definedName>
    <definedName name="_______x2" localSheetId="12" hidden="1">{"via1",#N/A,TRUE,"general";"via2",#N/A,TRUE,"general";"via3",#N/A,TRUE,"general"}</definedName>
    <definedName name="_______x2" localSheetId="3" hidden="1">{"via1",#N/A,TRUE,"general";"via2",#N/A,TRUE,"general";"via3",#N/A,TRUE,"general"}</definedName>
    <definedName name="_______x2" localSheetId="10" hidden="1">{"via1",#N/A,TRUE,"general";"via2",#N/A,TRUE,"general";"via3",#N/A,TRUE,"general"}</definedName>
    <definedName name="_______x2" localSheetId="9" hidden="1">{"via1",#N/A,TRUE,"general";"via2",#N/A,TRUE,"general";"via3",#N/A,TRUE,"general"}</definedName>
    <definedName name="_______x2" localSheetId="13" hidden="1">{"via1",#N/A,TRUE,"general";"via2",#N/A,TRUE,"general";"via3",#N/A,TRUE,"general"}</definedName>
    <definedName name="_______x2" localSheetId="4" hidden="1">{"via1",#N/A,TRUE,"general";"via2",#N/A,TRUE,"general";"via3",#N/A,TRUE,"general"}</definedName>
    <definedName name="_______x2" localSheetId="11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6" hidden="1">{"via1",#N/A,TRUE,"general";"via2",#N/A,TRUE,"general";"via3",#N/A,TRUE,"general"}</definedName>
    <definedName name="_______x3" localSheetId="14" hidden="1">{"via1",#N/A,TRUE,"general";"via2",#N/A,TRUE,"general";"via3",#N/A,TRUE,"general"}</definedName>
    <definedName name="_______x3" localSheetId="12" hidden="1">{"via1",#N/A,TRUE,"general";"via2",#N/A,TRUE,"general";"via3",#N/A,TRUE,"general"}</definedName>
    <definedName name="_______x3" localSheetId="3" hidden="1">{"via1",#N/A,TRUE,"general";"via2",#N/A,TRUE,"general";"via3",#N/A,TRUE,"general"}</definedName>
    <definedName name="_______x3" localSheetId="10" hidden="1">{"via1",#N/A,TRUE,"general";"via2",#N/A,TRUE,"general";"via3",#N/A,TRUE,"general"}</definedName>
    <definedName name="_______x3" localSheetId="9" hidden="1">{"via1",#N/A,TRUE,"general";"via2",#N/A,TRUE,"general";"via3",#N/A,TRUE,"general"}</definedName>
    <definedName name="_______x3" localSheetId="13" hidden="1">{"via1",#N/A,TRUE,"general";"via2",#N/A,TRUE,"general";"via3",#N/A,TRUE,"general"}</definedName>
    <definedName name="_______x3" localSheetId="4" hidden="1">{"via1",#N/A,TRUE,"general";"via2",#N/A,TRUE,"general";"via3",#N/A,TRUE,"general"}</definedName>
    <definedName name="_______x3" localSheetId="11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6" hidden="1">{"via1",#N/A,TRUE,"general";"via2",#N/A,TRUE,"general";"via3",#N/A,TRUE,"general"}</definedName>
    <definedName name="_______x4" localSheetId="14" hidden="1">{"via1",#N/A,TRUE,"general";"via2",#N/A,TRUE,"general";"via3",#N/A,TRUE,"general"}</definedName>
    <definedName name="_______x4" localSheetId="12" hidden="1">{"via1",#N/A,TRUE,"general";"via2",#N/A,TRUE,"general";"via3",#N/A,TRUE,"general"}</definedName>
    <definedName name="_______x4" localSheetId="3" hidden="1">{"via1",#N/A,TRUE,"general";"via2",#N/A,TRUE,"general";"via3",#N/A,TRUE,"general"}</definedName>
    <definedName name="_______x4" localSheetId="10" hidden="1">{"via1",#N/A,TRUE,"general";"via2",#N/A,TRUE,"general";"via3",#N/A,TRUE,"general"}</definedName>
    <definedName name="_______x4" localSheetId="9" hidden="1">{"via1",#N/A,TRUE,"general";"via2",#N/A,TRUE,"general";"via3",#N/A,TRUE,"general"}</definedName>
    <definedName name="_______x4" localSheetId="13" hidden="1">{"via1",#N/A,TRUE,"general";"via2",#N/A,TRUE,"general";"via3",#N/A,TRUE,"general"}</definedName>
    <definedName name="_______x4" localSheetId="4" hidden="1">{"via1",#N/A,TRUE,"general";"via2",#N/A,TRUE,"general";"via3",#N/A,TRUE,"general"}</definedName>
    <definedName name="_______x4" localSheetId="11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6" hidden="1">{"TAB1",#N/A,TRUE,"GENERAL";"TAB2",#N/A,TRUE,"GENERAL";"TAB3",#N/A,TRUE,"GENERAL";"TAB4",#N/A,TRUE,"GENERAL";"TAB5",#N/A,TRUE,"GENERAL"}</definedName>
    <definedName name="_______x5" localSheetId="14" hidden="1">{"TAB1",#N/A,TRUE,"GENERAL";"TAB2",#N/A,TRUE,"GENERAL";"TAB3",#N/A,TRUE,"GENERAL";"TAB4",#N/A,TRUE,"GENERAL";"TAB5",#N/A,TRUE,"GENERAL"}</definedName>
    <definedName name="_______x5" localSheetId="12" hidden="1">{"TAB1",#N/A,TRUE,"GENERAL";"TAB2",#N/A,TRUE,"GENERAL";"TAB3",#N/A,TRUE,"GENERAL";"TAB4",#N/A,TRUE,"GENERAL";"TAB5",#N/A,TRUE,"GENERAL"}</definedName>
    <definedName name="_______x5" localSheetId="3" hidden="1">{"TAB1",#N/A,TRUE,"GENERAL";"TAB2",#N/A,TRUE,"GENERAL";"TAB3",#N/A,TRUE,"GENERAL";"TAB4",#N/A,TRUE,"GENERAL";"TAB5",#N/A,TRUE,"GENERAL"}</definedName>
    <definedName name="_______x5" localSheetId="10" hidden="1">{"TAB1",#N/A,TRUE,"GENERAL";"TAB2",#N/A,TRUE,"GENERAL";"TAB3",#N/A,TRUE,"GENERAL";"TAB4",#N/A,TRUE,"GENERAL";"TAB5",#N/A,TRUE,"GENERAL"}</definedName>
    <definedName name="_______x5" localSheetId="9" hidden="1">{"TAB1",#N/A,TRUE,"GENERAL";"TAB2",#N/A,TRUE,"GENERAL";"TAB3",#N/A,TRUE,"GENERAL";"TAB4",#N/A,TRUE,"GENERAL";"TAB5",#N/A,TRUE,"GENERAL"}</definedName>
    <definedName name="_______x5" localSheetId="13" hidden="1">{"TAB1",#N/A,TRUE,"GENERAL";"TAB2",#N/A,TRUE,"GENERAL";"TAB3",#N/A,TRUE,"GENERAL";"TAB4",#N/A,TRUE,"GENERAL";"TAB5",#N/A,TRUE,"GENERAL"}</definedName>
    <definedName name="_______x5" localSheetId="4" hidden="1">{"TAB1",#N/A,TRUE,"GENERAL";"TAB2",#N/A,TRUE,"GENERAL";"TAB3",#N/A,TRUE,"GENERAL";"TAB4",#N/A,TRUE,"GENERAL";"TAB5",#N/A,TRUE,"GENERAL"}</definedName>
    <definedName name="_______x5" localSheetId="11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6" hidden="1">{"TAB1",#N/A,TRUE,"GENERAL";"TAB2",#N/A,TRUE,"GENERAL";"TAB3",#N/A,TRUE,"GENERAL";"TAB4",#N/A,TRUE,"GENERAL";"TAB5",#N/A,TRUE,"GENERAL"}</definedName>
    <definedName name="_______x6" localSheetId="14" hidden="1">{"TAB1",#N/A,TRUE,"GENERAL";"TAB2",#N/A,TRUE,"GENERAL";"TAB3",#N/A,TRUE,"GENERAL";"TAB4",#N/A,TRUE,"GENERAL";"TAB5",#N/A,TRUE,"GENERAL"}</definedName>
    <definedName name="_______x6" localSheetId="12" hidden="1">{"TAB1",#N/A,TRUE,"GENERAL";"TAB2",#N/A,TRUE,"GENERAL";"TAB3",#N/A,TRUE,"GENERAL";"TAB4",#N/A,TRUE,"GENERAL";"TAB5",#N/A,TRUE,"GENERAL"}</definedName>
    <definedName name="_______x6" localSheetId="3" hidden="1">{"TAB1",#N/A,TRUE,"GENERAL";"TAB2",#N/A,TRUE,"GENERAL";"TAB3",#N/A,TRUE,"GENERAL";"TAB4",#N/A,TRUE,"GENERAL";"TAB5",#N/A,TRUE,"GENERAL"}</definedName>
    <definedName name="_______x6" localSheetId="10" hidden="1">{"TAB1",#N/A,TRUE,"GENERAL";"TAB2",#N/A,TRUE,"GENERAL";"TAB3",#N/A,TRUE,"GENERAL";"TAB4",#N/A,TRUE,"GENERAL";"TAB5",#N/A,TRUE,"GENERAL"}</definedName>
    <definedName name="_______x6" localSheetId="9" hidden="1">{"TAB1",#N/A,TRUE,"GENERAL";"TAB2",#N/A,TRUE,"GENERAL";"TAB3",#N/A,TRUE,"GENERAL";"TAB4",#N/A,TRUE,"GENERAL";"TAB5",#N/A,TRUE,"GENERAL"}</definedName>
    <definedName name="_______x6" localSheetId="13" hidden="1">{"TAB1",#N/A,TRUE,"GENERAL";"TAB2",#N/A,TRUE,"GENERAL";"TAB3",#N/A,TRUE,"GENERAL";"TAB4",#N/A,TRUE,"GENERAL";"TAB5",#N/A,TRUE,"GENERAL"}</definedName>
    <definedName name="_______x6" localSheetId="4" hidden="1">{"TAB1",#N/A,TRUE,"GENERAL";"TAB2",#N/A,TRUE,"GENERAL";"TAB3",#N/A,TRUE,"GENERAL";"TAB4",#N/A,TRUE,"GENERAL";"TAB5",#N/A,TRUE,"GENERAL"}</definedName>
    <definedName name="_______x6" localSheetId="11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6" hidden="1">{"TAB1",#N/A,TRUE,"GENERAL";"TAB2",#N/A,TRUE,"GENERAL";"TAB3",#N/A,TRUE,"GENERAL";"TAB4",#N/A,TRUE,"GENERAL";"TAB5",#N/A,TRUE,"GENERAL"}</definedName>
    <definedName name="_______x7" localSheetId="14" hidden="1">{"TAB1",#N/A,TRUE,"GENERAL";"TAB2",#N/A,TRUE,"GENERAL";"TAB3",#N/A,TRUE,"GENERAL";"TAB4",#N/A,TRUE,"GENERAL";"TAB5",#N/A,TRUE,"GENERAL"}</definedName>
    <definedName name="_______x7" localSheetId="12" hidden="1">{"TAB1",#N/A,TRUE,"GENERAL";"TAB2",#N/A,TRUE,"GENERAL";"TAB3",#N/A,TRUE,"GENERAL";"TAB4",#N/A,TRUE,"GENERAL";"TAB5",#N/A,TRUE,"GENERAL"}</definedName>
    <definedName name="_______x7" localSheetId="3" hidden="1">{"TAB1",#N/A,TRUE,"GENERAL";"TAB2",#N/A,TRUE,"GENERAL";"TAB3",#N/A,TRUE,"GENERAL";"TAB4",#N/A,TRUE,"GENERAL";"TAB5",#N/A,TRUE,"GENERAL"}</definedName>
    <definedName name="_______x7" localSheetId="10" hidden="1">{"TAB1",#N/A,TRUE,"GENERAL";"TAB2",#N/A,TRUE,"GENERAL";"TAB3",#N/A,TRUE,"GENERAL";"TAB4",#N/A,TRUE,"GENERAL";"TAB5",#N/A,TRUE,"GENERAL"}</definedName>
    <definedName name="_______x7" localSheetId="9" hidden="1">{"TAB1",#N/A,TRUE,"GENERAL";"TAB2",#N/A,TRUE,"GENERAL";"TAB3",#N/A,TRUE,"GENERAL";"TAB4",#N/A,TRUE,"GENERAL";"TAB5",#N/A,TRUE,"GENERAL"}</definedName>
    <definedName name="_______x7" localSheetId="13" hidden="1">{"TAB1",#N/A,TRUE,"GENERAL";"TAB2",#N/A,TRUE,"GENERAL";"TAB3",#N/A,TRUE,"GENERAL";"TAB4",#N/A,TRUE,"GENERAL";"TAB5",#N/A,TRUE,"GENERAL"}</definedName>
    <definedName name="_______x7" localSheetId="4" hidden="1">{"TAB1",#N/A,TRUE,"GENERAL";"TAB2",#N/A,TRUE,"GENERAL";"TAB3",#N/A,TRUE,"GENERAL";"TAB4",#N/A,TRUE,"GENERAL";"TAB5",#N/A,TRUE,"GENERAL"}</definedName>
    <definedName name="_______x7" localSheetId="11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6" hidden="1">{"via1",#N/A,TRUE,"general";"via2",#N/A,TRUE,"general";"via3",#N/A,TRUE,"general"}</definedName>
    <definedName name="_______x8" localSheetId="14" hidden="1">{"via1",#N/A,TRUE,"general";"via2",#N/A,TRUE,"general";"via3",#N/A,TRUE,"general"}</definedName>
    <definedName name="_______x8" localSheetId="12" hidden="1">{"via1",#N/A,TRUE,"general";"via2",#N/A,TRUE,"general";"via3",#N/A,TRUE,"general"}</definedName>
    <definedName name="_______x8" localSheetId="3" hidden="1">{"via1",#N/A,TRUE,"general";"via2",#N/A,TRUE,"general";"via3",#N/A,TRUE,"general"}</definedName>
    <definedName name="_______x8" localSheetId="10" hidden="1">{"via1",#N/A,TRUE,"general";"via2",#N/A,TRUE,"general";"via3",#N/A,TRUE,"general"}</definedName>
    <definedName name="_______x8" localSheetId="9" hidden="1">{"via1",#N/A,TRUE,"general";"via2",#N/A,TRUE,"general";"via3",#N/A,TRUE,"general"}</definedName>
    <definedName name="_______x8" localSheetId="13" hidden="1">{"via1",#N/A,TRUE,"general";"via2",#N/A,TRUE,"general";"via3",#N/A,TRUE,"general"}</definedName>
    <definedName name="_______x8" localSheetId="4" hidden="1">{"via1",#N/A,TRUE,"general";"via2",#N/A,TRUE,"general";"via3",#N/A,TRUE,"general"}</definedName>
    <definedName name="_______x8" localSheetId="1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6" hidden="1">{"TAB1",#N/A,TRUE,"GENERAL";"TAB2",#N/A,TRUE,"GENERAL";"TAB3",#N/A,TRUE,"GENERAL";"TAB4",#N/A,TRUE,"GENERAL";"TAB5",#N/A,TRUE,"GENERAL"}</definedName>
    <definedName name="_______x9" localSheetId="14" hidden="1">{"TAB1",#N/A,TRUE,"GENERAL";"TAB2",#N/A,TRUE,"GENERAL";"TAB3",#N/A,TRUE,"GENERAL";"TAB4",#N/A,TRUE,"GENERAL";"TAB5",#N/A,TRUE,"GENERAL"}</definedName>
    <definedName name="_______x9" localSheetId="12" hidden="1">{"TAB1",#N/A,TRUE,"GENERAL";"TAB2",#N/A,TRUE,"GENERAL";"TAB3",#N/A,TRUE,"GENERAL";"TAB4",#N/A,TRUE,"GENERAL";"TAB5",#N/A,TRUE,"GENERAL"}</definedName>
    <definedName name="_______x9" localSheetId="3" hidden="1">{"TAB1",#N/A,TRUE,"GENERAL";"TAB2",#N/A,TRUE,"GENERAL";"TAB3",#N/A,TRUE,"GENERAL";"TAB4",#N/A,TRUE,"GENERAL";"TAB5",#N/A,TRUE,"GENERAL"}</definedName>
    <definedName name="_______x9" localSheetId="10" hidden="1">{"TAB1",#N/A,TRUE,"GENERAL";"TAB2",#N/A,TRUE,"GENERAL";"TAB3",#N/A,TRUE,"GENERAL";"TAB4",#N/A,TRUE,"GENERAL";"TAB5",#N/A,TRUE,"GENERAL"}</definedName>
    <definedName name="_______x9" localSheetId="9" hidden="1">{"TAB1",#N/A,TRUE,"GENERAL";"TAB2",#N/A,TRUE,"GENERAL";"TAB3",#N/A,TRUE,"GENERAL";"TAB4",#N/A,TRUE,"GENERAL";"TAB5",#N/A,TRUE,"GENERAL"}</definedName>
    <definedName name="_______x9" localSheetId="13" hidden="1">{"TAB1",#N/A,TRUE,"GENERAL";"TAB2",#N/A,TRUE,"GENERAL";"TAB3",#N/A,TRUE,"GENERAL";"TAB4",#N/A,TRUE,"GENERAL";"TAB5",#N/A,TRUE,"GENERAL"}</definedName>
    <definedName name="_______x9" localSheetId="4" hidden="1">{"TAB1",#N/A,TRUE,"GENERAL";"TAB2",#N/A,TRUE,"GENERAL";"TAB3",#N/A,TRUE,"GENERAL";"TAB4",#N/A,TRUE,"GENERAL";"TAB5",#N/A,TRUE,"GENERAL"}</definedName>
    <definedName name="_______x9" localSheetId="11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6" hidden="1">{"TAB1",#N/A,TRUE,"GENERAL";"TAB2",#N/A,TRUE,"GENERAL";"TAB3",#N/A,TRUE,"GENERAL";"TAB4",#N/A,TRUE,"GENERAL";"TAB5",#N/A,TRUE,"GENERAL"}</definedName>
    <definedName name="_______y2" localSheetId="14" hidden="1">{"TAB1",#N/A,TRUE,"GENERAL";"TAB2",#N/A,TRUE,"GENERAL";"TAB3",#N/A,TRUE,"GENERAL";"TAB4",#N/A,TRUE,"GENERAL";"TAB5",#N/A,TRUE,"GENERAL"}</definedName>
    <definedName name="_______y2" localSheetId="12" hidden="1">{"TAB1",#N/A,TRUE,"GENERAL";"TAB2",#N/A,TRUE,"GENERAL";"TAB3",#N/A,TRUE,"GENERAL";"TAB4",#N/A,TRUE,"GENERAL";"TAB5",#N/A,TRUE,"GENERAL"}</definedName>
    <definedName name="_______y2" localSheetId="3" hidden="1">{"TAB1",#N/A,TRUE,"GENERAL";"TAB2",#N/A,TRUE,"GENERAL";"TAB3",#N/A,TRUE,"GENERAL";"TAB4",#N/A,TRUE,"GENERAL";"TAB5",#N/A,TRUE,"GENERAL"}</definedName>
    <definedName name="_______y2" localSheetId="10" hidden="1">{"TAB1",#N/A,TRUE,"GENERAL";"TAB2",#N/A,TRUE,"GENERAL";"TAB3",#N/A,TRUE,"GENERAL";"TAB4",#N/A,TRUE,"GENERAL";"TAB5",#N/A,TRUE,"GENERAL"}</definedName>
    <definedName name="_______y2" localSheetId="9" hidden="1">{"TAB1",#N/A,TRUE,"GENERAL";"TAB2",#N/A,TRUE,"GENERAL";"TAB3",#N/A,TRUE,"GENERAL";"TAB4",#N/A,TRUE,"GENERAL";"TAB5",#N/A,TRUE,"GENERAL"}</definedName>
    <definedName name="_______y2" localSheetId="13" hidden="1">{"TAB1",#N/A,TRUE,"GENERAL";"TAB2",#N/A,TRUE,"GENERAL";"TAB3",#N/A,TRUE,"GENERAL";"TAB4",#N/A,TRUE,"GENERAL";"TAB5",#N/A,TRUE,"GENERAL"}</definedName>
    <definedName name="_______y2" localSheetId="4" hidden="1">{"TAB1",#N/A,TRUE,"GENERAL";"TAB2",#N/A,TRUE,"GENERAL";"TAB3",#N/A,TRUE,"GENERAL";"TAB4",#N/A,TRUE,"GENERAL";"TAB5",#N/A,TRUE,"GENERAL"}</definedName>
    <definedName name="_______y2" localSheetId="11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6" hidden="1">{"via1",#N/A,TRUE,"general";"via2",#N/A,TRUE,"general";"via3",#N/A,TRUE,"general"}</definedName>
    <definedName name="_______y3" localSheetId="14" hidden="1">{"via1",#N/A,TRUE,"general";"via2",#N/A,TRUE,"general";"via3",#N/A,TRUE,"general"}</definedName>
    <definedName name="_______y3" localSheetId="12" hidden="1">{"via1",#N/A,TRUE,"general";"via2",#N/A,TRUE,"general";"via3",#N/A,TRUE,"general"}</definedName>
    <definedName name="_______y3" localSheetId="3" hidden="1">{"via1",#N/A,TRUE,"general";"via2",#N/A,TRUE,"general";"via3",#N/A,TRUE,"general"}</definedName>
    <definedName name="_______y3" localSheetId="10" hidden="1">{"via1",#N/A,TRUE,"general";"via2",#N/A,TRUE,"general";"via3",#N/A,TRUE,"general"}</definedName>
    <definedName name="_______y3" localSheetId="9" hidden="1">{"via1",#N/A,TRUE,"general";"via2",#N/A,TRUE,"general";"via3",#N/A,TRUE,"general"}</definedName>
    <definedName name="_______y3" localSheetId="13" hidden="1">{"via1",#N/A,TRUE,"general";"via2",#N/A,TRUE,"general";"via3",#N/A,TRUE,"general"}</definedName>
    <definedName name="_______y3" localSheetId="4" hidden="1">{"via1",#N/A,TRUE,"general";"via2",#N/A,TRUE,"general";"via3",#N/A,TRUE,"general"}</definedName>
    <definedName name="_______y3" localSheetId="11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6" hidden="1">{"via1",#N/A,TRUE,"general";"via2",#N/A,TRUE,"general";"via3",#N/A,TRUE,"general"}</definedName>
    <definedName name="_______y4" localSheetId="14" hidden="1">{"via1",#N/A,TRUE,"general";"via2",#N/A,TRUE,"general";"via3",#N/A,TRUE,"general"}</definedName>
    <definedName name="_______y4" localSheetId="12" hidden="1">{"via1",#N/A,TRUE,"general";"via2",#N/A,TRUE,"general";"via3",#N/A,TRUE,"general"}</definedName>
    <definedName name="_______y4" localSheetId="3" hidden="1">{"via1",#N/A,TRUE,"general";"via2",#N/A,TRUE,"general";"via3",#N/A,TRUE,"general"}</definedName>
    <definedName name="_______y4" localSheetId="10" hidden="1">{"via1",#N/A,TRUE,"general";"via2",#N/A,TRUE,"general";"via3",#N/A,TRUE,"general"}</definedName>
    <definedName name="_______y4" localSheetId="9" hidden="1">{"via1",#N/A,TRUE,"general";"via2",#N/A,TRUE,"general";"via3",#N/A,TRUE,"general"}</definedName>
    <definedName name="_______y4" localSheetId="13" hidden="1">{"via1",#N/A,TRUE,"general";"via2",#N/A,TRUE,"general";"via3",#N/A,TRUE,"general"}</definedName>
    <definedName name="_______y4" localSheetId="4" hidden="1">{"via1",#N/A,TRUE,"general";"via2",#N/A,TRUE,"general";"via3",#N/A,TRUE,"general"}</definedName>
    <definedName name="_______y4" localSheetId="11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6" hidden="1">{"TAB1",#N/A,TRUE,"GENERAL";"TAB2",#N/A,TRUE,"GENERAL";"TAB3",#N/A,TRUE,"GENERAL";"TAB4",#N/A,TRUE,"GENERAL";"TAB5",#N/A,TRUE,"GENERAL"}</definedName>
    <definedName name="_______y5" localSheetId="14" hidden="1">{"TAB1",#N/A,TRUE,"GENERAL";"TAB2",#N/A,TRUE,"GENERAL";"TAB3",#N/A,TRUE,"GENERAL";"TAB4",#N/A,TRUE,"GENERAL";"TAB5",#N/A,TRUE,"GENERAL"}</definedName>
    <definedName name="_______y5" localSheetId="12" hidden="1">{"TAB1",#N/A,TRUE,"GENERAL";"TAB2",#N/A,TRUE,"GENERAL";"TAB3",#N/A,TRUE,"GENERAL";"TAB4",#N/A,TRUE,"GENERAL";"TAB5",#N/A,TRUE,"GENERAL"}</definedName>
    <definedName name="_______y5" localSheetId="3" hidden="1">{"TAB1",#N/A,TRUE,"GENERAL";"TAB2",#N/A,TRUE,"GENERAL";"TAB3",#N/A,TRUE,"GENERAL";"TAB4",#N/A,TRUE,"GENERAL";"TAB5",#N/A,TRUE,"GENERAL"}</definedName>
    <definedName name="_______y5" localSheetId="10" hidden="1">{"TAB1",#N/A,TRUE,"GENERAL";"TAB2",#N/A,TRUE,"GENERAL";"TAB3",#N/A,TRUE,"GENERAL";"TAB4",#N/A,TRUE,"GENERAL";"TAB5",#N/A,TRUE,"GENERAL"}</definedName>
    <definedName name="_______y5" localSheetId="9" hidden="1">{"TAB1",#N/A,TRUE,"GENERAL";"TAB2",#N/A,TRUE,"GENERAL";"TAB3",#N/A,TRUE,"GENERAL";"TAB4",#N/A,TRUE,"GENERAL";"TAB5",#N/A,TRUE,"GENERAL"}</definedName>
    <definedName name="_______y5" localSheetId="13" hidden="1">{"TAB1",#N/A,TRUE,"GENERAL";"TAB2",#N/A,TRUE,"GENERAL";"TAB3",#N/A,TRUE,"GENERAL";"TAB4",#N/A,TRUE,"GENERAL";"TAB5",#N/A,TRUE,"GENERAL"}</definedName>
    <definedName name="_______y5" localSheetId="4" hidden="1">{"TAB1",#N/A,TRUE,"GENERAL";"TAB2",#N/A,TRUE,"GENERAL";"TAB3",#N/A,TRUE,"GENERAL";"TAB4",#N/A,TRUE,"GENERAL";"TAB5",#N/A,TRUE,"GENERAL"}</definedName>
    <definedName name="_______y5" localSheetId="11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6" hidden="1">{"via1",#N/A,TRUE,"general";"via2",#N/A,TRUE,"general";"via3",#N/A,TRUE,"general"}</definedName>
    <definedName name="_______y6" localSheetId="14" hidden="1">{"via1",#N/A,TRUE,"general";"via2",#N/A,TRUE,"general";"via3",#N/A,TRUE,"general"}</definedName>
    <definedName name="_______y6" localSheetId="12" hidden="1">{"via1",#N/A,TRUE,"general";"via2",#N/A,TRUE,"general";"via3",#N/A,TRUE,"general"}</definedName>
    <definedName name="_______y6" localSheetId="3" hidden="1">{"via1",#N/A,TRUE,"general";"via2",#N/A,TRUE,"general";"via3",#N/A,TRUE,"general"}</definedName>
    <definedName name="_______y6" localSheetId="10" hidden="1">{"via1",#N/A,TRUE,"general";"via2",#N/A,TRUE,"general";"via3",#N/A,TRUE,"general"}</definedName>
    <definedName name="_______y6" localSheetId="9" hidden="1">{"via1",#N/A,TRUE,"general";"via2",#N/A,TRUE,"general";"via3",#N/A,TRUE,"general"}</definedName>
    <definedName name="_______y6" localSheetId="13" hidden="1">{"via1",#N/A,TRUE,"general";"via2",#N/A,TRUE,"general";"via3",#N/A,TRUE,"general"}</definedName>
    <definedName name="_______y6" localSheetId="4" hidden="1">{"via1",#N/A,TRUE,"general";"via2",#N/A,TRUE,"general";"via3",#N/A,TRUE,"general"}</definedName>
    <definedName name="_______y6" localSheetId="11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6" hidden="1">{"via1",#N/A,TRUE,"general";"via2",#N/A,TRUE,"general";"via3",#N/A,TRUE,"general"}</definedName>
    <definedName name="_______y7" localSheetId="14" hidden="1">{"via1",#N/A,TRUE,"general";"via2",#N/A,TRUE,"general";"via3",#N/A,TRUE,"general"}</definedName>
    <definedName name="_______y7" localSheetId="12" hidden="1">{"via1",#N/A,TRUE,"general";"via2",#N/A,TRUE,"general";"via3",#N/A,TRUE,"general"}</definedName>
    <definedName name="_______y7" localSheetId="3" hidden="1">{"via1",#N/A,TRUE,"general";"via2",#N/A,TRUE,"general";"via3",#N/A,TRUE,"general"}</definedName>
    <definedName name="_______y7" localSheetId="10" hidden="1">{"via1",#N/A,TRUE,"general";"via2",#N/A,TRUE,"general";"via3",#N/A,TRUE,"general"}</definedName>
    <definedName name="_______y7" localSheetId="9" hidden="1">{"via1",#N/A,TRUE,"general";"via2",#N/A,TRUE,"general";"via3",#N/A,TRUE,"general"}</definedName>
    <definedName name="_______y7" localSheetId="13" hidden="1">{"via1",#N/A,TRUE,"general";"via2",#N/A,TRUE,"general";"via3",#N/A,TRUE,"general"}</definedName>
    <definedName name="_______y7" localSheetId="4" hidden="1">{"via1",#N/A,TRUE,"general";"via2",#N/A,TRUE,"general";"via3",#N/A,TRUE,"general"}</definedName>
    <definedName name="_______y7" localSheetId="11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6" hidden="1">{"via1",#N/A,TRUE,"general";"via2",#N/A,TRUE,"general";"via3",#N/A,TRUE,"general"}</definedName>
    <definedName name="_______y8" localSheetId="14" hidden="1">{"via1",#N/A,TRUE,"general";"via2",#N/A,TRUE,"general";"via3",#N/A,TRUE,"general"}</definedName>
    <definedName name="_______y8" localSheetId="12" hidden="1">{"via1",#N/A,TRUE,"general";"via2",#N/A,TRUE,"general";"via3",#N/A,TRUE,"general"}</definedName>
    <definedName name="_______y8" localSheetId="3" hidden="1">{"via1",#N/A,TRUE,"general";"via2",#N/A,TRUE,"general";"via3",#N/A,TRUE,"general"}</definedName>
    <definedName name="_______y8" localSheetId="10" hidden="1">{"via1",#N/A,TRUE,"general";"via2",#N/A,TRUE,"general";"via3",#N/A,TRUE,"general"}</definedName>
    <definedName name="_______y8" localSheetId="9" hidden="1">{"via1",#N/A,TRUE,"general";"via2",#N/A,TRUE,"general";"via3",#N/A,TRUE,"general"}</definedName>
    <definedName name="_______y8" localSheetId="13" hidden="1">{"via1",#N/A,TRUE,"general";"via2",#N/A,TRUE,"general";"via3",#N/A,TRUE,"general"}</definedName>
    <definedName name="_______y8" localSheetId="4" hidden="1">{"via1",#N/A,TRUE,"general";"via2",#N/A,TRUE,"general";"via3",#N/A,TRUE,"general"}</definedName>
    <definedName name="_______y8" localSheetId="11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6" hidden="1">{"TAB1",#N/A,TRUE,"GENERAL";"TAB2",#N/A,TRUE,"GENERAL";"TAB3",#N/A,TRUE,"GENERAL";"TAB4",#N/A,TRUE,"GENERAL";"TAB5",#N/A,TRUE,"GENERAL"}</definedName>
    <definedName name="_______y9" localSheetId="14" hidden="1">{"TAB1",#N/A,TRUE,"GENERAL";"TAB2",#N/A,TRUE,"GENERAL";"TAB3",#N/A,TRUE,"GENERAL";"TAB4",#N/A,TRUE,"GENERAL";"TAB5",#N/A,TRUE,"GENERAL"}</definedName>
    <definedName name="_______y9" localSheetId="12" hidden="1">{"TAB1",#N/A,TRUE,"GENERAL";"TAB2",#N/A,TRUE,"GENERAL";"TAB3",#N/A,TRUE,"GENERAL";"TAB4",#N/A,TRUE,"GENERAL";"TAB5",#N/A,TRUE,"GENERAL"}</definedName>
    <definedName name="_______y9" localSheetId="3" hidden="1">{"TAB1",#N/A,TRUE,"GENERAL";"TAB2",#N/A,TRUE,"GENERAL";"TAB3",#N/A,TRUE,"GENERAL";"TAB4",#N/A,TRUE,"GENERAL";"TAB5",#N/A,TRUE,"GENERAL"}</definedName>
    <definedName name="_______y9" localSheetId="10" hidden="1">{"TAB1",#N/A,TRUE,"GENERAL";"TAB2",#N/A,TRUE,"GENERAL";"TAB3",#N/A,TRUE,"GENERAL";"TAB4",#N/A,TRUE,"GENERAL";"TAB5",#N/A,TRUE,"GENERAL"}</definedName>
    <definedName name="_______y9" localSheetId="9" hidden="1">{"TAB1",#N/A,TRUE,"GENERAL";"TAB2",#N/A,TRUE,"GENERAL";"TAB3",#N/A,TRUE,"GENERAL";"TAB4",#N/A,TRUE,"GENERAL";"TAB5",#N/A,TRUE,"GENERAL"}</definedName>
    <definedName name="_______y9" localSheetId="13" hidden="1">{"TAB1",#N/A,TRUE,"GENERAL";"TAB2",#N/A,TRUE,"GENERAL";"TAB3",#N/A,TRUE,"GENERAL";"TAB4",#N/A,TRUE,"GENERAL";"TAB5",#N/A,TRUE,"GENERAL"}</definedName>
    <definedName name="_______y9" localSheetId="4" hidden="1">{"TAB1",#N/A,TRUE,"GENERAL";"TAB2",#N/A,TRUE,"GENERAL";"TAB3",#N/A,TRUE,"GENERAL";"TAB4",#N/A,TRUE,"GENERAL";"TAB5",#N/A,TRUE,"GENERAL"}</definedName>
    <definedName name="_______y9" localSheetId="11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6" hidden="1">{"TAB1",#N/A,TRUE,"GENERAL";"TAB2",#N/A,TRUE,"GENERAL";"TAB3",#N/A,TRUE,"GENERAL";"TAB4",#N/A,TRUE,"GENERAL";"TAB5",#N/A,TRUE,"GENERAL"}</definedName>
    <definedName name="_______z1" localSheetId="14" hidden="1">{"TAB1",#N/A,TRUE,"GENERAL";"TAB2",#N/A,TRUE,"GENERAL";"TAB3",#N/A,TRUE,"GENERAL";"TAB4",#N/A,TRUE,"GENERAL";"TAB5",#N/A,TRUE,"GENERAL"}</definedName>
    <definedName name="_______z1" localSheetId="12" hidden="1">{"TAB1",#N/A,TRUE,"GENERAL";"TAB2",#N/A,TRUE,"GENERAL";"TAB3",#N/A,TRUE,"GENERAL";"TAB4",#N/A,TRUE,"GENERAL";"TAB5",#N/A,TRUE,"GENERAL"}</definedName>
    <definedName name="_______z1" localSheetId="3" hidden="1">{"TAB1",#N/A,TRUE,"GENERAL";"TAB2",#N/A,TRUE,"GENERAL";"TAB3",#N/A,TRUE,"GENERAL";"TAB4",#N/A,TRUE,"GENERAL";"TAB5",#N/A,TRUE,"GENERAL"}</definedName>
    <definedName name="_______z1" localSheetId="10" hidden="1">{"TAB1",#N/A,TRUE,"GENERAL";"TAB2",#N/A,TRUE,"GENERAL";"TAB3",#N/A,TRUE,"GENERAL";"TAB4",#N/A,TRUE,"GENERAL";"TAB5",#N/A,TRUE,"GENERAL"}</definedName>
    <definedName name="_______z1" localSheetId="9" hidden="1">{"TAB1",#N/A,TRUE,"GENERAL";"TAB2",#N/A,TRUE,"GENERAL";"TAB3",#N/A,TRUE,"GENERAL";"TAB4",#N/A,TRUE,"GENERAL";"TAB5",#N/A,TRUE,"GENERAL"}</definedName>
    <definedName name="_______z1" localSheetId="13" hidden="1">{"TAB1",#N/A,TRUE,"GENERAL";"TAB2",#N/A,TRUE,"GENERAL";"TAB3",#N/A,TRUE,"GENERAL";"TAB4",#N/A,TRUE,"GENERAL";"TAB5",#N/A,TRUE,"GENERAL"}</definedName>
    <definedName name="_______z1" localSheetId="4" hidden="1">{"TAB1",#N/A,TRUE,"GENERAL";"TAB2",#N/A,TRUE,"GENERAL";"TAB3",#N/A,TRUE,"GENERAL";"TAB4",#N/A,TRUE,"GENERAL";"TAB5",#N/A,TRUE,"GENERAL"}</definedName>
    <definedName name="_______z1" localSheetId="11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6" hidden="1">{"via1",#N/A,TRUE,"general";"via2",#N/A,TRUE,"general";"via3",#N/A,TRUE,"general"}</definedName>
    <definedName name="_______z2" localSheetId="14" hidden="1">{"via1",#N/A,TRUE,"general";"via2",#N/A,TRUE,"general";"via3",#N/A,TRUE,"general"}</definedName>
    <definedName name="_______z2" localSheetId="12" hidden="1">{"via1",#N/A,TRUE,"general";"via2",#N/A,TRUE,"general";"via3",#N/A,TRUE,"general"}</definedName>
    <definedName name="_______z2" localSheetId="3" hidden="1">{"via1",#N/A,TRUE,"general";"via2",#N/A,TRUE,"general";"via3",#N/A,TRUE,"general"}</definedName>
    <definedName name="_______z2" localSheetId="10" hidden="1">{"via1",#N/A,TRUE,"general";"via2",#N/A,TRUE,"general";"via3",#N/A,TRUE,"general"}</definedName>
    <definedName name="_______z2" localSheetId="9" hidden="1">{"via1",#N/A,TRUE,"general";"via2",#N/A,TRUE,"general";"via3",#N/A,TRUE,"general"}</definedName>
    <definedName name="_______z2" localSheetId="13" hidden="1">{"via1",#N/A,TRUE,"general";"via2",#N/A,TRUE,"general";"via3",#N/A,TRUE,"general"}</definedName>
    <definedName name="_______z2" localSheetId="4" hidden="1">{"via1",#N/A,TRUE,"general";"via2",#N/A,TRUE,"general";"via3",#N/A,TRUE,"general"}</definedName>
    <definedName name="_______z2" localSheetId="11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6" hidden="1">{"via1",#N/A,TRUE,"general";"via2",#N/A,TRUE,"general";"via3",#N/A,TRUE,"general"}</definedName>
    <definedName name="_______z3" localSheetId="14" hidden="1">{"via1",#N/A,TRUE,"general";"via2",#N/A,TRUE,"general";"via3",#N/A,TRUE,"general"}</definedName>
    <definedName name="_______z3" localSheetId="12" hidden="1">{"via1",#N/A,TRUE,"general";"via2",#N/A,TRUE,"general";"via3",#N/A,TRUE,"general"}</definedName>
    <definedName name="_______z3" localSheetId="3" hidden="1">{"via1",#N/A,TRUE,"general";"via2",#N/A,TRUE,"general";"via3",#N/A,TRUE,"general"}</definedName>
    <definedName name="_______z3" localSheetId="10" hidden="1">{"via1",#N/A,TRUE,"general";"via2",#N/A,TRUE,"general";"via3",#N/A,TRUE,"general"}</definedName>
    <definedName name="_______z3" localSheetId="9" hidden="1">{"via1",#N/A,TRUE,"general";"via2",#N/A,TRUE,"general";"via3",#N/A,TRUE,"general"}</definedName>
    <definedName name="_______z3" localSheetId="13" hidden="1">{"via1",#N/A,TRUE,"general";"via2",#N/A,TRUE,"general";"via3",#N/A,TRUE,"general"}</definedName>
    <definedName name="_______z3" localSheetId="4" hidden="1">{"via1",#N/A,TRUE,"general";"via2",#N/A,TRUE,"general";"via3",#N/A,TRUE,"general"}</definedName>
    <definedName name="_______z3" localSheetId="11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6" hidden="1">{"TAB1",#N/A,TRUE,"GENERAL";"TAB2",#N/A,TRUE,"GENERAL";"TAB3",#N/A,TRUE,"GENERAL";"TAB4",#N/A,TRUE,"GENERAL";"TAB5",#N/A,TRUE,"GENERAL"}</definedName>
    <definedName name="_______z4" localSheetId="14" hidden="1">{"TAB1",#N/A,TRUE,"GENERAL";"TAB2",#N/A,TRUE,"GENERAL";"TAB3",#N/A,TRUE,"GENERAL";"TAB4",#N/A,TRUE,"GENERAL";"TAB5",#N/A,TRUE,"GENERAL"}</definedName>
    <definedName name="_______z4" localSheetId="12" hidden="1">{"TAB1",#N/A,TRUE,"GENERAL";"TAB2",#N/A,TRUE,"GENERAL";"TAB3",#N/A,TRUE,"GENERAL";"TAB4",#N/A,TRUE,"GENERAL";"TAB5",#N/A,TRUE,"GENERAL"}</definedName>
    <definedName name="_______z4" localSheetId="3" hidden="1">{"TAB1",#N/A,TRUE,"GENERAL";"TAB2",#N/A,TRUE,"GENERAL";"TAB3",#N/A,TRUE,"GENERAL";"TAB4",#N/A,TRUE,"GENERAL";"TAB5",#N/A,TRUE,"GENERAL"}</definedName>
    <definedName name="_______z4" localSheetId="10" hidden="1">{"TAB1",#N/A,TRUE,"GENERAL";"TAB2",#N/A,TRUE,"GENERAL";"TAB3",#N/A,TRUE,"GENERAL";"TAB4",#N/A,TRUE,"GENERAL";"TAB5",#N/A,TRUE,"GENERAL"}</definedName>
    <definedName name="_______z4" localSheetId="9" hidden="1">{"TAB1",#N/A,TRUE,"GENERAL";"TAB2",#N/A,TRUE,"GENERAL";"TAB3",#N/A,TRUE,"GENERAL";"TAB4",#N/A,TRUE,"GENERAL";"TAB5",#N/A,TRUE,"GENERAL"}</definedName>
    <definedName name="_______z4" localSheetId="13" hidden="1">{"TAB1",#N/A,TRUE,"GENERAL";"TAB2",#N/A,TRUE,"GENERAL";"TAB3",#N/A,TRUE,"GENERAL";"TAB4",#N/A,TRUE,"GENERAL";"TAB5",#N/A,TRUE,"GENERAL"}</definedName>
    <definedName name="_______z4" localSheetId="4" hidden="1">{"TAB1",#N/A,TRUE,"GENERAL";"TAB2",#N/A,TRUE,"GENERAL";"TAB3",#N/A,TRUE,"GENERAL";"TAB4",#N/A,TRUE,"GENERAL";"TAB5",#N/A,TRUE,"GENERAL"}</definedName>
    <definedName name="_______z4" localSheetId="11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6" hidden="1">{"via1",#N/A,TRUE,"general";"via2",#N/A,TRUE,"general";"via3",#N/A,TRUE,"general"}</definedName>
    <definedName name="_______z5" localSheetId="14" hidden="1">{"via1",#N/A,TRUE,"general";"via2",#N/A,TRUE,"general";"via3",#N/A,TRUE,"general"}</definedName>
    <definedName name="_______z5" localSheetId="12" hidden="1">{"via1",#N/A,TRUE,"general";"via2",#N/A,TRUE,"general";"via3",#N/A,TRUE,"general"}</definedName>
    <definedName name="_______z5" localSheetId="3" hidden="1">{"via1",#N/A,TRUE,"general";"via2",#N/A,TRUE,"general";"via3",#N/A,TRUE,"general"}</definedName>
    <definedName name="_______z5" localSheetId="10" hidden="1">{"via1",#N/A,TRUE,"general";"via2",#N/A,TRUE,"general";"via3",#N/A,TRUE,"general"}</definedName>
    <definedName name="_______z5" localSheetId="9" hidden="1">{"via1",#N/A,TRUE,"general";"via2",#N/A,TRUE,"general";"via3",#N/A,TRUE,"general"}</definedName>
    <definedName name="_______z5" localSheetId="13" hidden="1">{"via1",#N/A,TRUE,"general";"via2",#N/A,TRUE,"general";"via3",#N/A,TRUE,"general"}</definedName>
    <definedName name="_______z5" localSheetId="4" hidden="1">{"via1",#N/A,TRUE,"general";"via2",#N/A,TRUE,"general";"via3",#N/A,TRUE,"general"}</definedName>
    <definedName name="_______z5" localSheetId="11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6" hidden="1">{"TAB1",#N/A,TRUE,"GENERAL";"TAB2",#N/A,TRUE,"GENERAL";"TAB3",#N/A,TRUE,"GENERAL";"TAB4",#N/A,TRUE,"GENERAL";"TAB5",#N/A,TRUE,"GENERAL"}</definedName>
    <definedName name="_______z6" localSheetId="14" hidden="1">{"TAB1",#N/A,TRUE,"GENERAL";"TAB2",#N/A,TRUE,"GENERAL";"TAB3",#N/A,TRUE,"GENERAL";"TAB4",#N/A,TRUE,"GENERAL";"TAB5",#N/A,TRUE,"GENERAL"}</definedName>
    <definedName name="_______z6" localSheetId="12" hidden="1">{"TAB1",#N/A,TRUE,"GENERAL";"TAB2",#N/A,TRUE,"GENERAL";"TAB3",#N/A,TRUE,"GENERAL";"TAB4",#N/A,TRUE,"GENERAL";"TAB5",#N/A,TRUE,"GENERAL"}</definedName>
    <definedName name="_______z6" localSheetId="3" hidden="1">{"TAB1",#N/A,TRUE,"GENERAL";"TAB2",#N/A,TRUE,"GENERAL";"TAB3",#N/A,TRUE,"GENERAL";"TAB4",#N/A,TRUE,"GENERAL";"TAB5",#N/A,TRUE,"GENERAL"}</definedName>
    <definedName name="_______z6" localSheetId="10" hidden="1">{"TAB1",#N/A,TRUE,"GENERAL";"TAB2",#N/A,TRUE,"GENERAL";"TAB3",#N/A,TRUE,"GENERAL";"TAB4",#N/A,TRUE,"GENERAL";"TAB5",#N/A,TRUE,"GENERAL"}</definedName>
    <definedName name="_______z6" localSheetId="9" hidden="1">{"TAB1",#N/A,TRUE,"GENERAL";"TAB2",#N/A,TRUE,"GENERAL";"TAB3",#N/A,TRUE,"GENERAL";"TAB4",#N/A,TRUE,"GENERAL";"TAB5",#N/A,TRUE,"GENERAL"}</definedName>
    <definedName name="_______z6" localSheetId="13" hidden="1">{"TAB1",#N/A,TRUE,"GENERAL";"TAB2",#N/A,TRUE,"GENERAL";"TAB3",#N/A,TRUE,"GENERAL";"TAB4",#N/A,TRUE,"GENERAL";"TAB5",#N/A,TRUE,"GENERAL"}</definedName>
    <definedName name="_______z6" localSheetId="4" hidden="1">{"TAB1",#N/A,TRUE,"GENERAL";"TAB2",#N/A,TRUE,"GENERAL";"TAB3",#N/A,TRUE,"GENERAL";"TAB4",#N/A,TRUE,"GENERAL";"TAB5",#N/A,TRUE,"GENERAL"}</definedName>
    <definedName name="_______z6" localSheetId="11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6" hidden="1">{"TAB1",#N/A,TRUE,"GENERAL";"TAB2",#N/A,TRUE,"GENERAL";"TAB3",#N/A,TRUE,"GENERAL";"TAB4",#N/A,TRUE,"GENERAL";"TAB5",#N/A,TRUE,"GENERAL"}</definedName>
    <definedName name="______a1" localSheetId="14" hidden="1">{"TAB1",#N/A,TRUE,"GENERAL";"TAB2",#N/A,TRUE,"GENERAL";"TAB3",#N/A,TRUE,"GENERAL";"TAB4",#N/A,TRUE,"GENERAL";"TAB5",#N/A,TRUE,"GENERAL"}</definedName>
    <definedName name="______a1" localSheetId="12" hidden="1">{"TAB1",#N/A,TRUE,"GENERAL";"TAB2",#N/A,TRUE,"GENERAL";"TAB3",#N/A,TRUE,"GENERAL";"TAB4",#N/A,TRUE,"GENERAL";"TAB5",#N/A,TRUE,"GENERAL"}</definedName>
    <definedName name="______a1" localSheetId="3" hidden="1">{"TAB1",#N/A,TRUE,"GENERAL";"TAB2",#N/A,TRUE,"GENERAL";"TAB3",#N/A,TRUE,"GENERAL";"TAB4",#N/A,TRUE,"GENERAL";"TAB5",#N/A,TRUE,"GENERAL"}</definedName>
    <definedName name="______a1" localSheetId="10" hidden="1">{"TAB1",#N/A,TRUE,"GENERAL";"TAB2",#N/A,TRUE,"GENERAL";"TAB3",#N/A,TRUE,"GENERAL";"TAB4",#N/A,TRUE,"GENERAL";"TAB5",#N/A,TRUE,"GENERAL"}</definedName>
    <definedName name="______a1" localSheetId="9" hidden="1">{"TAB1",#N/A,TRUE,"GENERAL";"TAB2",#N/A,TRUE,"GENERAL";"TAB3",#N/A,TRUE,"GENERAL";"TAB4",#N/A,TRUE,"GENERAL";"TAB5",#N/A,TRUE,"GENERAL"}</definedName>
    <definedName name="______a1" localSheetId="13" hidden="1">{"TAB1",#N/A,TRUE,"GENERAL";"TAB2",#N/A,TRUE,"GENERAL";"TAB3",#N/A,TRUE,"GENERAL";"TAB4",#N/A,TRUE,"GENERAL";"TAB5",#N/A,TRUE,"GENERAL"}</definedName>
    <definedName name="______a1" localSheetId="4" hidden="1">{"TAB1",#N/A,TRUE,"GENERAL";"TAB2",#N/A,TRUE,"GENERAL";"TAB3",#N/A,TRUE,"GENERAL";"TAB4",#N/A,TRUE,"GENERAL";"TAB5",#N/A,TRUE,"GENERAL"}</definedName>
    <definedName name="______a1" localSheetId="1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6" hidden="1">{"TAB1",#N/A,TRUE,"GENERAL";"TAB2",#N/A,TRUE,"GENERAL";"TAB3",#N/A,TRUE,"GENERAL";"TAB4",#N/A,TRUE,"GENERAL";"TAB5",#N/A,TRUE,"GENERAL"}</definedName>
    <definedName name="______a3" localSheetId="14" hidden="1">{"TAB1",#N/A,TRUE,"GENERAL";"TAB2",#N/A,TRUE,"GENERAL";"TAB3",#N/A,TRUE,"GENERAL";"TAB4",#N/A,TRUE,"GENERAL";"TAB5",#N/A,TRUE,"GENERAL"}</definedName>
    <definedName name="______a3" localSheetId="12" hidden="1">{"TAB1",#N/A,TRUE,"GENERAL";"TAB2",#N/A,TRUE,"GENERAL";"TAB3",#N/A,TRUE,"GENERAL";"TAB4",#N/A,TRUE,"GENERAL";"TAB5",#N/A,TRUE,"GENERAL"}</definedName>
    <definedName name="______a3" localSheetId="3" hidden="1">{"TAB1",#N/A,TRUE,"GENERAL";"TAB2",#N/A,TRUE,"GENERAL";"TAB3",#N/A,TRUE,"GENERAL";"TAB4",#N/A,TRUE,"GENERAL";"TAB5",#N/A,TRUE,"GENERAL"}</definedName>
    <definedName name="______a3" localSheetId="10" hidden="1">{"TAB1",#N/A,TRUE,"GENERAL";"TAB2",#N/A,TRUE,"GENERAL";"TAB3",#N/A,TRUE,"GENERAL";"TAB4",#N/A,TRUE,"GENERAL";"TAB5",#N/A,TRUE,"GENERAL"}</definedName>
    <definedName name="______a3" localSheetId="9" hidden="1">{"TAB1",#N/A,TRUE,"GENERAL";"TAB2",#N/A,TRUE,"GENERAL";"TAB3",#N/A,TRUE,"GENERAL";"TAB4",#N/A,TRUE,"GENERAL";"TAB5",#N/A,TRUE,"GENERAL"}</definedName>
    <definedName name="______a3" localSheetId="13" hidden="1">{"TAB1",#N/A,TRUE,"GENERAL";"TAB2",#N/A,TRUE,"GENERAL";"TAB3",#N/A,TRUE,"GENERAL";"TAB4",#N/A,TRUE,"GENERAL";"TAB5",#N/A,TRUE,"GENERAL"}</definedName>
    <definedName name="______a3" localSheetId="4" hidden="1">{"TAB1",#N/A,TRUE,"GENERAL";"TAB2",#N/A,TRUE,"GENERAL";"TAB3",#N/A,TRUE,"GENERAL";"TAB4",#N/A,TRUE,"GENERAL";"TAB5",#N/A,TRUE,"GENERAL"}</definedName>
    <definedName name="______a3" localSheetId="1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6" hidden="1">{"via1",#N/A,TRUE,"general";"via2",#N/A,TRUE,"general";"via3",#N/A,TRUE,"general"}</definedName>
    <definedName name="______a4" localSheetId="14" hidden="1">{"via1",#N/A,TRUE,"general";"via2",#N/A,TRUE,"general";"via3",#N/A,TRUE,"general"}</definedName>
    <definedName name="______a4" localSheetId="12" hidden="1">{"via1",#N/A,TRUE,"general";"via2",#N/A,TRUE,"general";"via3",#N/A,TRUE,"general"}</definedName>
    <definedName name="______a4" localSheetId="3" hidden="1">{"via1",#N/A,TRUE,"general";"via2",#N/A,TRUE,"general";"via3",#N/A,TRUE,"general"}</definedName>
    <definedName name="______a4" localSheetId="10" hidden="1">{"via1",#N/A,TRUE,"general";"via2",#N/A,TRUE,"general";"via3",#N/A,TRUE,"general"}</definedName>
    <definedName name="______a4" localSheetId="9" hidden="1">{"via1",#N/A,TRUE,"general";"via2",#N/A,TRUE,"general";"via3",#N/A,TRUE,"general"}</definedName>
    <definedName name="______a4" localSheetId="13" hidden="1">{"via1",#N/A,TRUE,"general";"via2",#N/A,TRUE,"general";"via3",#N/A,TRUE,"general"}</definedName>
    <definedName name="______a4" localSheetId="4" hidden="1">{"via1",#N/A,TRUE,"general";"via2",#N/A,TRUE,"general";"via3",#N/A,TRUE,"general"}</definedName>
    <definedName name="______a4" localSheetId="11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6" hidden="1">{"TAB1",#N/A,TRUE,"GENERAL";"TAB2",#N/A,TRUE,"GENERAL";"TAB3",#N/A,TRUE,"GENERAL";"TAB4",#N/A,TRUE,"GENERAL";"TAB5",#N/A,TRUE,"GENERAL"}</definedName>
    <definedName name="______a5" localSheetId="14" hidden="1">{"TAB1",#N/A,TRUE,"GENERAL";"TAB2",#N/A,TRUE,"GENERAL";"TAB3",#N/A,TRUE,"GENERAL";"TAB4",#N/A,TRUE,"GENERAL";"TAB5",#N/A,TRUE,"GENERAL"}</definedName>
    <definedName name="______a5" localSheetId="12" hidden="1">{"TAB1",#N/A,TRUE,"GENERAL";"TAB2",#N/A,TRUE,"GENERAL";"TAB3",#N/A,TRUE,"GENERAL";"TAB4",#N/A,TRUE,"GENERAL";"TAB5",#N/A,TRUE,"GENERAL"}</definedName>
    <definedName name="______a5" localSheetId="3" hidden="1">{"TAB1",#N/A,TRUE,"GENERAL";"TAB2",#N/A,TRUE,"GENERAL";"TAB3",#N/A,TRUE,"GENERAL";"TAB4",#N/A,TRUE,"GENERAL";"TAB5",#N/A,TRUE,"GENERAL"}</definedName>
    <definedName name="______a5" localSheetId="10" hidden="1">{"TAB1",#N/A,TRUE,"GENERAL";"TAB2",#N/A,TRUE,"GENERAL";"TAB3",#N/A,TRUE,"GENERAL";"TAB4",#N/A,TRUE,"GENERAL";"TAB5",#N/A,TRUE,"GENERAL"}</definedName>
    <definedName name="______a5" localSheetId="9" hidden="1">{"TAB1",#N/A,TRUE,"GENERAL";"TAB2",#N/A,TRUE,"GENERAL";"TAB3",#N/A,TRUE,"GENERAL";"TAB4",#N/A,TRUE,"GENERAL";"TAB5",#N/A,TRUE,"GENERAL"}</definedName>
    <definedName name="______a5" localSheetId="13" hidden="1">{"TAB1",#N/A,TRUE,"GENERAL";"TAB2",#N/A,TRUE,"GENERAL";"TAB3",#N/A,TRUE,"GENERAL";"TAB4",#N/A,TRUE,"GENERAL";"TAB5",#N/A,TRUE,"GENERAL"}</definedName>
    <definedName name="______a5" localSheetId="4" hidden="1">{"TAB1",#N/A,TRUE,"GENERAL";"TAB2",#N/A,TRUE,"GENERAL";"TAB3",#N/A,TRUE,"GENERAL";"TAB4",#N/A,TRUE,"GENERAL";"TAB5",#N/A,TRUE,"GENERAL"}</definedName>
    <definedName name="______a5" localSheetId="11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6" hidden="1">{"TAB1",#N/A,TRUE,"GENERAL";"TAB2",#N/A,TRUE,"GENERAL";"TAB3",#N/A,TRUE,"GENERAL";"TAB4",#N/A,TRUE,"GENERAL";"TAB5",#N/A,TRUE,"GENERAL"}</definedName>
    <definedName name="______a6" localSheetId="14" hidden="1">{"TAB1",#N/A,TRUE,"GENERAL";"TAB2",#N/A,TRUE,"GENERAL";"TAB3",#N/A,TRUE,"GENERAL";"TAB4",#N/A,TRUE,"GENERAL";"TAB5",#N/A,TRUE,"GENERAL"}</definedName>
    <definedName name="______a6" localSheetId="12" hidden="1">{"TAB1",#N/A,TRUE,"GENERAL";"TAB2",#N/A,TRUE,"GENERAL";"TAB3",#N/A,TRUE,"GENERAL";"TAB4",#N/A,TRUE,"GENERAL";"TAB5",#N/A,TRUE,"GENERAL"}</definedName>
    <definedName name="______a6" localSheetId="3" hidden="1">{"TAB1",#N/A,TRUE,"GENERAL";"TAB2",#N/A,TRUE,"GENERAL";"TAB3",#N/A,TRUE,"GENERAL";"TAB4",#N/A,TRUE,"GENERAL";"TAB5",#N/A,TRUE,"GENERAL"}</definedName>
    <definedName name="______a6" localSheetId="10" hidden="1">{"TAB1",#N/A,TRUE,"GENERAL";"TAB2",#N/A,TRUE,"GENERAL";"TAB3",#N/A,TRUE,"GENERAL";"TAB4",#N/A,TRUE,"GENERAL";"TAB5",#N/A,TRUE,"GENERAL"}</definedName>
    <definedName name="______a6" localSheetId="9" hidden="1">{"TAB1",#N/A,TRUE,"GENERAL";"TAB2",#N/A,TRUE,"GENERAL";"TAB3",#N/A,TRUE,"GENERAL";"TAB4",#N/A,TRUE,"GENERAL";"TAB5",#N/A,TRUE,"GENERAL"}</definedName>
    <definedName name="______a6" localSheetId="13" hidden="1">{"TAB1",#N/A,TRUE,"GENERAL";"TAB2",#N/A,TRUE,"GENERAL";"TAB3",#N/A,TRUE,"GENERAL";"TAB4",#N/A,TRUE,"GENERAL";"TAB5",#N/A,TRUE,"GENERAL"}</definedName>
    <definedName name="______a6" localSheetId="4" hidden="1">{"TAB1",#N/A,TRUE,"GENERAL";"TAB2",#N/A,TRUE,"GENERAL";"TAB3",#N/A,TRUE,"GENERAL";"TAB4",#N/A,TRUE,"GENERAL";"TAB5",#N/A,TRUE,"GENERAL"}</definedName>
    <definedName name="______a6" localSheetId="11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DH12">#REF!</definedName>
    <definedName name="______ADM12">#REF!</definedName>
    <definedName name="______ADM4">#REF!</definedName>
    <definedName name="______AIU1">#REF!</definedName>
    <definedName name="______AIU2">#REF!</definedName>
    <definedName name="______AIU3">#REF!</definedName>
    <definedName name="______b2" localSheetId="6" hidden="1">{"TAB1",#N/A,TRUE,"GENERAL";"TAB2",#N/A,TRUE,"GENERAL";"TAB3",#N/A,TRUE,"GENERAL";"TAB4",#N/A,TRUE,"GENERAL";"TAB5",#N/A,TRUE,"GENERAL"}</definedName>
    <definedName name="______b2" localSheetId="14" hidden="1">{"TAB1",#N/A,TRUE,"GENERAL";"TAB2",#N/A,TRUE,"GENERAL";"TAB3",#N/A,TRUE,"GENERAL";"TAB4",#N/A,TRUE,"GENERAL";"TAB5",#N/A,TRUE,"GENERAL"}</definedName>
    <definedName name="______b2" localSheetId="12" hidden="1">{"TAB1",#N/A,TRUE,"GENERAL";"TAB2",#N/A,TRUE,"GENERAL";"TAB3",#N/A,TRUE,"GENERAL";"TAB4",#N/A,TRUE,"GENERAL";"TAB5",#N/A,TRUE,"GENERAL"}</definedName>
    <definedName name="______b2" localSheetId="3" hidden="1">{"TAB1",#N/A,TRUE,"GENERAL";"TAB2",#N/A,TRUE,"GENERAL";"TAB3",#N/A,TRUE,"GENERAL";"TAB4",#N/A,TRUE,"GENERAL";"TAB5",#N/A,TRUE,"GENERAL"}</definedName>
    <definedName name="______b2" localSheetId="10" hidden="1">{"TAB1",#N/A,TRUE,"GENERAL";"TAB2",#N/A,TRUE,"GENERAL";"TAB3",#N/A,TRUE,"GENERAL";"TAB4",#N/A,TRUE,"GENERAL";"TAB5",#N/A,TRUE,"GENERAL"}</definedName>
    <definedName name="______b2" localSheetId="9" hidden="1">{"TAB1",#N/A,TRUE,"GENERAL";"TAB2",#N/A,TRUE,"GENERAL";"TAB3",#N/A,TRUE,"GENERAL";"TAB4",#N/A,TRUE,"GENERAL";"TAB5",#N/A,TRUE,"GENERAL"}</definedName>
    <definedName name="______b2" localSheetId="13" hidden="1">{"TAB1",#N/A,TRUE,"GENERAL";"TAB2",#N/A,TRUE,"GENERAL";"TAB3",#N/A,TRUE,"GENERAL";"TAB4",#N/A,TRUE,"GENERAL";"TAB5",#N/A,TRUE,"GENERAL"}</definedName>
    <definedName name="______b2" localSheetId="4" hidden="1">{"TAB1",#N/A,TRUE,"GENERAL";"TAB2",#N/A,TRUE,"GENERAL";"TAB3",#N/A,TRUE,"GENERAL";"TAB4",#N/A,TRUE,"GENERAL";"TAB5",#N/A,TRUE,"GENERAL"}</definedName>
    <definedName name="______b2" localSheetId="11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6" hidden="1">{"TAB1",#N/A,TRUE,"GENERAL";"TAB2",#N/A,TRUE,"GENERAL";"TAB3",#N/A,TRUE,"GENERAL";"TAB4",#N/A,TRUE,"GENERAL";"TAB5",#N/A,TRUE,"GENERAL"}</definedName>
    <definedName name="______b3" localSheetId="14" hidden="1">{"TAB1",#N/A,TRUE,"GENERAL";"TAB2",#N/A,TRUE,"GENERAL";"TAB3",#N/A,TRUE,"GENERAL";"TAB4",#N/A,TRUE,"GENERAL";"TAB5",#N/A,TRUE,"GENERAL"}</definedName>
    <definedName name="______b3" localSheetId="12" hidden="1">{"TAB1",#N/A,TRUE,"GENERAL";"TAB2",#N/A,TRUE,"GENERAL";"TAB3",#N/A,TRUE,"GENERAL";"TAB4",#N/A,TRUE,"GENERAL";"TAB5",#N/A,TRUE,"GENERAL"}</definedName>
    <definedName name="______b3" localSheetId="3" hidden="1">{"TAB1",#N/A,TRUE,"GENERAL";"TAB2",#N/A,TRUE,"GENERAL";"TAB3",#N/A,TRUE,"GENERAL";"TAB4",#N/A,TRUE,"GENERAL";"TAB5",#N/A,TRUE,"GENERAL"}</definedName>
    <definedName name="______b3" localSheetId="10" hidden="1">{"TAB1",#N/A,TRUE,"GENERAL";"TAB2",#N/A,TRUE,"GENERAL";"TAB3",#N/A,TRUE,"GENERAL";"TAB4",#N/A,TRUE,"GENERAL";"TAB5",#N/A,TRUE,"GENERAL"}</definedName>
    <definedName name="______b3" localSheetId="9" hidden="1">{"TAB1",#N/A,TRUE,"GENERAL";"TAB2",#N/A,TRUE,"GENERAL";"TAB3",#N/A,TRUE,"GENERAL";"TAB4",#N/A,TRUE,"GENERAL";"TAB5",#N/A,TRUE,"GENERAL"}</definedName>
    <definedName name="______b3" localSheetId="13" hidden="1">{"TAB1",#N/A,TRUE,"GENERAL";"TAB2",#N/A,TRUE,"GENERAL";"TAB3",#N/A,TRUE,"GENERAL";"TAB4",#N/A,TRUE,"GENERAL";"TAB5",#N/A,TRUE,"GENERAL"}</definedName>
    <definedName name="______b3" localSheetId="4" hidden="1">{"TAB1",#N/A,TRUE,"GENERAL";"TAB2",#N/A,TRUE,"GENERAL";"TAB3",#N/A,TRUE,"GENERAL";"TAB4",#N/A,TRUE,"GENERAL";"TAB5",#N/A,TRUE,"GENERAL"}</definedName>
    <definedName name="______b3" localSheetId="11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6" hidden="1">{"TAB1",#N/A,TRUE,"GENERAL";"TAB2",#N/A,TRUE,"GENERAL";"TAB3",#N/A,TRUE,"GENERAL";"TAB4",#N/A,TRUE,"GENERAL";"TAB5",#N/A,TRUE,"GENERAL"}</definedName>
    <definedName name="______b4" localSheetId="14" hidden="1">{"TAB1",#N/A,TRUE,"GENERAL";"TAB2",#N/A,TRUE,"GENERAL";"TAB3",#N/A,TRUE,"GENERAL";"TAB4",#N/A,TRUE,"GENERAL";"TAB5",#N/A,TRUE,"GENERAL"}</definedName>
    <definedName name="______b4" localSheetId="12" hidden="1">{"TAB1",#N/A,TRUE,"GENERAL";"TAB2",#N/A,TRUE,"GENERAL";"TAB3",#N/A,TRUE,"GENERAL";"TAB4",#N/A,TRUE,"GENERAL";"TAB5",#N/A,TRUE,"GENERAL"}</definedName>
    <definedName name="______b4" localSheetId="3" hidden="1">{"TAB1",#N/A,TRUE,"GENERAL";"TAB2",#N/A,TRUE,"GENERAL";"TAB3",#N/A,TRUE,"GENERAL";"TAB4",#N/A,TRUE,"GENERAL";"TAB5",#N/A,TRUE,"GENERAL"}</definedName>
    <definedName name="______b4" localSheetId="10" hidden="1">{"TAB1",#N/A,TRUE,"GENERAL";"TAB2",#N/A,TRUE,"GENERAL";"TAB3",#N/A,TRUE,"GENERAL";"TAB4",#N/A,TRUE,"GENERAL";"TAB5",#N/A,TRUE,"GENERAL"}</definedName>
    <definedName name="______b4" localSheetId="9" hidden="1">{"TAB1",#N/A,TRUE,"GENERAL";"TAB2",#N/A,TRUE,"GENERAL";"TAB3",#N/A,TRUE,"GENERAL";"TAB4",#N/A,TRUE,"GENERAL";"TAB5",#N/A,TRUE,"GENERAL"}</definedName>
    <definedName name="______b4" localSheetId="13" hidden="1">{"TAB1",#N/A,TRUE,"GENERAL";"TAB2",#N/A,TRUE,"GENERAL";"TAB3",#N/A,TRUE,"GENERAL";"TAB4",#N/A,TRUE,"GENERAL";"TAB5",#N/A,TRUE,"GENERAL"}</definedName>
    <definedName name="______b4" localSheetId="4" hidden="1">{"TAB1",#N/A,TRUE,"GENERAL";"TAB2",#N/A,TRUE,"GENERAL";"TAB3",#N/A,TRUE,"GENERAL";"TAB4",#N/A,TRUE,"GENERAL";"TAB5",#N/A,TRUE,"GENERAL"}</definedName>
    <definedName name="______b4" localSheetId="11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6" hidden="1">{"TAB1",#N/A,TRUE,"GENERAL";"TAB2",#N/A,TRUE,"GENERAL";"TAB3",#N/A,TRUE,"GENERAL";"TAB4",#N/A,TRUE,"GENERAL";"TAB5",#N/A,TRUE,"GENERAL"}</definedName>
    <definedName name="______b5" localSheetId="14" hidden="1">{"TAB1",#N/A,TRUE,"GENERAL";"TAB2",#N/A,TRUE,"GENERAL";"TAB3",#N/A,TRUE,"GENERAL";"TAB4",#N/A,TRUE,"GENERAL";"TAB5",#N/A,TRUE,"GENERAL"}</definedName>
    <definedName name="______b5" localSheetId="12" hidden="1">{"TAB1",#N/A,TRUE,"GENERAL";"TAB2",#N/A,TRUE,"GENERAL";"TAB3",#N/A,TRUE,"GENERAL";"TAB4",#N/A,TRUE,"GENERAL";"TAB5",#N/A,TRUE,"GENERAL"}</definedName>
    <definedName name="______b5" localSheetId="3" hidden="1">{"TAB1",#N/A,TRUE,"GENERAL";"TAB2",#N/A,TRUE,"GENERAL";"TAB3",#N/A,TRUE,"GENERAL";"TAB4",#N/A,TRUE,"GENERAL";"TAB5",#N/A,TRUE,"GENERAL"}</definedName>
    <definedName name="______b5" localSheetId="10" hidden="1">{"TAB1",#N/A,TRUE,"GENERAL";"TAB2",#N/A,TRUE,"GENERAL";"TAB3",#N/A,TRUE,"GENERAL";"TAB4",#N/A,TRUE,"GENERAL";"TAB5",#N/A,TRUE,"GENERAL"}</definedName>
    <definedName name="______b5" localSheetId="9" hidden="1">{"TAB1",#N/A,TRUE,"GENERAL";"TAB2",#N/A,TRUE,"GENERAL";"TAB3",#N/A,TRUE,"GENERAL";"TAB4",#N/A,TRUE,"GENERAL";"TAB5",#N/A,TRUE,"GENERAL"}</definedName>
    <definedName name="______b5" localSheetId="13" hidden="1">{"TAB1",#N/A,TRUE,"GENERAL";"TAB2",#N/A,TRUE,"GENERAL";"TAB3",#N/A,TRUE,"GENERAL";"TAB4",#N/A,TRUE,"GENERAL";"TAB5",#N/A,TRUE,"GENERAL"}</definedName>
    <definedName name="______b5" localSheetId="4" hidden="1">{"TAB1",#N/A,TRUE,"GENERAL";"TAB2",#N/A,TRUE,"GENERAL";"TAB3",#N/A,TRUE,"GENERAL";"TAB4",#N/A,TRUE,"GENERAL";"TAB5",#N/A,TRUE,"GENERAL"}</definedName>
    <definedName name="______b5" localSheetId="11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6" hidden="1">{"TAB1",#N/A,TRUE,"GENERAL";"TAB2",#N/A,TRUE,"GENERAL";"TAB3",#N/A,TRUE,"GENERAL";"TAB4",#N/A,TRUE,"GENERAL";"TAB5",#N/A,TRUE,"GENERAL"}</definedName>
    <definedName name="______b6" localSheetId="14" hidden="1">{"TAB1",#N/A,TRUE,"GENERAL";"TAB2",#N/A,TRUE,"GENERAL";"TAB3",#N/A,TRUE,"GENERAL";"TAB4",#N/A,TRUE,"GENERAL";"TAB5",#N/A,TRUE,"GENERAL"}</definedName>
    <definedName name="______b6" localSheetId="12" hidden="1">{"TAB1",#N/A,TRUE,"GENERAL";"TAB2",#N/A,TRUE,"GENERAL";"TAB3",#N/A,TRUE,"GENERAL";"TAB4",#N/A,TRUE,"GENERAL";"TAB5",#N/A,TRUE,"GENERAL"}</definedName>
    <definedName name="______b6" localSheetId="3" hidden="1">{"TAB1",#N/A,TRUE,"GENERAL";"TAB2",#N/A,TRUE,"GENERAL";"TAB3",#N/A,TRUE,"GENERAL";"TAB4",#N/A,TRUE,"GENERAL";"TAB5",#N/A,TRUE,"GENERAL"}</definedName>
    <definedName name="______b6" localSheetId="10" hidden="1">{"TAB1",#N/A,TRUE,"GENERAL";"TAB2",#N/A,TRUE,"GENERAL";"TAB3",#N/A,TRUE,"GENERAL";"TAB4",#N/A,TRUE,"GENERAL";"TAB5",#N/A,TRUE,"GENERAL"}</definedName>
    <definedName name="______b6" localSheetId="9" hidden="1">{"TAB1",#N/A,TRUE,"GENERAL";"TAB2",#N/A,TRUE,"GENERAL";"TAB3",#N/A,TRUE,"GENERAL";"TAB4",#N/A,TRUE,"GENERAL";"TAB5",#N/A,TRUE,"GENERAL"}</definedName>
    <definedName name="______b6" localSheetId="13" hidden="1">{"TAB1",#N/A,TRUE,"GENERAL";"TAB2",#N/A,TRUE,"GENERAL";"TAB3",#N/A,TRUE,"GENERAL";"TAB4",#N/A,TRUE,"GENERAL";"TAB5",#N/A,TRUE,"GENERAL"}</definedName>
    <definedName name="______b6" localSheetId="4" hidden="1">{"TAB1",#N/A,TRUE,"GENERAL";"TAB2",#N/A,TRUE,"GENERAL";"TAB3",#N/A,TRUE,"GENERAL";"TAB4",#N/A,TRUE,"GENERAL";"TAB5",#N/A,TRUE,"GENERAL"}</definedName>
    <definedName name="______b6" localSheetId="11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6" hidden="1">{"via1",#N/A,TRUE,"general";"via2",#N/A,TRUE,"general";"via3",#N/A,TRUE,"general"}</definedName>
    <definedName name="______b7" localSheetId="14" hidden="1">{"via1",#N/A,TRUE,"general";"via2",#N/A,TRUE,"general";"via3",#N/A,TRUE,"general"}</definedName>
    <definedName name="______b7" localSheetId="12" hidden="1">{"via1",#N/A,TRUE,"general";"via2",#N/A,TRUE,"general";"via3",#N/A,TRUE,"general"}</definedName>
    <definedName name="______b7" localSheetId="3" hidden="1">{"via1",#N/A,TRUE,"general";"via2",#N/A,TRUE,"general";"via3",#N/A,TRUE,"general"}</definedName>
    <definedName name="______b7" localSheetId="10" hidden="1">{"via1",#N/A,TRUE,"general";"via2",#N/A,TRUE,"general";"via3",#N/A,TRUE,"general"}</definedName>
    <definedName name="______b7" localSheetId="9" hidden="1">{"via1",#N/A,TRUE,"general";"via2",#N/A,TRUE,"general";"via3",#N/A,TRUE,"general"}</definedName>
    <definedName name="______b7" localSheetId="13" hidden="1">{"via1",#N/A,TRUE,"general";"via2",#N/A,TRUE,"general";"via3",#N/A,TRUE,"general"}</definedName>
    <definedName name="______b7" localSheetId="4" hidden="1">{"via1",#N/A,TRUE,"general";"via2",#N/A,TRUE,"general";"via3",#N/A,TRUE,"general"}</definedName>
    <definedName name="______b7" localSheetId="11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6" hidden="1">{"via1",#N/A,TRUE,"general";"via2",#N/A,TRUE,"general";"via3",#N/A,TRUE,"general"}</definedName>
    <definedName name="______b8" localSheetId="14" hidden="1">{"via1",#N/A,TRUE,"general";"via2",#N/A,TRUE,"general";"via3",#N/A,TRUE,"general"}</definedName>
    <definedName name="______b8" localSheetId="12" hidden="1">{"via1",#N/A,TRUE,"general";"via2",#N/A,TRUE,"general";"via3",#N/A,TRUE,"general"}</definedName>
    <definedName name="______b8" localSheetId="3" hidden="1">{"via1",#N/A,TRUE,"general";"via2",#N/A,TRUE,"general";"via3",#N/A,TRUE,"general"}</definedName>
    <definedName name="______b8" localSheetId="10" hidden="1">{"via1",#N/A,TRUE,"general";"via2",#N/A,TRUE,"general";"via3",#N/A,TRUE,"general"}</definedName>
    <definedName name="______b8" localSheetId="9" hidden="1">{"via1",#N/A,TRUE,"general";"via2",#N/A,TRUE,"general";"via3",#N/A,TRUE,"general"}</definedName>
    <definedName name="______b8" localSheetId="13" hidden="1">{"via1",#N/A,TRUE,"general";"via2",#N/A,TRUE,"general";"via3",#N/A,TRUE,"general"}</definedName>
    <definedName name="______b8" localSheetId="4" hidden="1">{"via1",#N/A,TRUE,"general";"via2",#N/A,TRUE,"general";"via3",#N/A,TRUE,"general"}</definedName>
    <definedName name="______b8" localSheetId="11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AZ10">#REF!</definedName>
    <definedName name="______bb9" localSheetId="6" hidden="1">{"TAB1",#N/A,TRUE,"GENERAL";"TAB2",#N/A,TRUE,"GENERAL";"TAB3",#N/A,TRUE,"GENERAL";"TAB4",#N/A,TRUE,"GENERAL";"TAB5",#N/A,TRUE,"GENERAL"}</definedName>
    <definedName name="______bb9" localSheetId="14" hidden="1">{"TAB1",#N/A,TRUE,"GENERAL";"TAB2",#N/A,TRUE,"GENERAL";"TAB3",#N/A,TRUE,"GENERAL";"TAB4",#N/A,TRUE,"GENERAL";"TAB5",#N/A,TRUE,"GENERAL"}</definedName>
    <definedName name="______bb9" localSheetId="12" hidden="1">{"TAB1",#N/A,TRUE,"GENERAL";"TAB2",#N/A,TRUE,"GENERAL";"TAB3",#N/A,TRUE,"GENERAL";"TAB4",#N/A,TRUE,"GENERAL";"TAB5",#N/A,TRUE,"GENERAL"}</definedName>
    <definedName name="______bb9" localSheetId="3" hidden="1">{"TAB1",#N/A,TRUE,"GENERAL";"TAB2",#N/A,TRUE,"GENERAL";"TAB3",#N/A,TRUE,"GENERAL";"TAB4",#N/A,TRUE,"GENERAL";"TAB5",#N/A,TRUE,"GENERAL"}</definedName>
    <definedName name="______bb9" localSheetId="10" hidden="1">{"TAB1",#N/A,TRUE,"GENERAL";"TAB2",#N/A,TRUE,"GENERAL";"TAB3",#N/A,TRUE,"GENERAL";"TAB4",#N/A,TRUE,"GENERAL";"TAB5",#N/A,TRUE,"GENERAL"}</definedName>
    <definedName name="______bb9" localSheetId="9" hidden="1">{"TAB1",#N/A,TRUE,"GENERAL";"TAB2",#N/A,TRUE,"GENERAL";"TAB3",#N/A,TRUE,"GENERAL";"TAB4",#N/A,TRUE,"GENERAL";"TAB5",#N/A,TRUE,"GENERAL"}</definedName>
    <definedName name="______bb9" localSheetId="13" hidden="1">{"TAB1",#N/A,TRUE,"GENERAL";"TAB2",#N/A,TRUE,"GENERAL";"TAB3",#N/A,TRUE,"GENERAL";"TAB4",#N/A,TRUE,"GENERAL";"TAB5",#N/A,TRUE,"GENERAL"}</definedName>
    <definedName name="______bb9" localSheetId="4" hidden="1">{"TAB1",#N/A,TRUE,"GENERAL";"TAB2",#N/A,TRUE,"GENERAL";"TAB3",#N/A,TRUE,"GENERAL";"TAB4",#N/A,TRUE,"GENERAL";"TAB5",#N/A,TRUE,"GENERAL"}</definedName>
    <definedName name="______bb9" localSheetId="11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6" hidden="1">{"TAB1",#N/A,TRUE,"GENERAL";"TAB2",#N/A,TRUE,"GENERAL";"TAB3",#N/A,TRUE,"GENERAL";"TAB4",#N/A,TRUE,"GENERAL";"TAB5",#N/A,TRUE,"GENERAL"}</definedName>
    <definedName name="______bgb5" localSheetId="14" hidden="1">{"TAB1",#N/A,TRUE,"GENERAL";"TAB2",#N/A,TRUE,"GENERAL";"TAB3",#N/A,TRUE,"GENERAL";"TAB4",#N/A,TRUE,"GENERAL";"TAB5",#N/A,TRUE,"GENERAL"}</definedName>
    <definedName name="______bgb5" localSheetId="12" hidden="1">{"TAB1",#N/A,TRUE,"GENERAL";"TAB2",#N/A,TRUE,"GENERAL";"TAB3",#N/A,TRUE,"GENERAL";"TAB4",#N/A,TRUE,"GENERAL";"TAB5",#N/A,TRUE,"GENERAL"}</definedName>
    <definedName name="______bgb5" localSheetId="3" hidden="1">{"TAB1",#N/A,TRUE,"GENERAL";"TAB2",#N/A,TRUE,"GENERAL";"TAB3",#N/A,TRUE,"GENERAL";"TAB4",#N/A,TRUE,"GENERAL";"TAB5",#N/A,TRUE,"GENERAL"}</definedName>
    <definedName name="______bgb5" localSheetId="10" hidden="1">{"TAB1",#N/A,TRUE,"GENERAL";"TAB2",#N/A,TRUE,"GENERAL";"TAB3",#N/A,TRUE,"GENERAL";"TAB4",#N/A,TRUE,"GENERAL";"TAB5",#N/A,TRUE,"GENERAL"}</definedName>
    <definedName name="______bgb5" localSheetId="9" hidden="1">{"TAB1",#N/A,TRUE,"GENERAL";"TAB2",#N/A,TRUE,"GENERAL";"TAB3",#N/A,TRUE,"GENERAL";"TAB4",#N/A,TRUE,"GENERAL";"TAB5",#N/A,TRUE,"GENERAL"}</definedName>
    <definedName name="______bgb5" localSheetId="13" hidden="1">{"TAB1",#N/A,TRUE,"GENERAL";"TAB2",#N/A,TRUE,"GENERAL";"TAB3",#N/A,TRUE,"GENERAL";"TAB4",#N/A,TRUE,"GENERAL";"TAB5",#N/A,TRUE,"GENERAL"}</definedName>
    <definedName name="______bgb5" localSheetId="4" hidden="1">{"TAB1",#N/A,TRUE,"GENERAL";"TAB2",#N/A,TRUE,"GENERAL";"TAB3",#N/A,TRUE,"GENERAL";"TAB4",#N/A,TRUE,"GENERAL";"TAB5",#N/A,TRUE,"GENERAL"}</definedName>
    <definedName name="______bgb5" localSheetId="11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LO20">#REF!</definedName>
    <definedName name="______C2254JH">#REF!</definedName>
    <definedName name="______C908J">#REF!</definedName>
    <definedName name="______CAN28">#REF!</definedName>
    <definedName name="______Cod1">#REF!</definedName>
    <definedName name="______CUA44">#REF!</definedName>
    <definedName name="______ETF315">#REF!</definedName>
    <definedName name="______g2" localSheetId="6" hidden="1">{"TAB1",#N/A,TRUE,"GENERAL";"TAB2",#N/A,TRUE,"GENERAL";"TAB3",#N/A,TRUE,"GENERAL";"TAB4",#N/A,TRUE,"GENERAL";"TAB5",#N/A,TRUE,"GENERAL"}</definedName>
    <definedName name="______g2" localSheetId="14" hidden="1">{"TAB1",#N/A,TRUE,"GENERAL";"TAB2",#N/A,TRUE,"GENERAL";"TAB3",#N/A,TRUE,"GENERAL";"TAB4",#N/A,TRUE,"GENERAL";"TAB5",#N/A,TRUE,"GENERAL"}</definedName>
    <definedName name="______g2" localSheetId="12" hidden="1">{"TAB1",#N/A,TRUE,"GENERAL";"TAB2",#N/A,TRUE,"GENERAL";"TAB3",#N/A,TRUE,"GENERAL";"TAB4",#N/A,TRUE,"GENERAL";"TAB5",#N/A,TRUE,"GENERAL"}</definedName>
    <definedName name="______g2" localSheetId="3" hidden="1">{"TAB1",#N/A,TRUE,"GENERAL";"TAB2",#N/A,TRUE,"GENERAL";"TAB3",#N/A,TRUE,"GENERAL";"TAB4",#N/A,TRUE,"GENERAL";"TAB5",#N/A,TRUE,"GENERAL"}</definedName>
    <definedName name="______g2" localSheetId="10" hidden="1">{"TAB1",#N/A,TRUE,"GENERAL";"TAB2",#N/A,TRUE,"GENERAL";"TAB3",#N/A,TRUE,"GENERAL";"TAB4",#N/A,TRUE,"GENERAL";"TAB5",#N/A,TRUE,"GENERAL"}</definedName>
    <definedName name="______g2" localSheetId="9" hidden="1">{"TAB1",#N/A,TRUE,"GENERAL";"TAB2",#N/A,TRUE,"GENERAL";"TAB3",#N/A,TRUE,"GENERAL";"TAB4",#N/A,TRUE,"GENERAL";"TAB5",#N/A,TRUE,"GENERAL"}</definedName>
    <definedName name="______g2" localSheetId="13" hidden="1">{"TAB1",#N/A,TRUE,"GENERAL";"TAB2",#N/A,TRUE,"GENERAL";"TAB3",#N/A,TRUE,"GENERAL";"TAB4",#N/A,TRUE,"GENERAL";"TAB5",#N/A,TRUE,"GENERAL"}</definedName>
    <definedName name="______g2" localSheetId="4" hidden="1">{"TAB1",#N/A,TRUE,"GENERAL";"TAB2",#N/A,TRUE,"GENERAL";"TAB3",#N/A,TRUE,"GENERAL";"TAB4",#N/A,TRUE,"GENERAL";"TAB5",#N/A,TRUE,"GENERAL"}</definedName>
    <definedName name="______g2" localSheetId="11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6" hidden="1">{"via1",#N/A,TRUE,"general";"via2",#N/A,TRUE,"general";"via3",#N/A,TRUE,"general"}</definedName>
    <definedName name="______g3" localSheetId="14" hidden="1">{"via1",#N/A,TRUE,"general";"via2",#N/A,TRUE,"general";"via3",#N/A,TRUE,"general"}</definedName>
    <definedName name="______g3" localSheetId="12" hidden="1">{"via1",#N/A,TRUE,"general";"via2",#N/A,TRUE,"general";"via3",#N/A,TRUE,"general"}</definedName>
    <definedName name="______g3" localSheetId="3" hidden="1">{"via1",#N/A,TRUE,"general";"via2",#N/A,TRUE,"general";"via3",#N/A,TRUE,"general"}</definedName>
    <definedName name="______g3" localSheetId="10" hidden="1">{"via1",#N/A,TRUE,"general";"via2",#N/A,TRUE,"general";"via3",#N/A,TRUE,"general"}</definedName>
    <definedName name="______g3" localSheetId="9" hidden="1">{"via1",#N/A,TRUE,"general";"via2",#N/A,TRUE,"general";"via3",#N/A,TRUE,"general"}</definedName>
    <definedName name="______g3" localSheetId="13" hidden="1">{"via1",#N/A,TRUE,"general";"via2",#N/A,TRUE,"general";"via3",#N/A,TRUE,"general"}</definedName>
    <definedName name="______g3" localSheetId="4" hidden="1">{"via1",#N/A,TRUE,"general";"via2",#N/A,TRUE,"general";"via3",#N/A,TRUE,"general"}</definedName>
    <definedName name="______g3" localSheetId="11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6" hidden="1">{"via1",#N/A,TRUE,"general";"via2",#N/A,TRUE,"general";"via3",#N/A,TRUE,"general"}</definedName>
    <definedName name="______g4" localSheetId="14" hidden="1">{"via1",#N/A,TRUE,"general";"via2",#N/A,TRUE,"general";"via3",#N/A,TRUE,"general"}</definedName>
    <definedName name="______g4" localSheetId="12" hidden="1">{"via1",#N/A,TRUE,"general";"via2",#N/A,TRUE,"general";"via3",#N/A,TRUE,"general"}</definedName>
    <definedName name="______g4" localSheetId="3" hidden="1">{"via1",#N/A,TRUE,"general";"via2",#N/A,TRUE,"general";"via3",#N/A,TRUE,"general"}</definedName>
    <definedName name="______g4" localSheetId="10" hidden="1">{"via1",#N/A,TRUE,"general";"via2",#N/A,TRUE,"general";"via3",#N/A,TRUE,"general"}</definedName>
    <definedName name="______g4" localSheetId="9" hidden="1">{"via1",#N/A,TRUE,"general";"via2",#N/A,TRUE,"general";"via3",#N/A,TRUE,"general"}</definedName>
    <definedName name="______g4" localSheetId="13" hidden="1">{"via1",#N/A,TRUE,"general";"via2",#N/A,TRUE,"general";"via3",#N/A,TRUE,"general"}</definedName>
    <definedName name="______g4" localSheetId="4" hidden="1">{"via1",#N/A,TRUE,"general";"via2",#N/A,TRUE,"general";"via3",#N/A,TRUE,"general"}</definedName>
    <definedName name="______g4" localSheetId="11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6" hidden="1">{"via1",#N/A,TRUE,"general";"via2",#N/A,TRUE,"general";"via3",#N/A,TRUE,"general"}</definedName>
    <definedName name="______g5" localSheetId="14" hidden="1">{"via1",#N/A,TRUE,"general";"via2",#N/A,TRUE,"general";"via3",#N/A,TRUE,"general"}</definedName>
    <definedName name="______g5" localSheetId="12" hidden="1">{"via1",#N/A,TRUE,"general";"via2",#N/A,TRUE,"general";"via3",#N/A,TRUE,"general"}</definedName>
    <definedName name="______g5" localSheetId="3" hidden="1">{"via1",#N/A,TRUE,"general";"via2",#N/A,TRUE,"general";"via3",#N/A,TRUE,"general"}</definedName>
    <definedName name="______g5" localSheetId="10" hidden="1">{"via1",#N/A,TRUE,"general";"via2",#N/A,TRUE,"general";"via3",#N/A,TRUE,"general"}</definedName>
    <definedName name="______g5" localSheetId="9" hidden="1">{"via1",#N/A,TRUE,"general";"via2",#N/A,TRUE,"general";"via3",#N/A,TRUE,"general"}</definedName>
    <definedName name="______g5" localSheetId="13" hidden="1">{"via1",#N/A,TRUE,"general";"via2",#N/A,TRUE,"general";"via3",#N/A,TRUE,"general"}</definedName>
    <definedName name="______g5" localSheetId="4" hidden="1">{"via1",#N/A,TRUE,"general";"via2",#N/A,TRUE,"general";"via3",#N/A,TRUE,"general"}</definedName>
    <definedName name="______g5" localSheetId="11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6" hidden="1">{"via1",#N/A,TRUE,"general";"via2",#N/A,TRUE,"general";"via3",#N/A,TRUE,"general"}</definedName>
    <definedName name="______g6" localSheetId="14" hidden="1">{"via1",#N/A,TRUE,"general";"via2",#N/A,TRUE,"general";"via3",#N/A,TRUE,"general"}</definedName>
    <definedName name="______g6" localSheetId="12" hidden="1">{"via1",#N/A,TRUE,"general";"via2",#N/A,TRUE,"general";"via3",#N/A,TRUE,"general"}</definedName>
    <definedName name="______g6" localSheetId="3" hidden="1">{"via1",#N/A,TRUE,"general";"via2",#N/A,TRUE,"general";"via3",#N/A,TRUE,"general"}</definedName>
    <definedName name="______g6" localSheetId="10" hidden="1">{"via1",#N/A,TRUE,"general";"via2",#N/A,TRUE,"general";"via3",#N/A,TRUE,"general"}</definedName>
    <definedName name="______g6" localSheetId="9" hidden="1">{"via1",#N/A,TRUE,"general";"via2",#N/A,TRUE,"general";"via3",#N/A,TRUE,"general"}</definedName>
    <definedName name="______g6" localSheetId="13" hidden="1">{"via1",#N/A,TRUE,"general";"via2",#N/A,TRUE,"general";"via3",#N/A,TRUE,"general"}</definedName>
    <definedName name="______g6" localSheetId="4" hidden="1">{"via1",#N/A,TRUE,"general";"via2",#N/A,TRUE,"general";"via3",#N/A,TRUE,"general"}</definedName>
    <definedName name="______g6" localSheetId="11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6" hidden="1">{"TAB1",#N/A,TRUE,"GENERAL";"TAB2",#N/A,TRUE,"GENERAL";"TAB3",#N/A,TRUE,"GENERAL";"TAB4",#N/A,TRUE,"GENERAL";"TAB5",#N/A,TRUE,"GENERAL"}</definedName>
    <definedName name="______g7" localSheetId="14" hidden="1">{"TAB1",#N/A,TRUE,"GENERAL";"TAB2",#N/A,TRUE,"GENERAL";"TAB3",#N/A,TRUE,"GENERAL";"TAB4",#N/A,TRUE,"GENERAL";"TAB5",#N/A,TRUE,"GENERAL"}</definedName>
    <definedName name="______g7" localSheetId="12" hidden="1">{"TAB1",#N/A,TRUE,"GENERAL";"TAB2",#N/A,TRUE,"GENERAL";"TAB3",#N/A,TRUE,"GENERAL";"TAB4",#N/A,TRUE,"GENERAL";"TAB5",#N/A,TRUE,"GENERAL"}</definedName>
    <definedName name="______g7" localSheetId="3" hidden="1">{"TAB1",#N/A,TRUE,"GENERAL";"TAB2",#N/A,TRUE,"GENERAL";"TAB3",#N/A,TRUE,"GENERAL";"TAB4",#N/A,TRUE,"GENERAL";"TAB5",#N/A,TRUE,"GENERAL"}</definedName>
    <definedName name="______g7" localSheetId="10" hidden="1">{"TAB1",#N/A,TRUE,"GENERAL";"TAB2",#N/A,TRUE,"GENERAL";"TAB3",#N/A,TRUE,"GENERAL";"TAB4",#N/A,TRUE,"GENERAL";"TAB5",#N/A,TRUE,"GENERAL"}</definedName>
    <definedName name="______g7" localSheetId="9" hidden="1">{"TAB1",#N/A,TRUE,"GENERAL";"TAB2",#N/A,TRUE,"GENERAL";"TAB3",#N/A,TRUE,"GENERAL";"TAB4",#N/A,TRUE,"GENERAL";"TAB5",#N/A,TRUE,"GENERAL"}</definedName>
    <definedName name="______g7" localSheetId="13" hidden="1">{"TAB1",#N/A,TRUE,"GENERAL";"TAB2",#N/A,TRUE,"GENERAL";"TAB3",#N/A,TRUE,"GENERAL";"TAB4",#N/A,TRUE,"GENERAL";"TAB5",#N/A,TRUE,"GENERAL"}</definedName>
    <definedName name="______g7" localSheetId="4" hidden="1">{"TAB1",#N/A,TRUE,"GENERAL";"TAB2",#N/A,TRUE,"GENERAL";"TAB3",#N/A,TRUE,"GENERAL";"TAB4",#N/A,TRUE,"GENERAL";"TAB5",#N/A,TRUE,"GENERAL"}</definedName>
    <definedName name="______g7" localSheetId="11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6" hidden="1">{"TAB1",#N/A,TRUE,"GENERAL";"TAB2",#N/A,TRUE,"GENERAL";"TAB3",#N/A,TRUE,"GENERAL";"TAB4",#N/A,TRUE,"GENERAL";"TAB5",#N/A,TRUE,"GENERAL"}</definedName>
    <definedName name="______GR1" localSheetId="14" hidden="1">{"TAB1",#N/A,TRUE,"GENERAL";"TAB2",#N/A,TRUE,"GENERAL";"TAB3",#N/A,TRUE,"GENERAL";"TAB4",#N/A,TRUE,"GENERAL";"TAB5",#N/A,TRUE,"GENERAL"}</definedName>
    <definedName name="______GR1" localSheetId="12" hidden="1">{"TAB1",#N/A,TRUE,"GENERAL";"TAB2",#N/A,TRUE,"GENERAL";"TAB3",#N/A,TRUE,"GENERAL";"TAB4",#N/A,TRUE,"GENERAL";"TAB5",#N/A,TRUE,"GENERAL"}</definedName>
    <definedName name="______GR1" localSheetId="3" hidden="1">{"TAB1",#N/A,TRUE,"GENERAL";"TAB2",#N/A,TRUE,"GENERAL";"TAB3",#N/A,TRUE,"GENERAL";"TAB4",#N/A,TRUE,"GENERAL";"TAB5",#N/A,TRUE,"GENERAL"}</definedName>
    <definedName name="______GR1" localSheetId="10" hidden="1">{"TAB1",#N/A,TRUE,"GENERAL";"TAB2",#N/A,TRUE,"GENERAL";"TAB3",#N/A,TRUE,"GENERAL";"TAB4",#N/A,TRUE,"GENERAL";"TAB5",#N/A,TRUE,"GENERAL"}</definedName>
    <definedName name="______GR1" localSheetId="9" hidden="1">{"TAB1",#N/A,TRUE,"GENERAL";"TAB2",#N/A,TRUE,"GENERAL";"TAB3",#N/A,TRUE,"GENERAL";"TAB4",#N/A,TRUE,"GENERAL";"TAB5",#N/A,TRUE,"GENERAL"}</definedName>
    <definedName name="______GR1" localSheetId="13" hidden="1">{"TAB1",#N/A,TRUE,"GENERAL";"TAB2",#N/A,TRUE,"GENERAL";"TAB3",#N/A,TRUE,"GENERAL";"TAB4",#N/A,TRUE,"GENERAL";"TAB5",#N/A,TRUE,"GENERAL"}</definedName>
    <definedName name="______GR1" localSheetId="4" hidden="1">{"TAB1",#N/A,TRUE,"GENERAL";"TAB2",#N/A,TRUE,"GENERAL";"TAB3",#N/A,TRUE,"GENERAL";"TAB4",#N/A,TRUE,"GENERAL";"TAB5",#N/A,TRUE,"GENERAL"}</definedName>
    <definedName name="______GR1" localSheetId="11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6" hidden="1">{"via1",#N/A,TRUE,"general";"via2",#N/A,TRUE,"general";"via3",#N/A,TRUE,"general"}</definedName>
    <definedName name="______gtr4" localSheetId="14" hidden="1">{"via1",#N/A,TRUE,"general";"via2",#N/A,TRUE,"general";"via3",#N/A,TRUE,"general"}</definedName>
    <definedName name="______gtr4" localSheetId="12" hidden="1">{"via1",#N/A,TRUE,"general";"via2",#N/A,TRUE,"general";"via3",#N/A,TRUE,"general"}</definedName>
    <definedName name="______gtr4" localSheetId="3" hidden="1">{"via1",#N/A,TRUE,"general";"via2",#N/A,TRUE,"general";"via3",#N/A,TRUE,"general"}</definedName>
    <definedName name="______gtr4" localSheetId="10" hidden="1">{"via1",#N/A,TRUE,"general";"via2",#N/A,TRUE,"general";"via3",#N/A,TRUE,"general"}</definedName>
    <definedName name="______gtr4" localSheetId="9" hidden="1">{"via1",#N/A,TRUE,"general";"via2",#N/A,TRUE,"general";"via3",#N/A,TRUE,"general"}</definedName>
    <definedName name="______gtr4" localSheetId="13" hidden="1">{"via1",#N/A,TRUE,"general";"via2",#N/A,TRUE,"general";"via3",#N/A,TRUE,"general"}</definedName>
    <definedName name="______gtr4" localSheetId="4" hidden="1">{"via1",#N/A,TRUE,"general";"via2",#N/A,TRUE,"general";"via3",#N/A,TRUE,"general"}</definedName>
    <definedName name="______gtr4" localSheetId="11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6" hidden="1">{"via1",#N/A,TRUE,"general";"via2",#N/A,TRUE,"general";"via3",#N/A,TRUE,"general"}</definedName>
    <definedName name="______h2" localSheetId="14" hidden="1">{"via1",#N/A,TRUE,"general";"via2",#N/A,TRUE,"general";"via3",#N/A,TRUE,"general"}</definedName>
    <definedName name="______h2" localSheetId="12" hidden="1">{"via1",#N/A,TRUE,"general";"via2",#N/A,TRUE,"general";"via3",#N/A,TRUE,"general"}</definedName>
    <definedName name="______h2" localSheetId="3" hidden="1">{"via1",#N/A,TRUE,"general";"via2",#N/A,TRUE,"general";"via3",#N/A,TRUE,"general"}</definedName>
    <definedName name="______h2" localSheetId="10" hidden="1">{"via1",#N/A,TRUE,"general";"via2",#N/A,TRUE,"general";"via3",#N/A,TRUE,"general"}</definedName>
    <definedName name="______h2" localSheetId="9" hidden="1">{"via1",#N/A,TRUE,"general";"via2",#N/A,TRUE,"general";"via3",#N/A,TRUE,"general"}</definedName>
    <definedName name="______h2" localSheetId="13" hidden="1">{"via1",#N/A,TRUE,"general";"via2",#N/A,TRUE,"general";"via3",#N/A,TRUE,"general"}</definedName>
    <definedName name="______h2" localSheetId="4" hidden="1">{"via1",#N/A,TRUE,"general";"via2",#N/A,TRUE,"general";"via3",#N/A,TRUE,"general"}</definedName>
    <definedName name="______h2" localSheetId="11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6" hidden="1">{"via1",#N/A,TRUE,"general";"via2",#N/A,TRUE,"general";"via3",#N/A,TRUE,"general"}</definedName>
    <definedName name="______h3" localSheetId="14" hidden="1">{"via1",#N/A,TRUE,"general";"via2",#N/A,TRUE,"general";"via3",#N/A,TRUE,"general"}</definedName>
    <definedName name="______h3" localSheetId="12" hidden="1">{"via1",#N/A,TRUE,"general";"via2",#N/A,TRUE,"general";"via3",#N/A,TRUE,"general"}</definedName>
    <definedName name="______h3" localSheetId="3" hidden="1">{"via1",#N/A,TRUE,"general";"via2",#N/A,TRUE,"general";"via3",#N/A,TRUE,"general"}</definedName>
    <definedName name="______h3" localSheetId="10" hidden="1">{"via1",#N/A,TRUE,"general";"via2",#N/A,TRUE,"general";"via3",#N/A,TRUE,"general"}</definedName>
    <definedName name="______h3" localSheetId="9" hidden="1">{"via1",#N/A,TRUE,"general";"via2",#N/A,TRUE,"general";"via3",#N/A,TRUE,"general"}</definedName>
    <definedName name="______h3" localSheetId="13" hidden="1">{"via1",#N/A,TRUE,"general";"via2",#N/A,TRUE,"general";"via3",#N/A,TRUE,"general"}</definedName>
    <definedName name="______h3" localSheetId="4" hidden="1">{"via1",#N/A,TRUE,"general";"via2",#N/A,TRUE,"general";"via3",#N/A,TRUE,"general"}</definedName>
    <definedName name="______h3" localSheetId="11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6" hidden="1">{"TAB1",#N/A,TRUE,"GENERAL";"TAB2",#N/A,TRUE,"GENERAL";"TAB3",#N/A,TRUE,"GENERAL";"TAB4",#N/A,TRUE,"GENERAL";"TAB5",#N/A,TRUE,"GENERAL"}</definedName>
    <definedName name="______h4" localSheetId="14" hidden="1">{"TAB1",#N/A,TRUE,"GENERAL";"TAB2",#N/A,TRUE,"GENERAL";"TAB3",#N/A,TRUE,"GENERAL";"TAB4",#N/A,TRUE,"GENERAL";"TAB5",#N/A,TRUE,"GENERAL"}</definedName>
    <definedName name="______h4" localSheetId="12" hidden="1">{"TAB1",#N/A,TRUE,"GENERAL";"TAB2",#N/A,TRUE,"GENERAL";"TAB3",#N/A,TRUE,"GENERAL";"TAB4",#N/A,TRUE,"GENERAL";"TAB5",#N/A,TRUE,"GENERAL"}</definedName>
    <definedName name="______h4" localSheetId="3" hidden="1">{"TAB1",#N/A,TRUE,"GENERAL";"TAB2",#N/A,TRUE,"GENERAL";"TAB3",#N/A,TRUE,"GENERAL";"TAB4",#N/A,TRUE,"GENERAL";"TAB5",#N/A,TRUE,"GENERAL"}</definedName>
    <definedName name="______h4" localSheetId="10" hidden="1">{"TAB1",#N/A,TRUE,"GENERAL";"TAB2",#N/A,TRUE,"GENERAL";"TAB3",#N/A,TRUE,"GENERAL";"TAB4",#N/A,TRUE,"GENERAL";"TAB5",#N/A,TRUE,"GENERAL"}</definedName>
    <definedName name="______h4" localSheetId="9" hidden="1">{"TAB1",#N/A,TRUE,"GENERAL";"TAB2",#N/A,TRUE,"GENERAL";"TAB3",#N/A,TRUE,"GENERAL";"TAB4",#N/A,TRUE,"GENERAL";"TAB5",#N/A,TRUE,"GENERAL"}</definedName>
    <definedName name="______h4" localSheetId="13" hidden="1">{"TAB1",#N/A,TRUE,"GENERAL";"TAB2",#N/A,TRUE,"GENERAL";"TAB3",#N/A,TRUE,"GENERAL";"TAB4",#N/A,TRUE,"GENERAL";"TAB5",#N/A,TRUE,"GENERAL"}</definedName>
    <definedName name="______h4" localSheetId="4" hidden="1">{"TAB1",#N/A,TRUE,"GENERAL";"TAB2",#N/A,TRUE,"GENERAL";"TAB3",#N/A,TRUE,"GENERAL";"TAB4",#N/A,TRUE,"GENERAL";"TAB5",#N/A,TRUE,"GENERAL"}</definedName>
    <definedName name="______h4" localSheetId="11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6" hidden="1">{"TAB1",#N/A,TRUE,"GENERAL";"TAB2",#N/A,TRUE,"GENERAL";"TAB3",#N/A,TRUE,"GENERAL";"TAB4",#N/A,TRUE,"GENERAL";"TAB5",#N/A,TRUE,"GENERAL"}</definedName>
    <definedName name="______h5" localSheetId="14" hidden="1">{"TAB1",#N/A,TRUE,"GENERAL";"TAB2",#N/A,TRUE,"GENERAL";"TAB3",#N/A,TRUE,"GENERAL";"TAB4",#N/A,TRUE,"GENERAL";"TAB5",#N/A,TRUE,"GENERAL"}</definedName>
    <definedName name="______h5" localSheetId="12" hidden="1">{"TAB1",#N/A,TRUE,"GENERAL";"TAB2",#N/A,TRUE,"GENERAL";"TAB3",#N/A,TRUE,"GENERAL";"TAB4",#N/A,TRUE,"GENERAL";"TAB5",#N/A,TRUE,"GENERAL"}</definedName>
    <definedName name="______h5" localSheetId="3" hidden="1">{"TAB1",#N/A,TRUE,"GENERAL";"TAB2",#N/A,TRUE,"GENERAL";"TAB3",#N/A,TRUE,"GENERAL";"TAB4",#N/A,TRUE,"GENERAL";"TAB5",#N/A,TRUE,"GENERAL"}</definedName>
    <definedName name="______h5" localSheetId="10" hidden="1">{"TAB1",#N/A,TRUE,"GENERAL";"TAB2",#N/A,TRUE,"GENERAL";"TAB3",#N/A,TRUE,"GENERAL";"TAB4",#N/A,TRUE,"GENERAL";"TAB5",#N/A,TRUE,"GENERAL"}</definedName>
    <definedName name="______h5" localSheetId="9" hidden="1">{"TAB1",#N/A,TRUE,"GENERAL";"TAB2",#N/A,TRUE,"GENERAL";"TAB3",#N/A,TRUE,"GENERAL";"TAB4",#N/A,TRUE,"GENERAL";"TAB5",#N/A,TRUE,"GENERAL"}</definedName>
    <definedName name="______h5" localSheetId="13" hidden="1">{"TAB1",#N/A,TRUE,"GENERAL";"TAB2",#N/A,TRUE,"GENERAL";"TAB3",#N/A,TRUE,"GENERAL";"TAB4",#N/A,TRUE,"GENERAL";"TAB5",#N/A,TRUE,"GENERAL"}</definedName>
    <definedName name="______h5" localSheetId="4" hidden="1">{"TAB1",#N/A,TRUE,"GENERAL";"TAB2",#N/A,TRUE,"GENERAL";"TAB3",#N/A,TRUE,"GENERAL";"TAB4",#N/A,TRUE,"GENERAL";"TAB5",#N/A,TRUE,"GENERAL"}</definedName>
    <definedName name="______h5" localSheetId="11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6" hidden="1">{"via1",#N/A,TRUE,"general";"via2",#N/A,TRUE,"general";"via3",#N/A,TRUE,"general"}</definedName>
    <definedName name="______h6" localSheetId="14" hidden="1">{"via1",#N/A,TRUE,"general";"via2",#N/A,TRUE,"general";"via3",#N/A,TRUE,"general"}</definedName>
    <definedName name="______h6" localSheetId="12" hidden="1">{"via1",#N/A,TRUE,"general";"via2",#N/A,TRUE,"general";"via3",#N/A,TRUE,"general"}</definedName>
    <definedName name="______h6" localSheetId="3" hidden="1">{"via1",#N/A,TRUE,"general";"via2",#N/A,TRUE,"general";"via3",#N/A,TRUE,"general"}</definedName>
    <definedName name="______h6" localSheetId="10" hidden="1">{"via1",#N/A,TRUE,"general";"via2",#N/A,TRUE,"general";"via3",#N/A,TRUE,"general"}</definedName>
    <definedName name="______h6" localSheetId="9" hidden="1">{"via1",#N/A,TRUE,"general";"via2",#N/A,TRUE,"general";"via3",#N/A,TRUE,"general"}</definedName>
    <definedName name="______h6" localSheetId="13" hidden="1">{"via1",#N/A,TRUE,"general";"via2",#N/A,TRUE,"general";"via3",#N/A,TRUE,"general"}</definedName>
    <definedName name="______h6" localSheetId="4" hidden="1">{"via1",#N/A,TRUE,"general";"via2",#N/A,TRUE,"general";"via3",#N/A,TRUE,"general"}</definedName>
    <definedName name="______h6" localSheetId="11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6" hidden="1">{"TAB1",#N/A,TRUE,"GENERAL";"TAB2",#N/A,TRUE,"GENERAL";"TAB3",#N/A,TRUE,"GENERAL";"TAB4",#N/A,TRUE,"GENERAL";"TAB5",#N/A,TRUE,"GENERAL"}</definedName>
    <definedName name="______h7" localSheetId="14" hidden="1">{"TAB1",#N/A,TRUE,"GENERAL";"TAB2",#N/A,TRUE,"GENERAL";"TAB3",#N/A,TRUE,"GENERAL";"TAB4",#N/A,TRUE,"GENERAL";"TAB5",#N/A,TRUE,"GENERAL"}</definedName>
    <definedName name="______h7" localSheetId="12" hidden="1">{"TAB1",#N/A,TRUE,"GENERAL";"TAB2",#N/A,TRUE,"GENERAL";"TAB3",#N/A,TRUE,"GENERAL";"TAB4",#N/A,TRUE,"GENERAL";"TAB5",#N/A,TRUE,"GENERAL"}</definedName>
    <definedName name="______h7" localSheetId="3" hidden="1">{"TAB1",#N/A,TRUE,"GENERAL";"TAB2",#N/A,TRUE,"GENERAL";"TAB3",#N/A,TRUE,"GENERAL";"TAB4",#N/A,TRUE,"GENERAL";"TAB5",#N/A,TRUE,"GENERAL"}</definedName>
    <definedName name="______h7" localSheetId="10" hidden="1">{"TAB1",#N/A,TRUE,"GENERAL";"TAB2",#N/A,TRUE,"GENERAL";"TAB3",#N/A,TRUE,"GENERAL";"TAB4",#N/A,TRUE,"GENERAL";"TAB5",#N/A,TRUE,"GENERAL"}</definedName>
    <definedName name="______h7" localSheetId="9" hidden="1">{"TAB1",#N/A,TRUE,"GENERAL";"TAB2",#N/A,TRUE,"GENERAL";"TAB3",#N/A,TRUE,"GENERAL";"TAB4",#N/A,TRUE,"GENERAL";"TAB5",#N/A,TRUE,"GENERAL"}</definedName>
    <definedName name="______h7" localSheetId="13" hidden="1">{"TAB1",#N/A,TRUE,"GENERAL";"TAB2",#N/A,TRUE,"GENERAL";"TAB3",#N/A,TRUE,"GENERAL";"TAB4",#N/A,TRUE,"GENERAL";"TAB5",#N/A,TRUE,"GENERAL"}</definedName>
    <definedName name="______h7" localSheetId="4" hidden="1">{"TAB1",#N/A,TRUE,"GENERAL";"TAB2",#N/A,TRUE,"GENERAL";"TAB3",#N/A,TRUE,"GENERAL";"TAB4",#N/A,TRUE,"GENERAL";"TAB5",#N/A,TRUE,"GENERAL"}</definedName>
    <definedName name="______h7" localSheetId="11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6" hidden="1">{"via1",#N/A,TRUE,"general";"via2",#N/A,TRUE,"general";"via3",#N/A,TRUE,"general"}</definedName>
    <definedName name="______h8" localSheetId="14" hidden="1">{"via1",#N/A,TRUE,"general";"via2",#N/A,TRUE,"general";"via3",#N/A,TRUE,"general"}</definedName>
    <definedName name="______h8" localSheetId="12" hidden="1">{"via1",#N/A,TRUE,"general";"via2",#N/A,TRUE,"general";"via3",#N/A,TRUE,"general"}</definedName>
    <definedName name="______h8" localSheetId="3" hidden="1">{"via1",#N/A,TRUE,"general";"via2",#N/A,TRUE,"general";"via3",#N/A,TRUE,"general"}</definedName>
    <definedName name="______h8" localSheetId="10" hidden="1">{"via1",#N/A,TRUE,"general";"via2",#N/A,TRUE,"general";"via3",#N/A,TRUE,"general"}</definedName>
    <definedName name="______h8" localSheetId="9" hidden="1">{"via1",#N/A,TRUE,"general";"via2",#N/A,TRUE,"general";"via3",#N/A,TRUE,"general"}</definedName>
    <definedName name="______h8" localSheetId="13" hidden="1">{"via1",#N/A,TRUE,"general";"via2",#N/A,TRUE,"general";"via3",#N/A,TRUE,"general"}</definedName>
    <definedName name="______h8" localSheetId="4" hidden="1">{"via1",#N/A,TRUE,"general";"via2",#N/A,TRUE,"general";"via3",#N/A,TRUE,"general"}</definedName>
    <definedName name="______h8" localSheetId="11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6" hidden="1">{"via1",#N/A,TRUE,"general";"via2",#N/A,TRUE,"general";"via3",#N/A,TRUE,"general"}</definedName>
    <definedName name="______hfh7" localSheetId="14" hidden="1">{"via1",#N/A,TRUE,"general";"via2",#N/A,TRUE,"general";"via3",#N/A,TRUE,"general"}</definedName>
    <definedName name="______hfh7" localSheetId="12" hidden="1">{"via1",#N/A,TRUE,"general";"via2",#N/A,TRUE,"general";"via3",#N/A,TRUE,"general"}</definedName>
    <definedName name="______hfh7" localSheetId="3" hidden="1">{"via1",#N/A,TRUE,"general";"via2",#N/A,TRUE,"general";"via3",#N/A,TRUE,"general"}</definedName>
    <definedName name="______hfh7" localSheetId="10" hidden="1">{"via1",#N/A,TRUE,"general";"via2",#N/A,TRUE,"general";"via3",#N/A,TRUE,"general"}</definedName>
    <definedName name="______hfh7" localSheetId="9" hidden="1">{"via1",#N/A,TRUE,"general";"via2",#N/A,TRUE,"general";"via3",#N/A,TRUE,"general"}</definedName>
    <definedName name="______hfh7" localSheetId="13" hidden="1">{"via1",#N/A,TRUE,"general";"via2",#N/A,TRUE,"general";"via3",#N/A,TRUE,"general"}</definedName>
    <definedName name="______hfh7" localSheetId="4" hidden="1">{"via1",#N/A,TRUE,"general";"via2",#N/A,TRUE,"general";"via3",#N/A,TRUE,"general"}</definedName>
    <definedName name="______hfh7" localSheetId="11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6" hidden="1">{"via1",#N/A,TRUE,"general";"via2",#N/A,TRUE,"general";"via3",#N/A,TRUE,"general"}</definedName>
    <definedName name="______i4" localSheetId="14" hidden="1">{"via1",#N/A,TRUE,"general";"via2",#N/A,TRUE,"general";"via3",#N/A,TRUE,"general"}</definedName>
    <definedName name="______i4" localSheetId="12" hidden="1">{"via1",#N/A,TRUE,"general";"via2",#N/A,TRUE,"general";"via3",#N/A,TRUE,"general"}</definedName>
    <definedName name="______i4" localSheetId="3" hidden="1">{"via1",#N/A,TRUE,"general";"via2",#N/A,TRUE,"general";"via3",#N/A,TRUE,"general"}</definedName>
    <definedName name="______i4" localSheetId="10" hidden="1">{"via1",#N/A,TRUE,"general";"via2",#N/A,TRUE,"general";"via3",#N/A,TRUE,"general"}</definedName>
    <definedName name="______i4" localSheetId="9" hidden="1">{"via1",#N/A,TRUE,"general";"via2",#N/A,TRUE,"general";"via3",#N/A,TRUE,"general"}</definedName>
    <definedName name="______i4" localSheetId="13" hidden="1">{"via1",#N/A,TRUE,"general";"via2",#N/A,TRUE,"general";"via3",#N/A,TRUE,"general"}</definedName>
    <definedName name="______i4" localSheetId="4" hidden="1">{"via1",#N/A,TRUE,"general";"via2",#N/A,TRUE,"general";"via3",#N/A,TRUE,"general"}</definedName>
    <definedName name="______i4" localSheetId="11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6" hidden="1">{"TAB1",#N/A,TRUE,"GENERAL";"TAB2",#N/A,TRUE,"GENERAL";"TAB3",#N/A,TRUE,"GENERAL";"TAB4",#N/A,TRUE,"GENERAL";"TAB5",#N/A,TRUE,"GENERAL"}</definedName>
    <definedName name="______i5" localSheetId="14" hidden="1">{"TAB1",#N/A,TRUE,"GENERAL";"TAB2",#N/A,TRUE,"GENERAL";"TAB3",#N/A,TRUE,"GENERAL";"TAB4",#N/A,TRUE,"GENERAL";"TAB5",#N/A,TRUE,"GENERAL"}</definedName>
    <definedName name="______i5" localSheetId="12" hidden="1">{"TAB1",#N/A,TRUE,"GENERAL";"TAB2",#N/A,TRUE,"GENERAL";"TAB3",#N/A,TRUE,"GENERAL";"TAB4",#N/A,TRUE,"GENERAL";"TAB5",#N/A,TRUE,"GENERAL"}</definedName>
    <definedName name="______i5" localSheetId="3" hidden="1">{"TAB1",#N/A,TRUE,"GENERAL";"TAB2",#N/A,TRUE,"GENERAL";"TAB3",#N/A,TRUE,"GENERAL";"TAB4",#N/A,TRUE,"GENERAL";"TAB5",#N/A,TRUE,"GENERAL"}</definedName>
    <definedName name="______i5" localSheetId="10" hidden="1">{"TAB1",#N/A,TRUE,"GENERAL";"TAB2",#N/A,TRUE,"GENERAL";"TAB3",#N/A,TRUE,"GENERAL";"TAB4",#N/A,TRUE,"GENERAL";"TAB5",#N/A,TRUE,"GENERAL"}</definedName>
    <definedName name="______i5" localSheetId="9" hidden="1">{"TAB1",#N/A,TRUE,"GENERAL";"TAB2",#N/A,TRUE,"GENERAL";"TAB3",#N/A,TRUE,"GENERAL";"TAB4",#N/A,TRUE,"GENERAL";"TAB5",#N/A,TRUE,"GENERAL"}</definedName>
    <definedName name="______i5" localSheetId="13" hidden="1">{"TAB1",#N/A,TRUE,"GENERAL";"TAB2",#N/A,TRUE,"GENERAL";"TAB3",#N/A,TRUE,"GENERAL";"TAB4",#N/A,TRUE,"GENERAL";"TAB5",#N/A,TRUE,"GENERAL"}</definedName>
    <definedName name="______i5" localSheetId="4" hidden="1">{"TAB1",#N/A,TRUE,"GENERAL";"TAB2",#N/A,TRUE,"GENERAL";"TAB3",#N/A,TRUE,"GENERAL";"TAB4",#N/A,TRUE,"GENERAL";"TAB5",#N/A,TRUE,"GENERAL"}</definedName>
    <definedName name="______i5" localSheetId="11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6" hidden="1">{"TAB1",#N/A,TRUE,"GENERAL";"TAB2",#N/A,TRUE,"GENERAL";"TAB3",#N/A,TRUE,"GENERAL";"TAB4",#N/A,TRUE,"GENERAL";"TAB5",#N/A,TRUE,"GENERAL"}</definedName>
    <definedName name="______i6" localSheetId="14" hidden="1">{"TAB1",#N/A,TRUE,"GENERAL";"TAB2",#N/A,TRUE,"GENERAL";"TAB3",#N/A,TRUE,"GENERAL";"TAB4",#N/A,TRUE,"GENERAL";"TAB5",#N/A,TRUE,"GENERAL"}</definedName>
    <definedName name="______i6" localSheetId="12" hidden="1">{"TAB1",#N/A,TRUE,"GENERAL";"TAB2",#N/A,TRUE,"GENERAL";"TAB3",#N/A,TRUE,"GENERAL";"TAB4",#N/A,TRUE,"GENERAL";"TAB5",#N/A,TRUE,"GENERAL"}</definedName>
    <definedName name="______i6" localSheetId="3" hidden="1">{"TAB1",#N/A,TRUE,"GENERAL";"TAB2",#N/A,TRUE,"GENERAL";"TAB3",#N/A,TRUE,"GENERAL";"TAB4",#N/A,TRUE,"GENERAL";"TAB5",#N/A,TRUE,"GENERAL"}</definedName>
    <definedName name="______i6" localSheetId="10" hidden="1">{"TAB1",#N/A,TRUE,"GENERAL";"TAB2",#N/A,TRUE,"GENERAL";"TAB3",#N/A,TRUE,"GENERAL";"TAB4",#N/A,TRUE,"GENERAL";"TAB5",#N/A,TRUE,"GENERAL"}</definedName>
    <definedName name="______i6" localSheetId="9" hidden="1">{"TAB1",#N/A,TRUE,"GENERAL";"TAB2",#N/A,TRUE,"GENERAL";"TAB3",#N/A,TRUE,"GENERAL";"TAB4",#N/A,TRUE,"GENERAL";"TAB5",#N/A,TRUE,"GENERAL"}</definedName>
    <definedName name="______i6" localSheetId="13" hidden="1">{"TAB1",#N/A,TRUE,"GENERAL";"TAB2",#N/A,TRUE,"GENERAL";"TAB3",#N/A,TRUE,"GENERAL";"TAB4",#N/A,TRUE,"GENERAL";"TAB5",#N/A,TRUE,"GENERAL"}</definedName>
    <definedName name="______i6" localSheetId="4" hidden="1">{"TAB1",#N/A,TRUE,"GENERAL";"TAB2",#N/A,TRUE,"GENERAL";"TAB3",#N/A,TRUE,"GENERAL";"TAB4",#N/A,TRUE,"GENERAL";"TAB5",#N/A,TRUE,"GENERAL"}</definedName>
    <definedName name="______i6" localSheetId="11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6" hidden="1">{"via1",#N/A,TRUE,"general";"via2",#N/A,TRUE,"general";"via3",#N/A,TRUE,"general"}</definedName>
    <definedName name="______i7" localSheetId="14" hidden="1">{"via1",#N/A,TRUE,"general";"via2",#N/A,TRUE,"general";"via3",#N/A,TRUE,"general"}</definedName>
    <definedName name="______i7" localSheetId="12" hidden="1">{"via1",#N/A,TRUE,"general";"via2",#N/A,TRUE,"general";"via3",#N/A,TRUE,"general"}</definedName>
    <definedName name="______i7" localSheetId="3" hidden="1">{"via1",#N/A,TRUE,"general";"via2",#N/A,TRUE,"general";"via3",#N/A,TRUE,"general"}</definedName>
    <definedName name="______i7" localSheetId="10" hidden="1">{"via1",#N/A,TRUE,"general";"via2",#N/A,TRUE,"general";"via3",#N/A,TRUE,"general"}</definedName>
    <definedName name="______i7" localSheetId="9" hidden="1">{"via1",#N/A,TRUE,"general";"via2",#N/A,TRUE,"general";"via3",#N/A,TRUE,"general"}</definedName>
    <definedName name="______i7" localSheetId="13" hidden="1">{"via1",#N/A,TRUE,"general";"via2",#N/A,TRUE,"general";"via3",#N/A,TRUE,"general"}</definedName>
    <definedName name="______i7" localSheetId="4" hidden="1">{"via1",#N/A,TRUE,"general";"via2",#N/A,TRUE,"general";"via3",#N/A,TRUE,"general"}</definedName>
    <definedName name="______i7" localSheetId="11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6" hidden="1">{"TAB1",#N/A,TRUE,"GENERAL";"TAB2",#N/A,TRUE,"GENERAL";"TAB3",#N/A,TRUE,"GENERAL";"TAB4",#N/A,TRUE,"GENERAL";"TAB5",#N/A,TRUE,"GENERAL"}</definedName>
    <definedName name="______i77" localSheetId="14" hidden="1">{"TAB1",#N/A,TRUE,"GENERAL";"TAB2",#N/A,TRUE,"GENERAL";"TAB3",#N/A,TRUE,"GENERAL";"TAB4",#N/A,TRUE,"GENERAL";"TAB5",#N/A,TRUE,"GENERAL"}</definedName>
    <definedName name="______i77" localSheetId="12" hidden="1">{"TAB1",#N/A,TRUE,"GENERAL";"TAB2",#N/A,TRUE,"GENERAL";"TAB3",#N/A,TRUE,"GENERAL";"TAB4",#N/A,TRUE,"GENERAL";"TAB5",#N/A,TRUE,"GENERAL"}</definedName>
    <definedName name="______i77" localSheetId="3" hidden="1">{"TAB1",#N/A,TRUE,"GENERAL";"TAB2",#N/A,TRUE,"GENERAL";"TAB3",#N/A,TRUE,"GENERAL";"TAB4",#N/A,TRUE,"GENERAL";"TAB5",#N/A,TRUE,"GENERAL"}</definedName>
    <definedName name="______i77" localSheetId="10" hidden="1">{"TAB1",#N/A,TRUE,"GENERAL";"TAB2",#N/A,TRUE,"GENERAL";"TAB3",#N/A,TRUE,"GENERAL";"TAB4",#N/A,TRUE,"GENERAL";"TAB5",#N/A,TRUE,"GENERAL"}</definedName>
    <definedName name="______i77" localSheetId="9" hidden="1">{"TAB1",#N/A,TRUE,"GENERAL";"TAB2",#N/A,TRUE,"GENERAL";"TAB3",#N/A,TRUE,"GENERAL";"TAB4",#N/A,TRUE,"GENERAL";"TAB5",#N/A,TRUE,"GENERAL"}</definedName>
    <definedName name="______i77" localSheetId="13" hidden="1">{"TAB1",#N/A,TRUE,"GENERAL";"TAB2",#N/A,TRUE,"GENERAL";"TAB3",#N/A,TRUE,"GENERAL";"TAB4",#N/A,TRUE,"GENERAL";"TAB5",#N/A,TRUE,"GENERAL"}</definedName>
    <definedName name="______i77" localSheetId="4" hidden="1">{"TAB1",#N/A,TRUE,"GENERAL";"TAB2",#N/A,TRUE,"GENERAL";"TAB3",#N/A,TRUE,"GENERAL";"TAB4",#N/A,TRUE,"GENERAL";"TAB5",#N/A,TRUE,"GENERAL"}</definedName>
    <definedName name="______i77" localSheetId="11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6" hidden="1">{"via1",#N/A,TRUE,"general";"via2",#N/A,TRUE,"general";"via3",#N/A,TRUE,"general"}</definedName>
    <definedName name="______i8" localSheetId="14" hidden="1">{"via1",#N/A,TRUE,"general";"via2",#N/A,TRUE,"general";"via3",#N/A,TRUE,"general"}</definedName>
    <definedName name="______i8" localSheetId="12" hidden="1">{"via1",#N/A,TRUE,"general";"via2",#N/A,TRUE,"general";"via3",#N/A,TRUE,"general"}</definedName>
    <definedName name="______i8" localSheetId="3" hidden="1">{"via1",#N/A,TRUE,"general";"via2",#N/A,TRUE,"general";"via3",#N/A,TRUE,"general"}</definedName>
    <definedName name="______i8" localSheetId="10" hidden="1">{"via1",#N/A,TRUE,"general";"via2",#N/A,TRUE,"general";"via3",#N/A,TRUE,"general"}</definedName>
    <definedName name="______i8" localSheetId="9" hidden="1">{"via1",#N/A,TRUE,"general";"via2",#N/A,TRUE,"general";"via3",#N/A,TRUE,"general"}</definedName>
    <definedName name="______i8" localSheetId="13" hidden="1">{"via1",#N/A,TRUE,"general";"via2",#N/A,TRUE,"general";"via3",#N/A,TRUE,"general"}</definedName>
    <definedName name="______i8" localSheetId="4" hidden="1">{"via1",#N/A,TRUE,"general";"via2",#N/A,TRUE,"general";"via3",#N/A,TRUE,"general"}</definedName>
    <definedName name="______i8" localSheetId="11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6" hidden="1">{"TAB1",#N/A,TRUE,"GENERAL";"TAB2",#N/A,TRUE,"GENERAL";"TAB3",#N/A,TRUE,"GENERAL";"TAB4",#N/A,TRUE,"GENERAL";"TAB5",#N/A,TRUE,"GENERAL"}</definedName>
    <definedName name="______i9" localSheetId="14" hidden="1">{"TAB1",#N/A,TRUE,"GENERAL";"TAB2",#N/A,TRUE,"GENERAL";"TAB3",#N/A,TRUE,"GENERAL";"TAB4",#N/A,TRUE,"GENERAL";"TAB5",#N/A,TRUE,"GENERAL"}</definedName>
    <definedName name="______i9" localSheetId="12" hidden="1">{"TAB1",#N/A,TRUE,"GENERAL";"TAB2",#N/A,TRUE,"GENERAL";"TAB3",#N/A,TRUE,"GENERAL";"TAB4",#N/A,TRUE,"GENERAL";"TAB5",#N/A,TRUE,"GENERAL"}</definedName>
    <definedName name="______i9" localSheetId="3" hidden="1">{"TAB1",#N/A,TRUE,"GENERAL";"TAB2",#N/A,TRUE,"GENERAL";"TAB3",#N/A,TRUE,"GENERAL";"TAB4",#N/A,TRUE,"GENERAL";"TAB5",#N/A,TRUE,"GENERAL"}</definedName>
    <definedName name="______i9" localSheetId="10" hidden="1">{"TAB1",#N/A,TRUE,"GENERAL";"TAB2",#N/A,TRUE,"GENERAL";"TAB3",#N/A,TRUE,"GENERAL";"TAB4",#N/A,TRUE,"GENERAL";"TAB5",#N/A,TRUE,"GENERAL"}</definedName>
    <definedName name="______i9" localSheetId="9" hidden="1">{"TAB1",#N/A,TRUE,"GENERAL";"TAB2",#N/A,TRUE,"GENERAL";"TAB3",#N/A,TRUE,"GENERAL";"TAB4",#N/A,TRUE,"GENERAL";"TAB5",#N/A,TRUE,"GENERAL"}</definedName>
    <definedName name="______i9" localSheetId="13" hidden="1">{"TAB1",#N/A,TRUE,"GENERAL";"TAB2",#N/A,TRUE,"GENERAL";"TAB3",#N/A,TRUE,"GENERAL";"TAB4",#N/A,TRUE,"GENERAL";"TAB5",#N/A,TRUE,"GENERAL"}</definedName>
    <definedName name="______i9" localSheetId="4" hidden="1">{"TAB1",#N/A,TRUE,"GENERAL";"TAB2",#N/A,TRUE,"GENERAL";"TAB3",#N/A,TRUE,"GENERAL";"TAB4",#N/A,TRUE,"GENERAL";"TAB5",#N/A,TRUE,"GENERAL"}</definedName>
    <definedName name="______i9" localSheetId="11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6" hidden="1">{"TAB1",#N/A,TRUE,"GENERAL";"TAB2",#N/A,TRUE,"GENERAL";"TAB3",#N/A,TRUE,"GENERAL";"TAB4",#N/A,TRUE,"GENERAL";"TAB5",#N/A,TRUE,"GENERAL"}</definedName>
    <definedName name="______k3" localSheetId="14" hidden="1">{"TAB1",#N/A,TRUE,"GENERAL";"TAB2",#N/A,TRUE,"GENERAL";"TAB3",#N/A,TRUE,"GENERAL";"TAB4",#N/A,TRUE,"GENERAL";"TAB5",#N/A,TRUE,"GENERAL"}</definedName>
    <definedName name="______k3" localSheetId="12" hidden="1">{"TAB1",#N/A,TRUE,"GENERAL";"TAB2",#N/A,TRUE,"GENERAL";"TAB3",#N/A,TRUE,"GENERAL";"TAB4",#N/A,TRUE,"GENERAL";"TAB5",#N/A,TRUE,"GENERAL"}</definedName>
    <definedName name="______k3" localSheetId="3" hidden="1">{"TAB1",#N/A,TRUE,"GENERAL";"TAB2",#N/A,TRUE,"GENERAL";"TAB3",#N/A,TRUE,"GENERAL";"TAB4",#N/A,TRUE,"GENERAL";"TAB5",#N/A,TRUE,"GENERAL"}</definedName>
    <definedName name="______k3" localSheetId="10" hidden="1">{"TAB1",#N/A,TRUE,"GENERAL";"TAB2",#N/A,TRUE,"GENERAL";"TAB3",#N/A,TRUE,"GENERAL";"TAB4",#N/A,TRUE,"GENERAL";"TAB5",#N/A,TRUE,"GENERAL"}</definedName>
    <definedName name="______k3" localSheetId="9" hidden="1">{"TAB1",#N/A,TRUE,"GENERAL";"TAB2",#N/A,TRUE,"GENERAL";"TAB3",#N/A,TRUE,"GENERAL";"TAB4",#N/A,TRUE,"GENERAL";"TAB5",#N/A,TRUE,"GENERAL"}</definedName>
    <definedName name="______k3" localSheetId="13" hidden="1">{"TAB1",#N/A,TRUE,"GENERAL";"TAB2",#N/A,TRUE,"GENERAL";"TAB3",#N/A,TRUE,"GENERAL";"TAB4",#N/A,TRUE,"GENERAL";"TAB5",#N/A,TRUE,"GENERAL"}</definedName>
    <definedName name="______k3" localSheetId="4" hidden="1">{"TAB1",#N/A,TRUE,"GENERAL";"TAB2",#N/A,TRUE,"GENERAL";"TAB3",#N/A,TRUE,"GENERAL";"TAB4",#N/A,TRUE,"GENERAL";"TAB5",#N/A,TRUE,"GENERAL"}</definedName>
    <definedName name="______k3" localSheetId="11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6" hidden="1">{"via1",#N/A,TRUE,"general";"via2",#N/A,TRUE,"general";"via3",#N/A,TRUE,"general"}</definedName>
    <definedName name="______k4" localSheetId="14" hidden="1">{"via1",#N/A,TRUE,"general";"via2",#N/A,TRUE,"general";"via3",#N/A,TRUE,"general"}</definedName>
    <definedName name="______k4" localSheetId="12" hidden="1">{"via1",#N/A,TRUE,"general";"via2",#N/A,TRUE,"general";"via3",#N/A,TRUE,"general"}</definedName>
    <definedName name="______k4" localSheetId="3" hidden="1">{"via1",#N/A,TRUE,"general";"via2",#N/A,TRUE,"general";"via3",#N/A,TRUE,"general"}</definedName>
    <definedName name="______k4" localSheetId="10" hidden="1">{"via1",#N/A,TRUE,"general";"via2",#N/A,TRUE,"general";"via3",#N/A,TRUE,"general"}</definedName>
    <definedName name="______k4" localSheetId="9" hidden="1">{"via1",#N/A,TRUE,"general";"via2",#N/A,TRUE,"general";"via3",#N/A,TRUE,"general"}</definedName>
    <definedName name="______k4" localSheetId="13" hidden="1">{"via1",#N/A,TRUE,"general";"via2",#N/A,TRUE,"general";"via3",#N/A,TRUE,"general"}</definedName>
    <definedName name="______k4" localSheetId="4" hidden="1">{"via1",#N/A,TRUE,"general";"via2",#N/A,TRUE,"general";"via3",#N/A,TRUE,"general"}</definedName>
    <definedName name="______k4" localSheetId="11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6" hidden="1">{"via1",#N/A,TRUE,"general";"via2",#N/A,TRUE,"general";"via3",#N/A,TRUE,"general"}</definedName>
    <definedName name="______k5" localSheetId="14" hidden="1">{"via1",#N/A,TRUE,"general";"via2",#N/A,TRUE,"general";"via3",#N/A,TRUE,"general"}</definedName>
    <definedName name="______k5" localSheetId="12" hidden="1">{"via1",#N/A,TRUE,"general";"via2",#N/A,TRUE,"general";"via3",#N/A,TRUE,"general"}</definedName>
    <definedName name="______k5" localSheetId="3" hidden="1">{"via1",#N/A,TRUE,"general";"via2",#N/A,TRUE,"general";"via3",#N/A,TRUE,"general"}</definedName>
    <definedName name="______k5" localSheetId="10" hidden="1">{"via1",#N/A,TRUE,"general";"via2",#N/A,TRUE,"general";"via3",#N/A,TRUE,"general"}</definedName>
    <definedName name="______k5" localSheetId="9" hidden="1">{"via1",#N/A,TRUE,"general";"via2",#N/A,TRUE,"general";"via3",#N/A,TRUE,"general"}</definedName>
    <definedName name="______k5" localSheetId="13" hidden="1">{"via1",#N/A,TRUE,"general";"via2",#N/A,TRUE,"general";"via3",#N/A,TRUE,"general"}</definedName>
    <definedName name="______k5" localSheetId="4" hidden="1">{"via1",#N/A,TRUE,"general";"via2",#N/A,TRUE,"general";"via3",#N/A,TRUE,"general"}</definedName>
    <definedName name="______k5" localSheetId="11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6" hidden="1">{"TAB1",#N/A,TRUE,"GENERAL";"TAB2",#N/A,TRUE,"GENERAL";"TAB3",#N/A,TRUE,"GENERAL";"TAB4",#N/A,TRUE,"GENERAL";"TAB5",#N/A,TRUE,"GENERAL"}</definedName>
    <definedName name="______k6" localSheetId="14" hidden="1">{"TAB1",#N/A,TRUE,"GENERAL";"TAB2",#N/A,TRUE,"GENERAL";"TAB3",#N/A,TRUE,"GENERAL";"TAB4",#N/A,TRUE,"GENERAL";"TAB5",#N/A,TRUE,"GENERAL"}</definedName>
    <definedName name="______k6" localSheetId="12" hidden="1">{"TAB1",#N/A,TRUE,"GENERAL";"TAB2",#N/A,TRUE,"GENERAL";"TAB3",#N/A,TRUE,"GENERAL";"TAB4",#N/A,TRUE,"GENERAL";"TAB5",#N/A,TRUE,"GENERAL"}</definedName>
    <definedName name="______k6" localSheetId="3" hidden="1">{"TAB1",#N/A,TRUE,"GENERAL";"TAB2",#N/A,TRUE,"GENERAL";"TAB3",#N/A,TRUE,"GENERAL";"TAB4",#N/A,TRUE,"GENERAL";"TAB5",#N/A,TRUE,"GENERAL"}</definedName>
    <definedName name="______k6" localSheetId="10" hidden="1">{"TAB1",#N/A,TRUE,"GENERAL";"TAB2",#N/A,TRUE,"GENERAL";"TAB3",#N/A,TRUE,"GENERAL";"TAB4",#N/A,TRUE,"GENERAL";"TAB5",#N/A,TRUE,"GENERAL"}</definedName>
    <definedName name="______k6" localSheetId="9" hidden="1">{"TAB1",#N/A,TRUE,"GENERAL";"TAB2",#N/A,TRUE,"GENERAL";"TAB3",#N/A,TRUE,"GENERAL";"TAB4",#N/A,TRUE,"GENERAL";"TAB5",#N/A,TRUE,"GENERAL"}</definedName>
    <definedName name="______k6" localSheetId="13" hidden="1">{"TAB1",#N/A,TRUE,"GENERAL";"TAB2",#N/A,TRUE,"GENERAL";"TAB3",#N/A,TRUE,"GENERAL";"TAB4",#N/A,TRUE,"GENERAL";"TAB5",#N/A,TRUE,"GENERAL"}</definedName>
    <definedName name="______k6" localSheetId="4" hidden="1">{"TAB1",#N/A,TRUE,"GENERAL";"TAB2",#N/A,TRUE,"GENERAL";"TAB3",#N/A,TRUE,"GENERAL";"TAB4",#N/A,TRUE,"GENERAL";"TAB5",#N/A,TRUE,"GENERAL"}</definedName>
    <definedName name="______k6" localSheetId="11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6" hidden="1">{"via1",#N/A,TRUE,"general";"via2",#N/A,TRUE,"general";"via3",#N/A,TRUE,"general"}</definedName>
    <definedName name="______k7" localSheetId="14" hidden="1">{"via1",#N/A,TRUE,"general";"via2",#N/A,TRUE,"general";"via3",#N/A,TRUE,"general"}</definedName>
    <definedName name="______k7" localSheetId="12" hidden="1">{"via1",#N/A,TRUE,"general";"via2",#N/A,TRUE,"general";"via3",#N/A,TRUE,"general"}</definedName>
    <definedName name="______k7" localSheetId="3" hidden="1">{"via1",#N/A,TRUE,"general";"via2",#N/A,TRUE,"general";"via3",#N/A,TRUE,"general"}</definedName>
    <definedName name="______k7" localSheetId="10" hidden="1">{"via1",#N/A,TRUE,"general";"via2",#N/A,TRUE,"general";"via3",#N/A,TRUE,"general"}</definedName>
    <definedName name="______k7" localSheetId="9" hidden="1">{"via1",#N/A,TRUE,"general";"via2",#N/A,TRUE,"general";"via3",#N/A,TRUE,"general"}</definedName>
    <definedName name="______k7" localSheetId="13" hidden="1">{"via1",#N/A,TRUE,"general";"via2",#N/A,TRUE,"general";"via3",#N/A,TRUE,"general"}</definedName>
    <definedName name="______k7" localSheetId="4" hidden="1">{"via1",#N/A,TRUE,"general";"via2",#N/A,TRUE,"general";"via3",#N/A,TRUE,"general"}</definedName>
    <definedName name="______k7" localSheetId="11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6" hidden="1">{"via1",#N/A,TRUE,"general";"via2",#N/A,TRUE,"general";"via3",#N/A,TRUE,"general"}</definedName>
    <definedName name="______k8" localSheetId="14" hidden="1">{"via1",#N/A,TRUE,"general";"via2",#N/A,TRUE,"general";"via3",#N/A,TRUE,"general"}</definedName>
    <definedName name="______k8" localSheetId="12" hidden="1">{"via1",#N/A,TRUE,"general";"via2",#N/A,TRUE,"general";"via3",#N/A,TRUE,"general"}</definedName>
    <definedName name="______k8" localSheetId="3" hidden="1">{"via1",#N/A,TRUE,"general";"via2",#N/A,TRUE,"general";"via3",#N/A,TRUE,"general"}</definedName>
    <definedName name="______k8" localSheetId="10" hidden="1">{"via1",#N/A,TRUE,"general";"via2",#N/A,TRUE,"general";"via3",#N/A,TRUE,"general"}</definedName>
    <definedName name="______k8" localSheetId="9" hidden="1">{"via1",#N/A,TRUE,"general";"via2",#N/A,TRUE,"general";"via3",#N/A,TRUE,"general"}</definedName>
    <definedName name="______k8" localSheetId="13" hidden="1">{"via1",#N/A,TRUE,"general";"via2",#N/A,TRUE,"general";"via3",#N/A,TRUE,"general"}</definedName>
    <definedName name="______k8" localSheetId="4" hidden="1">{"via1",#N/A,TRUE,"general";"via2",#N/A,TRUE,"general";"via3",#N/A,TRUE,"general"}</definedName>
    <definedName name="______k8" localSheetId="11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6" hidden="1">{"TAB1",#N/A,TRUE,"GENERAL";"TAB2",#N/A,TRUE,"GENERAL";"TAB3",#N/A,TRUE,"GENERAL";"TAB4",#N/A,TRUE,"GENERAL";"TAB5",#N/A,TRUE,"GENERAL"}</definedName>
    <definedName name="______k9" localSheetId="14" hidden="1">{"TAB1",#N/A,TRUE,"GENERAL";"TAB2",#N/A,TRUE,"GENERAL";"TAB3",#N/A,TRUE,"GENERAL";"TAB4",#N/A,TRUE,"GENERAL";"TAB5",#N/A,TRUE,"GENERAL"}</definedName>
    <definedName name="______k9" localSheetId="12" hidden="1">{"TAB1",#N/A,TRUE,"GENERAL";"TAB2",#N/A,TRUE,"GENERAL";"TAB3",#N/A,TRUE,"GENERAL";"TAB4",#N/A,TRUE,"GENERAL";"TAB5",#N/A,TRUE,"GENERAL"}</definedName>
    <definedName name="______k9" localSheetId="3" hidden="1">{"TAB1",#N/A,TRUE,"GENERAL";"TAB2",#N/A,TRUE,"GENERAL";"TAB3",#N/A,TRUE,"GENERAL";"TAB4",#N/A,TRUE,"GENERAL";"TAB5",#N/A,TRUE,"GENERAL"}</definedName>
    <definedName name="______k9" localSheetId="10" hidden="1">{"TAB1",#N/A,TRUE,"GENERAL";"TAB2",#N/A,TRUE,"GENERAL";"TAB3",#N/A,TRUE,"GENERAL";"TAB4",#N/A,TRUE,"GENERAL";"TAB5",#N/A,TRUE,"GENERAL"}</definedName>
    <definedName name="______k9" localSheetId="9" hidden="1">{"TAB1",#N/A,TRUE,"GENERAL";"TAB2",#N/A,TRUE,"GENERAL";"TAB3",#N/A,TRUE,"GENERAL";"TAB4",#N/A,TRUE,"GENERAL";"TAB5",#N/A,TRUE,"GENERAL"}</definedName>
    <definedName name="______k9" localSheetId="13" hidden="1">{"TAB1",#N/A,TRUE,"GENERAL";"TAB2",#N/A,TRUE,"GENERAL";"TAB3",#N/A,TRUE,"GENERAL";"TAB4",#N/A,TRUE,"GENERAL";"TAB5",#N/A,TRUE,"GENERAL"}</definedName>
    <definedName name="______k9" localSheetId="4" hidden="1">{"TAB1",#N/A,TRUE,"GENERAL";"TAB2",#N/A,TRUE,"GENERAL";"TAB3",#N/A,TRUE,"GENERAL";"TAB4",#N/A,TRUE,"GENERAL";"TAB5",#N/A,TRUE,"GENERAL"}</definedName>
    <definedName name="______k9" localSheetId="11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6" hidden="1">{"TAB1",#N/A,TRUE,"GENERAL";"TAB2",#N/A,TRUE,"GENERAL";"TAB3",#N/A,TRUE,"GENERAL";"TAB4",#N/A,TRUE,"GENERAL";"TAB5",#N/A,TRUE,"GENERAL"}</definedName>
    <definedName name="______kjk6" localSheetId="14" hidden="1">{"TAB1",#N/A,TRUE,"GENERAL";"TAB2",#N/A,TRUE,"GENERAL";"TAB3",#N/A,TRUE,"GENERAL";"TAB4",#N/A,TRUE,"GENERAL";"TAB5",#N/A,TRUE,"GENERAL"}</definedName>
    <definedName name="______kjk6" localSheetId="12" hidden="1">{"TAB1",#N/A,TRUE,"GENERAL";"TAB2",#N/A,TRUE,"GENERAL";"TAB3",#N/A,TRUE,"GENERAL";"TAB4",#N/A,TRUE,"GENERAL";"TAB5",#N/A,TRUE,"GENERAL"}</definedName>
    <definedName name="______kjk6" localSheetId="3" hidden="1">{"TAB1",#N/A,TRUE,"GENERAL";"TAB2",#N/A,TRUE,"GENERAL";"TAB3",#N/A,TRUE,"GENERAL";"TAB4",#N/A,TRUE,"GENERAL";"TAB5",#N/A,TRUE,"GENERAL"}</definedName>
    <definedName name="______kjk6" localSheetId="10" hidden="1">{"TAB1",#N/A,TRUE,"GENERAL";"TAB2",#N/A,TRUE,"GENERAL";"TAB3",#N/A,TRUE,"GENERAL";"TAB4",#N/A,TRUE,"GENERAL";"TAB5",#N/A,TRUE,"GENERAL"}</definedName>
    <definedName name="______kjk6" localSheetId="9" hidden="1">{"TAB1",#N/A,TRUE,"GENERAL";"TAB2",#N/A,TRUE,"GENERAL";"TAB3",#N/A,TRUE,"GENERAL";"TAB4",#N/A,TRUE,"GENERAL";"TAB5",#N/A,TRUE,"GENERAL"}</definedName>
    <definedName name="______kjk6" localSheetId="13" hidden="1">{"TAB1",#N/A,TRUE,"GENERAL";"TAB2",#N/A,TRUE,"GENERAL";"TAB3",#N/A,TRUE,"GENERAL";"TAB4",#N/A,TRUE,"GENERAL";"TAB5",#N/A,TRUE,"GENERAL"}</definedName>
    <definedName name="______kjk6" localSheetId="4" hidden="1">{"TAB1",#N/A,TRUE,"GENERAL";"TAB2",#N/A,TRUE,"GENERAL";"TAB3",#N/A,TRUE,"GENERAL";"TAB4",#N/A,TRUE,"GENERAL";"TAB5",#N/A,TRUE,"GENERAL"}</definedName>
    <definedName name="______kjk6" localSheetId="11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A124">#REF!</definedName>
    <definedName name="______LAC18">#REF!</definedName>
    <definedName name="______m3" localSheetId="6" hidden="1">{"via1",#N/A,TRUE,"general";"via2",#N/A,TRUE,"general";"via3",#N/A,TRUE,"general"}</definedName>
    <definedName name="______m3" localSheetId="14" hidden="1">{"via1",#N/A,TRUE,"general";"via2",#N/A,TRUE,"general";"via3",#N/A,TRUE,"general"}</definedName>
    <definedName name="______m3" localSheetId="12" hidden="1">{"via1",#N/A,TRUE,"general";"via2",#N/A,TRUE,"general";"via3",#N/A,TRUE,"general"}</definedName>
    <definedName name="______m3" localSheetId="3" hidden="1">{"via1",#N/A,TRUE,"general";"via2",#N/A,TRUE,"general";"via3",#N/A,TRUE,"general"}</definedName>
    <definedName name="______m3" localSheetId="10" hidden="1">{"via1",#N/A,TRUE,"general";"via2",#N/A,TRUE,"general";"via3",#N/A,TRUE,"general"}</definedName>
    <definedName name="______m3" localSheetId="9" hidden="1">{"via1",#N/A,TRUE,"general";"via2",#N/A,TRUE,"general";"via3",#N/A,TRUE,"general"}</definedName>
    <definedName name="______m3" localSheetId="13" hidden="1">{"via1",#N/A,TRUE,"general";"via2",#N/A,TRUE,"general";"via3",#N/A,TRUE,"general"}</definedName>
    <definedName name="______m3" localSheetId="4" hidden="1">{"via1",#N/A,TRUE,"general";"via2",#N/A,TRUE,"general";"via3",#N/A,TRUE,"general"}</definedName>
    <definedName name="______m3" localSheetId="11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6" hidden="1">{"TAB1",#N/A,TRUE,"GENERAL";"TAB2",#N/A,TRUE,"GENERAL";"TAB3",#N/A,TRUE,"GENERAL";"TAB4",#N/A,TRUE,"GENERAL";"TAB5",#N/A,TRUE,"GENERAL"}</definedName>
    <definedName name="______m4" localSheetId="14" hidden="1">{"TAB1",#N/A,TRUE,"GENERAL";"TAB2",#N/A,TRUE,"GENERAL";"TAB3",#N/A,TRUE,"GENERAL";"TAB4",#N/A,TRUE,"GENERAL";"TAB5",#N/A,TRUE,"GENERAL"}</definedName>
    <definedName name="______m4" localSheetId="12" hidden="1">{"TAB1",#N/A,TRUE,"GENERAL";"TAB2",#N/A,TRUE,"GENERAL";"TAB3",#N/A,TRUE,"GENERAL";"TAB4",#N/A,TRUE,"GENERAL";"TAB5",#N/A,TRUE,"GENERAL"}</definedName>
    <definedName name="______m4" localSheetId="3" hidden="1">{"TAB1",#N/A,TRUE,"GENERAL";"TAB2",#N/A,TRUE,"GENERAL";"TAB3",#N/A,TRUE,"GENERAL";"TAB4",#N/A,TRUE,"GENERAL";"TAB5",#N/A,TRUE,"GENERAL"}</definedName>
    <definedName name="______m4" localSheetId="10" hidden="1">{"TAB1",#N/A,TRUE,"GENERAL";"TAB2",#N/A,TRUE,"GENERAL";"TAB3",#N/A,TRUE,"GENERAL";"TAB4",#N/A,TRUE,"GENERAL";"TAB5",#N/A,TRUE,"GENERAL"}</definedName>
    <definedName name="______m4" localSheetId="9" hidden="1">{"TAB1",#N/A,TRUE,"GENERAL";"TAB2",#N/A,TRUE,"GENERAL";"TAB3",#N/A,TRUE,"GENERAL";"TAB4",#N/A,TRUE,"GENERAL";"TAB5",#N/A,TRUE,"GENERAL"}</definedName>
    <definedName name="______m4" localSheetId="13" hidden="1">{"TAB1",#N/A,TRUE,"GENERAL";"TAB2",#N/A,TRUE,"GENERAL";"TAB3",#N/A,TRUE,"GENERAL";"TAB4",#N/A,TRUE,"GENERAL";"TAB5",#N/A,TRUE,"GENERAL"}</definedName>
    <definedName name="______m4" localSheetId="4" hidden="1">{"TAB1",#N/A,TRUE,"GENERAL";"TAB2",#N/A,TRUE,"GENERAL";"TAB3",#N/A,TRUE,"GENERAL";"TAB4",#N/A,TRUE,"GENERAL";"TAB5",#N/A,TRUE,"GENERAL"}</definedName>
    <definedName name="______m4" localSheetId="11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6" hidden="1">{"via1",#N/A,TRUE,"general";"via2",#N/A,TRUE,"general";"via3",#N/A,TRUE,"general"}</definedName>
    <definedName name="______m5" localSheetId="14" hidden="1">{"via1",#N/A,TRUE,"general";"via2",#N/A,TRUE,"general";"via3",#N/A,TRUE,"general"}</definedName>
    <definedName name="______m5" localSheetId="12" hidden="1">{"via1",#N/A,TRUE,"general";"via2",#N/A,TRUE,"general";"via3",#N/A,TRUE,"general"}</definedName>
    <definedName name="______m5" localSheetId="3" hidden="1">{"via1",#N/A,TRUE,"general";"via2",#N/A,TRUE,"general";"via3",#N/A,TRUE,"general"}</definedName>
    <definedName name="______m5" localSheetId="10" hidden="1">{"via1",#N/A,TRUE,"general";"via2",#N/A,TRUE,"general";"via3",#N/A,TRUE,"general"}</definedName>
    <definedName name="______m5" localSheetId="9" hidden="1">{"via1",#N/A,TRUE,"general";"via2",#N/A,TRUE,"general";"via3",#N/A,TRUE,"general"}</definedName>
    <definedName name="______m5" localSheetId="13" hidden="1">{"via1",#N/A,TRUE,"general";"via2",#N/A,TRUE,"general";"via3",#N/A,TRUE,"general"}</definedName>
    <definedName name="______m5" localSheetId="4" hidden="1">{"via1",#N/A,TRUE,"general";"via2",#N/A,TRUE,"general";"via3",#N/A,TRUE,"general"}</definedName>
    <definedName name="______m5" localSheetId="11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6" hidden="1">{"TAB1",#N/A,TRUE,"GENERAL";"TAB2",#N/A,TRUE,"GENERAL";"TAB3",#N/A,TRUE,"GENERAL";"TAB4",#N/A,TRUE,"GENERAL";"TAB5",#N/A,TRUE,"GENERAL"}</definedName>
    <definedName name="______m6" localSheetId="14" hidden="1">{"TAB1",#N/A,TRUE,"GENERAL";"TAB2",#N/A,TRUE,"GENERAL";"TAB3",#N/A,TRUE,"GENERAL";"TAB4",#N/A,TRUE,"GENERAL";"TAB5",#N/A,TRUE,"GENERAL"}</definedName>
    <definedName name="______m6" localSheetId="12" hidden="1">{"TAB1",#N/A,TRUE,"GENERAL";"TAB2",#N/A,TRUE,"GENERAL";"TAB3",#N/A,TRUE,"GENERAL";"TAB4",#N/A,TRUE,"GENERAL";"TAB5",#N/A,TRUE,"GENERAL"}</definedName>
    <definedName name="______m6" localSheetId="3" hidden="1">{"TAB1",#N/A,TRUE,"GENERAL";"TAB2",#N/A,TRUE,"GENERAL";"TAB3",#N/A,TRUE,"GENERAL";"TAB4",#N/A,TRUE,"GENERAL";"TAB5",#N/A,TRUE,"GENERAL"}</definedName>
    <definedName name="______m6" localSheetId="10" hidden="1">{"TAB1",#N/A,TRUE,"GENERAL";"TAB2",#N/A,TRUE,"GENERAL";"TAB3",#N/A,TRUE,"GENERAL";"TAB4",#N/A,TRUE,"GENERAL";"TAB5",#N/A,TRUE,"GENERAL"}</definedName>
    <definedName name="______m6" localSheetId="9" hidden="1">{"TAB1",#N/A,TRUE,"GENERAL";"TAB2",#N/A,TRUE,"GENERAL";"TAB3",#N/A,TRUE,"GENERAL";"TAB4",#N/A,TRUE,"GENERAL";"TAB5",#N/A,TRUE,"GENERAL"}</definedName>
    <definedName name="______m6" localSheetId="13" hidden="1">{"TAB1",#N/A,TRUE,"GENERAL";"TAB2",#N/A,TRUE,"GENERAL";"TAB3",#N/A,TRUE,"GENERAL";"TAB4",#N/A,TRUE,"GENERAL";"TAB5",#N/A,TRUE,"GENERAL"}</definedName>
    <definedName name="______m6" localSheetId="4" hidden="1">{"TAB1",#N/A,TRUE,"GENERAL";"TAB2",#N/A,TRUE,"GENERAL";"TAB3",#N/A,TRUE,"GENERAL";"TAB4",#N/A,TRUE,"GENERAL";"TAB5",#N/A,TRUE,"GENERAL"}</definedName>
    <definedName name="______m6" localSheetId="11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6" hidden="1">{"TAB1",#N/A,TRUE,"GENERAL";"TAB2",#N/A,TRUE,"GENERAL";"TAB3",#N/A,TRUE,"GENERAL";"TAB4",#N/A,TRUE,"GENERAL";"TAB5",#N/A,TRUE,"GENERAL"}</definedName>
    <definedName name="______m7" localSheetId="14" hidden="1">{"TAB1",#N/A,TRUE,"GENERAL";"TAB2",#N/A,TRUE,"GENERAL";"TAB3",#N/A,TRUE,"GENERAL";"TAB4",#N/A,TRUE,"GENERAL";"TAB5",#N/A,TRUE,"GENERAL"}</definedName>
    <definedName name="______m7" localSheetId="12" hidden="1">{"TAB1",#N/A,TRUE,"GENERAL";"TAB2",#N/A,TRUE,"GENERAL";"TAB3",#N/A,TRUE,"GENERAL";"TAB4",#N/A,TRUE,"GENERAL";"TAB5",#N/A,TRUE,"GENERAL"}</definedName>
    <definedName name="______m7" localSheetId="3" hidden="1">{"TAB1",#N/A,TRUE,"GENERAL";"TAB2",#N/A,TRUE,"GENERAL";"TAB3",#N/A,TRUE,"GENERAL";"TAB4",#N/A,TRUE,"GENERAL";"TAB5",#N/A,TRUE,"GENERAL"}</definedName>
    <definedName name="______m7" localSheetId="10" hidden="1">{"TAB1",#N/A,TRUE,"GENERAL";"TAB2",#N/A,TRUE,"GENERAL";"TAB3",#N/A,TRUE,"GENERAL";"TAB4",#N/A,TRUE,"GENERAL";"TAB5",#N/A,TRUE,"GENERAL"}</definedName>
    <definedName name="______m7" localSheetId="9" hidden="1">{"TAB1",#N/A,TRUE,"GENERAL";"TAB2",#N/A,TRUE,"GENERAL";"TAB3",#N/A,TRUE,"GENERAL";"TAB4",#N/A,TRUE,"GENERAL";"TAB5",#N/A,TRUE,"GENERAL"}</definedName>
    <definedName name="______m7" localSheetId="13" hidden="1">{"TAB1",#N/A,TRUE,"GENERAL";"TAB2",#N/A,TRUE,"GENERAL";"TAB3",#N/A,TRUE,"GENERAL";"TAB4",#N/A,TRUE,"GENERAL";"TAB5",#N/A,TRUE,"GENERAL"}</definedName>
    <definedName name="______m7" localSheetId="4" hidden="1">{"TAB1",#N/A,TRUE,"GENERAL";"TAB2",#N/A,TRUE,"GENERAL";"TAB3",#N/A,TRUE,"GENERAL";"TAB4",#N/A,TRUE,"GENERAL";"TAB5",#N/A,TRUE,"GENERAL"}</definedName>
    <definedName name="______m7" localSheetId="11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6" hidden="1">{"via1",#N/A,TRUE,"general";"via2",#N/A,TRUE,"general";"via3",#N/A,TRUE,"general"}</definedName>
    <definedName name="______m8" localSheetId="14" hidden="1">{"via1",#N/A,TRUE,"general";"via2",#N/A,TRUE,"general";"via3",#N/A,TRUE,"general"}</definedName>
    <definedName name="______m8" localSheetId="12" hidden="1">{"via1",#N/A,TRUE,"general";"via2",#N/A,TRUE,"general";"via3",#N/A,TRUE,"general"}</definedName>
    <definedName name="______m8" localSheetId="3" hidden="1">{"via1",#N/A,TRUE,"general";"via2",#N/A,TRUE,"general";"via3",#N/A,TRUE,"general"}</definedName>
    <definedName name="______m8" localSheetId="10" hidden="1">{"via1",#N/A,TRUE,"general";"via2",#N/A,TRUE,"general";"via3",#N/A,TRUE,"general"}</definedName>
    <definedName name="______m8" localSheetId="9" hidden="1">{"via1",#N/A,TRUE,"general";"via2",#N/A,TRUE,"general";"via3",#N/A,TRUE,"general"}</definedName>
    <definedName name="______m8" localSheetId="13" hidden="1">{"via1",#N/A,TRUE,"general";"via2",#N/A,TRUE,"general";"via3",#N/A,TRUE,"general"}</definedName>
    <definedName name="______m8" localSheetId="4" hidden="1">{"via1",#N/A,TRUE,"general";"via2",#N/A,TRUE,"general";"via3",#N/A,TRUE,"general"}</definedName>
    <definedName name="______m8" localSheetId="11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6" hidden="1">{"via1",#N/A,TRUE,"general";"via2",#N/A,TRUE,"general";"via3",#N/A,TRUE,"general"}</definedName>
    <definedName name="______m9" localSheetId="14" hidden="1">{"via1",#N/A,TRUE,"general";"via2",#N/A,TRUE,"general";"via3",#N/A,TRUE,"general"}</definedName>
    <definedName name="______m9" localSheetId="12" hidden="1">{"via1",#N/A,TRUE,"general";"via2",#N/A,TRUE,"general";"via3",#N/A,TRUE,"general"}</definedName>
    <definedName name="______m9" localSheetId="3" hidden="1">{"via1",#N/A,TRUE,"general";"via2",#N/A,TRUE,"general";"via3",#N/A,TRUE,"general"}</definedName>
    <definedName name="______m9" localSheetId="10" hidden="1">{"via1",#N/A,TRUE,"general";"via2",#N/A,TRUE,"general";"via3",#N/A,TRUE,"general"}</definedName>
    <definedName name="______m9" localSheetId="9" hidden="1">{"via1",#N/A,TRUE,"general";"via2",#N/A,TRUE,"general";"via3",#N/A,TRUE,"general"}</definedName>
    <definedName name="______m9" localSheetId="13" hidden="1">{"via1",#N/A,TRUE,"general";"via2",#N/A,TRUE,"general";"via3",#N/A,TRUE,"general"}</definedName>
    <definedName name="______m9" localSheetId="4" hidden="1">{"via1",#N/A,TRUE,"general";"via2",#N/A,TRUE,"general";"via3",#N/A,TRUE,"general"}</definedName>
    <definedName name="______m9" localSheetId="11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localSheetId="6" hidden="1">{"TAB1",#N/A,TRUE,"GENERAL";"TAB2",#N/A,TRUE,"GENERAL";"TAB3",#N/A,TRUE,"GENERAL";"TAB4",#N/A,TRUE,"GENERAL";"TAB5",#N/A,TRUE,"GENERAL"}</definedName>
    <definedName name="______n3" localSheetId="14" hidden="1">{"TAB1",#N/A,TRUE,"GENERAL";"TAB2",#N/A,TRUE,"GENERAL";"TAB3",#N/A,TRUE,"GENERAL";"TAB4",#N/A,TRUE,"GENERAL";"TAB5",#N/A,TRUE,"GENERAL"}</definedName>
    <definedName name="______n3" localSheetId="12" hidden="1">{"TAB1",#N/A,TRUE,"GENERAL";"TAB2",#N/A,TRUE,"GENERAL";"TAB3",#N/A,TRUE,"GENERAL";"TAB4",#N/A,TRUE,"GENERAL";"TAB5",#N/A,TRUE,"GENERAL"}</definedName>
    <definedName name="______n3" localSheetId="3" hidden="1">{"TAB1",#N/A,TRUE,"GENERAL";"TAB2",#N/A,TRUE,"GENERAL";"TAB3",#N/A,TRUE,"GENERAL";"TAB4",#N/A,TRUE,"GENERAL";"TAB5",#N/A,TRUE,"GENERAL"}</definedName>
    <definedName name="______n3" localSheetId="10" hidden="1">{"TAB1",#N/A,TRUE,"GENERAL";"TAB2",#N/A,TRUE,"GENERAL";"TAB3",#N/A,TRUE,"GENERAL";"TAB4",#N/A,TRUE,"GENERAL";"TAB5",#N/A,TRUE,"GENERAL"}</definedName>
    <definedName name="______n3" localSheetId="9" hidden="1">{"TAB1",#N/A,TRUE,"GENERAL";"TAB2",#N/A,TRUE,"GENERAL";"TAB3",#N/A,TRUE,"GENERAL";"TAB4",#N/A,TRUE,"GENERAL";"TAB5",#N/A,TRUE,"GENERAL"}</definedName>
    <definedName name="______n3" localSheetId="13" hidden="1">{"TAB1",#N/A,TRUE,"GENERAL";"TAB2",#N/A,TRUE,"GENERAL";"TAB3",#N/A,TRUE,"GENERAL";"TAB4",#N/A,TRUE,"GENERAL";"TAB5",#N/A,TRUE,"GENERAL"}</definedName>
    <definedName name="______n3" localSheetId="4" hidden="1">{"TAB1",#N/A,TRUE,"GENERAL";"TAB2",#N/A,TRUE,"GENERAL";"TAB3",#N/A,TRUE,"GENERAL";"TAB4",#N/A,TRUE,"GENERAL";"TAB5",#N/A,TRUE,"GENERAL"}</definedName>
    <definedName name="______n3" localSheetId="11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6" hidden="1">{"via1",#N/A,TRUE,"general";"via2",#N/A,TRUE,"general";"via3",#N/A,TRUE,"general"}</definedName>
    <definedName name="______n4" localSheetId="14" hidden="1">{"via1",#N/A,TRUE,"general";"via2",#N/A,TRUE,"general";"via3",#N/A,TRUE,"general"}</definedName>
    <definedName name="______n4" localSheetId="12" hidden="1">{"via1",#N/A,TRUE,"general";"via2",#N/A,TRUE,"general";"via3",#N/A,TRUE,"general"}</definedName>
    <definedName name="______n4" localSheetId="3" hidden="1">{"via1",#N/A,TRUE,"general";"via2",#N/A,TRUE,"general";"via3",#N/A,TRUE,"general"}</definedName>
    <definedName name="______n4" localSheetId="10" hidden="1">{"via1",#N/A,TRUE,"general";"via2",#N/A,TRUE,"general";"via3",#N/A,TRUE,"general"}</definedName>
    <definedName name="______n4" localSheetId="9" hidden="1">{"via1",#N/A,TRUE,"general";"via2",#N/A,TRUE,"general";"via3",#N/A,TRUE,"general"}</definedName>
    <definedName name="______n4" localSheetId="13" hidden="1">{"via1",#N/A,TRUE,"general";"via2",#N/A,TRUE,"general";"via3",#N/A,TRUE,"general"}</definedName>
    <definedName name="______n4" localSheetId="4" hidden="1">{"via1",#N/A,TRUE,"general";"via2",#N/A,TRUE,"general";"via3",#N/A,TRUE,"general"}</definedName>
    <definedName name="______n4" localSheetId="11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6" hidden="1">{"TAB1",#N/A,TRUE,"GENERAL";"TAB2",#N/A,TRUE,"GENERAL";"TAB3",#N/A,TRUE,"GENERAL";"TAB4",#N/A,TRUE,"GENERAL";"TAB5",#N/A,TRUE,"GENERAL"}</definedName>
    <definedName name="______n5" localSheetId="14" hidden="1">{"TAB1",#N/A,TRUE,"GENERAL";"TAB2",#N/A,TRUE,"GENERAL";"TAB3",#N/A,TRUE,"GENERAL";"TAB4",#N/A,TRUE,"GENERAL";"TAB5",#N/A,TRUE,"GENERAL"}</definedName>
    <definedName name="______n5" localSheetId="12" hidden="1">{"TAB1",#N/A,TRUE,"GENERAL";"TAB2",#N/A,TRUE,"GENERAL";"TAB3",#N/A,TRUE,"GENERAL";"TAB4",#N/A,TRUE,"GENERAL";"TAB5",#N/A,TRUE,"GENERAL"}</definedName>
    <definedName name="______n5" localSheetId="3" hidden="1">{"TAB1",#N/A,TRUE,"GENERAL";"TAB2",#N/A,TRUE,"GENERAL";"TAB3",#N/A,TRUE,"GENERAL";"TAB4",#N/A,TRUE,"GENERAL";"TAB5",#N/A,TRUE,"GENERAL"}</definedName>
    <definedName name="______n5" localSheetId="10" hidden="1">{"TAB1",#N/A,TRUE,"GENERAL";"TAB2",#N/A,TRUE,"GENERAL";"TAB3",#N/A,TRUE,"GENERAL";"TAB4",#N/A,TRUE,"GENERAL";"TAB5",#N/A,TRUE,"GENERAL"}</definedName>
    <definedName name="______n5" localSheetId="9" hidden="1">{"TAB1",#N/A,TRUE,"GENERAL";"TAB2",#N/A,TRUE,"GENERAL";"TAB3",#N/A,TRUE,"GENERAL";"TAB4",#N/A,TRUE,"GENERAL";"TAB5",#N/A,TRUE,"GENERAL"}</definedName>
    <definedName name="______n5" localSheetId="13" hidden="1">{"TAB1",#N/A,TRUE,"GENERAL";"TAB2",#N/A,TRUE,"GENERAL";"TAB3",#N/A,TRUE,"GENERAL";"TAB4",#N/A,TRUE,"GENERAL";"TAB5",#N/A,TRUE,"GENERAL"}</definedName>
    <definedName name="______n5" localSheetId="4" hidden="1">{"TAB1",#N/A,TRUE,"GENERAL";"TAB2",#N/A,TRUE,"GENERAL";"TAB3",#N/A,TRUE,"GENERAL";"TAB4",#N/A,TRUE,"GENERAL";"TAB5",#N/A,TRUE,"GENERAL"}</definedName>
    <definedName name="______n5" localSheetId="11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6" hidden="1">{"via1",#N/A,TRUE,"general";"via2",#N/A,TRUE,"general";"via3",#N/A,TRUE,"general"}</definedName>
    <definedName name="______nyn7" localSheetId="14" hidden="1">{"via1",#N/A,TRUE,"general";"via2",#N/A,TRUE,"general";"via3",#N/A,TRUE,"general"}</definedName>
    <definedName name="______nyn7" localSheetId="12" hidden="1">{"via1",#N/A,TRUE,"general";"via2",#N/A,TRUE,"general";"via3",#N/A,TRUE,"general"}</definedName>
    <definedName name="______nyn7" localSheetId="3" hidden="1">{"via1",#N/A,TRUE,"general";"via2",#N/A,TRUE,"general";"via3",#N/A,TRUE,"general"}</definedName>
    <definedName name="______nyn7" localSheetId="10" hidden="1">{"via1",#N/A,TRUE,"general";"via2",#N/A,TRUE,"general";"via3",#N/A,TRUE,"general"}</definedName>
    <definedName name="______nyn7" localSheetId="9" hidden="1">{"via1",#N/A,TRUE,"general";"via2",#N/A,TRUE,"general";"via3",#N/A,TRUE,"general"}</definedName>
    <definedName name="______nyn7" localSheetId="13" hidden="1">{"via1",#N/A,TRUE,"general";"via2",#N/A,TRUE,"general";"via3",#N/A,TRUE,"general"}</definedName>
    <definedName name="______nyn7" localSheetId="4" hidden="1">{"via1",#N/A,TRUE,"general";"via2",#N/A,TRUE,"general";"via3",#N/A,TRUE,"general"}</definedName>
    <definedName name="______nyn7" localSheetId="11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6" hidden="1">{"via1",#N/A,TRUE,"general";"via2",#N/A,TRUE,"general";"via3",#N/A,TRUE,"general"}</definedName>
    <definedName name="______o4" localSheetId="14" hidden="1">{"via1",#N/A,TRUE,"general";"via2",#N/A,TRUE,"general";"via3",#N/A,TRUE,"general"}</definedName>
    <definedName name="______o4" localSheetId="12" hidden="1">{"via1",#N/A,TRUE,"general";"via2",#N/A,TRUE,"general";"via3",#N/A,TRUE,"general"}</definedName>
    <definedName name="______o4" localSheetId="3" hidden="1">{"via1",#N/A,TRUE,"general";"via2",#N/A,TRUE,"general";"via3",#N/A,TRUE,"general"}</definedName>
    <definedName name="______o4" localSheetId="10" hidden="1">{"via1",#N/A,TRUE,"general";"via2",#N/A,TRUE,"general";"via3",#N/A,TRUE,"general"}</definedName>
    <definedName name="______o4" localSheetId="9" hidden="1">{"via1",#N/A,TRUE,"general";"via2",#N/A,TRUE,"general";"via3",#N/A,TRUE,"general"}</definedName>
    <definedName name="______o4" localSheetId="13" hidden="1">{"via1",#N/A,TRUE,"general";"via2",#N/A,TRUE,"general";"via3",#N/A,TRUE,"general"}</definedName>
    <definedName name="______o4" localSheetId="4" hidden="1">{"via1",#N/A,TRUE,"general";"via2",#N/A,TRUE,"general";"via3",#N/A,TRUE,"general"}</definedName>
    <definedName name="______o4" localSheetId="11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6" hidden="1">{"TAB1",#N/A,TRUE,"GENERAL";"TAB2",#N/A,TRUE,"GENERAL";"TAB3",#N/A,TRUE,"GENERAL";"TAB4",#N/A,TRUE,"GENERAL";"TAB5",#N/A,TRUE,"GENERAL"}</definedName>
    <definedName name="______o5" localSheetId="14" hidden="1">{"TAB1",#N/A,TRUE,"GENERAL";"TAB2",#N/A,TRUE,"GENERAL";"TAB3",#N/A,TRUE,"GENERAL";"TAB4",#N/A,TRUE,"GENERAL";"TAB5",#N/A,TRUE,"GENERAL"}</definedName>
    <definedName name="______o5" localSheetId="12" hidden="1">{"TAB1",#N/A,TRUE,"GENERAL";"TAB2",#N/A,TRUE,"GENERAL";"TAB3",#N/A,TRUE,"GENERAL";"TAB4",#N/A,TRUE,"GENERAL";"TAB5",#N/A,TRUE,"GENERAL"}</definedName>
    <definedName name="______o5" localSheetId="3" hidden="1">{"TAB1",#N/A,TRUE,"GENERAL";"TAB2",#N/A,TRUE,"GENERAL";"TAB3",#N/A,TRUE,"GENERAL";"TAB4",#N/A,TRUE,"GENERAL";"TAB5",#N/A,TRUE,"GENERAL"}</definedName>
    <definedName name="______o5" localSheetId="10" hidden="1">{"TAB1",#N/A,TRUE,"GENERAL";"TAB2",#N/A,TRUE,"GENERAL";"TAB3",#N/A,TRUE,"GENERAL";"TAB4",#N/A,TRUE,"GENERAL";"TAB5",#N/A,TRUE,"GENERAL"}</definedName>
    <definedName name="______o5" localSheetId="9" hidden="1">{"TAB1",#N/A,TRUE,"GENERAL";"TAB2",#N/A,TRUE,"GENERAL";"TAB3",#N/A,TRUE,"GENERAL";"TAB4",#N/A,TRUE,"GENERAL";"TAB5",#N/A,TRUE,"GENERAL"}</definedName>
    <definedName name="______o5" localSheetId="13" hidden="1">{"TAB1",#N/A,TRUE,"GENERAL";"TAB2",#N/A,TRUE,"GENERAL";"TAB3",#N/A,TRUE,"GENERAL";"TAB4",#N/A,TRUE,"GENERAL";"TAB5",#N/A,TRUE,"GENERAL"}</definedName>
    <definedName name="______o5" localSheetId="4" hidden="1">{"TAB1",#N/A,TRUE,"GENERAL";"TAB2",#N/A,TRUE,"GENERAL";"TAB3",#N/A,TRUE,"GENERAL";"TAB4",#N/A,TRUE,"GENERAL";"TAB5",#N/A,TRUE,"GENERAL"}</definedName>
    <definedName name="______o5" localSheetId="11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6" hidden="1">{"TAB1",#N/A,TRUE,"GENERAL";"TAB2",#N/A,TRUE,"GENERAL";"TAB3",#N/A,TRUE,"GENERAL";"TAB4",#N/A,TRUE,"GENERAL";"TAB5",#N/A,TRUE,"GENERAL"}</definedName>
    <definedName name="______o6" localSheetId="14" hidden="1">{"TAB1",#N/A,TRUE,"GENERAL";"TAB2",#N/A,TRUE,"GENERAL";"TAB3",#N/A,TRUE,"GENERAL";"TAB4",#N/A,TRUE,"GENERAL";"TAB5",#N/A,TRUE,"GENERAL"}</definedName>
    <definedName name="______o6" localSheetId="12" hidden="1">{"TAB1",#N/A,TRUE,"GENERAL";"TAB2",#N/A,TRUE,"GENERAL";"TAB3",#N/A,TRUE,"GENERAL";"TAB4",#N/A,TRUE,"GENERAL";"TAB5",#N/A,TRUE,"GENERAL"}</definedName>
    <definedName name="______o6" localSheetId="3" hidden="1">{"TAB1",#N/A,TRUE,"GENERAL";"TAB2",#N/A,TRUE,"GENERAL";"TAB3",#N/A,TRUE,"GENERAL";"TAB4",#N/A,TRUE,"GENERAL";"TAB5",#N/A,TRUE,"GENERAL"}</definedName>
    <definedName name="______o6" localSheetId="10" hidden="1">{"TAB1",#N/A,TRUE,"GENERAL";"TAB2",#N/A,TRUE,"GENERAL";"TAB3",#N/A,TRUE,"GENERAL";"TAB4",#N/A,TRUE,"GENERAL";"TAB5",#N/A,TRUE,"GENERAL"}</definedName>
    <definedName name="______o6" localSheetId="9" hidden="1">{"TAB1",#N/A,TRUE,"GENERAL";"TAB2",#N/A,TRUE,"GENERAL";"TAB3",#N/A,TRUE,"GENERAL";"TAB4",#N/A,TRUE,"GENERAL";"TAB5",#N/A,TRUE,"GENERAL"}</definedName>
    <definedName name="______o6" localSheetId="13" hidden="1">{"TAB1",#N/A,TRUE,"GENERAL";"TAB2",#N/A,TRUE,"GENERAL";"TAB3",#N/A,TRUE,"GENERAL";"TAB4",#N/A,TRUE,"GENERAL";"TAB5",#N/A,TRUE,"GENERAL"}</definedName>
    <definedName name="______o6" localSheetId="4" hidden="1">{"TAB1",#N/A,TRUE,"GENERAL";"TAB2",#N/A,TRUE,"GENERAL";"TAB3",#N/A,TRUE,"GENERAL";"TAB4",#N/A,TRUE,"GENERAL";"TAB5",#N/A,TRUE,"GENERAL"}</definedName>
    <definedName name="______o6" localSheetId="11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6" hidden="1">{"TAB1",#N/A,TRUE,"GENERAL";"TAB2",#N/A,TRUE,"GENERAL";"TAB3",#N/A,TRUE,"GENERAL";"TAB4",#N/A,TRUE,"GENERAL";"TAB5",#N/A,TRUE,"GENERAL"}</definedName>
    <definedName name="______o7" localSheetId="14" hidden="1">{"TAB1",#N/A,TRUE,"GENERAL";"TAB2",#N/A,TRUE,"GENERAL";"TAB3",#N/A,TRUE,"GENERAL";"TAB4",#N/A,TRUE,"GENERAL";"TAB5",#N/A,TRUE,"GENERAL"}</definedName>
    <definedName name="______o7" localSheetId="12" hidden="1">{"TAB1",#N/A,TRUE,"GENERAL";"TAB2",#N/A,TRUE,"GENERAL";"TAB3",#N/A,TRUE,"GENERAL";"TAB4",#N/A,TRUE,"GENERAL";"TAB5",#N/A,TRUE,"GENERAL"}</definedName>
    <definedName name="______o7" localSheetId="3" hidden="1">{"TAB1",#N/A,TRUE,"GENERAL";"TAB2",#N/A,TRUE,"GENERAL";"TAB3",#N/A,TRUE,"GENERAL";"TAB4",#N/A,TRUE,"GENERAL";"TAB5",#N/A,TRUE,"GENERAL"}</definedName>
    <definedName name="______o7" localSheetId="10" hidden="1">{"TAB1",#N/A,TRUE,"GENERAL";"TAB2",#N/A,TRUE,"GENERAL";"TAB3",#N/A,TRUE,"GENERAL";"TAB4",#N/A,TRUE,"GENERAL";"TAB5",#N/A,TRUE,"GENERAL"}</definedName>
    <definedName name="______o7" localSheetId="9" hidden="1">{"TAB1",#N/A,TRUE,"GENERAL";"TAB2",#N/A,TRUE,"GENERAL";"TAB3",#N/A,TRUE,"GENERAL";"TAB4",#N/A,TRUE,"GENERAL";"TAB5",#N/A,TRUE,"GENERAL"}</definedName>
    <definedName name="______o7" localSheetId="13" hidden="1">{"TAB1",#N/A,TRUE,"GENERAL";"TAB2",#N/A,TRUE,"GENERAL";"TAB3",#N/A,TRUE,"GENERAL";"TAB4",#N/A,TRUE,"GENERAL";"TAB5",#N/A,TRUE,"GENERAL"}</definedName>
    <definedName name="______o7" localSheetId="4" hidden="1">{"TAB1",#N/A,TRUE,"GENERAL";"TAB2",#N/A,TRUE,"GENERAL";"TAB3",#N/A,TRUE,"GENERAL";"TAB4",#N/A,TRUE,"GENERAL";"TAB5",#N/A,TRUE,"GENERAL"}</definedName>
    <definedName name="______o7" localSheetId="11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6" hidden="1">{"via1",#N/A,TRUE,"general";"via2",#N/A,TRUE,"general";"via3",#N/A,TRUE,"general"}</definedName>
    <definedName name="______o8" localSheetId="14" hidden="1">{"via1",#N/A,TRUE,"general";"via2",#N/A,TRUE,"general";"via3",#N/A,TRUE,"general"}</definedName>
    <definedName name="______o8" localSheetId="12" hidden="1">{"via1",#N/A,TRUE,"general";"via2",#N/A,TRUE,"general";"via3",#N/A,TRUE,"general"}</definedName>
    <definedName name="______o8" localSheetId="3" hidden="1">{"via1",#N/A,TRUE,"general";"via2",#N/A,TRUE,"general";"via3",#N/A,TRUE,"general"}</definedName>
    <definedName name="______o8" localSheetId="10" hidden="1">{"via1",#N/A,TRUE,"general";"via2",#N/A,TRUE,"general";"via3",#N/A,TRUE,"general"}</definedName>
    <definedName name="______o8" localSheetId="9" hidden="1">{"via1",#N/A,TRUE,"general";"via2",#N/A,TRUE,"general";"via3",#N/A,TRUE,"general"}</definedName>
    <definedName name="______o8" localSheetId="13" hidden="1">{"via1",#N/A,TRUE,"general";"via2",#N/A,TRUE,"general";"via3",#N/A,TRUE,"general"}</definedName>
    <definedName name="______o8" localSheetId="4" hidden="1">{"via1",#N/A,TRUE,"general";"via2",#N/A,TRUE,"general";"via3",#N/A,TRUE,"general"}</definedName>
    <definedName name="______o8" localSheetId="11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6" hidden="1">{"TAB1",#N/A,TRUE,"GENERAL";"TAB2",#N/A,TRUE,"GENERAL";"TAB3",#N/A,TRUE,"GENERAL";"TAB4",#N/A,TRUE,"GENERAL";"TAB5",#N/A,TRUE,"GENERAL"}</definedName>
    <definedName name="______o9" localSheetId="14" hidden="1">{"TAB1",#N/A,TRUE,"GENERAL";"TAB2",#N/A,TRUE,"GENERAL";"TAB3",#N/A,TRUE,"GENERAL";"TAB4",#N/A,TRUE,"GENERAL";"TAB5",#N/A,TRUE,"GENERAL"}</definedName>
    <definedName name="______o9" localSheetId="12" hidden="1">{"TAB1",#N/A,TRUE,"GENERAL";"TAB2",#N/A,TRUE,"GENERAL";"TAB3",#N/A,TRUE,"GENERAL";"TAB4",#N/A,TRUE,"GENERAL";"TAB5",#N/A,TRUE,"GENERAL"}</definedName>
    <definedName name="______o9" localSheetId="3" hidden="1">{"TAB1",#N/A,TRUE,"GENERAL";"TAB2",#N/A,TRUE,"GENERAL";"TAB3",#N/A,TRUE,"GENERAL";"TAB4",#N/A,TRUE,"GENERAL";"TAB5",#N/A,TRUE,"GENERAL"}</definedName>
    <definedName name="______o9" localSheetId="10" hidden="1">{"TAB1",#N/A,TRUE,"GENERAL";"TAB2",#N/A,TRUE,"GENERAL";"TAB3",#N/A,TRUE,"GENERAL";"TAB4",#N/A,TRUE,"GENERAL";"TAB5",#N/A,TRUE,"GENERAL"}</definedName>
    <definedName name="______o9" localSheetId="9" hidden="1">{"TAB1",#N/A,TRUE,"GENERAL";"TAB2",#N/A,TRUE,"GENERAL";"TAB3",#N/A,TRUE,"GENERAL";"TAB4",#N/A,TRUE,"GENERAL";"TAB5",#N/A,TRUE,"GENERAL"}</definedName>
    <definedName name="______o9" localSheetId="13" hidden="1">{"TAB1",#N/A,TRUE,"GENERAL";"TAB2",#N/A,TRUE,"GENERAL";"TAB3",#N/A,TRUE,"GENERAL";"TAB4",#N/A,TRUE,"GENERAL";"TAB5",#N/A,TRUE,"GENERAL"}</definedName>
    <definedName name="______o9" localSheetId="4" hidden="1">{"TAB1",#N/A,TRUE,"GENERAL";"TAB2",#N/A,TRUE,"GENERAL";"TAB3",#N/A,TRUE,"GENERAL";"TAB4",#N/A,TRUE,"GENERAL";"TAB5",#N/A,TRUE,"GENERAL"}</definedName>
    <definedName name="______o9" localSheetId="11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6" hidden="1">{"via1",#N/A,TRUE,"general";"via2",#N/A,TRUE,"general";"via3",#N/A,TRUE,"general"}</definedName>
    <definedName name="______p6" localSheetId="14" hidden="1">{"via1",#N/A,TRUE,"general";"via2",#N/A,TRUE,"general";"via3",#N/A,TRUE,"general"}</definedName>
    <definedName name="______p6" localSheetId="12" hidden="1">{"via1",#N/A,TRUE,"general";"via2",#N/A,TRUE,"general";"via3",#N/A,TRUE,"general"}</definedName>
    <definedName name="______p6" localSheetId="3" hidden="1">{"via1",#N/A,TRUE,"general";"via2",#N/A,TRUE,"general";"via3",#N/A,TRUE,"general"}</definedName>
    <definedName name="______p6" localSheetId="10" hidden="1">{"via1",#N/A,TRUE,"general";"via2",#N/A,TRUE,"general";"via3",#N/A,TRUE,"general"}</definedName>
    <definedName name="______p6" localSheetId="9" hidden="1">{"via1",#N/A,TRUE,"general";"via2",#N/A,TRUE,"general";"via3",#N/A,TRUE,"general"}</definedName>
    <definedName name="______p6" localSheetId="13" hidden="1">{"via1",#N/A,TRUE,"general";"via2",#N/A,TRUE,"general";"via3",#N/A,TRUE,"general"}</definedName>
    <definedName name="______p6" localSheetId="4" hidden="1">{"via1",#N/A,TRUE,"general";"via2",#N/A,TRUE,"general";"via3",#N/A,TRUE,"general"}</definedName>
    <definedName name="______p6" localSheetId="11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6" hidden="1">{"via1",#N/A,TRUE,"general";"via2",#N/A,TRUE,"general";"via3",#N/A,TRUE,"general"}</definedName>
    <definedName name="______p7" localSheetId="14" hidden="1">{"via1",#N/A,TRUE,"general";"via2",#N/A,TRUE,"general";"via3",#N/A,TRUE,"general"}</definedName>
    <definedName name="______p7" localSheetId="12" hidden="1">{"via1",#N/A,TRUE,"general";"via2",#N/A,TRUE,"general";"via3",#N/A,TRUE,"general"}</definedName>
    <definedName name="______p7" localSheetId="3" hidden="1">{"via1",#N/A,TRUE,"general";"via2",#N/A,TRUE,"general";"via3",#N/A,TRUE,"general"}</definedName>
    <definedName name="______p7" localSheetId="10" hidden="1">{"via1",#N/A,TRUE,"general";"via2",#N/A,TRUE,"general";"via3",#N/A,TRUE,"general"}</definedName>
    <definedName name="______p7" localSheetId="9" hidden="1">{"via1",#N/A,TRUE,"general";"via2",#N/A,TRUE,"general";"via3",#N/A,TRUE,"general"}</definedName>
    <definedName name="______p7" localSheetId="13" hidden="1">{"via1",#N/A,TRUE,"general";"via2",#N/A,TRUE,"general";"via3",#N/A,TRUE,"general"}</definedName>
    <definedName name="______p7" localSheetId="4" hidden="1">{"via1",#N/A,TRUE,"general";"via2",#N/A,TRUE,"general";"via3",#N/A,TRUE,"general"}</definedName>
    <definedName name="______p7" localSheetId="11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6" hidden="1">{"TAB1",#N/A,TRUE,"GENERAL";"TAB2",#N/A,TRUE,"GENERAL";"TAB3",#N/A,TRUE,"GENERAL";"TAB4",#N/A,TRUE,"GENERAL";"TAB5",#N/A,TRUE,"GENERAL"}</definedName>
    <definedName name="______p8" localSheetId="14" hidden="1">{"TAB1",#N/A,TRUE,"GENERAL";"TAB2",#N/A,TRUE,"GENERAL";"TAB3",#N/A,TRUE,"GENERAL";"TAB4",#N/A,TRUE,"GENERAL";"TAB5",#N/A,TRUE,"GENERAL"}</definedName>
    <definedName name="______p8" localSheetId="12" hidden="1">{"TAB1",#N/A,TRUE,"GENERAL";"TAB2",#N/A,TRUE,"GENERAL";"TAB3",#N/A,TRUE,"GENERAL";"TAB4",#N/A,TRUE,"GENERAL";"TAB5",#N/A,TRUE,"GENERAL"}</definedName>
    <definedName name="______p8" localSheetId="3" hidden="1">{"TAB1",#N/A,TRUE,"GENERAL";"TAB2",#N/A,TRUE,"GENERAL";"TAB3",#N/A,TRUE,"GENERAL";"TAB4",#N/A,TRUE,"GENERAL";"TAB5",#N/A,TRUE,"GENERAL"}</definedName>
    <definedName name="______p8" localSheetId="10" hidden="1">{"TAB1",#N/A,TRUE,"GENERAL";"TAB2",#N/A,TRUE,"GENERAL";"TAB3",#N/A,TRUE,"GENERAL";"TAB4",#N/A,TRUE,"GENERAL";"TAB5",#N/A,TRUE,"GENERAL"}</definedName>
    <definedName name="______p8" localSheetId="9" hidden="1">{"TAB1",#N/A,TRUE,"GENERAL";"TAB2",#N/A,TRUE,"GENERAL";"TAB3",#N/A,TRUE,"GENERAL";"TAB4",#N/A,TRUE,"GENERAL";"TAB5",#N/A,TRUE,"GENERAL"}</definedName>
    <definedName name="______p8" localSheetId="13" hidden="1">{"TAB1",#N/A,TRUE,"GENERAL";"TAB2",#N/A,TRUE,"GENERAL";"TAB3",#N/A,TRUE,"GENERAL";"TAB4",#N/A,TRUE,"GENERAL";"TAB5",#N/A,TRUE,"GENERAL"}</definedName>
    <definedName name="______p8" localSheetId="4" hidden="1">{"TAB1",#N/A,TRUE,"GENERAL";"TAB2",#N/A,TRUE,"GENERAL";"TAB3",#N/A,TRUE,"GENERAL";"TAB4",#N/A,TRUE,"GENERAL";"TAB5",#N/A,TRUE,"GENERAL"}</definedName>
    <definedName name="______p8" localSheetId="11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a1">#REF!</definedName>
    <definedName name="______Pa2">#REF!</definedName>
    <definedName name="______Pa3">#REF!</definedName>
    <definedName name="______Pa4">#REF!</definedName>
    <definedName name="______Po2">#REF!</definedName>
    <definedName name="______r" localSheetId="6" hidden="1">{"TAB1",#N/A,TRUE,"GENERAL";"TAB2",#N/A,TRUE,"GENERAL";"TAB3",#N/A,TRUE,"GENERAL";"TAB4",#N/A,TRUE,"GENERAL";"TAB5",#N/A,TRUE,"GENERAL"}</definedName>
    <definedName name="______r" localSheetId="14" hidden="1">{"TAB1",#N/A,TRUE,"GENERAL";"TAB2",#N/A,TRUE,"GENERAL";"TAB3",#N/A,TRUE,"GENERAL";"TAB4",#N/A,TRUE,"GENERAL";"TAB5",#N/A,TRUE,"GENERAL"}</definedName>
    <definedName name="______r" localSheetId="12" hidden="1">{"TAB1",#N/A,TRUE,"GENERAL";"TAB2",#N/A,TRUE,"GENERAL";"TAB3",#N/A,TRUE,"GENERAL";"TAB4",#N/A,TRUE,"GENERAL";"TAB5",#N/A,TRUE,"GENERAL"}</definedName>
    <definedName name="______r" localSheetId="3" hidden="1">{"TAB1",#N/A,TRUE,"GENERAL";"TAB2",#N/A,TRUE,"GENERAL";"TAB3",#N/A,TRUE,"GENERAL";"TAB4",#N/A,TRUE,"GENERAL";"TAB5",#N/A,TRUE,"GENERAL"}</definedName>
    <definedName name="______r" localSheetId="10" hidden="1">{"TAB1",#N/A,TRUE,"GENERAL";"TAB2",#N/A,TRUE,"GENERAL";"TAB3",#N/A,TRUE,"GENERAL";"TAB4",#N/A,TRUE,"GENERAL";"TAB5",#N/A,TRUE,"GENERAL"}</definedName>
    <definedName name="______r" localSheetId="9" hidden="1">{"TAB1",#N/A,TRUE,"GENERAL";"TAB2",#N/A,TRUE,"GENERAL";"TAB3",#N/A,TRUE,"GENERAL";"TAB4",#N/A,TRUE,"GENERAL";"TAB5",#N/A,TRUE,"GENERAL"}</definedName>
    <definedName name="______r" localSheetId="13" hidden="1">{"TAB1",#N/A,TRUE,"GENERAL";"TAB2",#N/A,TRUE,"GENERAL";"TAB3",#N/A,TRUE,"GENERAL";"TAB4",#N/A,TRUE,"GENERAL";"TAB5",#N/A,TRUE,"GENERAL"}</definedName>
    <definedName name="______r" localSheetId="4" hidden="1">{"TAB1",#N/A,TRUE,"GENERAL";"TAB2",#N/A,TRUE,"GENERAL";"TAB3",#N/A,TRUE,"GENERAL";"TAB4",#N/A,TRUE,"GENERAL";"TAB5",#N/A,TRUE,"GENERAL"}</definedName>
    <definedName name="______r" localSheetId="11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32JH">#REF!</definedName>
    <definedName name="______R43JH">#REF!</definedName>
    <definedName name="______r4r" localSheetId="6" hidden="1">{"via1",#N/A,TRUE,"general";"via2",#N/A,TRUE,"general";"via3",#N/A,TRUE,"general"}</definedName>
    <definedName name="______r4r" localSheetId="14" hidden="1">{"via1",#N/A,TRUE,"general";"via2",#N/A,TRUE,"general";"via3",#N/A,TRUE,"general"}</definedName>
    <definedName name="______r4r" localSheetId="12" hidden="1">{"via1",#N/A,TRUE,"general";"via2",#N/A,TRUE,"general";"via3",#N/A,TRUE,"general"}</definedName>
    <definedName name="______r4r" localSheetId="3" hidden="1">{"via1",#N/A,TRUE,"general";"via2",#N/A,TRUE,"general";"via3",#N/A,TRUE,"general"}</definedName>
    <definedName name="______r4r" localSheetId="10" hidden="1">{"via1",#N/A,TRUE,"general";"via2",#N/A,TRUE,"general";"via3",#N/A,TRUE,"general"}</definedName>
    <definedName name="______r4r" localSheetId="9" hidden="1">{"via1",#N/A,TRUE,"general";"via2",#N/A,TRUE,"general";"via3",#N/A,TRUE,"general"}</definedName>
    <definedName name="______r4r" localSheetId="13" hidden="1">{"via1",#N/A,TRUE,"general";"via2",#N/A,TRUE,"general";"via3",#N/A,TRUE,"general"}</definedName>
    <definedName name="______r4r" localSheetId="4" hidden="1">{"via1",#N/A,TRUE,"general";"via2",#N/A,TRUE,"general";"via3",#N/A,TRUE,"general"}</definedName>
    <definedName name="______r4r" localSheetId="11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63JH">#REF!</definedName>
    <definedName name="______R64JH">#REF!</definedName>
    <definedName name="______R84JH">#REF!</definedName>
    <definedName name="______REP43">#REF!</definedName>
    <definedName name="______rtu6" localSheetId="6" hidden="1">{"via1",#N/A,TRUE,"general";"via2",#N/A,TRUE,"general";"via3",#N/A,TRUE,"general"}</definedName>
    <definedName name="______rtu6" localSheetId="14" hidden="1">{"via1",#N/A,TRUE,"general";"via2",#N/A,TRUE,"general";"via3",#N/A,TRUE,"general"}</definedName>
    <definedName name="______rtu6" localSheetId="12" hidden="1">{"via1",#N/A,TRUE,"general";"via2",#N/A,TRUE,"general";"via3",#N/A,TRUE,"general"}</definedName>
    <definedName name="______rtu6" localSheetId="3" hidden="1">{"via1",#N/A,TRUE,"general";"via2",#N/A,TRUE,"general";"via3",#N/A,TRUE,"general"}</definedName>
    <definedName name="______rtu6" localSheetId="10" hidden="1">{"via1",#N/A,TRUE,"general";"via2",#N/A,TRUE,"general";"via3",#N/A,TRUE,"general"}</definedName>
    <definedName name="______rtu6" localSheetId="9" hidden="1">{"via1",#N/A,TRUE,"general";"via2",#N/A,TRUE,"general";"via3",#N/A,TRUE,"general"}</definedName>
    <definedName name="______rtu6" localSheetId="13" hidden="1">{"via1",#N/A,TRUE,"general";"via2",#N/A,TRUE,"general";"via3",#N/A,TRUE,"general"}</definedName>
    <definedName name="______rtu6" localSheetId="4" hidden="1">{"via1",#N/A,TRUE,"general";"via2",#N/A,TRUE,"general";"via3",#N/A,TRUE,"general"}</definedName>
    <definedName name="______rtu6" localSheetId="11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6" hidden="1">{"via1",#N/A,TRUE,"general";"via2",#N/A,TRUE,"general";"via3",#N/A,TRUE,"general"}</definedName>
    <definedName name="______s1" localSheetId="14" hidden="1">{"via1",#N/A,TRUE,"general";"via2",#N/A,TRUE,"general";"via3",#N/A,TRUE,"general"}</definedName>
    <definedName name="______s1" localSheetId="12" hidden="1">{"via1",#N/A,TRUE,"general";"via2",#N/A,TRUE,"general";"via3",#N/A,TRUE,"general"}</definedName>
    <definedName name="______s1" localSheetId="3" hidden="1">{"via1",#N/A,TRUE,"general";"via2",#N/A,TRUE,"general";"via3",#N/A,TRUE,"general"}</definedName>
    <definedName name="______s1" localSheetId="10" hidden="1">{"via1",#N/A,TRUE,"general";"via2",#N/A,TRUE,"general";"via3",#N/A,TRUE,"general"}</definedName>
    <definedName name="______s1" localSheetId="9" hidden="1">{"via1",#N/A,TRUE,"general";"via2",#N/A,TRUE,"general";"via3",#N/A,TRUE,"general"}</definedName>
    <definedName name="______s1" localSheetId="13" hidden="1">{"via1",#N/A,TRUE,"general";"via2",#N/A,TRUE,"general";"via3",#N/A,TRUE,"general"}</definedName>
    <definedName name="______s1" localSheetId="4" hidden="1">{"via1",#N/A,TRUE,"general";"via2",#N/A,TRUE,"general";"via3",#N/A,TRUE,"general"}</definedName>
    <definedName name="______s1" localSheetId="11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6" hidden="1">{"TAB1",#N/A,TRUE,"GENERAL";"TAB2",#N/A,TRUE,"GENERAL";"TAB3",#N/A,TRUE,"GENERAL";"TAB4",#N/A,TRUE,"GENERAL";"TAB5",#N/A,TRUE,"GENERAL"}</definedName>
    <definedName name="______s2" localSheetId="14" hidden="1">{"TAB1",#N/A,TRUE,"GENERAL";"TAB2",#N/A,TRUE,"GENERAL";"TAB3",#N/A,TRUE,"GENERAL";"TAB4",#N/A,TRUE,"GENERAL";"TAB5",#N/A,TRUE,"GENERAL"}</definedName>
    <definedName name="______s2" localSheetId="12" hidden="1">{"TAB1",#N/A,TRUE,"GENERAL";"TAB2",#N/A,TRUE,"GENERAL";"TAB3",#N/A,TRUE,"GENERAL";"TAB4",#N/A,TRUE,"GENERAL";"TAB5",#N/A,TRUE,"GENERAL"}</definedName>
    <definedName name="______s2" localSheetId="3" hidden="1">{"TAB1",#N/A,TRUE,"GENERAL";"TAB2",#N/A,TRUE,"GENERAL";"TAB3",#N/A,TRUE,"GENERAL";"TAB4",#N/A,TRUE,"GENERAL";"TAB5",#N/A,TRUE,"GENERAL"}</definedName>
    <definedName name="______s2" localSheetId="10" hidden="1">{"TAB1",#N/A,TRUE,"GENERAL";"TAB2",#N/A,TRUE,"GENERAL";"TAB3",#N/A,TRUE,"GENERAL";"TAB4",#N/A,TRUE,"GENERAL";"TAB5",#N/A,TRUE,"GENERAL"}</definedName>
    <definedName name="______s2" localSheetId="9" hidden="1">{"TAB1",#N/A,TRUE,"GENERAL";"TAB2",#N/A,TRUE,"GENERAL";"TAB3",#N/A,TRUE,"GENERAL";"TAB4",#N/A,TRUE,"GENERAL";"TAB5",#N/A,TRUE,"GENERAL"}</definedName>
    <definedName name="______s2" localSheetId="13" hidden="1">{"TAB1",#N/A,TRUE,"GENERAL";"TAB2",#N/A,TRUE,"GENERAL";"TAB3",#N/A,TRUE,"GENERAL";"TAB4",#N/A,TRUE,"GENERAL";"TAB5",#N/A,TRUE,"GENERAL"}</definedName>
    <definedName name="______s2" localSheetId="4" hidden="1">{"TAB1",#N/A,TRUE,"GENERAL";"TAB2",#N/A,TRUE,"GENERAL";"TAB3",#N/A,TRUE,"GENERAL";"TAB4",#N/A,TRUE,"GENERAL";"TAB5",#N/A,TRUE,"GENERAL"}</definedName>
    <definedName name="______s2" localSheetId="11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6" hidden="1">{"TAB1",#N/A,TRUE,"GENERAL";"TAB2",#N/A,TRUE,"GENERAL";"TAB3",#N/A,TRUE,"GENERAL";"TAB4",#N/A,TRUE,"GENERAL";"TAB5",#N/A,TRUE,"GENERAL"}</definedName>
    <definedName name="______s3" localSheetId="14" hidden="1">{"TAB1",#N/A,TRUE,"GENERAL";"TAB2",#N/A,TRUE,"GENERAL";"TAB3",#N/A,TRUE,"GENERAL";"TAB4",#N/A,TRUE,"GENERAL";"TAB5",#N/A,TRUE,"GENERAL"}</definedName>
    <definedName name="______s3" localSheetId="12" hidden="1">{"TAB1",#N/A,TRUE,"GENERAL";"TAB2",#N/A,TRUE,"GENERAL";"TAB3",#N/A,TRUE,"GENERAL";"TAB4",#N/A,TRUE,"GENERAL";"TAB5",#N/A,TRUE,"GENERAL"}</definedName>
    <definedName name="______s3" localSheetId="3" hidden="1">{"TAB1",#N/A,TRUE,"GENERAL";"TAB2",#N/A,TRUE,"GENERAL";"TAB3",#N/A,TRUE,"GENERAL";"TAB4",#N/A,TRUE,"GENERAL";"TAB5",#N/A,TRUE,"GENERAL"}</definedName>
    <definedName name="______s3" localSheetId="10" hidden="1">{"TAB1",#N/A,TRUE,"GENERAL";"TAB2",#N/A,TRUE,"GENERAL";"TAB3",#N/A,TRUE,"GENERAL";"TAB4",#N/A,TRUE,"GENERAL";"TAB5",#N/A,TRUE,"GENERAL"}</definedName>
    <definedName name="______s3" localSheetId="9" hidden="1">{"TAB1",#N/A,TRUE,"GENERAL";"TAB2",#N/A,TRUE,"GENERAL";"TAB3",#N/A,TRUE,"GENERAL";"TAB4",#N/A,TRUE,"GENERAL";"TAB5",#N/A,TRUE,"GENERAL"}</definedName>
    <definedName name="______s3" localSheetId="13" hidden="1">{"TAB1",#N/A,TRUE,"GENERAL";"TAB2",#N/A,TRUE,"GENERAL";"TAB3",#N/A,TRUE,"GENERAL";"TAB4",#N/A,TRUE,"GENERAL";"TAB5",#N/A,TRUE,"GENERAL"}</definedName>
    <definedName name="______s3" localSheetId="4" hidden="1">{"TAB1",#N/A,TRUE,"GENERAL";"TAB2",#N/A,TRUE,"GENERAL";"TAB3",#N/A,TRUE,"GENERAL";"TAB4",#N/A,TRUE,"GENERAL";"TAB5",#N/A,TRUE,"GENERAL"}</definedName>
    <definedName name="______s3" localSheetId="11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6" hidden="1">{"via1",#N/A,TRUE,"general";"via2",#N/A,TRUE,"general";"via3",#N/A,TRUE,"general"}</definedName>
    <definedName name="______s4" localSheetId="14" hidden="1">{"via1",#N/A,TRUE,"general";"via2",#N/A,TRUE,"general";"via3",#N/A,TRUE,"general"}</definedName>
    <definedName name="______s4" localSheetId="12" hidden="1">{"via1",#N/A,TRUE,"general";"via2",#N/A,TRUE,"general";"via3",#N/A,TRUE,"general"}</definedName>
    <definedName name="______s4" localSheetId="3" hidden="1">{"via1",#N/A,TRUE,"general";"via2",#N/A,TRUE,"general";"via3",#N/A,TRUE,"general"}</definedName>
    <definedName name="______s4" localSheetId="10" hidden="1">{"via1",#N/A,TRUE,"general";"via2",#N/A,TRUE,"general";"via3",#N/A,TRUE,"general"}</definedName>
    <definedName name="______s4" localSheetId="9" hidden="1">{"via1",#N/A,TRUE,"general";"via2",#N/A,TRUE,"general";"via3",#N/A,TRUE,"general"}</definedName>
    <definedName name="______s4" localSheetId="13" hidden="1">{"via1",#N/A,TRUE,"general";"via2",#N/A,TRUE,"general";"via3",#N/A,TRUE,"general"}</definedName>
    <definedName name="______s4" localSheetId="4" hidden="1">{"via1",#N/A,TRUE,"general";"via2",#N/A,TRUE,"general";"via3",#N/A,TRUE,"general"}</definedName>
    <definedName name="______s4" localSheetId="11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6" hidden="1">{"via1",#N/A,TRUE,"general";"via2",#N/A,TRUE,"general";"via3",#N/A,TRUE,"general"}</definedName>
    <definedName name="______s5" localSheetId="14" hidden="1">{"via1",#N/A,TRUE,"general";"via2",#N/A,TRUE,"general";"via3",#N/A,TRUE,"general"}</definedName>
    <definedName name="______s5" localSheetId="12" hidden="1">{"via1",#N/A,TRUE,"general";"via2",#N/A,TRUE,"general";"via3",#N/A,TRUE,"general"}</definedName>
    <definedName name="______s5" localSheetId="3" hidden="1">{"via1",#N/A,TRUE,"general";"via2",#N/A,TRUE,"general";"via3",#N/A,TRUE,"general"}</definedName>
    <definedName name="______s5" localSheetId="10" hidden="1">{"via1",#N/A,TRUE,"general";"via2",#N/A,TRUE,"general";"via3",#N/A,TRUE,"general"}</definedName>
    <definedName name="______s5" localSheetId="9" hidden="1">{"via1",#N/A,TRUE,"general";"via2",#N/A,TRUE,"general";"via3",#N/A,TRUE,"general"}</definedName>
    <definedName name="______s5" localSheetId="13" hidden="1">{"via1",#N/A,TRUE,"general";"via2",#N/A,TRUE,"general";"via3",#N/A,TRUE,"general"}</definedName>
    <definedName name="______s5" localSheetId="4" hidden="1">{"via1",#N/A,TRUE,"general";"via2",#N/A,TRUE,"general";"via3",#N/A,TRUE,"general"}</definedName>
    <definedName name="______s5" localSheetId="11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6" hidden="1">{"TAB1",#N/A,TRUE,"GENERAL";"TAB2",#N/A,TRUE,"GENERAL";"TAB3",#N/A,TRUE,"GENERAL";"TAB4",#N/A,TRUE,"GENERAL";"TAB5",#N/A,TRUE,"GENERAL"}</definedName>
    <definedName name="______s6" localSheetId="14" hidden="1">{"TAB1",#N/A,TRUE,"GENERAL";"TAB2",#N/A,TRUE,"GENERAL";"TAB3",#N/A,TRUE,"GENERAL";"TAB4",#N/A,TRUE,"GENERAL";"TAB5",#N/A,TRUE,"GENERAL"}</definedName>
    <definedName name="______s6" localSheetId="12" hidden="1">{"TAB1",#N/A,TRUE,"GENERAL";"TAB2",#N/A,TRUE,"GENERAL";"TAB3",#N/A,TRUE,"GENERAL";"TAB4",#N/A,TRUE,"GENERAL";"TAB5",#N/A,TRUE,"GENERAL"}</definedName>
    <definedName name="______s6" localSheetId="3" hidden="1">{"TAB1",#N/A,TRUE,"GENERAL";"TAB2",#N/A,TRUE,"GENERAL";"TAB3",#N/A,TRUE,"GENERAL";"TAB4",#N/A,TRUE,"GENERAL";"TAB5",#N/A,TRUE,"GENERAL"}</definedName>
    <definedName name="______s6" localSheetId="10" hidden="1">{"TAB1",#N/A,TRUE,"GENERAL";"TAB2",#N/A,TRUE,"GENERAL";"TAB3",#N/A,TRUE,"GENERAL";"TAB4",#N/A,TRUE,"GENERAL";"TAB5",#N/A,TRUE,"GENERAL"}</definedName>
    <definedName name="______s6" localSheetId="9" hidden="1">{"TAB1",#N/A,TRUE,"GENERAL";"TAB2",#N/A,TRUE,"GENERAL";"TAB3",#N/A,TRUE,"GENERAL";"TAB4",#N/A,TRUE,"GENERAL";"TAB5",#N/A,TRUE,"GENERAL"}</definedName>
    <definedName name="______s6" localSheetId="13" hidden="1">{"TAB1",#N/A,TRUE,"GENERAL";"TAB2",#N/A,TRUE,"GENERAL";"TAB3",#N/A,TRUE,"GENERAL";"TAB4",#N/A,TRUE,"GENERAL";"TAB5",#N/A,TRUE,"GENERAL"}</definedName>
    <definedName name="______s6" localSheetId="4" hidden="1">{"TAB1",#N/A,TRUE,"GENERAL";"TAB2",#N/A,TRUE,"GENERAL";"TAB3",#N/A,TRUE,"GENERAL";"TAB4",#N/A,TRUE,"GENERAL";"TAB5",#N/A,TRUE,"GENERAL"}</definedName>
    <definedName name="______s6" localSheetId="11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6" hidden="1">{"via1",#N/A,TRUE,"general";"via2",#N/A,TRUE,"general";"via3",#N/A,TRUE,"general"}</definedName>
    <definedName name="______s7" localSheetId="14" hidden="1">{"via1",#N/A,TRUE,"general";"via2",#N/A,TRUE,"general";"via3",#N/A,TRUE,"general"}</definedName>
    <definedName name="______s7" localSheetId="12" hidden="1">{"via1",#N/A,TRUE,"general";"via2",#N/A,TRUE,"general";"via3",#N/A,TRUE,"general"}</definedName>
    <definedName name="______s7" localSheetId="3" hidden="1">{"via1",#N/A,TRUE,"general";"via2",#N/A,TRUE,"general";"via3",#N/A,TRUE,"general"}</definedName>
    <definedName name="______s7" localSheetId="10" hidden="1">{"via1",#N/A,TRUE,"general";"via2",#N/A,TRUE,"general";"via3",#N/A,TRUE,"general"}</definedName>
    <definedName name="______s7" localSheetId="9" hidden="1">{"via1",#N/A,TRUE,"general";"via2",#N/A,TRUE,"general";"via3",#N/A,TRUE,"general"}</definedName>
    <definedName name="______s7" localSheetId="13" hidden="1">{"via1",#N/A,TRUE,"general";"via2",#N/A,TRUE,"general";"via3",#N/A,TRUE,"general"}</definedName>
    <definedName name="______s7" localSheetId="4" hidden="1">{"via1",#N/A,TRUE,"general";"via2",#N/A,TRUE,"general";"via3",#N/A,TRUE,"general"}</definedName>
    <definedName name="______s7" localSheetId="11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T166">#REF!</definedName>
    <definedName name="______t3" localSheetId="6" hidden="1">{"TAB1",#N/A,TRUE,"GENERAL";"TAB2",#N/A,TRUE,"GENERAL";"TAB3",#N/A,TRUE,"GENERAL";"TAB4",#N/A,TRUE,"GENERAL";"TAB5",#N/A,TRUE,"GENERAL"}</definedName>
    <definedName name="______t3" localSheetId="14" hidden="1">{"TAB1",#N/A,TRUE,"GENERAL";"TAB2",#N/A,TRUE,"GENERAL";"TAB3",#N/A,TRUE,"GENERAL";"TAB4",#N/A,TRUE,"GENERAL";"TAB5",#N/A,TRUE,"GENERAL"}</definedName>
    <definedName name="______t3" localSheetId="12" hidden="1">{"TAB1",#N/A,TRUE,"GENERAL";"TAB2",#N/A,TRUE,"GENERAL";"TAB3",#N/A,TRUE,"GENERAL";"TAB4",#N/A,TRUE,"GENERAL";"TAB5",#N/A,TRUE,"GENERAL"}</definedName>
    <definedName name="______t3" localSheetId="3" hidden="1">{"TAB1",#N/A,TRUE,"GENERAL";"TAB2",#N/A,TRUE,"GENERAL";"TAB3",#N/A,TRUE,"GENERAL";"TAB4",#N/A,TRUE,"GENERAL";"TAB5",#N/A,TRUE,"GENERAL"}</definedName>
    <definedName name="______t3" localSheetId="10" hidden="1">{"TAB1",#N/A,TRUE,"GENERAL";"TAB2",#N/A,TRUE,"GENERAL";"TAB3",#N/A,TRUE,"GENERAL";"TAB4",#N/A,TRUE,"GENERAL";"TAB5",#N/A,TRUE,"GENERAL"}</definedName>
    <definedName name="______t3" localSheetId="9" hidden="1">{"TAB1",#N/A,TRUE,"GENERAL";"TAB2",#N/A,TRUE,"GENERAL";"TAB3",#N/A,TRUE,"GENERAL";"TAB4",#N/A,TRUE,"GENERAL";"TAB5",#N/A,TRUE,"GENERAL"}</definedName>
    <definedName name="______t3" localSheetId="13" hidden="1">{"TAB1",#N/A,TRUE,"GENERAL";"TAB2",#N/A,TRUE,"GENERAL";"TAB3",#N/A,TRUE,"GENERAL";"TAB4",#N/A,TRUE,"GENERAL";"TAB5",#N/A,TRUE,"GENERAL"}</definedName>
    <definedName name="______t3" localSheetId="4" hidden="1">{"TAB1",#N/A,TRUE,"GENERAL";"TAB2",#N/A,TRUE,"GENERAL";"TAB3",#N/A,TRUE,"GENERAL";"TAB4",#N/A,TRUE,"GENERAL";"TAB5",#N/A,TRUE,"GENERAL"}</definedName>
    <definedName name="______t3" localSheetId="11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6" hidden="1">{"via1",#N/A,TRUE,"general";"via2",#N/A,TRUE,"general";"via3",#N/A,TRUE,"general"}</definedName>
    <definedName name="______t4" localSheetId="14" hidden="1">{"via1",#N/A,TRUE,"general";"via2",#N/A,TRUE,"general";"via3",#N/A,TRUE,"general"}</definedName>
    <definedName name="______t4" localSheetId="12" hidden="1">{"via1",#N/A,TRUE,"general";"via2",#N/A,TRUE,"general";"via3",#N/A,TRUE,"general"}</definedName>
    <definedName name="______t4" localSheetId="3" hidden="1">{"via1",#N/A,TRUE,"general";"via2",#N/A,TRUE,"general";"via3",#N/A,TRUE,"general"}</definedName>
    <definedName name="______t4" localSheetId="10" hidden="1">{"via1",#N/A,TRUE,"general";"via2",#N/A,TRUE,"general";"via3",#N/A,TRUE,"general"}</definedName>
    <definedName name="______t4" localSheetId="9" hidden="1">{"via1",#N/A,TRUE,"general";"via2",#N/A,TRUE,"general";"via3",#N/A,TRUE,"general"}</definedName>
    <definedName name="______t4" localSheetId="13" hidden="1">{"via1",#N/A,TRUE,"general";"via2",#N/A,TRUE,"general";"via3",#N/A,TRUE,"general"}</definedName>
    <definedName name="______t4" localSheetId="4" hidden="1">{"via1",#N/A,TRUE,"general";"via2",#N/A,TRUE,"general";"via3",#N/A,TRUE,"general"}</definedName>
    <definedName name="______t4" localSheetId="11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6" hidden="1">{"TAB1",#N/A,TRUE,"GENERAL";"TAB2",#N/A,TRUE,"GENERAL";"TAB3",#N/A,TRUE,"GENERAL";"TAB4",#N/A,TRUE,"GENERAL";"TAB5",#N/A,TRUE,"GENERAL"}</definedName>
    <definedName name="______t5" localSheetId="14" hidden="1">{"TAB1",#N/A,TRUE,"GENERAL";"TAB2",#N/A,TRUE,"GENERAL";"TAB3",#N/A,TRUE,"GENERAL";"TAB4",#N/A,TRUE,"GENERAL";"TAB5",#N/A,TRUE,"GENERAL"}</definedName>
    <definedName name="______t5" localSheetId="12" hidden="1">{"TAB1",#N/A,TRUE,"GENERAL";"TAB2",#N/A,TRUE,"GENERAL";"TAB3",#N/A,TRUE,"GENERAL";"TAB4",#N/A,TRUE,"GENERAL";"TAB5",#N/A,TRUE,"GENERAL"}</definedName>
    <definedName name="______t5" localSheetId="3" hidden="1">{"TAB1",#N/A,TRUE,"GENERAL";"TAB2",#N/A,TRUE,"GENERAL";"TAB3",#N/A,TRUE,"GENERAL";"TAB4",#N/A,TRUE,"GENERAL";"TAB5",#N/A,TRUE,"GENERAL"}</definedName>
    <definedName name="______t5" localSheetId="10" hidden="1">{"TAB1",#N/A,TRUE,"GENERAL";"TAB2",#N/A,TRUE,"GENERAL";"TAB3",#N/A,TRUE,"GENERAL";"TAB4",#N/A,TRUE,"GENERAL";"TAB5",#N/A,TRUE,"GENERAL"}</definedName>
    <definedName name="______t5" localSheetId="9" hidden="1">{"TAB1",#N/A,TRUE,"GENERAL";"TAB2",#N/A,TRUE,"GENERAL";"TAB3",#N/A,TRUE,"GENERAL";"TAB4",#N/A,TRUE,"GENERAL";"TAB5",#N/A,TRUE,"GENERAL"}</definedName>
    <definedName name="______t5" localSheetId="13" hidden="1">{"TAB1",#N/A,TRUE,"GENERAL";"TAB2",#N/A,TRUE,"GENERAL";"TAB3",#N/A,TRUE,"GENERAL";"TAB4",#N/A,TRUE,"GENERAL";"TAB5",#N/A,TRUE,"GENERAL"}</definedName>
    <definedName name="______t5" localSheetId="4" hidden="1">{"TAB1",#N/A,TRUE,"GENERAL";"TAB2",#N/A,TRUE,"GENERAL";"TAB3",#N/A,TRUE,"GENERAL";"TAB4",#N/A,TRUE,"GENERAL";"TAB5",#N/A,TRUE,"GENERAL"}</definedName>
    <definedName name="______t5" localSheetId="11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6" hidden="1">{"via1",#N/A,TRUE,"general";"via2",#N/A,TRUE,"general";"via3",#N/A,TRUE,"general"}</definedName>
    <definedName name="______t6" localSheetId="14" hidden="1">{"via1",#N/A,TRUE,"general";"via2",#N/A,TRUE,"general";"via3",#N/A,TRUE,"general"}</definedName>
    <definedName name="______t6" localSheetId="12" hidden="1">{"via1",#N/A,TRUE,"general";"via2",#N/A,TRUE,"general";"via3",#N/A,TRUE,"general"}</definedName>
    <definedName name="______t6" localSheetId="3" hidden="1">{"via1",#N/A,TRUE,"general";"via2",#N/A,TRUE,"general";"via3",#N/A,TRUE,"general"}</definedName>
    <definedName name="______t6" localSheetId="10" hidden="1">{"via1",#N/A,TRUE,"general";"via2",#N/A,TRUE,"general";"via3",#N/A,TRUE,"general"}</definedName>
    <definedName name="______t6" localSheetId="9" hidden="1">{"via1",#N/A,TRUE,"general";"via2",#N/A,TRUE,"general";"via3",#N/A,TRUE,"general"}</definedName>
    <definedName name="______t6" localSheetId="13" hidden="1">{"via1",#N/A,TRUE,"general";"via2",#N/A,TRUE,"general";"via3",#N/A,TRUE,"general"}</definedName>
    <definedName name="______t6" localSheetId="4" hidden="1">{"via1",#N/A,TRUE,"general";"via2",#N/A,TRUE,"general";"via3",#N/A,TRUE,"general"}</definedName>
    <definedName name="______t6" localSheetId="11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6" hidden="1">{"TAB1",#N/A,TRUE,"GENERAL";"TAB2",#N/A,TRUE,"GENERAL";"TAB3",#N/A,TRUE,"GENERAL";"TAB4",#N/A,TRUE,"GENERAL";"TAB5",#N/A,TRUE,"GENERAL"}</definedName>
    <definedName name="______t66" localSheetId="14" hidden="1">{"TAB1",#N/A,TRUE,"GENERAL";"TAB2",#N/A,TRUE,"GENERAL";"TAB3",#N/A,TRUE,"GENERAL";"TAB4",#N/A,TRUE,"GENERAL";"TAB5",#N/A,TRUE,"GENERAL"}</definedName>
    <definedName name="______t66" localSheetId="12" hidden="1">{"TAB1",#N/A,TRUE,"GENERAL";"TAB2",#N/A,TRUE,"GENERAL";"TAB3",#N/A,TRUE,"GENERAL";"TAB4",#N/A,TRUE,"GENERAL";"TAB5",#N/A,TRUE,"GENERAL"}</definedName>
    <definedName name="______t66" localSheetId="3" hidden="1">{"TAB1",#N/A,TRUE,"GENERAL";"TAB2",#N/A,TRUE,"GENERAL";"TAB3",#N/A,TRUE,"GENERAL";"TAB4",#N/A,TRUE,"GENERAL";"TAB5",#N/A,TRUE,"GENERAL"}</definedName>
    <definedName name="______t66" localSheetId="10" hidden="1">{"TAB1",#N/A,TRUE,"GENERAL";"TAB2",#N/A,TRUE,"GENERAL";"TAB3",#N/A,TRUE,"GENERAL";"TAB4",#N/A,TRUE,"GENERAL";"TAB5",#N/A,TRUE,"GENERAL"}</definedName>
    <definedName name="______t66" localSheetId="9" hidden="1">{"TAB1",#N/A,TRUE,"GENERAL";"TAB2",#N/A,TRUE,"GENERAL";"TAB3",#N/A,TRUE,"GENERAL";"TAB4",#N/A,TRUE,"GENERAL";"TAB5",#N/A,TRUE,"GENERAL"}</definedName>
    <definedName name="______t66" localSheetId="13" hidden="1">{"TAB1",#N/A,TRUE,"GENERAL";"TAB2",#N/A,TRUE,"GENERAL";"TAB3",#N/A,TRUE,"GENERAL";"TAB4",#N/A,TRUE,"GENERAL";"TAB5",#N/A,TRUE,"GENERAL"}</definedName>
    <definedName name="______t66" localSheetId="4" hidden="1">{"TAB1",#N/A,TRUE,"GENERAL";"TAB2",#N/A,TRUE,"GENERAL";"TAB3",#N/A,TRUE,"GENERAL";"TAB4",#N/A,TRUE,"GENERAL";"TAB5",#N/A,TRUE,"GENERAL"}</definedName>
    <definedName name="______t66" localSheetId="11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6" hidden="1">{"via1",#N/A,TRUE,"general";"via2",#N/A,TRUE,"general";"via3",#N/A,TRUE,"general"}</definedName>
    <definedName name="______t7" localSheetId="14" hidden="1">{"via1",#N/A,TRUE,"general";"via2",#N/A,TRUE,"general";"via3",#N/A,TRUE,"general"}</definedName>
    <definedName name="______t7" localSheetId="12" hidden="1">{"via1",#N/A,TRUE,"general";"via2",#N/A,TRUE,"general";"via3",#N/A,TRUE,"general"}</definedName>
    <definedName name="______t7" localSheetId="3" hidden="1">{"via1",#N/A,TRUE,"general";"via2",#N/A,TRUE,"general";"via3",#N/A,TRUE,"general"}</definedName>
    <definedName name="______t7" localSheetId="10" hidden="1">{"via1",#N/A,TRUE,"general";"via2",#N/A,TRUE,"general";"via3",#N/A,TRUE,"general"}</definedName>
    <definedName name="______t7" localSheetId="9" hidden="1">{"via1",#N/A,TRUE,"general";"via2",#N/A,TRUE,"general";"via3",#N/A,TRUE,"general"}</definedName>
    <definedName name="______t7" localSheetId="13" hidden="1">{"via1",#N/A,TRUE,"general";"via2",#N/A,TRUE,"general";"via3",#N/A,TRUE,"general"}</definedName>
    <definedName name="______t7" localSheetId="4" hidden="1">{"via1",#N/A,TRUE,"general";"via2",#N/A,TRUE,"general";"via3",#N/A,TRUE,"general"}</definedName>
    <definedName name="______t7" localSheetId="11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6" hidden="1">{"TAB1",#N/A,TRUE,"GENERAL";"TAB2",#N/A,TRUE,"GENERAL";"TAB3",#N/A,TRUE,"GENERAL";"TAB4",#N/A,TRUE,"GENERAL";"TAB5",#N/A,TRUE,"GENERAL"}</definedName>
    <definedName name="______t77" localSheetId="14" hidden="1">{"TAB1",#N/A,TRUE,"GENERAL";"TAB2",#N/A,TRUE,"GENERAL";"TAB3",#N/A,TRUE,"GENERAL";"TAB4",#N/A,TRUE,"GENERAL";"TAB5",#N/A,TRUE,"GENERAL"}</definedName>
    <definedName name="______t77" localSheetId="12" hidden="1">{"TAB1",#N/A,TRUE,"GENERAL";"TAB2",#N/A,TRUE,"GENERAL";"TAB3",#N/A,TRUE,"GENERAL";"TAB4",#N/A,TRUE,"GENERAL";"TAB5",#N/A,TRUE,"GENERAL"}</definedName>
    <definedName name="______t77" localSheetId="3" hidden="1">{"TAB1",#N/A,TRUE,"GENERAL";"TAB2",#N/A,TRUE,"GENERAL";"TAB3",#N/A,TRUE,"GENERAL";"TAB4",#N/A,TRUE,"GENERAL";"TAB5",#N/A,TRUE,"GENERAL"}</definedName>
    <definedName name="______t77" localSheetId="10" hidden="1">{"TAB1",#N/A,TRUE,"GENERAL";"TAB2",#N/A,TRUE,"GENERAL";"TAB3",#N/A,TRUE,"GENERAL";"TAB4",#N/A,TRUE,"GENERAL";"TAB5",#N/A,TRUE,"GENERAL"}</definedName>
    <definedName name="______t77" localSheetId="9" hidden="1">{"TAB1",#N/A,TRUE,"GENERAL";"TAB2",#N/A,TRUE,"GENERAL";"TAB3",#N/A,TRUE,"GENERAL";"TAB4",#N/A,TRUE,"GENERAL";"TAB5",#N/A,TRUE,"GENERAL"}</definedName>
    <definedName name="______t77" localSheetId="13" hidden="1">{"TAB1",#N/A,TRUE,"GENERAL";"TAB2",#N/A,TRUE,"GENERAL";"TAB3",#N/A,TRUE,"GENERAL";"TAB4",#N/A,TRUE,"GENERAL";"TAB5",#N/A,TRUE,"GENERAL"}</definedName>
    <definedName name="______t77" localSheetId="4" hidden="1">{"TAB1",#N/A,TRUE,"GENERAL";"TAB2",#N/A,TRUE,"GENERAL";"TAB3",#N/A,TRUE,"GENERAL";"TAB4",#N/A,TRUE,"GENERAL";"TAB5",#N/A,TRUE,"GENERAL"}</definedName>
    <definedName name="______t77" localSheetId="11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6" hidden="1">{"TAB1",#N/A,TRUE,"GENERAL";"TAB2",#N/A,TRUE,"GENERAL";"TAB3",#N/A,TRUE,"GENERAL";"TAB4",#N/A,TRUE,"GENERAL";"TAB5",#N/A,TRUE,"GENERAL"}</definedName>
    <definedName name="______t8" localSheetId="14" hidden="1">{"TAB1",#N/A,TRUE,"GENERAL";"TAB2",#N/A,TRUE,"GENERAL";"TAB3",#N/A,TRUE,"GENERAL";"TAB4",#N/A,TRUE,"GENERAL";"TAB5",#N/A,TRUE,"GENERAL"}</definedName>
    <definedName name="______t8" localSheetId="12" hidden="1">{"TAB1",#N/A,TRUE,"GENERAL";"TAB2",#N/A,TRUE,"GENERAL";"TAB3",#N/A,TRUE,"GENERAL";"TAB4",#N/A,TRUE,"GENERAL";"TAB5",#N/A,TRUE,"GENERAL"}</definedName>
    <definedName name="______t8" localSheetId="3" hidden="1">{"TAB1",#N/A,TRUE,"GENERAL";"TAB2",#N/A,TRUE,"GENERAL";"TAB3",#N/A,TRUE,"GENERAL";"TAB4",#N/A,TRUE,"GENERAL";"TAB5",#N/A,TRUE,"GENERAL"}</definedName>
    <definedName name="______t8" localSheetId="10" hidden="1">{"TAB1",#N/A,TRUE,"GENERAL";"TAB2",#N/A,TRUE,"GENERAL";"TAB3",#N/A,TRUE,"GENERAL";"TAB4",#N/A,TRUE,"GENERAL";"TAB5",#N/A,TRUE,"GENERAL"}</definedName>
    <definedName name="______t8" localSheetId="9" hidden="1">{"TAB1",#N/A,TRUE,"GENERAL";"TAB2",#N/A,TRUE,"GENERAL";"TAB3",#N/A,TRUE,"GENERAL";"TAB4",#N/A,TRUE,"GENERAL";"TAB5",#N/A,TRUE,"GENERAL"}</definedName>
    <definedName name="______t8" localSheetId="13" hidden="1">{"TAB1",#N/A,TRUE,"GENERAL";"TAB2",#N/A,TRUE,"GENERAL";"TAB3",#N/A,TRUE,"GENERAL";"TAB4",#N/A,TRUE,"GENERAL";"TAB5",#N/A,TRUE,"GENERAL"}</definedName>
    <definedName name="______t8" localSheetId="4" hidden="1">{"TAB1",#N/A,TRUE,"GENERAL";"TAB2",#N/A,TRUE,"GENERAL";"TAB3",#N/A,TRUE,"GENERAL";"TAB4",#N/A,TRUE,"GENERAL";"TAB5",#N/A,TRUE,"GENERAL"}</definedName>
    <definedName name="______t8" localSheetId="11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6" hidden="1">{"via1",#N/A,TRUE,"general";"via2",#N/A,TRUE,"general";"via3",#N/A,TRUE,"general"}</definedName>
    <definedName name="______t88" localSheetId="14" hidden="1">{"via1",#N/A,TRUE,"general";"via2",#N/A,TRUE,"general";"via3",#N/A,TRUE,"general"}</definedName>
    <definedName name="______t88" localSheetId="12" hidden="1">{"via1",#N/A,TRUE,"general";"via2",#N/A,TRUE,"general";"via3",#N/A,TRUE,"general"}</definedName>
    <definedName name="______t88" localSheetId="3" hidden="1">{"via1",#N/A,TRUE,"general";"via2",#N/A,TRUE,"general";"via3",#N/A,TRUE,"general"}</definedName>
    <definedName name="______t88" localSheetId="10" hidden="1">{"via1",#N/A,TRUE,"general";"via2",#N/A,TRUE,"general";"via3",#N/A,TRUE,"general"}</definedName>
    <definedName name="______t88" localSheetId="9" hidden="1">{"via1",#N/A,TRUE,"general";"via2",#N/A,TRUE,"general";"via3",#N/A,TRUE,"general"}</definedName>
    <definedName name="______t88" localSheetId="13" hidden="1">{"via1",#N/A,TRUE,"general";"via2",#N/A,TRUE,"general";"via3",#N/A,TRUE,"general"}</definedName>
    <definedName name="______t88" localSheetId="4" hidden="1">{"via1",#N/A,TRUE,"general";"via2",#N/A,TRUE,"general";"via3",#N/A,TRUE,"general"}</definedName>
    <definedName name="______t88" localSheetId="11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6" hidden="1">{"TAB1",#N/A,TRUE,"GENERAL";"TAB2",#N/A,TRUE,"GENERAL";"TAB3",#N/A,TRUE,"GENERAL";"TAB4",#N/A,TRUE,"GENERAL";"TAB5",#N/A,TRUE,"GENERAL"}</definedName>
    <definedName name="______t9" localSheetId="14" hidden="1">{"TAB1",#N/A,TRUE,"GENERAL";"TAB2",#N/A,TRUE,"GENERAL";"TAB3",#N/A,TRUE,"GENERAL";"TAB4",#N/A,TRUE,"GENERAL";"TAB5",#N/A,TRUE,"GENERAL"}</definedName>
    <definedName name="______t9" localSheetId="12" hidden="1">{"TAB1",#N/A,TRUE,"GENERAL";"TAB2",#N/A,TRUE,"GENERAL";"TAB3",#N/A,TRUE,"GENERAL";"TAB4",#N/A,TRUE,"GENERAL";"TAB5",#N/A,TRUE,"GENERAL"}</definedName>
    <definedName name="______t9" localSheetId="3" hidden="1">{"TAB1",#N/A,TRUE,"GENERAL";"TAB2",#N/A,TRUE,"GENERAL";"TAB3",#N/A,TRUE,"GENERAL";"TAB4",#N/A,TRUE,"GENERAL";"TAB5",#N/A,TRUE,"GENERAL"}</definedName>
    <definedName name="______t9" localSheetId="10" hidden="1">{"TAB1",#N/A,TRUE,"GENERAL";"TAB2",#N/A,TRUE,"GENERAL";"TAB3",#N/A,TRUE,"GENERAL";"TAB4",#N/A,TRUE,"GENERAL";"TAB5",#N/A,TRUE,"GENERAL"}</definedName>
    <definedName name="______t9" localSheetId="9" hidden="1">{"TAB1",#N/A,TRUE,"GENERAL";"TAB2",#N/A,TRUE,"GENERAL";"TAB3",#N/A,TRUE,"GENERAL";"TAB4",#N/A,TRUE,"GENERAL";"TAB5",#N/A,TRUE,"GENERAL"}</definedName>
    <definedName name="______t9" localSheetId="13" hidden="1">{"TAB1",#N/A,TRUE,"GENERAL";"TAB2",#N/A,TRUE,"GENERAL";"TAB3",#N/A,TRUE,"GENERAL";"TAB4",#N/A,TRUE,"GENERAL";"TAB5",#N/A,TRUE,"GENERAL"}</definedName>
    <definedName name="______t9" localSheetId="4" hidden="1">{"TAB1",#N/A,TRUE,"GENERAL";"TAB2",#N/A,TRUE,"GENERAL";"TAB3",#N/A,TRUE,"GENERAL";"TAB4",#N/A,TRUE,"GENERAL";"TAB5",#N/A,TRUE,"GENERAL"}</definedName>
    <definedName name="______t9" localSheetId="11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6" hidden="1">{"via1",#N/A,TRUE,"general";"via2",#N/A,TRUE,"general";"via3",#N/A,TRUE,"general"}</definedName>
    <definedName name="______t99" localSheetId="14" hidden="1">{"via1",#N/A,TRUE,"general";"via2",#N/A,TRUE,"general";"via3",#N/A,TRUE,"general"}</definedName>
    <definedName name="______t99" localSheetId="12" hidden="1">{"via1",#N/A,TRUE,"general";"via2",#N/A,TRUE,"general";"via3",#N/A,TRUE,"general"}</definedName>
    <definedName name="______t99" localSheetId="3" hidden="1">{"via1",#N/A,TRUE,"general";"via2",#N/A,TRUE,"general";"via3",#N/A,TRUE,"general"}</definedName>
    <definedName name="______t99" localSheetId="10" hidden="1">{"via1",#N/A,TRUE,"general";"via2",#N/A,TRUE,"general";"via3",#N/A,TRUE,"general"}</definedName>
    <definedName name="______t99" localSheetId="9" hidden="1">{"via1",#N/A,TRUE,"general";"via2",#N/A,TRUE,"general";"via3",#N/A,TRUE,"general"}</definedName>
    <definedName name="______t99" localSheetId="13" hidden="1">{"via1",#N/A,TRUE,"general";"via2",#N/A,TRUE,"general";"via3",#N/A,TRUE,"general"}</definedName>
    <definedName name="______t99" localSheetId="4" hidden="1">{"via1",#N/A,TRUE,"general";"via2",#N/A,TRUE,"general";"via3",#N/A,TRUE,"general"}</definedName>
    <definedName name="______t99" localSheetId="11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EP44">#REF!</definedName>
    <definedName name="______THF12">#REF!</definedName>
    <definedName name="______TPE1132">#REF!</definedName>
    <definedName name="______TPE12">#REF!</definedName>
    <definedName name="______TPE1331">#REF!</definedName>
    <definedName name="______TPE1702">#REF!</definedName>
    <definedName name="______TPE1703">#REF!</definedName>
    <definedName name="______TPE1704">#REF!</definedName>
    <definedName name="______TPE1706">#REF!</definedName>
    <definedName name="______TPE1708">#REF!</definedName>
    <definedName name="______TPE1710">#REF!</definedName>
    <definedName name="______TPE1735">#REF!</definedName>
    <definedName name="______TPE1763">#REF!</definedName>
    <definedName name="______TPE1790">#REF!</definedName>
    <definedName name="______TPE8016">#REF!</definedName>
    <definedName name="______TPE8020">#REF!</definedName>
    <definedName name="______TPE8025">#REF!</definedName>
    <definedName name="______TPF12">#REF!</definedName>
    <definedName name="______TPN1002">#REF!</definedName>
    <definedName name="______TPN1003">#REF!</definedName>
    <definedName name="______TPN1004">#REF!</definedName>
    <definedName name="______TPN1006">#REF!</definedName>
    <definedName name="______TPN1008">#REF!</definedName>
    <definedName name="______TPN1202">#REF!</definedName>
    <definedName name="______TPN1203">#REF!</definedName>
    <definedName name="______TPN1204">#REF!</definedName>
    <definedName name="______TPN1206">#REF!</definedName>
    <definedName name="______TPN1208">#REF!</definedName>
    <definedName name="______TPN16012">#REF!</definedName>
    <definedName name="______TPN1602">#REF!</definedName>
    <definedName name="______TPN1603">#REF!</definedName>
    <definedName name="______TPN1604">#REF!</definedName>
    <definedName name="______TPN1606">#REF!</definedName>
    <definedName name="______TPN1608">#REF!</definedName>
    <definedName name="______TUZ22">#REF!</definedName>
    <definedName name="______TUZ36">#REF!</definedName>
    <definedName name="______TZ13">#REF!</definedName>
    <definedName name="______TZ131">#REF!</definedName>
    <definedName name="______TZ132">#REF!</definedName>
    <definedName name="______TZ133">#REF!</definedName>
    <definedName name="______TZ134">#REF!</definedName>
    <definedName name="______TZ135">#REF!</definedName>
    <definedName name="______TZ136">#REF!</definedName>
    <definedName name="______TZ137">#REF!</definedName>
    <definedName name="______TZ138">#REF!</definedName>
    <definedName name="______TZ2110">#REF!</definedName>
    <definedName name="______TZ212">#REF!</definedName>
    <definedName name="______TZ213">#REF!</definedName>
    <definedName name="______TZ214">#REF!</definedName>
    <definedName name="______TZ216">#REF!</definedName>
    <definedName name="______TZ262">#REF!</definedName>
    <definedName name="______TZ268">#REF!</definedName>
    <definedName name="______TZ323">#REF!</definedName>
    <definedName name="______TZ324">#REF!</definedName>
    <definedName name="______TZ32510">#REF!</definedName>
    <definedName name="______u4" localSheetId="6" hidden="1">{"TAB1",#N/A,TRUE,"GENERAL";"TAB2",#N/A,TRUE,"GENERAL";"TAB3",#N/A,TRUE,"GENERAL";"TAB4",#N/A,TRUE,"GENERAL";"TAB5",#N/A,TRUE,"GENERAL"}</definedName>
    <definedName name="______u4" localSheetId="14" hidden="1">{"TAB1",#N/A,TRUE,"GENERAL";"TAB2",#N/A,TRUE,"GENERAL";"TAB3",#N/A,TRUE,"GENERAL";"TAB4",#N/A,TRUE,"GENERAL";"TAB5",#N/A,TRUE,"GENERAL"}</definedName>
    <definedName name="______u4" localSheetId="12" hidden="1">{"TAB1",#N/A,TRUE,"GENERAL";"TAB2",#N/A,TRUE,"GENERAL";"TAB3",#N/A,TRUE,"GENERAL";"TAB4",#N/A,TRUE,"GENERAL";"TAB5",#N/A,TRUE,"GENERAL"}</definedName>
    <definedName name="______u4" localSheetId="3" hidden="1">{"TAB1",#N/A,TRUE,"GENERAL";"TAB2",#N/A,TRUE,"GENERAL";"TAB3",#N/A,TRUE,"GENERAL";"TAB4",#N/A,TRUE,"GENERAL";"TAB5",#N/A,TRUE,"GENERAL"}</definedName>
    <definedName name="______u4" localSheetId="10" hidden="1">{"TAB1",#N/A,TRUE,"GENERAL";"TAB2",#N/A,TRUE,"GENERAL";"TAB3",#N/A,TRUE,"GENERAL";"TAB4",#N/A,TRUE,"GENERAL";"TAB5",#N/A,TRUE,"GENERAL"}</definedName>
    <definedName name="______u4" localSheetId="9" hidden="1">{"TAB1",#N/A,TRUE,"GENERAL";"TAB2",#N/A,TRUE,"GENERAL";"TAB3",#N/A,TRUE,"GENERAL";"TAB4",#N/A,TRUE,"GENERAL";"TAB5",#N/A,TRUE,"GENERAL"}</definedName>
    <definedName name="______u4" localSheetId="13" hidden="1">{"TAB1",#N/A,TRUE,"GENERAL";"TAB2",#N/A,TRUE,"GENERAL";"TAB3",#N/A,TRUE,"GENERAL";"TAB4",#N/A,TRUE,"GENERAL";"TAB5",#N/A,TRUE,"GENERAL"}</definedName>
    <definedName name="______u4" localSheetId="4" hidden="1">{"TAB1",#N/A,TRUE,"GENERAL";"TAB2",#N/A,TRUE,"GENERAL";"TAB3",#N/A,TRUE,"GENERAL";"TAB4",#N/A,TRUE,"GENERAL";"TAB5",#N/A,TRUE,"GENERAL"}</definedName>
    <definedName name="______u4" localSheetId="11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6" hidden="1">{"TAB1",#N/A,TRUE,"GENERAL";"TAB2",#N/A,TRUE,"GENERAL";"TAB3",#N/A,TRUE,"GENERAL";"TAB4",#N/A,TRUE,"GENERAL";"TAB5",#N/A,TRUE,"GENERAL"}</definedName>
    <definedName name="______u5" localSheetId="14" hidden="1">{"TAB1",#N/A,TRUE,"GENERAL";"TAB2",#N/A,TRUE,"GENERAL";"TAB3",#N/A,TRUE,"GENERAL";"TAB4",#N/A,TRUE,"GENERAL";"TAB5",#N/A,TRUE,"GENERAL"}</definedName>
    <definedName name="______u5" localSheetId="12" hidden="1">{"TAB1",#N/A,TRUE,"GENERAL";"TAB2",#N/A,TRUE,"GENERAL";"TAB3",#N/A,TRUE,"GENERAL";"TAB4",#N/A,TRUE,"GENERAL";"TAB5",#N/A,TRUE,"GENERAL"}</definedName>
    <definedName name="______u5" localSheetId="3" hidden="1">{"TAB1",#N/A,TRUE,"GENERAL";"TAB2",#N/A,TRUE,"GENERAL";"TAB3",#N/A,TRUE,"GENERAL";"TAB4",#N/A,TRUE,"GENERAL";"TAB5",#N/A,TRUE,"GENERAL"}</definedName>
    <definedName name="______u5" localSheetId="10" hidden="1">{"TAB1",#N/A,TRUE,"GENERAL";"TAB2",#N/A,TRUE,"GENERAL";"TAB3",#N/A,TRUE,"GENERAL";"TAB4",#N/A,TRUE,"GENERAL";"TAB5",#N/A,TRUE,"GENERAL"}</definedName>
    <definedName name="______u5" localSheetId="9" hidden="1">{"TAB1",#N/A,TRUE,"GENERAL";"TAB2",#N/A,TRUE,"GENERAL";"TAB3",#N/A,TRUE,"GENERAL";"TAB4",#N/A,TRUE,"GENERAL";"TAB5",#N/A,TRUE,"GENERAL"}</definedName>
    <definedName name="______u5" localSheetId="13" hidden="1">{"TAB1",#N/A,TRUE,"GENERAL";"TAB2",#N/A,TRUE,"GENERAL";"TAB3",#N/A,TRUE,"GENERAL";"TAB4",#N/A,TRUE,"GENERAL";"TAB5",#N/A,TRUE,"GENERAL"}</definedName>
    <definedName name="______u5" localSheetId="4" hidden="1">{"TAB1",#N/A,TRUE,"GENERAL";"TAB2",#N/A,TRUE,"GENERAL";"TAB3",#N/A,TRUE,"GENERAL";"TAB4",#N/A,TRUE,"GENERAL";"TAB5",#N/A,TRUE,"GENERAL"}</definedName>
    <definedName name="______u5" localSheetId="11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6" hidden="1">{"TAB1",#N/A,TRUE,"GENERAL";"TAB2",#N/A,TRUE,"GENERAL";"TAB3",#N/A,TRUE,"GENERAL";"TAB4",#N/A,TRUE,"GENERAL";"TAB5",#N/A,TRUE,"GENERAL"}</definedName>
    <definedName name="______u6" localSheetId="14" hidden="1">{"TAB1",#N/A,TRUE,"GENERAL";"TAB2",#N/A,TRUE,"GENERAL";"TAB3",#N/A,TRUE,"GENERAL";"TAB4",#N/A,TRUE,"GENERAL";"TAB5",#N/A,TRUE,"GENERAL"}</definedName>
    <definedName name="______u6" localSheetId="12" hidden="1">{"TAB1",#N/A,TRUE,"GENERAL";"TAB2",#N/A,TRUE,"GENERAL";"TAB3",#N/A,TRUE,"GENERAL";"TAB4",#N/A,TRUE,"GENERAL";"TAB5",#N/A,TRUE,"GENERAL"}</definedName>
    <definedName name="______u6" localSheetId="3" hidden="1">{"TAB1",#N/A,TRUE,"GENERAL";"TAB2",#N/A,TRUE,"GENERAL";"TAB3",#N/A,TRUE,"GENERAL";"TAB4",#N/A,TRUE,"GENERAL";"TAB5",#N/A,TRUE,"GENERAL"}</definedName>
    <definedName name="______u6" localSheetId="10" hidden="1">{"TAB1",#N/A,TRUE,"GENERAL";"TAB2",#N/A,TRUE,"GENERAL";"TAB3",#N/A,TRUE,"GENERAL";"TAB4",#N/A,TRUE,"GENERAL";"TAB5",#N/A,TRUE,"GENERAL"}</definedName>
    <definedName name="______u6" localSheetId="9" hidden="1">{"TAB1",#N/A,TRUE,"GENERAL";"TAB2",#N/A,TRUE,"GENERAL";"TAB3",#N/A,TRUE,"GENERAL";"TAB4",#N/A,TRUE,"GENERAL";"TAB5",#N/A,TRUE,"GENERAL"}</definedName>
    <definedName name="______u6" localSheetId="13" hidden="1">{"TAB1",#N/A,TRUE,"GENERAL";"TAB2",#N/A,TRUE,"GENERAL";"TAB3",#N/A,TRUE,"GENERAL";"TAB4",#N/A,TRUE,"GENERAL";"TAB5",#N/A,TRUE,"GENERAL"}</definedName>
    <definedName name="______u6" localSheetId="4" hidden="1">{"TAB1",#N/A,TRUE,"GENERAL";"TAB2",#N/A,TRUE,"GENERAL";"TAB3",#N/A,TRUE,"GENERAL";"TAB4",#N/A,TRUE,"GENERAL";"TAB5",#N/A,TRUE,"GENERAL"}</definedName>
    <definedName name="______u6" localSheetId="11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6" hidden="1">{"via1",#N/A,TRUE,"general";"via2",#N/A,TRUE,"general";"via3",#N/A,TRUE,"general"}</definedName>
    <definedName name="______u7" localSheetId="14" hidden="1">{"via1",#N/A,TRUE,"general";"via2",#N/A,TRUE,"general";"via3",#N/A,TRUE,"general"}</definedName>
    <definedName name="______u7" localSheetId="12" hidden="1">{"via1",#N/A,TRUE,"general";"via2",#N/A,TRUE,"general";"via3",#N/A,TRUE,"general"}</definedName>
    <definedName name="______u7" localSheetId="3" hidden="1">{"via1",#N/A,TRUE,"general";"via2",#N/A,TRUE,"general";"via3",#N/A,TRUE,"general"}</definedName>
    <definedName name="______u7" localSheetId="10" hidden="1">{"via1",#N/A,TRUE,"general";"via2",#N/A,TRUE,"general";"via3",#N/A,TRUE,"general"}</definedName>
    <definedName name="______u7" localSheetId="9" hidden="1">{"via1",#N/A,TRUE,"general";"via2",#N/A,TRUE,"general";"via3",#N/A,TRUE,"general"}</definedName>
    <definedName name="______u7" localSheetId="13" hidden="1">{"via1",#N/A,TRUE,"general";"via2",#N/A,TRUE,"general";"via3",#N/A,TRUE,"general"}</definedName>
    <definedName name="______u7" localSheetId="4" hidden="1">{"via1",#N/A,TRUE,"general";"via2",#N/A,TRUE,"general";"via3",#N/A,TRUE,"general"}</definedName>
    <definedName name="______u7" localSheetId="11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6" hidden="1">{"TAB1",#N/A,TRUE,"GENERAL";"TAB2",#N/A,TRUE,"GENERAL";"TAB3",#N/A,TRUE,"GENERAL";"TAB4",#N/A,TRUE,"GENERAL";"TAB5",#N/A,TRUE,"GENERAL"}</definedName>
    <definedName name="______u8" localSheetId="14" hidden="1">{"TAB1",#N/A,TRUE,"GENERAL";"TAB2",#N/A,TRUE,"GENERAL";"TAB3",#N/A,TRUE,"GENERAL";"TAB4",#N/A,TRUE,"GENERAL";"TAB5",#N/A,TRUE,"GENERAL"}</definedName>
    <definedName name="______u8" localSheetId="12" hidden="1">{"TAB1",#N/A,TRUE,"GENERAL";"TAB2",#N/A,TRUE,"GENERAL";"TAB3",#N/A,TRUE,"GENERAL";"TAB4",#N/A,TRUE,"GENERAL";"TAB5",#N/A,TRUE,"GENERAL"}</definedName>
    <definedName name="______u8" localSheetId="3" hidden="1">{"TAB1",#N/A,TRUE,"GENERAL";"TAB2",#N/A,TRUE,"GENERAL";"TAB3",#N/A,TRUE,"GENERAL";"TAB4",#N/A,TRUE,"GENERAL";"TAB5",#N/A,TRUE,"GENERAL"}</definedName>
    <definedName name="______u8" localSheetId="10" hidden="1">{"TAB1",#N/A,TRUE,"GENERAL";"TAB2",#N/A,TRUE,"GENERAL";"TAB3",#N/A,TRUE,"GENERAL";"TAB4",#N/A,TRUE,"GENERAL";"TAB5",#N/A,TRUE,"GENERAL"}</definedName>
    <definedName name="______u8" localSheetId="9" hidden="1">{"TAB1",#N/A,TRUE,"GENERAL";"TAB2",#N/A,TRUE,"GENERAL";"TAB3",#N/A,TRUE,"GENERAL";"TAB4",#N/A,TRUE,"GENERAL";"TAB5",#N/A,TRUE,"GENERAL"}</definedName>
    <definedName name="______u8" localSheetId="13" hidden="1">{"TAB1",#N/A,TRUE,"GENERAL";"TAB2",#N/A,TRUE,"GENERAL";"TAB3",#N/A,TRUE,"GENERAL";"TAB4",#N/A,TRUE,"GENERAL";"TAB5",#N/A,TRUE,"GENERAL"}</definedName>
    <definedName name="______u8" localSheetId="4" hidden="1">{"TAB1",#N/A,TRUE,"GENERAL";"TAB2",#N/A,TRUE,"GENERAL";"TAB3",#N/A,TRUE,"GENERAL";"TAB4",#N/A,TRUE,"GENERAL";"TAB5",#N/A,TRUE,"GENERAL"}</definedName>
    <definedName name="______u8" localSheetId="11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6" hidden="1">{"TAB1",#N/A,TRUE,"GENERAL";"TAB2",#N/A,TRUE,"GENERAL";"TAB3",#N/A,TRUE,"GENERAL";"TAB4",#N/A,TRUE,"GENERAL";"TAB5",#N/A,TRUE,"GENERAL"}</definedName>
    <definedName name="______u9" localSheetId="14" hidden="1">{"TAB1",#N/A,TRUE,"GENERAL";"TAB2",#N/A,TRUE,"GENERAL";"TAB3",#N/A,TRUE,"GENERAL";"TAB4",#N/A,TRUE,"GENERAL";"TAB5",#N/A,TRUE,"GENERAL"}</definedName>
    <definedName name="______u9" localSheetId="12" hidden="1">{"TAB1",#N/A,TRUE,"GENERAL";"TAB2",#N/A,TRUE,"GENERAL";"TAB3",#N/A,TRUE,"GENERAL";"TAB4",#N/A,TRUE,"GENERAL";"TAB5",#N/A,TRUE,"GENERAL"}</definedName>
    <definedName name="______u9" localSheetId="3" hidden="1">{"TAB1",#N/A,TRUE,"GENERAL";"TAB2",#N/A,TRUE,"GENERAL";"TAB3",#N/A,TRUE,"GENERAL";"TAB4",#N/A,TRUE,"GENERAL";"TAB5",#N/A,TRUE,"GENERAL"}</definedName>
    <definedName name="______u9" localSheetId="10" hidden="1">{"TAB1",#N/A,TRUE,"GENERAL";"TAB2",#N/A,TRUE,"GENERAL";"TAB3",#N/A,TRUE,"GENERAL";"TAB4",#N/A,TRUE,"GENERAL";"TAB5",#N/A,TRUE,"GENERAL"}</definedName>
    <definedName name="______u9" localSheetId="9" hidden="1">{"TAB1",#N/A,TRUE,"GENERAL";"TAB2",#N/A,TRUE,"GENERAL";"TAB3",#N/A,TRUE,"GENERAL";"TAB4",#N/A,TRUE,"GENERAL";"TAB5",#N/A,TRUE,"GENERAL"}</definedName>
    <definedName name="______u9" localSheetId="13" hidden="1">{"TAB1",#N/A,TRUE,"GENERAL";"TAB2",#N/A,TRUE,"GENERAL";"TAB3",#N/A,TRUE,"GENERAL";"TAB4",#N/A,TRUE,"GENERAL";"TAB5",#N/A,TRUE,"GENERAL"}</definedName>
    <definedName name="______u9" localSheetId="4" hidden="1">{"TAB1",#N/A,TRUE,"GENERAL";"TAB2",#N/A,TRUE,"GENERAL";"TAB3",#N/A,TRUE,"GENERAL";"TAB4",#N/A,TRUE,"GENERAL";"TAB5",#N/A,TRUE,"GENERAL"}</definedName>
    <definedName name="______u9" localSheetId="11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6" hidden="1">{"TAB1",#N/A,TRUE,"GENERAL";"TAB2",#N/A,TRUE,"GENERAL";"TAB3",#N/A,TRUE,"GENERAL";"TAB4",#N/A,TRUE,"GENERAL";"TAB5",#N/A,TRUE,"GENERAL"}</definedName>
    <definedName name="______ur7" localSheetId="14" hidden="1">{"TAB1",#N/A,TRUE,"GENERAL";"TAB2",#N/A,TRUE,"GENERAL";"TAB3",#N/A,TRUE,"GENERAL";"TAB4",#N/A,TRUE,"GENERAL";"TAB5",#N/A,TRUE,"GENERAL"}</definedName>
    <definedName name="______ur7" localSheetId="12" hidden="1">{"TAB1",#N/A,TRUE,"GENERAL";"TAB2",#N/A,TRUE,"GENERAL";"TAB3",#N/A,TRUE,"GENERAL";"TAB4",#N/A,TRUE,"GENERAL";"TAB5",#N/A,TRUE,"GENERAL"}</definedName>
    <definedName name="______ur7" localSheetId="3" hidden="1">{"TAB1",#N/A,TRUE,"GENERAL";"TAB2",#N/A,TRUE,"GENERAL";"TAB3",#N/A,TRUE,"GENERAL";"TAB4",#N/A,TRUE,"GENERAL";"TAB5",#N/A,TRUE,"GENERAL"}</definedName>
    <definedName name="______ur7" localSheetId="10" hidden="1">{"TAB1",#N/A,TRUE,"GENERAL";"TAB2",#N/A,TRUE,"GENERAL";"TAB3",#N/A,TRUE,"GENERAL";"TAB4",#N/A,TRUE,"GENERAL";"TAB5",#N/A,TRUE,"GENERAL"}</definedName>
    <definedName name="______ur7" localSheetId="9" hidden="1">{"TAB1",#N/A,TRUE,"GENERAL";"TAB2",#N/A,TRUE,"GENERAL";"TAB3",#N/A,TRUE,"GENERAL";"TAB4",#N/A,TRUE,"GENERAL";"TAB5",#N/A,TRUE,"GENERAL"}</definedName>
    <definedName name="______ur7" localSheetId="13" hidden="1">{"TAB1",#N/A,TRUE,"GENERAL";"TAB2",#N/A,TRUE,"GENERAL";"TAB3",#N/A,TRUE,"GENERAL";"TAB4",#N/A,TRUE,"GENERAL";"TAB5",#N/A,TRUE,"GENERAL"}</definedName>
    <definedName name="______ur7" localSheetId="4" hidden="1">{"TAB1",#N/A,TRUE,"GENERAL";"TAB2",#N/A,TRUE,"GENERAL";"TAB3",#N/A,TRUE,"GENERAL";"TAB4",#N/A,TRUE,"GENERAL";"TAB5",#N/A,TRUE,"GENERAL"}</definedName>
    <definedName name="______ur7" localSheetId="11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6" hidden="1">{"via1",#N/A,TRUE,"general";"via2",#N/A,TRUE,"general";"via3",#N/A,TRUE,"general"}</definedName>
    <definedName name="______v2" localSheetId="14" hidden="1">{"via1",#N/A,TRUE,"general";"via2",#N/A,TRUE,"general";"via3",#N/A,TRUE,"general"}</definedName>
    <definedName name="______v2" localSheetId="12" hidden="1">{"via1",#N/A,TRUE,"general";"via2",#N/A,TRUE,"general";"via3",#N/A,TRUE,"general"}</definedName>
    <definedName name="______v2" localSheetId="3" hidden="1">{"via1",#N/A,TRUE,"general";"via2",#N/A,TRUE,"general";"via3",#N/A,TRUE,"general"}</definedName>
    <definedName name="______v2" localSheetId="10" hidden="1">{"via1",#N/A,TRUE,"general";"via2",#N/A,TRUE,"general";"via3",#N/A,TRUE,"general"}</definedName>
    <definedName name="______v2" localSheetId="9" hidden="1">{"via1",#N/A,TRUE,"general";"via2",#N/A,TRUE,"general";"via3",#N/A,TRUE,"general"}</definedName>
    <definedName name="______v2" localSheetId="13" hidden="1">{"via1",#N/A,TRUE,"general";"via2",#N/A,TRUE,"general";"via3",#N/A,TRUE,"general"}</definedName>
    <definedName name="______v2" localSheetId="4" hidden="1">{"via1",#N/A,TRUE,"general";"via2",#N/A,TRUE,"general";"via3",#N/A,TRUE,"general"}</definedName>
    <definedName name="______v2" localSheetId="11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6" hidden="1">{"TAB1",#N/A,TRUE,"GENERAL";"TAB2",#N/A,TRUE,"GENERAL";"TAB3",#N/A,TRUE,"GENERAL";"TAB4",#N/A,TRUE,"GENERAL";"TAB5",#N/A,TRUE,"GENERAL"}</definedName>
    <definedName name="______v3" localSheetId="14" hidden="1">{"TAB1",#N/A,TRUE,"GENERAL";"TAB2",#N/A,TRUE,"GENERAL";"TAB3",#N/A,TRUE,"GENERAL";"TAB4",#N/A,TRUE,"GENERAL";"TAB5",#N/A,TRUE,"GENERAL"}</definedName>
    <definedName name="______v3" localSheetId="12" hidden="1">{"TAB1",#N/A,TRUE,"GENERAL";"TAB2",#N/A,TRUE,"GENERAL";"TAB3",#N/A,TRUE,"GENERAL";"TAB4",#N/A,TRUE,"GENERAL";"TAB5",#N/A,TRUE,"GENERAL"}</definedName>
    <definedName name="______v3" localSheetId="3" hidden="1">{"TAB1",#N/A,TRUE,"GENERAL";"TAB2",#N/A,TRUE,"GENERAL";"TAB3",#N/A,TRUE,"GENERAL";"TAB4",#N/A,TRUE,"GENERAL";"TAB5",#N/A,TRUE,"GENERAL"}</definedName>
    <definedName name="______v3" localSheetId="10" hidden="1">{"TAB1",#N/A,TRUE,"GENERAL";"TAB2",#N/A,TRUE,"GENERAL";"TAB3",#N/A,TRUE,"GENERAL";"TAB4",#N/A,TRUE,"GENERAL";"TAB5",#N/A,TRUE,"GENERAL"}</definedName>
    <definedName name="______v3" localSheetId="9" hidden="1">{"TAB1",#N/A,TRUE,"GENERAL";"TAB2",#N/A,TRUE,"GENERAL";"TAB3",#N/A,TRUE,"GENERAL";"TAB4",#N/A,TRUE,"GENERAL";"TAB5",#N/A,TRUE,"GENERAL"}</definedName>
    <definedName name="______v3" localSheetId="13" hidden="1">{"TAB1",#N/A,TRUE,"GENERAL";"TAB2",#N/A,TRUE,"GENERAL";"TAB3",#N/A,TRUE,"GENERAL";"TAB4",#N/A,TRUE,"GENERAL";"TAB5",#N/A,TRUE,"GENERAL"}</definedName>
    <definedName name="______v3" localSheetId="4" hidden="1">{"TAB1",#N/A,TRUE,"GENERAL";"TAB2",#N/A,TRUE,"GENERAL";"TAB3",#N/A,TRUE,"GENERAL";"TAB4",#N/A,TRUE,"GENERAL";"TAB5",#N/A,TRUE,"GENERAL"}</definedName>
    <definedName name="______v3" localSheetId="11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6" hidden="1">{"TAB1",#N/A,TRUE,"GENERAL";"TAB2",#N/A,TRUE,"GENERAL";"TAB3",#N/A,TRUE,"GENERAL";"TAB4",#N/A,TRUE,"GENERAL";"TAB5",#N/A,TRUE,"GENERAL"}</definedName>
    <definedName name="______v4" localSheetId="14" hidden="1">{"TAB1",#N/A,TRUE,"GENERAL";"TAB2",#N/A,TRUE,"GENERAL";"TAB3",#N/A,TRUE,"GENERAL";"TAB4",#N/A,TRUE,"GENERAL";"TAB5",#N/A,TRUE,"GENERAL"}</definedName>
    <definedName name="______v4" localSheetId="12" hidden="1">{"TAB1",#N/A,TRUE,"GENERAL";"TAB2",#N/A,TRUE,"GENERAL";"TAB3",#N/A,TRUE,"GENERAL";"TAB4",#N/A,TRUE,"GENERAL";"TAB5",#N/A,TRUE,"GENERAL"}</definedName>
    <definedName name="______v4" localSheetId="3" hidden="1">{"TAB1",#N/A,TRUE,"GENERAL";"TAB2",#N/A,TRUE,"GENERAL";"TAB3",#N/A,TRUE,"GENERAL";"TAB4",#N/A,TRUE,"GENERAL";"TAB5",#N/A,TRUE,"GENERAL"}</definedName>
    <definedName name="______v4" localSheetId="10" hidden="1">{"TAB1",#N/A,TRUE,"GENERAL";"TAB2",#N/A,TRUE,"GENERAL";"TAB3",#N/A,TRUE,"GENERAL";"TAB4",#N/A,TRUE,"GENERAL";"TAB5",#N/A,TRUE,"GENERAL"}</definedName>
    <definedName name="______v4" localSheetId="9" hidden="1">{"TAB1",#N/A,TRUE,"GENERAL";"TAB2",#N/A,TRUE,"GENERAL";"TAB3",#N/A,TRUE,"GENERAL";"TAB4",#N/A,TRUE,"GENERAL";"TAB5",#N/A,TRUE,"GENERAL"}</definedName>
    <definedName name="______v4" localSheetId="13" hidden="1">{"TAB1",#N/A,TRUE,"GENERAL";"TAB2",#N/A,TRUE,"GENERAL";"TAB3",#N/A,TRUE,"GENERAL";"TAB4",#N/A,TRUE,"GENERAL";"TAB5",#N/A,TRUE,"GENERAL"}</definedName>
    <definedName name="______v4" localSheetId="4" hidden="1">{"TAB1",#N/A,TRUE,"GENERAL";"TAB2",#N/A,TRUE,"GENERAL";"TAB3",#N/A,TRUE,"GENERAL";"TAB4",#N/A,TRUE,"GENERAL";"TAB5",#N/A,TRUE,"GENERAL"}</definedName>
    <definedName name="______v4" localSheetId="11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6" hidden="1">{"TAB1",#N/A,TRUE,"GENERAL";"TAB2",#N/A,TRUE,"GENERAL";"TAB3",#N/A,TRUE,"GENERAL";"TAB4",#N/A,TRUE,"GENERAL";"TAB5",#N/A,TRUE,"GENERAL"}</definedName>
    <definedName name="______v5" localSheetId="14" hidden="1">{"TAB1",#N/A,TRUE,"GENERAL";"TAB2",#N/A,TRUE,"GENERAL";"TAB3",#N/A,TRUE,"GENERAL";"TAB4",#N/A,TRUE,"GENERAL";"TAB5",#N/A,TRUE,"GENERAL"}</definedName>
    <definedName name="______v5" localSheetId="12" hidden="1">{"TAB1",#N/A,TRUE,"GENERAL";"TAB2",#N/A,TRUE,"GENERAL";"TAB3",#N/A,TRUE,"GENERAL";"TAB4",#N/A,TRUE,"GENERAL";"TAB5",#N/A,TRUE,"GENERAL"}</definedName>
    <definedName name="______v5" localSheetId="3" hidden="1">{"TAB1",#N/A,TRUE,"GENERAL";"TAB2",#N/A,TRUE,"GENERAL";"TAB3",#N/A,TRUE,"GENERAL";"TAB4",#N/A,TRUE,"GENERAL";"TAB5",#N/A,TRUE,"GENERAL"}</definedName>
    <definedName name="______v5" localSheetId="10" hidden="1">{"TAB1",#N/A,TRUE,"GENERAL";"TAB2",#N/A,TRUE,"GENERAL";"TAB3",#N/A,TRUE,"GENERAL";"TAB4",#N/A,TRUE,"GENERAL";"TAB5",#N/A,TRUE,"GENERAL"}</definedName>
    <definedName name="______v5" localSheetId="9" hidden="1">{"TAB1",#N/A,TRUE,"GENERAL";"TAB2",#N/A,TRUE,"GENERAL";"TAB3",#N/A,TRUE,"GENERAL";"TAB4",#N/A,TRUE,"GENERAL";"TAB5",#N/A,TRUE,"GENERAL"}</definedName>
    <definedName name="______v5" localSheetId="13" hidden="1">{"TAB1",#N/A,TRUE,"GENERAL";"TAB2",#N/A,TRUE,"GENERAL";"TAB3",#N/A,TRUE,"GENERAL";"TAB4",#N/A,TRUE,"GENERAL";"TAB5",#N/A,TRUE,"GENERAL"}</definedName>
    <definedName name="______v5" localSheetId="4" hidden="1">{"TAB1",#N/A,TRUE,"GENERAL";"TAB2",#N/A,TRUE,"GENERAL";"TAB3",#N/A,TRUE,"GENERAL";"TAB4",#N/A,TRUE,"GENERAL";"TAB5",#N/A,TRUE,"GENERAL"}</definedName>
    <definedName name="______v5" localSheetId="1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6" hidden="1">{"TAB1",#N/A,TRUE,"GENERAL";"TAB2",#N/A,TRUE,"GENERAL";"TAB3",#N/A,TRUE,"GENERAL";"TAB4",#N/A,TRUE,"GENERAL";"TAB5",#N/A,TRUE,"GENERAL"}</definedName>
    <definedName name="______v6" localSheetId="14" hidden="1">{"TAB1",#N/A,TRUE,"GENERAL";"TAB2",#N/A,TRUE,"GENERAL";"TAB3",#N/A,TRUE,"GENERAL";"TAB4",#N/A,TRUE,"GENERAL";"TAB5",#N/A,TRUE,"GENERAL"}</definedName>
    <definedName name="______v6" localSheetId="12" hidden="1">{"TAB1",#N/A,TRUE,"GENERAL";"TAB2",#N/A,TRUE,"GENERAL";"TAB3",#N/A,TRUE,"GENERAL";"TAB4",#N/A,TRUE,"GENERAL";"TAB5",#N/A,TRUE,"GENERAL"}</definedName>
    <definedName name="______v6" localSheetId="3" hidden="1">{"TAB1",#N/A,TRUE,"GENERAL";"TAB2",#N/A,TRUE,"GENERAL";"TAB3",#N/A,TRUE,"GENERAL";"TAB4",#N/A,TRUE,"GENERAL";"TAB5",#N/A,TRUE,"GENERAL"}</definedName>
    <definedName name="______v6" localSheetId="10" hidden="1">{"TAB1",#N/A,TRUE,"GENERAL";"TAB2",#N/A,TRUE,"GENERAL";"TAB3",#N/A,TRUE,"GENERAL";"TAB4",#N/A,TRUE,"GENERAL";"TAB5",#N/A,TRUE,"GENERAL"}</definedName>
    <definedName name="______v6" localSheetId="9" hidden="1">{"TAB1",#N/A,TRUE,"GENERAL";"TAB2",#N/A,TRUE,"GENERAL";"TAB3",#N/A,TRUE,"GENERAL";"TAB4",#N/A,TRUE,"GENERAL";"TAB5",#N/A,TRUE,"GENERAL"}</definedName>
    <definedName name="______v6" localSheetId="13" hidden="1">{"TAB1",#N/A,TRUE,"GENERAL";"TAB2",#N/A,TRUE,"GENERAL";"TAB3",#N/A,TRUE,"GENERAL";"TAB4",#N/A,TRUE,"GENERAL";"TAB5",#N/A,TRUE,"GENERAL"}</definedName>
    <definedName name="______v6" localSheetId="4" hidden="1">{"TAB1",#N/A,TRUE,"GENERAL";"TAB2",#N/A,TRUE,"GENERAL";"TAB3",#N/A,TRUE,"GENERAL";"TAB4",#N/A,TRUE,"GENERAL";"TAB5",#N/A,TRUE,"GENERAL"}</definedName>
    <definedName name="______v6" localSheetId="1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6" hidden="1">{"via1",#N/A,TRUE,"general";"via2",#N/A,TRUE,"general";"via3",#N/A,TRUE,"general"}</definedName>
    <definedName name="______v7" localSheetId="14" hidden="1">{"via1",#N/A,TRUE,"general";"via2",#N/A,TRUE,"general";"via3",#N/A,TRUE,"general"}</definedName>
    <definedName name="______v7" localSheetId="12" hidden="1">{"via1",#N/A,TRUE,"general";"via2",#N/A,TRUE,"general";"via3",#N/A,TRUE,"general"}</definedName>
    <definedName name="______v7" localSheetId="3" hidden="1">{"via1",#N/A,TRUE,"general";"via2",#N/A,TRUE,"general";"via3",#N/A,TRUE,"general"}</definedName>
    <definedName name="______v7" localSheetId="10" hidden="1">{"via1",#N/A,TRUE,"general";"via2",#N/A,TRUE,"general";"via3",#N/A,TRUE,"general"}</definedName>
    <definedName name="______v7" localSheetId="9" hidden="1">{"via1",#N/A,TRUE,"general";"via2",#N/A,TRUE,"general";"via3",#N/A,TRUE,"general"}</definedName>
    <definedName name="______v7" localSheetId="13" hidden="1">{"via1",#N/A,TRUE,"general";"via2",#N/A,TRUE,"general";"via3",#N/A,TRUE,"general"}</definedName>
    <definedName name="______v7" localSheetId="4" hidden="1">{"via1",#N/A,TRUE,"general";"via2",#N/A,TRUE,"general";"via3",#N/A,TRUE,"general"}</definedName>
    <definedName name="______v7" localSheetId="11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6" hidden="1">{"TAB1",#N/A,TRUE,"GENERAL";"TAB2",#N/A,TRUE,"GENERAL";"TAB3",#N/A,TRUE,"GENERAL";"TAB4",#N/A,TRUE,"GENERAL";"TAB5",#N/A,TRUE,"GENERAL"}</definedName>
    <definedName name="______v8" localSheetId="14" hidden="1">{"TAB1",#N/A,TRUE,"GENERAL";"TAB2",#N/A,TRUE,"GENERAL";"TAB3",#N/A,TRUE,"GENERAL";"TAB4",#N/A,TRUE,"GENERAL";"TAB5",#N/A,TRUE,"GENERAL"}</definedName>
    <definedName name="______v8" localSheetId="12" hidden="1">{"TAB1",#N/A,TRUE,"GENERAL";"TAB2",#N/A,TRUE,"GENERAL";"TAB3",#N/A,TRUE,"GENERAL";"TAB4",#N/A,TRUE,"GENERAL";"TAB5",#N/A,TRUE,"GENERAL"}</definedName>
    <definedName name="______v8" localSheetId="3" hidden="1">{"TAB1",#N/A,TRUE,"GENERAL";"TAB2",#N/A,TRUE,"GENERAL";"TAB3",#N/A,TRUE,"GENERAL";"TAB4",#N/A,TRUE,"GENERAL";"TAB5",#N/A,TRUE,"GENERAL"}</definedName>
    <definedName name="______v8" localSheetId="10" hidden="1">{"TAB1",#N/A,TRUE,"GENERAL";"TAB2",#N/A,TRUE,"GENERAL";"TAB3",#N/A,TRUE,"GENERAL";"TAB4",#N/A,TRUE,"GENERAL";"TAB5",#N/A,TRUE,"GENERAL"}</definedName>
    <definedName name="______v8" localSheetId="9" hidden="1">{"TAB1",#N/A,TRUE,"GENERAL";"TAB2",#N/A,TRUE,"GENERAL";"TAB3",#N/A,TRUE,"GENERAL";"TAB4",#N/A,TRUE,"GENERAL";"TAB5",#N/A,TRUE,"GENERAL"}</definedName>
    <definedName name="______v8" localSheetId="13" hidden="1">{"TAB1",#N/A,TRUE,"GENERAL";"TAB2",#N/A,TRUE,"GENERAL";"TAB3",#N/A,TRUE,"GENERAL";"TAB4",#N/A,TRUE,"GENERAL";"TAB5",#N/A,TRUE,"GENERAL"}</definedName>
    <definedName name="______v8" localSheetId="4" hidden="1">{"TAB1",#N/A,TRUE,"GENERAL";"TAB2",#N/A,TRUE,"GENERAL";"TAB3",#N/A,TRUE,"GENERAL";"TAB4",#N/A,TRUE,"GENERAL";"TAB5",#N/A,TRUE,"GENERAL"}</definedName>
    <definedName name="______v8" localSheetId="11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6" hidden="1">{"TAB1",#N/A,TRUE,"GENERAL";"TAB2",#N/A,TRUE,"GENERAL";"TAB3",#N/A,TRUE,"GENERAL";"TAB4",#N/A,TRUE,"GENERAL";"TAB5",#N/A,TRUE,"GENERAL"}</definedName>
    <definedName name="______v9" localSheetId="14" hidden="1">{"TAB1",#N/A,TRUE,"GENERAL";"TAB2",#N/A,TRUE,"GENERAL";"TAB3",#N/A,TRUE,"GENERAL";"TAB4",#N/A,TRUE,"GENERAL";"TAB5",#N/A,TRUE,"GENERAL"}</definedName>
    <definedName name="______v9" localSheetId="12" hidden="1">{"TAB1",#N/A,TRUE,"GENERAL";"TAB2",#N/A,TRUE,"GENERAL";"TAB3",#N/A,TRUE,"GENERAL";"TAB4",#N/A,TRUE,"GENERAL";"TAB5",#N/A,TRUE,"GENERAL"}</definedName>
    <definedName name="______v9" localSheetId="3" hidden="1">{"TAB1",#N/A,TRUE,"GENERAL";"TAB2",#N/A,TRUE,"GENERAL";"TAB3",#N/A,TRUE,"GENERAL";"TAB4",#N/A,TRUE,"GENERAL";"TAB5",#N/A,TRUE,"GENERAL"}</definedName>
    <definedName name="______v9" localSheetId="10" hidden="1">{"TAB1",#N/A,TRUE,"GENERAL";"TAB2",#N/A,TRUE,"GENERAL";"TAB3",#N/A,TRUE,"GENERAL";"TAB4",#N/A,TRUE,"GENERAL";"TAB5",#N/A,TRUE,"GENERAL"}</definedName>
    <definedName name="______v9" localSheetId="9" hidden="1">{"TAB1",#N/A,TRUE,"GENERAL";"TAB2",#N/A,TRUE,"GENERAL";"TAB3",#N/A,TRUE,"GENERAL";"TAB4",#N/A,TRUE,"GENERAL";"TAB5",#N/A,TRUE,"GENERAL"}</definedName>
    <definedName name="______v9" localSheetId="13" hidden="1">{"TAB1",#N/A,TRUE,"GENERAL";"TAB2",#N/A,TRUE,"GENERAL";"TAB3",#N/A,TRUE,"GENERAL";"TAB4",#N/A,TRUE,"GENERAL";"TAB5",#N/A,TRUE,"GENERAL"}</definedName>
    <definedName name="______v9" localSheetId="4" hidden="1">{"TAB1",#N/A,TRUE,"GENERAL";"TAB2",#N/A,TRUE,"GENERAL";"TAB3",#N/A,TRUE,"GENERAL";"TAB4",#N/A,TRUE,"GENERAL";"TAB5",#N/A,TRUE,"GENERAL"}</definedName>
    <definedName name="______v9" localSheetId="11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6" hidden="1">{"via1",#N/A,TRUE,"general";"via2",#N/A,TRUE,"general";"via3",#N/A,TRUE,"general"}</definedName>
    <definedName name="______vfv4" localSheetId="14" hidden="1">{"via1",#N/A,TRUE,"general";"via2",#N/A,TRUE,"general";"via3",#N/A,TRUE,"general"}</definedName>
    <definedName name="______vfv4" localSheetId="12" hidden="1">{"via1",#N/A,TRUE,"general";"via2",#N/A,TRUE,"general";"via3",#N/A,TRUE,"general"}</definedName>
    <definedName name="______vfv4" localSheetId="3" hidden="1">{"via1",#N/A,TRUE,"general";"via2",#N/A,TRUE,"general";"via3",#N/A,TRUE,"general"}</definedName>
    <definedName name="______vfv4" localSheetId="10" hidden="1">{"via1",#N/A,TRUE,"general";"via2",#N/A,TRUE,"general";"via3",#N/A,TRUE,"general"}</definedName>
    <definedName name="______vfv4" localSheetId="9" hidden="1">{"via1",#N/A,TRUE,"general";"via2",#N/A,TRUE,"general";"via3",#N/A,TRUE,"general"}</definedName>
    <definedName name="______vfv4" localSheetId="13" hidden="1">{"via1",#N/A,TRUE,"general";"via2",#N/A,TRUE,"general";"via3",#N/A,TRUE,"general"}</definedName>
    <definedName name="______vfv4" localSheetId="4" hidden="1">{"via1",#N/A,TRUE,"general";"via2",#N/A,TRUE,"general";"via3",#N/A,TRUE,"general"}</definedName>
    <definedName name="______vfv4" localSheetId="11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6" hidden="1">{"TAB1",#N/A,TRUE,"GENERAL";"TAB2",#N/A,TRUE,"GENERAL";"TAB3",#N/A,TRUE,"GENERAL";"TAB4",#N/A,TRUE,"GENERAL";"TAB5",#N/A,TRUE,"GENERAL"}</definedName>
    <definedName name="______x1" localSheetId="14" hidden="1">{"TAB1",#N/A,TRUE,"GENERAL";"TAB2",#N/A,TRUE,"GENERAL";"TAB3",#N/A,TRUE,"GENERAL";"TAB4",#N/A,TRUE,"GENERAL";"TAB5",#N/A,TRUE,"GENERAL"}</definedName>
    <definedName name="______x1" localSheetId="12" hidden="1">{"TAB1",#N/A,TRUE,"GENERAL";"TAB2",#N/A,TRUE,"GENERAL";"TAB3",#N/A,TRUE,"GENERAL";"TAB4",#N/A,TRUE,"GENERAL";"TAB5",#N/A,TRUE,"GENERAL"}</definedName>
    <definedName name="______x1" localSheetId="3" hidden="1">{"TAB1",#N/A,TRUE,"GENERAL";"TAB2",#N/A,TRUE,"GENERAL";"TAB3",#N/A,TRUE,"GENERAL";"TAB4",#N/A,TRUE,"GENERAL";"TAB5",#N/A,TRUE,"GENERAL"}</definedName>
    <definedName name="______x1" localSheetId="10" hidden="1">{"TAB1",#N/A,TRUE,"GENERAL";"TAB2",#N/A,TRUE,"GENERAL";"TAB3",#N/A,TRUE,"GENERAL";"TAB4",#N/A,TRUE,"GENERAL";"TAB5",#N/A,TRUE,"GENERAL"}</definedName>
    <definedName name="______x1" localSheetId="9" hidden="1">{"TAB1",#N/A,TRUE,"GENERAL";"TAB2",#N/A,TRUE,"GENERAL";"TAB3",#N/A,TRUE,"GENERAL";"TAB4",#N/A,TRUE,"GENERAL";"TAB5",#N/A,TRUE,"GENERAL"}</definedName>
    <definedName name="______x1" localSheetId="13" hidden="1">{"TAB1",#N/A,TRUE,"GENERAL";"TAB2",#N/A,TRUE,"GENERAL";"TAB3",#N/A,TRUE,"GENERAL";"TAB4",#N/A,TRUE,"GENERAL";"TAB5",#N/A,TRUE,"GENERAL"}</definedName>
    <definedName name="______x1" localSheetId="4" hidden="1">{"TAB1",#N/A,TRUE,"GENERAL";"TAB2",#N/A,TRUE,"GENERAL";"TAB3",#N/A,TRUE,"GENERAL";"TAB4",#N/A,TRUE,"GENERAL";"TAB5",#N/A,TRUE,"GENERAL"}</definedName>
    <definedName name="______x1" localSheetId="1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6" hidden="1">{"via1",#N/A,TRUE,"general";"via2",#N/A,TRUE,"general";"via3",#N/A,TRUE,"general"}</definedName>
    <definedName name="______x2" localSheetId="14" hidden="1">{"via1",#N/A,TRUE,"general";"via2",#N/A,TRUE,"general";"via3",#N/A,TRUE,"general"}</definedName>
    <definedName name="______x2" localSheetId="12" hidden="1">{"via1",#N/A,TRUE,"general";"via2",#N/A,TRUE,"general";"via3",#N/A,TRUE,"general"}</definedName>
    <definedName name="______x2" localSheetId="3" hidden="1">{"via1",#N/A,TRUE,"general";"via2",#N/A,TRUE,"general";"via3",#N/A,TRUE,"general"}</definedName>
    <definedName name="______x2" localSheetId="10" hidden="1">{"via1",#N/A,TRUE,"general";"via2",#N/A,TRUE,"general";"via3",#N/A,TRUE,"general"}</definedName>
    <definedName name="______x2" localSheetId="9" hidden="1">{"via1",#N/A,TRUE,"general";"via2",#N/A,TRUE,"general";"via3",#N/A,TRUE,"general"}</definedName>
    <definedName name="______x2" localSheetId="13" hidden="1">{"via1",#N/A,TRUE,"general";"via2",#N/A,TRUE,"general";"via3",#N/A,TRUE,"general"}</definedName>
    <definedName name="______x2" localSheetId="4" hidden="1">{"via1",#N/A,TRUE,"general";"via2",#N/A,TRUE,"general";"via3",#N/A,TRUE,"general"}</definedName>
    <definedName name="______x2" localSheetId="11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6" hidden="1">{"via1",#N/A,TRUE,"general";"via2",#N/A,TRUE,"general";"via3",#N/A,TRUE,"general"}</definedName>
    <definedName name="______x3" localSheetId="14" hidden="1">{"via1",#N/A,TRUE,"general";"via2",#N/A,TRUE,"general";"via3",#N/A,TRUE,"general"}</definedName>
    <definedName name="______x3" localSheetId="12" hidden="1">{"via1",#N/A,TRUE,"general";"via2",#N/A,TRUE,"general";"via3",#N/A,TRUE,"general"}</definedName>
    <definedName name="______x3" localSheetId="3" hidden="1">{"via1",#N/A,TRUE,"general";"via2",#N/A,TRUE,"general";"via3",#N/A,TRUE,"general"}</definedName>
    <definedName name="______x3" localSheetId="10" hidden="1">{"via1",#N/A,TRUE,"general";"via2",#N/A,TRUE,"general";"via3",#N/A,TRUE,"general"}</definedName>
    <definedName name="______x3" localSheetId="9" hidden="1">{"via1",#N/A,TRUE,"general";"via2",#N/A,TRUE,"general";"via3",#N/A,TRUE,"general"}</definedName>
    <definedName name="______x3" localSheetId="13" hidden="1">{"via1",#N/A,TRUE,"general";"via2",#N/A,TRUE,"general";"via3",#N/A,TRUE,"general"}</definedName>
    <definedName name="______x3" localSheetId="4" hidden="1">{"via1",#N/A,TRUE,"general";"via2",#N/A,TRUE,"general";"via3",#N/A,TRUE,"general"}</definedName>
    <definedName name="______x3" localSheetId="1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6" hidden="1">{"via1",#N/A,TRUE,"general";"via2",#N/A,TRUE,"general";"via3",#N/A,TRUE,"general"}</definedName>
    <definedName name="______x4" localSheetId="14" hidden="1">{"via1",#N/A,TRUE,"general";"via2",#N/A,TRUE,"general";"via3",#N/A,TRUE,"general"}</definedName>
    <definedName name="______x4" localSheetId="12" hidden="1">{"via1",#N/A,TRUE,"general";"via2",#N/A,TRUE,"general";"via3",#N/A,TRUE,"general"}</definedName>
    <definedName name="______x4" localSheetId="3" hidden="1">{"via1",#N/A,TRUE,"general";"via2",#N/A,TRUE,"general";"via3",#N/A,TRUE,"general"}</definedName>
    <definedName name="______x4" localSheetId="10" hidden="1">{"via1",#N/A,TRUE,"general";"via2",#N/A,TRUE,"general";"via3",#N/A,TRUE,"general"}</definedName>
    <definedName name="______x4" localSheetId="9" hidden="1">{"via1",#N/A,TRUE,"general";"via2",#N/A,TRUE,"general";"via3",#N/A,TRUE,"general"}</definedName>
    <definedName name="______x4" localSheetId="13" hidden="1">{"via1",#N/A,TRUE,"general";"via2",#N/A,TRUE,"general";"via3",#N/A,TRUE,"general"}</definedName>
    <definedName name="______x4" localSheetId="4" hidden="1">{"via1",#N/A,TRUE,"general";"via2",#N/A,TRUE,"general";"via3",#N/A,TRUE,"general"}</definedName>
    <definedName name="______x4" localSheetId="1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6" hidden="1">{"TAB1",#N/A,TRUE,"GENERAL";"TAB2",#N/A,TRUE,"GENERAL";"TAB3",#N/A,TRUE,"GENERAL";"TAB4",#N/A,TRUE,"GENERAL";"TAB5",#N/A,TRUE,"GENERAL"}</definedName>
    <definedName name="______x5" localSheetId="14" hidden="1">{"TAB1",#N/A,TRUE,"GENERAL";"TAB2",#N/A,TRUE,"GENERAL";"TAB3",#N/A,TRUE,"GENERAL";"TAB4",#N/A,TRUE,"GENERAL";"TAB5",#N/A,TRUE,"GENERAL"}</definedName>
    <definedName name="______x5" localSheetId="12" hidden="1">{"TAB1",#N/A,TRUE,"GENERAL";"TAB2",#N/A,TRUE,"GENERAL";"TAB3",#N/A,TRUE,"GENERAL";"TAB4",#N/A,TRUE,"GENERAL";"TAB5",#N/A,TRUE,"GENERAL"}</definedName>
    <definedName name="______x5" localSheetId="3" hidden="1">{"TAB1",#N/A,TRUE,"GENERAL";"TAB2",#N/A,TRUE,"GENERAL";"TAB3",#N/A,TRUE,"GENERAL";"TAB4",#N/A,TRUE,"GENERAL";"TAB5",#N/A,TRUE,"GENERAL"}</definedName>
    <definedName name="______x5" localSheetId="10" hidden="1">{"TAB1",#N/A,TRUE,"GENERAL";"TAB2",#N/A,TRUE,"GENERAL";"TAB3",#N/A,TRUE,"GENERAL";"TAB4",#N/A,TRUE,"GENERAL";"TAB5",#N/A,TRUE,"GENERAL"}</definedName>
    <definedName name="______x5" localSheetId="9" hidden="1">{"TAB1",#N/A,TRUE,"GENERAL";"TAB2",#N/A,TRUE,"GENERAL";"TAB3",#N/A,TRUE,"GENERAL";"TAB4",#N/A,TRUE,"GENERAL";"TAB5",#N/A,TRUE,"GENERAL"}</definedName>
    <definedName name="______x5" localSheetId="13" hidden="1">{"TAB1",#N/A,TRUE,"GENERAL";"TAB2",#N/A,TRUE,"GENERAL";"TAB3",#N/A,TRUE,"GENERAL";"TAB4",#N/A,TRUE,"GENERAL";"TAB5",#N/A,TRUE,"GENERAL"}</definedName>
    <definedName name="______x5" localSheetId="4" hidden="1">{"TAB1",#N/A,TRUE,"GENERAL";"TAB2",#N/A,TRUE,"GENERAL";"TAB3",#N/A,TRUE,"GENERAL";"TAB4",#N/A,TRUE,"GENERAL";"TAB5",#N/A,TRUE,"GENERAL"}</definedName>
    <definedName name="______x5" localSheetId="11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6" hidden="1">{"TAB1",#N/A,TRUE,"GENERAL";"TAB2",#N/A,TRUE,"GENERAL";"TAB3",#N/A,TRUE,"GENERAL";"TAB4",#N/A,TRUE,"GENERAL";"TAB5",#N/A,TRUE,"GENERAL"}</definedName>
    <definedName name="______x6" localSheetId="14" hidden="1">{"TAB1",#N/A,TRUE,"GENERAL";"TAB2",#N/A,TRUE,"GENERAL";"TAB3",#N/A,TRUE,"GENERAL";"TAB4",#N/A,TRUE,"GENERAL";"TAB5",#N/A,TRUE,"GENERAL"}</definedName>
    <definedName name="______x6" localSheetId="12" hidden="1">{"TAB1",#N/A,TRUE,"GENERAL";"TAB2",#N/A,TRUE,"GENERAL";"TAB3",#N/A,TRUE,"GENERAL";"TAB4",#N/A,TRUE,"GENERAL";"TAB5",#N/A,TRUE,"GENERAL"}</definedName>
    <definedName name="______x6" localSheetId="3" hidden="1">{"TAB1",#N/A,TRUE,"GENERAL";"TAB2",#N/A,TRUE,"GENERAL";"TAB3",#N/A,TRUE,"GENERAL";"TAB4",#N/A,TRUE,"GENERAL";"TAB5",#N/A,TRUE,"GENERAL"}</definedName>
    <definedName name="______x6" localSheetId="10" hidden="1">{"TAB1",#N/A,TRUE,"GENERAL";"TAB2",#N/A,TRUE,"GENERAL";"TAB3",#N/A,TRUE,"GENERAL";"TAB4",#N/A,TRUE,"GENERAL";"TAB5",#N/A,TRUE,"GENERAL"}</definedName>
    <definedName name="______x6" localSheetId="9" hidden="1">{"TAB1",#N/A,TRUE,"GENERAL";"TAB2",#N/A,TRUE,"GENERAL";"TAB3",#N/A,TRUE,"GENERAL";"TAB4",#N/A,TRUE,"GENERAL";"TAB5",#N/A,TRUE,"GENERAL"}</definedName>
    <definedName name="______x6" localSheetId="13" hidden="1">{"TAB1",#N/A,TRUE,"GENERAL";"TAB2",#N/A,TRUE,"GENERAL";"TAB3",#N/A,TRUE,"GENERAL";"TAB4",#N/A,TRUE,"GENERAL";"TAB5",#N/A,TRUE,"GENERAL"}</definedName>
    <definedName name="______x6" localSheetId="4" hidden="1">{"TAB1",#N/A,TRUE,"GENERAL";"TAB2",#N/A,TRUE,"GENERAL";"TAB3",#N/A,TRUE,"GENERAL";"TAB4",#N/A,TRUE,"GENERAL";"TAB5",#N/A,TRUE,"GENERAL"}</definedName>
    <definedName name="______x6" localSheetId="1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6" hidden="1">{"TAB1",#N/A,TRUE,"GENERAL";"TAB2",#N/A,TRUE,"GENERAL";"TAB3",#N/A,TRUE,"GENERAL";"TAB4",#N/A,TRUE,"GENERAL";"TAB5",#N/A,TRUE,"GENERAL"}</definedName>
    <definedName name="______x7" localSheetId="14" hidden="1">{"TAB1",#N/A,TRUE,"GENERAL";"TAB2",#N/A,TRUE,"GENERAL";"TAB3",#N/A,TRUE,"GENERAL";"TAB4",#N/A,TRUE,"GENERAL";"TAB5",#N/A,TRUE,"GENERAL"}</definedName>
    <definedName name="______x7" localSheetId="12" hidden="1">{"TAB1",#N/A,TRUE,"GENERAL";"TAB2",#N/A,TRUE,"GENERAL";"TAB3",#N/A,TRUE,"GENERAL";"TAB4",#N/A,TRUE,"GENERAL";"TAB5",#N/A,TRUE,"GENERAL"}</definedName>
    <definedName name="______x7" localSheetId="3" hidden="1">{"TAB1",#N/A,TRUE,"GENERAL";"TAB2",#N/A,TRUE,"GENERAL";"TAB3",#N/A,TRUE,"GENERAL";"TAB4",#N/A,TRUE,"GENERAL";"TAB5",#N/A,TRUE,"GENERAL"}</definedName>
    <definedName name="______x7" localSheetId="10" hidden="1">{"TAB1",#N/A,TRUE,"GENERAL";"TAB2",#N/A,TRUE,"GENERAL";"TAB3",#N/A,TRUE,"GENERAL";"TAB4",#N/A,TRUE,"GENERAL";"TAB5",#N/A,TRUE,"GENERAL"}</definedName>
    <definedName name="______x7" localSheetId="9" hidden="1">{"TAB1",#N/A,TRUE,"GENERAL";"TAB2",#N/A,TRUE,"GENERAL";"TAB3",#N/A,TRUE,"GENERAL";"TAB4",#N/A,TRUE,"GENERAL";"TAB5",#N/A,TRUE,"GENERAL"}</definedName>
    <definedName name="______x7" localSheetId="13" hidden="1">{"TAB1",#N/A,TRUE,"GENERAL";"TAB2",#N/A,TRUE,"GENERAL";"TAB3",#N/A,TRUE,"GENERAL";"TAB4",#N/A,TRUE,"GENERAL";"TAB5",#N/A,TRUE,"GENERAL"}</definedName>
    <definedName name="______x7" localSheetId="4" hidden="1">{"TAB1",#N/A,TRUE,"GENERAL";"TAB2",#N/A,TRUE,"GENERAL";"TAB3",#N/A,TRUE,"GENERAL";"TAB4",#N/A,TRUE,"GENERAL";"TAB5",#N/A,TRUE,"GENERAL"}</definedName>
    <definedName name="______x7" localSheetId="1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6" hidden="1">{"via1",#N/A,TRUE,"general";"via2",#N/A,TRUE,"general";"via3",#N/A,TRUE,"general"}</definedName>
    <definedName name="______x8" localSheetId="14" hidden="1">{"via1",#N/A,TRUE,"general";"via2",#N/A,TRUE,"general";"via3",#N/A,TRUE,"general"}</definedName>
    <definedName name="______x8" localSheetId="12" hidden="1">{"via1",#N/A,TRUE,"general";"via2",#N/A,TRUE,"general";"via3",#N/A,TRUE,"general"}</definedName>
    <definedName name="______x8" localSheetId="3" hidden="1">{"via1",#N/A,TRUE,"general";"via2",#N/A,TRUE,"general";"via3",#N/A,TRUE,"general"}</definedName>
    <definedName name="______x8" localSheetId="10" hidden="1">{"via1",#N/A,TRUE,"general";"via2",#N/A,TRUE,"general";"via3",#N/A,TRUE,"general"}</definedName>
    <definedName name="______x8" localSheetId="9" hidden="1">{"via1",#N/A,TRUE,"general";"via2",#N/A,TRUE,"general";"via3",#N/A,TRUE,"general"}</definedName>
    <definedName name="______x8" localSheetId="13" hidden="1">{"via1",#N/A,TRUE,"general";"via2",#N/A,TRUE,"general";"via3",#N/A,TRUE,"general"}</definedName>
    <definedName name="______x8" localSheetId="4" hidden="1">{"via1",#N/A,TRUE,"general";"via2",#N/A,TRUE,"general";"via3",#N/A,TRUE,"general"}</definedName>
    <definedName name="______x8" localSheetId="11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6" hidden="1">{"TAB1",#N/A,TRUE,"GENERAL";"TAB2",#N/A,TRUE,"GENERAL";"TAB3",#N/A,TRUE,"GENERAL";"TAB4",#N/A,TRUE,"GENERAL";"TAB5",#N/A,TRUE,"GENERAL"}</definedName>
    <definedName name="______x9" localSheetId="14" hidden="1">{"TAB1",#N/A,TRUE,"GENERAL";"TAB2",#N/A,TRUE,"GENERAL";"TAB3",#N/A,TRUE,"GENERAL";"TAB4",#N/A,TRUE,"GENERAL";"TAB5",#N/A,TRUE,"GENERAL"}</definedName>
    <definedName name="______x9" localSheetId="12" hidden="1">{"TAB1",#N/A,TRUE,"GENERAL";"TAB2",#N/A,TRUE,"GENERAL";"TAB3",#N/A,TRUE,"GENERAL";"TAB4",#N/A,TRUE,"GENERAL";"TAB5",#N/A,TRUE,"GENERAL"}</definedName>
    <definedName name="______x9" localSheetId="3" hidden="1">{"TAB1",#N/A,TRUE,"GENERAL";"TAB2",#N/A,TRUE,"GENERAL";"TAB3",#N/A,TRUE,"GENERAL";"TAB4",#N/A,TRUE,"GENERAL";"TAB5",#N/A,TRUE,"GENERAL"}</definedName>
    <definedName name="______x9" localSheetId="10" hidden="1">{"TAB1",#N/A,TRUE,"GENERAL";"TAB2",#N/A,TRUE,"GENERAL";"TAB3",#N/A,TRUE,"GENERAL";"TAB4",#N/A,TRUE,"GENERAL";"TAB5",#N/A,TRUE,"GENERAL"}</definedName>
    <definedName name="______x9" localSheetId="9" hidden="1">{"TAB1",#N/A,TRUE,"GENERAL";"TAB2",#N/A,TRUE,"GENERAL";"TAB3",#N/A,TRUE,"GENERAL";"TAB4",#N/A,TRUE,"GENERAL";"TAB5",#N/A,TRUE,"GENERAL"}</definedName>
    <definedName name="______x9" localSheetId="13" hidden="1">{"TAB1",#N/A,TRUE,"GENERAL";"TAB2",#N/A,TRUE,"GENERAL";"TAB3",#N/A,TRUE,"GENERAL";"TAB4",#N/A,TRUE,"GENERAL";"TAB5",#N/A,TRUE,"GENERAL"}</definedName>
    <definedName name="______x9" localSheetId="4" hidden="1">{"TAB1",#N/A,TRUE,"GENERAL";"TAB2",#N/A,TRUE,"GENERAL";"TAB3",#N/A,TRUE,"GENERAL";"TAB4",#N/A,TRUE,"GENERAL";"TAB5",#N/A,TRUE,"GENERAL"}</definedName>
    <definedName name="______x9" localSheetId="11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6" hidden="1">{"TAB1",#N/A,TRUE,"GENERAL";"TAB2",#N/A,TRUE,"GENERAL";"TAB3",#N/A,TRUE,"GENERAL";"TAB4",#N/A,TRUE,"GENERAL";"TAB5",#N/A,TRUE,"GENERAL"}</definedName>
    <definedName name="______y2" localSheetId="14" hidden="1">{"TAB1",#N/A,TRUE,"GENERAL";"TAB2",#N/A,TRUE,"GENERAL";"TAB3",#N/A,TRUE,"GENERAL";"TAB4",#N/A,TRUE,"GENERAL";"TAB5",#N/A,TRUE,"GENERAL"}</definedName>
    <definedName name="______y2" localSheetId="12" hidden="1">{"TAB1",#N/A,TRUE,"GENERAL";"TAB2",#N/A,TRUE,"GENERAL";"TAB3",#N/A,TRUE,"GENERAL";"TAB4",#N/A,TRUE,"GENERAL";"TAB5",#N/A,TRUE,"GENERAL"}</definedName>
    <definedName name="______y2" localSheetId="3" hidden="1">{"TAB1",#N/A,TRUE,"GENERAL";"TAB2",#N/A,TRUE,"GENERAL";"TAB3",#N/A,TRUE,"GENERAL";"TAB4",#N/A,TRUE,"GENERAL";"TAB5",#N/A,TRUE,"GENERAL"}</definedName>
    <definedName name="______y2" localSheetId="10" hidden="1">{"TAB1",#N/A,TRUE,"GENERAL";"TAB2",#N/A,TRUE,"GENERAL";"TAB3",#N/A,TRUE,"GENERAL";"TAB4",#N/A,TRUE,"GENERAL";"TAB5",#N/A,TRUE,"GENERAL"}</definedName>
    <definedName name="______y2" localSheetId="9" hidden="1">{"TAB1",#N/A,TRUE,"GENERAL";"TAB2",#N/A,TRUE,"GENERAL";"TAB3",#N/A,TRUE,"GENERAL";"TAB4",#N/A,TRUE,"GENERAL";"TAB5",#N/A,TRUE,"GENERAL"}</definedName>
    <definedName name="______y2" localSheetId="13" hidden="1">{"TAB1",#N/A,TRUE,"GENERAL";"TAB2",#N/A,TRUE,"GENERAL";"TAB3",#N/A,TRUE,"GENERAL";"TAB4",#N/A,TRUE,"GENERAL";"TAB5",#N/A,TRUE,"GENERAL"}</definedName>
    <definedName name="______y2" localSheetId="4" hidden="1">{"TAB1",#N/A,TRUE,"GENERAL";"TAB2",#N/A,TRUE,"GENERAL";"TAB3",#N/A,TRUE,"GENERAL";"TAB4",#N/A,TRUE,"GENERAL";"TAB5",#N/A,TRUE,"GENERAL"}</definedName>
    <definedName name="______y2" localSheetId="1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6" hidden="1">{"via1",#N/A,TRUE,"general";"via2",#N/A,TRUE,"general";"via3",#N/A,TRUE,"general"}</definedName>
    <definedName name="______y3" localSheetId="14" hidden="1">{"via1",#N/A,TRUE,"general";"via2",#N/A,TRUE,"general";"via3",#N/A,TRUE,"general"}</definedName>
    <definedName name="______y3" localSheetId="12" hidden="1">{"via1",#N/A,TRUE,"general";"via2",#N/A,TRUE,"general";"via3",#N/A,TRUE,"general"}</definedName>
    <definedName name="______y3" localSheetId="3" hidden="1">{"via1",#N/A,TRUE,"general";"via2",#N/A,TRUE,"general";"via3",#N/A,TRUE,"general"}</definedName>
    <definedName name="______y3" localSheetId="10" hidden="1">{"via1",#N/A,TRUE,"general";"via2",#N/A,TRUE,"general";"via3",#N/A,TRUE,"general"}</definedName>
    <definedName name="______y3" localSheetId="9" hidden="1">{"via1",#N/A,TRUE,"general";"via2",#N/A,TRUE,"general";"via3",#N/A,TRUE,"general"}</definedName>
    <definedName name="______y3" localSheetId="13" hidden="1">{"via1",#N/A,TRUE,"general";"via2",#N/A,TRUE,"general";"via3",#N/A,TRUE,"general"}</definedName>
    <definedName name="______y3" localSheetId="4" hidden="1">{"via1",#N/A,TRUE,"general";"via2",#N/A,TRUE,"general";"via3",#N/A,TRUE,"general"}</definedName>
    <definedName name="______y3" localSheetId="11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6" hidden="1">{"via1",#N/A,TRUE,"general";"via2",#N/A,TRUE,"general";"via3",#N/A,TRUE,"general"}</definedName>
    <definedName name="______y4" localSheetId="14" hidden="1">{"via1",#N/A,TRUE,"general";"via2",#N/A,TRUE,"general";"via3",#N/A,TRUE,"general"}</definedName>
    <definedName name="______y4" localSheetId="12" hidden="1">{"via1",#N/A,TRUE,"general";"via2",#N/A,TRUE,"general";"via3",#N/A,TRUE,"general"}</definedName>
    <definedName name="______y4" localSheetId="3" hidden="1">{"via1",#N/A,TRUE,"general";"via2",#N/A,TRUE,"general";"via3",#N/A,TRUE,"general"}</definedName>
    <definedName name="______y4" localSheetId="10" hidden="1">{"via1",#N/A,TRUE,"general";"via2",#N/A,TRUE,"general";"via3",#N/A,TRUE,"general"}</definedName>
    <definedName name="______y4" localSheetId="9" hidden="1">{"via1",#N/A,TRUE,"general";"via2",#N/A,TRUE,"general";"via3",#N/A,TRUE,"general"}</definedName>
    <definedName name="______y4" localSheetId="13" hidden="1">{"via1",#N/A,TRUE,"general";"via2",#N/A,TRUE,"general";"via3",#N/A,TRUE,"general"}</definedName>
    <definedName name="______y4" localSheetId="4" hidden="1">{"via1",#N/A,TRUE,"general";"via2",#N/A,TRUE,"general";"via3",#N/A,TRUE,"general"}</definedName>
    <definedName name="______y4" localSheetId="1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6" hidden="1">{"TAB1",#N/A,TRUE,"GENERAL";"TAB2",#N/A,TRUE,"GENERAL";"TAB3",#N/A,TRUE,"GENERAL";"TAB4",#N/A,TRUE,"GENERAL";"TAB5",#N/A,TRUE,"GENERAL"}</definedName>
    <definedName name="______y5" localSheetId="14" hidden="1">{"TAB1",#N/A,TRUE,"GENERAL";"TAB2",#N/A,TRUE,"GENERAL";"TAB3",#N/A,TRUE,"GENERAL";"TAB4",#N/A,TRUE,"GENERAL";"TAB5",#N/A,TRUE,"GENERAL"}</definedName>
    <definedName name="______y5" localSheetId="12" hidden="1">{"TAB1",#N/A,TRUE,"GENERAL";"TAB2",#N/A,TRUE,"GENERAL";"TAB3",#N/A,TRUE,"GENERAL";"TAB4",#N/A,TRUE,"GENERAL";"TAB5",#N/A,TRUE,"GENERAL"}</definedName>
    <definedName name="______y5" localSheetId="3" hidden="1">{"TAB1",#N/A,TRUE,"GENERAL";"TAB2",#N/A,TRUE,"GENERAL";"TAB3",#N/A,TRUE,"GENERAL";"TAB4",#N/A,TRUE,"GENERAL";"TAB5",#N/A,TRUE,"GENERAL"}</definedName>
    <definedName name="______y5" localSheetId="10" hidden="1">{"TAB1",#N/A,TRUE,"GENERAL";"TAB2",#N/A,TRUE,"GENERAL";"TAB3",#N/A,TRUE,"GENERAL";"TAB4",#N/A,TRUE,"GENERAL";"TAB5",#N/A,TRUE,"GENERAL"}</definedName>
    <definedName name="______y5" localSheetId="9" hidden="1">{"TAB1",#N/A,TRUE,"GENERAL";"TAB2",#N/A,TRUE,"GENERAL";"TAB3",#N/A,TRUE,"GENERAL";"TAB4",#N/A,TRUE,"GENERAL";"TAB5",#N/A,TRUE,"GENERAL"}</definedName>
    <definedName name="______y5" localSheetId="13" hidden="1">{"TAB1",#N/A,TRUE,"GENERAL";"TAB2",#N/A,TRUE,"GENERAL";"TAB3",#N/A,TRUE,"GENERAL";"TAB4",#N/A,TRUE,"GENERAL";"TAB5",#N/A,TRUE,"GENERAL"}</definedName>
    <definedName name="______y5" localSheetId="4" hidden="1">{"TAB1",#N/A,TRUE,"GENERAL";"TAB2",#N/A,TRUE,"GENERAL";"TAB3",#N/A,TRUE,"GENERAL";"TAB4",#N/A,TRUE,"GENERAL";"TAB5",#N/A,TRUE,"GENERAL"}</definedName>
    <definedName name="______y5" localSheetId="11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6" hidden="1">{"via1",#N/A,TRUE,"general";"via2",#N/A,TRUE,"general";"via3",#N/A,TRUE,"general"}</definedName>
    <definedName name="______y6" localSheetId="14" hidden="1">{"via1",#N/A,TRUE,"general";"via2",#N/A,TRUE,"general";"via3",#N/A,TRUE,"general"}</definedName>
    <definedName name="______y6" localSheetId="12" hidden="1">{"via1",#N/A,TRUE,"general";"via2",#N/A,TRUE,"general";"via3",#N/A,TRUE,"general"}</definedName>
    <definedName name="______y6" localSheetId="3" hidden="1">{"via1",#N/A,TRUE,"general";"via2",#N/A,TRUE,"general";"via3",#N/A,TRUE,"general"}</definedName>
    <definedName name="______y6" localSheetId="10" hidden="1">{"via1",#N/A,TRUE,"general";"via2",#N/A,TRUE,"general";"via3",#N/A,TRUE,"general"}</definedName>
    <definedName name="______y6" localSheetId="9" hidden="1">{"via1",#N/A,TRUE,"general";"via2",#N/A,TRUE,"general";"via3",#N/A,TRUE,"general"}</definedName>
    <definedName name="______y6" localSheetId="13" hidden="1">{"via1",#N/A,TRUE,"general";"via2",#N/A,TRUE,"general";"via3",#N/A,TRUE,"general"}</definedName>
    <definedName name="______y6" localSheetId="4" hidden="1">{"via1",#N/A,TRUE,"general";"via2",#N/A,TRUE,"general";"via3",#N/A,TRUE,"general"}</definedName>
    <definedName name="______y6" localSheetId="11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6" hidden="1">{"via1",#N/A,TRUE,"general";"via2",#N/A,TRUE,"general";"via3",#N/A,TRUE,"general"}</definedName>
    <definedName name="______y7" localSheetId="14" hidden="1">{"via1",#N/A,TRUE,"general";"via2",#N/A,TRUE,"general";"via3",#N/A,TRUE,"general"}</definedName>
    <definedName name="______y7" localSheetId="12" hidden="1">{"via1",#N/A,TRUE,"general";"via2",#N/A,TRUE,"general";"via3",#N/A,TRUE,"general"}</definedName>
    <definedName name="______y7" localSheetId="3" hidden="1">{"via1",#N/A,TRUE,"general";"via2",#N/A,TRUE,"general";"via3",#N/A,TRUE,"general"}</definedName>
    <definedName name="______y7" localSheetId="10" hidden="1">{"via1",#N/A,TRUE,"general";"via2",#N/A,TRUE,"general";"via3",#N/A,TRUE,"general"}</definedName>
    <definedName name="______y7" localSheetId="9" hidden="1">{"via1",#N/A,TRUE,"general";"via2",#N/A,TRUE,"general";"via3",#N/A,TRUE,"general"}</definedName>
    <definedName name="______y7" localSheetId="13" hidden="1">{"via1",#N/A,TRUE,"general";"via2",#N/A,TRUE,"general";"via3",#N/A,TRUE,"general"}</definedName>
    <definedName name="______y7" localSheetId="4" hidden="1">{"via1",#N/A,TRUE,"general";"via2",#N/A,TRUE,"general";"via3",#N/A,TRUE,"general"}</definedName>
    <definedName name="______y7" localSheetId="1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6" hidden="1">{"via1",#N/A,TRUE,"general";"via2",#N/A,TRUE,"general";"via3",#N/A,TRUE,"general"}</definedName>
    <definedName name="______y8" localSheetId="14" hidden="1">{"via1",#N/A,TRUE,"general";"via2",#N/A,TRUE,"general";"via3",#N/A,TRUE,"general"}</definedName>
    <definedName name="______y8" localSheetId="12" hidden="1">{"via1",#N/A,TRUE,"general";"via2",#N/A,TRUE,"general";"via3",#N/A,TRUE,"general"}</definedName>
    <definedName name="______y8" localSheetId="3" hidden="1">{"via1",#N/A,TRUE,"general";"via2",#N/A,TRUE,"general";"via3",#N/A,TRUE,"general"}</definedName>
    <definedName name="______y8" localSheetId="10" hidden="1">{"via1",#N/A,TRUE,"general";"via2",#N/A,TRUE,"general";"via3",#N/A,TRUE,"general"}</definedName>
    <definedName name="______y8" localSheetId="9" hidden="1">{"via1",#N/A,TRUE,"general";"via2",#N/A,TRUE,"general";"via3",#N/A,TRUE,"general"}</definedName>
    <definedName name="______y8" localSheetId="13" hidden="1">{"via1",#N/A,TRUE,"general";"via2",#N/A,TRUE,"general";"via3",#N/A,TRUE,"general"}</definedName>
    <definedName name="______y8" localSheetId="4" hidden="1">{"via1",#N/A,TRUE,"general";"via2",#N/A,TRUE,"general";"via3",#N/A,TRUE,"general"}</definedName>
    <definedName name="______y8" localSheetId="11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6" hidden="1">{"TAB1",#N/A,TRUE,"GENERAL";"TAB2",#N/A,TRUE,"GENERAL";"TAB3",#N/A,TRUE,"GENERAL";"TAB4",#N/A,TRUE,"GENERAL";"TAB5",#N/A,TRUE,"GENERAL"}</definedName>
    <definedName name="______y9" localSheetId="14" hidden="1">{"TAB1",#N/A,TRUE,"GENERAL";"TAB2",#N/A,TRUE,"GENERAL";"TAB3",#N/A,TRUE,"GENERAL";"TAB4",#N/A,TRUE,"GENERAL";"TAB5",#N/A,TRUE,"GENERAL"}</definedName>
    <definedName name="______y9" localSheetId="12" hidden="1">{"TAB1",#N/A,TRUE,"GENERAL";"TAB2",#N/A,TRUE,"GENERAL";"TAB3",#N/A,TRUE,"GENERAL";"TAB4",#N/A,TRUE,"GENERAL";"TAB5",#N/A,TRUE,"GENERAL"}</definedName>
    <definedName name="______y9" localSheetId="3" hidden="1">{"TAB1",#N/A,TRUE,"GENERAL";"TAB2",#N/A,TRUE,"GENERAL";"TAB3",#N/A,TRUE,"GENERAL";"TAB4",#N/A,TRUE,"GENERAL";"TAB5",#N/A,TRUE,"GENERAL"}</definedName>
    <definedName name="______y9" localSheetId="10" hidden="1">{"TAB1",#N/A,TRUE,"GENERAL";"TAB2",#N/A,TRUE,"GENERAL";"TAB3",#N/A,TRUE,"GENERAL";"TAB4",#N/A,TRUE,"GENERAL";"TAB5",#N/A,TRUE,"GENERAL"}</definedName>
    <definedName name="______y9" localSheetId="9" hidden="1">{"TAB1",#N/A,TRUE,"GENERAL";"TAB2",#N/A,TRUE,"GENERAL";"TAB3",#N/A,TRUE,"GENERAL";"TAB4",#N/A,TRUE,"GENERAL";"TAB5",#N/A,TRUE,"GENERAL"}</definedName>
    <definedName name="______y9" localSheetId="13" hidden="1">{"TAB1",#N/A,TRUE,"GENERAL";"TAB2",#N/A,TRUE,"GENERAL";"TAB3",#N/A,TRUE,"GENERAL";"TAB4",#N/A,TRUE,"GENERAL";"TAB5",#N/A,TRUE,"GENERAL"}</definedName>
    <definedName name="______y9" localSheetId="4" hidden="1">{"TAB1",#N/A,TRUE,"GENERAL";"TAB2",#N/A,TRUE,"GENERAL";"TAB3",#N/A,TRUE,"GENERAL";"TAB4",#N/A,TRUE,"GENERAL";"TAB5",#N/A,TRUE,"GENERAL"}</definedName>
    <definedName name="______y9" localSheetId="11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6" hidden="1">{"TAB1",#N/A,TRUE,"GENERAL";"TAB2",#N/A,TRUE,"GENERAL";"TAB3",#N/A,TRUE,"GENERAL";"TAB4",#N/A,TRUE,"GENERAL";"TAB5",#N/A,TRUE,"GENERAL"}</definedName>
    <definedName name="______z1" localSheetId="14" hidden="1">{"TAB1",#N/A,TRUE,"GENERAL";"TAB2",#N/A,TRUE,"GENERAL";"TAB3",#N/A,TRUE,"GENERAL";"TAB4",#N/A,TRUE,"GENERAL";"TAB5",#N/A,TRUE,"GENERAL"}</definedName>
    <definedName name="______z1" localSheetId="12" hidden="1">{"TAB1",#N/A,TRUE,"GENERAL";"TAB2",#N/A,TRUE,"GENERAL";"TAB3",#N/A,TRUE,"GENERAL";"TAB4",#N/A,TRUE,"GENERAL";"TAB5",#N/A,TRUE,"GENERAL"}</definedName>
    <definedName name="______z1" localSheetId="3" hidden="1">{"TAB1",#N/A,TRUE,"GENERAL";"TAB2",#N/A,TRUE,"GENERAL";"TAB3",#N/A,TRUE,"GENERAL";"TAB4",#N/A,TRUE,"GENERAL";"TAB5",#N/A,TRUE,"GENERAL"}</definedName>
    <definedName name="______z1" localSheetId="10" hidden="1">{"TAB1",#N/A,TRUE,"GENERAL";"TAB2",#N/A,TRUE,"GENERAL";"TAB3",#N/A,TRUE,"GENERAL";"TAB4",#N/A,TRUE,"GENERAL";"TAB5",#N/A,TRUE,"GENERAL"}</definedName>
    <definedName name="______z1" localSheetId="9" hidden="1">{"TAB1",#N/A,TRUE,"GENERAL";"TAB2",#N/A,TRUE,"GENERAL";"TAB3",#N/A,TRUE,"GENERAL";"TAB4",#N/A,TRUE,"GENERAL";"TAB5",#N/A,TRUE,"GENERAL"}</definedName>
    <definedName name="______z1" localSheetId="13" hidden="1">{"TAB1",#N/A,TRUE,"GENERAL";"TAB2",#N/A,TRUE,"GENERAL";"TAB3",#N/A,TRUE,"GENERAL";"TAB4",#N/A,TRUE,"GENERAL";"TAB5",#N/A,TRUE,"GENERAL"}</definedName>
    <definedName name="______z1" localSheetId="4" hidden="1">{"TAB1",#N/A,TRUE,"GENERAL";"TAB2",#N/A,TRUE,"GENERAL";"TAB3",#N/A,TRUE,"GENERAL";"TAB4",#N/A,TRUE,"GENERAL";"TAB5",#N/A,TRUE,"GENERAL"}</definedName>
    <definedName name="______z1" localSheetId="11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6" hidden="1">{"via1",#N/A,TRUE,"general";"via2",#N/A,TRUE,"general";"via3",#N/A,TRUE,"general"}</definedName>
    <definedName name="______z2" localSheetId="14" hidden="1">{"via1",#N/A,TRUE,"general";"via2",#N/A,TRUE,"general";"via3",#N/A,TRUE,"general"}</definedName>
    <definedName name="______z2" localSheetId="12" hidden="1">{"via1",#N/A,TRUE,"general";"via2",#N/A,TRUE,"general";"via3",#N/A,TRUE,"general"}</definedName>
    <definedName name="______z2" localSheetId="3" hidden="1">{"via1",#N/A,TRUE,"general";"via2",#N/A,TRUE,"general";"via3",#N/A,TRUE,"general"}</definedName>
    <definedName name="______z2" localSheetId="10" hidden="1">{"via1",#N/A,TRUE,"general";"via2",#N/A,TRUE,"general";"via3",#N/A,TRUE,"general"}</definedName>
    <definedName name="______z2" localSheetId="9" hidden="1">{"via1",#N/A,TRUE,"general";"via2",#N/A,TRUE,"general";"via3",#N/A,TRUE,"general"}</definedName>
    <definedName name="______z2" localSheetId="13" hidden="1">{"via1",#N/A,TRUE,"general";"via2",#N/A,TRUE,"general";"via3",#N/A,TRUE,"general"}</definedName>
    <definedName name="______z2" localSheetId="4" hidden="1">{"via1",#N/A,TRUE,"general";"via2",#N/A,TRUE,"general";"via3",#N/A,TRUE,"general"}</definedName>
    <definedName name="______z2" localSheetId="11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6" hidden="1">{"via1",#N/A,TRUE,"general";"via2",#N/A,TRUE,"general";"via3",#N/A,TRUE,"general"}</definedName>
    <definedName name="______z3" localSheetId="14" hidden="1">{"via1",#N/A,TRUE,"general";"via2",#N/A,TRUE,"general";"via3",#N/A,TRUE,"general"}</definedName>
    <definedName name="______z3" localSheetId="12" hidden="1">{"via1",#N/A,TRUE,"general";"via2",#N/A,TRUE,"general";"via3",#N/A,TRUE,"general"}</definedName>
    <definedName name="______z3" localSheetId="3" hidden="1">{"via1",#N/A,TRUE,"general";"via2",#N/A,TRUE,"general";"via3",#N/A,TRUE,"general"}</definedName>
    <definedName name="______z3" localSheetId="10" hidden="1">{"via1",#N/A,TRUE,"general";"via2",#N/A,TRUE,"general";"via3",#N/A,TRUE,"general"}</definedName>
    <definedName name="______z3" localSheetId="9" hidden="1">{"via1",#N/A,TRUE,"general";"via2",#N/A,TRUE,"general";"via3",#N/A,TRUE,"general"}</definedName>
    <definedName name="______z3" localSheetId="13" hidden="1">{"via1",#N/A,TRUE,"general";"via2",#N/A,TRUE,"general";"via3",#N/A,TRUE,"general"}</definedName>
    <definedName name="______z3" localSheetId="4" hidden="1">{"via1",#N/A,TRUE,"general";"via2",#N/A,TRUE,"general";"via3",#N/A,TRUE,"general"}</definedName>
    <definedName name="______z3" localSheetId="1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6" hidden="1">{"TAB1",#N/A,TRUE,"GENERAL";"TAB2",#N/A,TRUE,"GENERAL";"TAB3",#N/A,TRUE,"GENERAL";"TAB4",#N/A,TRUE,"GENERAL";"TAB5",#N/A,TRUE,"GENERAL"}</definedName>
    <definedName name="______z4" localSheetId="14" hidden="1">{"TAB1",#N/A,TRUE,"GENERAL";"TAB2",#N/A,TRUE,"GENERAL";"TAB3",#N/A,TRUE,"GENERAL";"TAB4",#N/A,TRUE,"GENERAL";"TAB5",#N/A,TRUE,"GENERAL"}</definedName>
    <definedName name="______z4" localSheetId="12" hidden="1">{"TAB1",#N/A,TRUE,"GENERAL";"TAB2",#N/A,TRUE,"GENERAL";"TAB3",#N/A,TRUE,"GENERAL";"TAB4",#N/A,TRUE,"GENERAL";"TAB5",#N/A,TRUE,"GENERAL"}</definedName>
    <definedName name="______z4" localSheetId="3" hidden="1">{"TAB1",#N/A,TRUE,"GENERAL";"TAB2",#N/A,TRUE,"GENERAL";"TAB3",#N/A,TRUE,"GENERAL";"TAB4",#N/A,TRUE,"GENERAL";"TAB5",#N/A,TRUE,"GENERAL"}</definedName>
    <definedName name="______z4" localSheetId="10" hidden="1">{"TAB1",#N/A,TRUE,"GENERAL";"TAB2",#N/A,TRUE,"GENERAL";"TAB3",#N/A,TRUE,"GENERAL";"TAB4",#N/A,TRUE,"GENERAL";"TAB5",#N/A,TRUE,"GENERAL"}</definedName>
    <definedName name="______z4" localSheetId="9" hidden="1">{"TAB1",#N/A,TRUE,"GENERAL";"TAB2",#N/A,TRUE,"GENERAL";"TAB3",#N/A,TRUE,"GENERAL";"TAB4",#N/A,TRUE,"GENERAL";"TAB5",#N/A,TRUE,"GENERAL"}</definedName>
    <definedName name="______z4" localSheetId="13" hidden="1">{"TAB1",#N/A,TRUE,"GENERAL";"TAB2",#N/A,TRUE,"GENERAL";"TAB3",#N/A,TRUE,"GENERAL";"TAB4",#N/A,TRUE,"GENERAL";"TAB5",#N/A,TRUE,"GENERAL"}</definedName>
    <definedName name="______z4" localSheetId="4" hidden="1">{"TAB1",#N/A,TRUE,"GENERAL";"TAB2",#N/A,TRUE,"GENERAL";"TAB3",#N/A,TRUE,"GENERAL";"TAB4",#N/A,TRUE,"GENERAL";"TAB5",#N/A,TRUE,"GENERAL"}</definedName>
    <definedName name="______z4" localSheetId="11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6" hidden="1">{"via1",#N/A,TRUE,"general";"via2",#N/A,TRUE,"general";"via3",#N/A,TRUE,"general"}</definedName>
    <definedName name="______z5" localSheetId="14" hidden="1">{"via1",#N/A,TRUE,"general";"via2",#N/A,TRUE,"general";"via3",#N/A,TRUE,"general"}</definedName>
    <definedName name="______z5" localSheetId="12" hidden="1">{"via1",#N/A,TRUE,"general";"via2",#N/A,TRUE,"general";"via3",#N/A,TRUE,"general"}</definedName>
    <definedName name="______z5" localSheetId="3" hidden="1">{"via1",#N/A,TRUE,"general";"via2",#N/A,TRUE,"general";"via3",#N/A,TRUE,"general"}</definedName>
    <definedName name="______z5" localSheetId="10" hidden="1">{"via1",#N/A,TRUE,"general";"via2",#N/A,TRUE,"general";"via3",#N/A,TRUE,"general"}</definedName>
    <definedName name="______z5" localSheetId="9" hidden="1">{"via1",#N/A,TRUE,"general";"via2",#N/A,TRUE,"general";"via3",#N/A,TRUE,"general"}</definedName>
    <definedName name="______z5" localSheetId="13" hidden="1">{"via1",#N/A,TRUE,"general";"via2",#N/A,TRUE,"general";"via3",#N/A,TRUE,"general"}</definedName>
    <definedName name="______z5" localSheetId="4" hidden="1">{"via1",#N/A,TRUE,"general";"via2",#N/A,TRUE,"general";"via3",#N/A,TRUE,"general"}</definedName>
    <definedName name="______z5" localSheetId="11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6" hidden="1">{"TAB1",#N/A,TRUE,"GENERAL";"TAB2",#N/A,TRUE,"GENERAL";"TAB3",#N/A,TRUE,"GENERAL";"TAB4",#N/A,TRUE,"GENERAL";"TAB5",#N/A,TRUE,"GENERAL"}</definedName>
    <definedName name="______z6" localSheetId="14" hidden="1">{"TAB1",#N/A,TRUE,"GENERAL";"TAB2",#N/A,TRUE,"GENERAL";"TAB3",#N/A,TRUE,"GENERAL";"TAB4",#N/A,TRUE,"GENERAL";"TAB5",#N/A,TRUE,"GENERAL"}</definedName>
    <definedName name="______z6" localSheetId="12" hidden="1">{"TAB1",#N/A,TRUE,"GENERAL";"TAB2",#N/A,TRUE,"GENERAL";"TAB3",#N/A,TRUE,"GENERAL";"TAB4",#N/A,TRUE,"GENERAL";"TAB5",#N/A,TRUE,"GENERAL"}</definedName>
    <definedName name="______z6" localSheetId="3" hidden="1">{"TAB1",#N/A,TRUE,"GENERAL";"TAB2",#N/A,TRUE,"GENERAL";"TAB3",#N/A,TRUE,"GENERAL";"TAB4",#N/A,TRUE,"GENERAL";"TAB5",#N/A,TRUE,"GENERAL"}</definedName>
    <definedName name="______z6" localSheetId="10" hidden="1">{"TAB1",#N/A,TRUE,"GENERAL";"TAB2",#N/A,TRUE,"GENERAL";"TAB3",#N/A,TRUE,"GENERAL";"TAB4",#N/A,TRUE,"GENERAL";"TAB5",#N/A,TRUE,"GENERAL"}</definedName>
    <definedName name="______z6" localSheetId="9" hidden="1">{"TAB1",#N/A,TRUE,"GENERAL";"TAB2",#N/A,TRUE,"GENERAL";"TAB3",#N/A,TRUE,"GENERAL";"TAB4",#N/A,TRUE,"GENERAL";"TAB5",#N/A,TRUE,"GENERAL"}</definedName>
    <definedName name="______z6" localSheetId="13" hidden="1">{"TAB1",#N/A,TRUE,"GENERAL";"TAB2",#N/A,TRUE,"GENERAL";"TAB3",#N/A,TRUE,"GENERAL";"TAB4",#N/A,TRUE,"GENERAL";"TAB5",#N/A,TRUE,"GENERAL"}</definedName>
    <definedName name="______z6" localSheetId="4" hidden="1">{"TAB1",#N/A,TRUE,"GENERAL";"TAB2",#N/A,TRUE,"GENERAL";"TAB3",#N/A,TRUE,"GENERAL";"TAB4",#N/A,TRUE,"GENERAL";"TAB5",#N/A,TRUE,"GENERAL"}</definedName>
    <definedName name="______z6" localSheetId="11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6" hidden="1">{"TAB1",#N/A,TRUE,"GENERAL";"TAB2",#N/A,TRUE,"GENERAL";"TAB3",#N/A,TRUE,"GENERAL";"TAB4",#N/A,TRUE,"GENERAL";"TAB5",#N/A,TRUE,"GENERAL"}</definedName>
    <definedName name="_____a1" localSheetId="14" hidden="1">{"TAB1",#N/A,TRUE,"GENERAL";"TAB2",#N/A,TRUE,"GENERAL";"TAB3",#N/A,TRUE,"GENERAL";"TAB4",#N/A,TRUE,"GENERAL";"TAB5",#N/A,TRUE,"GENERAL"}</definedName>
    <definedName name="_____a1" localSheetId="12" hidden="1">{"TAB1",#N/A,TRUE,"GENERAL";"TAB2",#N/A,TRUE,"GENERAL";"TAB3",#N/A,TRUE,"GENERAL";"TAB4",#N/A,TRUE,"GENERAL";"TAB5",#N/A,TRUE,"GENERAL"}</definedName>
    <definedName name="_____a1" localSheetId="3" hidden="1">{"TAB1",#N/A,TRUE,"GENERAL";"TAB2",#N/A,TRUE,"GENERAL";"TAB3",#N/A,TRUE,"GENERAL";"TAB4",#N/A,TRUE,"GENERAL";"TAB5",#N/A,TRUE,"GENERAL"}</definedName>
    <definedName name="_____a1" localSheetId="10" hidden="1">{"TAB1",#N/A,TRUE,"GENERAL";"TAB2",#N/A,TRUE,"GENERAL";"TAB3",#N/A,TRUE,"GENERAL";"TAB4",#N/A,TRUE,"GENERAL";"TAB5",#N/A,TRUE,"GENERAL"}</definedName>
    <definedName name="_____a1" localSheetId="9" hidden="1">{"TAB1",#N/A,TRUE,"GENERAL";"TAB2",#N/A,TRUE,"GENERAL";"TAB3",#N/A,TRUE,"GENERAL";"TAB4",#N/A,TRUE,"GENERAL";"TAB5",#N/A,TRUE,"GENERAL"}</definedName>
    <definedName name="_____a1" localSheetId="13" hidden="1">{"TAB1",#N/A,TRUE,"GENERAL";"TAB2",#N/A,TRUE,"GENERAL";"TAB3",#N/A,TRUE,"GENERAL";"TAB4",#N/A,TRUE,"GENERAL";"TAB5",#N/A,TRUE,"GENERAL"}</definedName>
    <definedName name="_____a1" localSheetId="4" hidden="1">{"TAB1",#N/A,TRUE,"GENERAL";"TAB2",#N/A,TRUE,"GENERAL";"TAB3",#N/A,TRUE,"GENERAL";"TAB4",#N/A,TRUE,"GENERAL";"TAB5",#N/A,TRUE,"GENERAL"}</definedName>
    <definedName name="_____a1" localSheetId="1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6" hidden="1">{"TAB1",#N/A,TRUE,"GENERAL";"TAB2",#N/A,TRUE,"GENERAL";"TAB3",#N/A,TRUE,"GENERAL";"TAB4",#N/A,TRUE,"GENERAL";"TAB5",#N/A,TRUE,"GENERAL"}</definedName>
    <definedName name="_____a3" localSheetId="14" hidden="1">{"TAB1",#N/A,TRUE,"GENERAL";"TAB2",#N/A,TRUE,"GENERAL";"TAB3",#N/A,TRUE,"GENERAL";"TAB4",#N/A,TRUE,"GENERAL";"TAB5",#N/A,TRUE,"GENERAL"}</definedName>
    <definedName name="_____a3" localSheetId="12" hidden="1">{"TAB1",#N/A,TRUE,"GENERAL";"TAB2",#N/A,TRUE,"GENERAL";"TAB3",#N/A,TRUE,"GENERAL";"TAB4",#N/A,TRUE,"GENERAL";"TAB5",#N/A,TRUE,"GENERAL"}</definedName>
    <definedName name="_____a3" localSheetId="3" hidden="1">{"TAB1",#N/A,TRUE,"GENERAL";"TAB2",#N/A,TRUE,"GENERAL";"TAB3",#N/A,TRUE,"GENERAL";"TAB4",#N/A,TRUE,"GENERAL";"TAB5",#N/A,TRUE,"GENERAL"}</definedName>
    <definedName name="_____a3" localSheetId="10" hidden="1">{"TAB1",#N/A,TRUE,"GENERAL";"TAB2",#N/A,TRUE,"GENERAL";"TAB3",#N/A,TRUE,"GENERAL";"TAB4",#N/A,TRUE,"GENERAL";"TAB5",#N/A,TRUE,"GENERAL"}</definedName>
    <definedName name="_____a3" localSheetId="9" hidden="1">{"TAB1",#N/A,TRUE,"GENERAL";"TAB2",#N/A,TRUE,"GENERAL";"TAB3",#N/A,TRUE,"GENERAL";"TAB4",#N/A,TRUE,"GENERAL";"TAB5",#N/A,TRUE,"GENERAL"}</definedName>
    <definedName name="_____a3" localSheetId="13" hidden="1">{"TAB1",#N/A,TRUE,"GENERAL";"TAB2",#N/A,TRUE,"GENERAL";"TAB3",#N/A,TRUE,"GENERAL";"TAB4",#N/A,TRUE,"GENERAL";"TAB5",#N/A,TRUE,"GENERAL"}</definedName>
    <definedName name="_____a3" localSheetId="4" hidden="1">{"TAB1",#N/A,TRUE,"GENERAL";"TAB2",#N/A,TRUE,"GENERAL";"TAB3",#N/A,TRUE,"GENERAL";"TAB4",#N/A,TRUE,"GENERAL";"TAB5",#N/A,TRUE,"GENERAL"}</definedName>
    <definedName name="_____a3" localSheetId="1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6" hidden="1">{"via1",#N/A,TRUE,"general";"via2",#N/A,TRUE,"general";"via3",#N/A,TRUE,"general"}</definedName>
    <definedName name="_____a4" localSheetId="14" hidden="1">{"via1",#N/A,TRUE,"general";"via2",#N/A,TRUE,"general";"via3",#N/A,TRUE,"general"}</definedName>
    <definedName name="_____a4" localSheetId="12" hidden="1">{"via1",#N/A,TRUE,"general";"via2",#N/A,TRUE,"general";"via3",#N/A,TRUE,"general"}</definedName>
    <definedName name="_____a4" localSheetId="3" hidden="1">{"via1",#N/A,TRUE,"general";"via2",#N/A,TRUE,"general";"via3",#N/A,TRUE,"general"}</definedName>
    <definedName name="_____a4" localSheetId="10" hidden="1">{"via1",#N/A,TRUE,"general";"via2",#N/A,TRUE,"general";"via3",#N/A,TRUE,"general"}</definedName>
    <definedName name="_____a4" localSheetId="9" hidden="1">{"via1",#N/A,TRUE,"general";"via2",#N/A,TRUE,"general";"via3",#N/A,TRUE,"general"}</definedName>
    <definedName name="_____a4" localSheetId="13" hidden="1">{"via1",#N/A,TRUE,"general";"via2",#N/A,TRUE,"general";"via3",#N/A,TRUE,"general"}</definedName>
    <definedName name="_____a4" localSheetId="4" hidden="1">{"via1",#N/A,TRUE,"general";"via2",#N/A,TRUE,"general";"via3",#N/A,TRUE,"general"}</definedName>
    <definedName name="_____a4" localSheetId="11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6" hidden="1">{"TAB1",#N/A,TRUE,"GENERAL";"TAB2",#N/A,TRUE,"GENERAL";"TAB3",#N/A,TRUE,"GENERAL";"TAB4",#N/A,TRUE,"GENERAL";"TAB5",#N/A,TRUE,"GENERAL"}</definedName>
    <definedName name="_____a5" localSheetId="14" hidden="1">{"TAB1",#N/A,TRUE,"GENERAL";"TAB2",#N/A,TRUE,"GENERAL";"TAB3",#N/A,TRUE,"GENERAL";"TAB4",#N/A,TRUE,"GENERAL";"TAB5",#N/A,TRUE,"GENERAL"}</definedName>
    <definedName name="_____a5" localSheetId="12" hidden="1">{"TAB1",#N/A,TRUE,"GENERAL";"TAB2",#N/A,TRUE,"GENERAL";"TAB3",#N/A,TRUE,"GENERAL";"TAB4",#N/A,TRUE,"GENERAL";"TAB5",#N/A,TRUE,"GENERAL"}</definedName>
    <definedName name="_____a5" localSheetId="3" hidden="1">{"TAB1",#N/A,TRUE,"GENERAL";"TAB2",#N/A,TRUE,"GENERAL";"TAB3",#N/A,TRUE,"GENERAL";"TAB4",#N/A,TRUE,"GENERAL";"TAB5",#N/A,TRUE,"GENERAL"}</definedName>
    <definedName name="_____a5" localSheetId="10" hidden="1">{"TAB1",#N/A,TRUE,"GENERAL";"TAB2",#N/A,TRUE,"GENERAL";"TAB3",#N/A,TRUE,"GENERAL";"TAB4",#N/A,TRUE,"GENERAL";"TAB5",#N/A,TRUE,"GENERAL"}</definedName>
    <definedName name="_____a5" localSheetId="9" hidden="1">{"TAB1",#N/A,TRUE,"GENERAL";"TAB2",#N/A,TRUE,"GENERAL";"TAB3",#N/A,TRUE,"GENERAL";"TAB4",#N/A,TRUE,"GENERAL";"TAB5",#N/A,TRUE,"GENERAL"}</definedName>
    <definedName name="_____a5" localSheetId="13" hidden="1">{"TAB1",#N/A,TRUE,"GENERAL";"TAB2",#N/A,TRUE,"GENERAL";"TAB3",#N/A,TRUE,"GENERAL";"TAB4",#N/A,TRUE,"GENERAL";"TAB5",#N/A,TRUE,"GENERAL"}</definedName>
    <definedName name="_____a5" localSheetId="4" hidden="1">{"TAB1",#N/A,TRUE,"GENERAL";"TAB2",#N/A,TRUE,"GENERAL";"TAB3",#N/A,TRUE,"GENERAL";"TAB4",#N/A,TRUE,"GENERAL";"TAB5",#N/A,TRUE,"GENERAL"}</definedName>
    <definedName name="_____a5" localSheetId="11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6" hidden="1">{"TAB1",#N/A,TRUE,"GENERAL";"TAB2",#N/A,TRUE,"GENERAL";"TAB3",#N/A,TRUE,"GENERAL";"TAB4",#N/A,TRUE,"GENERAL";"TAB5",#N/A,TRUE,"GENERAL"}</definedName>
    <definedName name="_____a6" localSheetId="14" hidden="1">{"TAB1",#N/A,TRUE,"GENERAL";"TAB2",#N/A,TRUE,"GENERAL";"TAB3",#N/A,TRUE,"GENERAL";"TAB4",#N/A,TRUE,"GENERAL";"TAB5",#N/A,TRUE,"GENERAL"}</definedName>
    <definedName name="_____a6" localSheetId="12" hidden="1">{"TAB1",#N/A,TRUE,"GENERAL";"TAB2",#N/A,TRUE,"GENERAL";"TAB3",#N/A,TRUE,"GENERAL";"TAB4",#N/A,TRUE,"GENERAL";"TAB5",#N/A,TRUE,"GENERAL"}</definedName>
    <definedName name="_____a6" localSheetId="3" hidden="1">{"TAB1",#N/A,TRUE,"GENERAL";"TAB2",#N/A,TRUE,"GENERAL";"TAB3",#N/A,TRUE,"GENERAL";"TAB4",#N/A,TRUE,"GENERAL";"TAB5",#N/A,TRUE,"GENERAL"}</definedName>
    <definedName name="_____a6" localSheetId="10" hidden="1">{"TAB1",#N/A,TRUE,"GENERAL";"TAB2",#N/A,TRUE,"GENERAL";"TAB3",#N/A,TRUE,"GENERAL";"TAB4",#N/A,TRUE,"GENERAL";"TAB5",#N/A,TRUE,"GENERAL"}</definedName>
    <definedName name="_____a6" localSheetId="9" hidden="1">{"TAB1",#N/A,TRUE,"GENERAL";"TAB2",#N/A,TRUE,"GENERAL";"TAB3",#N/A,TRUE,"GENERAL";"TAB4",#N/A,TRUE,"GENERAL";"TAB5",#N/A,TRUE,"GENERAL"}</definedName>
    <definedName name="_____a6" localSheetId="13" hidden="1">{"TAB1",#N/A,TRUE,"GENERAL";"TAB2",#N/A,TRUE,"GENERAL";"TAB3",#N/A,TRUE,"GENERAL";"TAB4",#N/A,TRUE,"GENERAL";"TAB5",#N/A,TRUE,"GENERAL"}</definedName>
    <definedName name="_____a6" localSheetId="4" hidden="1">{"TAB1",#N/A,TRUE,"GENERAL";"TAB2",#N/A,TRUE,"GENERAL";"TAB3",#N/A,TRUE,"GENERAL";"TAB4",#N/A,TRUE,"GENERAL";"TAB5",#N/A,TRUE,"GENERAL"}</definedName>
    <definedName name="_____a6" localSheetId="1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H12">#REF!</definedName>
    <definedName name="_____ADM12">#REF!</definedName>
    <definedName name="_____ADM4">#REF!</definedName>
    <definedName name="_____ADP1">#REF!</definedName>
    <definedName name="_____AIU1">#REF!</definedName>
    <definedName name="_____AIU2">#REF!</definedName>
    <definedName name="_____AIU3">#REF!</definedName>
    <definedName name="_____b2" localSheetId="6" hidden="1">{"TAB1",#N/A,TRUE,"GENERAL";"TAB2",#N/A,TRUE,"GENERAL";"TAB3",#N/A,TRUE,"GENERAL";"TAB4",#N/A,TRUE,"GENERAL";"TAB5",#N/A,TRUE,"GENERAL"}</definedName>
    <definedName name="_____b2" localSheetId="14" hidden="1">{"TAB1",#N/A,TRUE,"GENERAL";"TAB2",#N/A,TRUE,"GENERAL";"TAB3",#N/A,TRUE,"GENERAL";"TAB4",#N/A,TRUE,"GENERAL";"TAB5",#N/A,TRUE,"GENERAL"}</definedName>
    <definedName name="_____b2" localSheetId="12" hidden="1">{"TAB1",#N/A,TRUE,"GENERAL";"TAB2",#N/A,TRUE,"GENERAL";"TAB3",#N/A,TRUE,"GENERAL";"TAB4",#N/A,TRUE,"GENERAL";"TAB5",#N/A,TRUE,"GENERAL"}</definedName>
    <definedName name="_____b2" localSheetId="3" hidden="1">{"TAB1",#N/A,TRUE,"GENERAL";"TAB2",#N/A,TRUE,"GENERAL";"TAB3",#N/A,TRUE,"GENERAL";"TAB4",#N/A,TRUE,"GENERAL";"TAB5",#N/A,TRUE,"GENERAL"}</definedName>
    <definedName name="_____b2" localSheetId="10" hidden="1">{"TAB1",#N/A,TRUE,"GENERAL";"TAB2",#N/A,TRUE,"GENERAL";"TAB3",#N/A,TRUE,"GENERAL";"TAB4",#N/A,TRUE,"GENERAL";"TAB5",#N/A,TRUE,"GENERAL"}</definedName>
    <definedName name="_____b2" localSheetId="9" hidden="1">{"TAB1",#N/A,TRUE,"GENERAL";"TAB2",#N/A,TRUE,"GENERAL";"TAB3",#N/A,TRUE,"GENERAL";"TAB4",#N/A,TRUE,"GENERAL";"TAB5",#N/A,TRUE,"GENERAL"}</definedName>
    <definedName name="_____b2" localSheetId="13" hidden="1">{"TAB1",#N/A,TRUE,"GENERAL";"TAB2",#N/A,TRUE,"GENERAL";"TAB3",#N/A,TRUE,"GENERAL";"TAB4",#N/A,TRUE,"GENERAL";"TAB5",#N/A,TRUE,"GENERAL"}</definedName>
    <definedName name="_____b2" localSheetId="4" hidden="1">{"TAB1",#N/A,TRUE,"GENERAL";"TAB2",#N/A,TRUE,"GENERAL";"TAB3",#N/A,TRUE,"GENERAL";"TAB4",#N/A,TRUE,"GENERAL";"TAB5",#N/A,TRUE,"GENERAL"}</definedName>
    <definedName name="_____b2" localSheetId="11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6" hidden="1">{"TAB1",#N/A,TRUE,"GENERAL";"TAB2",#N/A,TRUE,"GENERAL";"TAB3",#N/A,TRUE,"GENERAL";"TAB4",#N/A,TRUE,"GENERAL";"TAB5",#N/A,TRUE,"GENERAL"}</definedName>
    <definedName name="_____b3" localSheetId="14" hidden="1">{"TAB1",#N/A,TRUE,"GENERAL";"TAB2",#N/A,TRUE,"GENERAL";"TAB3",#N/A,TRUE,"GENERAL";"TAB4",#N/A,TRUE,"GENERAL";"TAB5",#N/A,TRUE,"GENERAL"}</definedName>
    <definedName name="_____b3" localSheetId="12" hidden="1">{"TAB1",#N/A,TRUE,"GENERAL";"TAB2",#N/A,TRUE,"GENERAL";"TAB3",#N/A,TRUE,"GENERAL";"TAB4",#N/A,TRUE,"GENERAL";"TAB5",#N/A,TRUE,"GENERAL"}</definedName>
    <definedName name="_____b3" localSheetId="3" hidden="1">{"TAB1",#N/A,TRUE,"GENERAL";"TAB2",#N/A,TRUE,"GENERAL";"TAB3",#N/A,TRUE,"GENERAL";"TAB4",#N/A,TRUE,"GENERAL";"TAB5",#N/A,TRUE,"GENERAL"}</definedName>
    <definedName name="_____b3" localSheetId="10" hidden="1">{"TAB1",#N/A,TRUE,"GENERAL";"TAB2",#N/A,TRUE,"GENERAL";"TAB3",#N/A,TRUE,"GENERAL";"TAB4",#N/A,TRUE,"GENERAL";"TAB5",#N/A,TRUE,"GENERAL"}</definedName>
    <definedName name="_____b3" localSheetId="9" hidden="1">{"TAB1",#N/A,TRUE,"GENERAL";"TAB2",#N/A,TRUE,"GENERAL";"TAB3",#N/A,TRUE,"GENERAL";"TAB4",#N/A,TRUE,"GENERAL";"TAB5",#N/A,TRUE,"GENERAL"}</definedName>
    <definedName name="_____b3" localSheetId="13" hidden="1">{"TAB1",#N/A,TRUE,"GENERAL";"TAB2",#N/A,TRUE,"GENERAL";"TAB3",#N/A,TRUE,"GENERAL";"TAB4",#N/A,TRUE,"GENERAL";"TAB5",#N/A,TRUE,"GENERAL"}</definedName>
    <definedName name="_____b3" localSheetId="4" hidden="1">{"TAB1",#N/A,TRUE,"GENERAL";"TAB2",#N/A,TRUE,"GENERAL";"TAB3",#N/A,TRUE,"GENERAL";"TAB4",#N/A,TRUE,"GENERAL";"TAB5",#N/A,TRUE,"GENERAL"}</definedName>
    <definedName name="_____b3" localSheetId="1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6" hidden="1">{"TAB1",#N/A,TRUE,"GENERAL";"TAB2",#N/A,TRUE,"GENERAL";"TAB3",#N/A,TRUE,"GENERAL";"TAB4",#N/A,TRUE,"GENERAL";"TAB5",#N/A,TRUE,"GENERAL"}</definedName>
    <definedName name="_____b4" localSheetId="14" hidden="1">{"TAB1",#N/A,TRUE,"GENERAL";"TAB2",#N/A,TRUE,"GENERAL";"TAB3",#N/A,TRUE,"GENERAL";"TAB4",#N/A,TRUE,"GENERAL";"TAB5",#N/A,TRUE,"GENERAL"}</definedName>
    <definedName name="_____b4" localSheetId="12" hidden="1">{"TAB1",#N/A,TRUE,"GENERAL";"TAB2",#N/A,TRUE,"GENERAL";"TAB3",#N/A,TRUE,"GENERAL";"TAB4",#N/A,TRUE,"GENERAL";"TAB5",#N/A,TRUE,"GENERAL"}</definedName>
    <definedName name="_____b4" localSheetId="3" hidden="1">{"TAB1",#N/A,TRUE,"GENERAL";"TAB2",#N/A,TRUE,"GENERAL";"TAB3",#N/A,TRUE,"GENERAL";"TAB4",#N/A,TRUE,"GENERAL";"TAB5",#N/A,TRUE,"GENERAL"}</definedName>
    <definedName name="_____b4" localSheetId="10" hidden="1">{"TAB1",#N/A,TRUE,"GENERAL";"TAB2",#N/A,TRUE,"GENERAL";"TAB3",#N/A,TRUE,"GENERAL";"TAB4",#N/A,TRUE,"GENERAL";"TAB5",#N/A,TRUE,"GENERAL"}</definedName>
    <definedName name="_____b4" localSheetId="9" hidden="1">{"TAB1",#N/A,TRUE,"GENERAL";"TAB2",#N/A,TRUE,"GENERAL";"TAB3",#N/A,TRUE,"GENERAL";"TAB4",#N/A,TRUE,"GENERAL";"TAB5",#N/A,TRUE,"GENERAL"}</definedName>
    <definedName name="_____b4" localSheetId="13" hidden="1">{"TAB1",#N/A,TRUE,"GENERAL";"TAB2",#N/A,TRUE,"GENERAL";"TAB3",#N/A,TRUE,"GENERAL";"TAB4",#N/A,TRUE,"GENERAL";"TAB5",#N/A,TRUE,"GENERAL"}</definedName>
    <definedName name="_____b4" localSheetId="4" hidden="1">{"TAB1",#N/A,TRUE,"GENERAL";"TAB2",#N/A,TRUE,"GENERAL";"TAB3",#N/A,TRUE,"GENERAL";"TAB4",#N/A,TRUE,"GENERAL";"TAB5",#N/A,TRUE,"GENERAL"}</definedName>
    <definedName name="_____b4" localSheetId="1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6" hidden="1">{"TAB1",#N/A,TRUE,"GENERAL";"TAB2",#N/A,TRUE,"GENERAL";"TAB3",#N/A,TRUE,"GENERAL";"TAB4",#N/A,TRUE,"GENERAL";"TAB5",#N/A,TRUE,"GENERAL"}</definedName>
    <definedName name="_____b5" localSheetId="14" hidden="1">{"TAB1",#N/A,TRUE,"GENERAL";"TAB2",#N/A,TRUE,"GENERAL";"TAB3",#N/A,TRUE,"GENERAL";"TAB4",#N/A,TRUE,"GENERAL";"TAB5",#N/A,TRUE,"GENERAL"}</definedName>
    <definedName name="_____b5" localSheetId="12" hidden="1">{"TAB1",#N/A,TRUE,"GENERAL";"TAB2",#N/A,TRUE,"GENERAL";"TAB3",#N/A,TRUE,"GENERAL";"TAB4",#N/A,TRUE,"GENERAL";"TAB5",#N/A,TRUE,"GENERAL"}</definedName>
    <definedName name="_____b5" localSheetId="3" hidden="1">{"TAB1",#N/A,TRUE,"GENERAL";"TAB2",#N/A,TRUE,"GENERAL";"TAB3",#N/A,TRUE,"GENERAL";"TAB4",#N/A,TRUE,"GENERAL";"TAB5",#N/A,TRUE,"GENERAL"}</definedName>
    <definedName name="_____b5" localSheetId="10" hidden="1">{"TAB1",#N/A,TRUE,"GENERAL";"TAB2",#N/A,TRUE,"GENERAL";"TAB3",#N/A,TRUE,"GENERAL";"TAB4",#N/A,TRUE,"GENERAL";"TAB5",#N/A,TRUE,"GENERAL"}</definedName>
    <definedName name="_____b5" localSheetId="9" hidden="1">{"TAB1",#N/A,TRUE,"GENERAL";"TAB2",#N/A,TRUE,"GENERAL";"TAB3",#N/A,TRUE,"GENERAL";"TAB4",#N/A,TRUE,"GENERAL";"TAB5",#N/A,TRUE,"GENERAL"}</definedName>
    <definedName name="_____b5" localSheetId="13" hidden="1">{"TAB1",#N/A,TRUE,"GENERAL";"TAB2",#N/A,TRUE,"GENERAL";"TAB3",#N/A,TRUE,"GENERAL";"TAB4",#N/A,TRUE,"GENERAL";"TAB5",#N/A,TRUE,"GENERAL"}</definedName>
    <definedName name="_____b5" localSheetId="4" hidden="1">{"TAB1",#N/A,TRUE,"GENERAL";"TAB2",#N/A,TRUE,"GENERAL";"TAB3",#N/A,TRUE,"GENERAL";"TAB4",#N/A,TRUE,"GENERAL";"TAB5",#N/A,TRUE,"GENERAL"}</definedName>
    <definedName name="_____b5" localSheetId="1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6" hidden="1">{"TAB1",#N/A,TRUE,"GENERAL";"TAB2",#N/A,TRUE,"GENERAL";"TAB3",#N/A,TRUE,"GENERAL";"TAB4",#N/A,TRUE,"GENERAL";"TAB5",#N/A,TRUE,"GENERAL"}</definedName>
    <definedName name="_____b6" localSheetId="14" hidden="1">{"TAB1",#N/A,TRUE,"GENERAL";"TAB2",#N/A,TRUE,"GENERAL";"TAB3",#N/A,TRUE,"GENERAL";"TAB4",#N/A,TRUE,"GENERAL";"TAB5",#N/A,TRUE,"GENERAL"}</definedName>
    <definedName name="_____b6" localSheetId="12" hidden="1">{"TAB1",#N/A,TRUE,"GENERAL";"TAB2",#N/A,TRUE,"GENERAL";"TAB3",#N/A,TRUE,"GENERAL";"TAB4",#N/A,TRUE,"GENERAL";"TAB5",#N/A,TRUE,"GENERAL"}</definedName>
    <definedName name="_____b6" localSheetId="3" hidden="1">{"TAB1",#N/A,TRUE,"GENERAL";"TAB2",#N/A,TRUE,"GENERAL";"TAB3",#N/A,TRUE,"GENERAL";"TAB4",#N/A,TRUE,"GENERAL";"TAB5",#N/A,TRUE,"GENERAL"}</definedName>
    <definedName name="_____b6" localSheetId="10" hidden="1">{"TAB1",#N/A,TRUE,"GENERAL";"TAB2",#N/A,TRUE,"GENERAL";"TAB3",#N/A,TRUE,"GENERAL";"TAB4",#N/A,TRUE,"GENERAL";"TAB5",#N/A,TRUE,"GENERAL"}</definedName>
    <definedName name="_____b6" localSheetId="9" hidden="1">{"TAB1",#N/A,TRUE,"GENERAL";"TAB2",#N/A,TRUE,"GENERAL";"TAB3",#N/A,TRUE,"GENERAL";"TAB4",#N/A,TRUE,"GENERAL";"TAB5",#N/A,TRUE,"GENERAL"}</definedName>
    <definedName name="_____b6" localSheetId="13" hidden="1">{"TAB1",#N/A,TRUE,"GENERAL";"TAB2",#N/A,TRUE,"GENERAL";"TAB3",#N/A,TRUE,"GENERAL";"TAB4",#N/A,TRUE,"GENERAL";"TAB5",#N/A,TRUE,"GENERAL"}</definedName>
    <definedName name="_____b6" localSheetId="4" hidden="1">{"TAB1",#N/A,TRUE,"GENERAL";"TAB2",#N/A,TRUE,"GENERAL";"TAB3",#N/A,TRUE,"GENERAL";"TAB4",#N/A,TRUE,"GENERAL";"TAB5",#N/A,TRUE,"GENERAL"}</definedName>
    <definedName name="_____b6" localSheetId="1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6" hidden="1">{"via1",#N/A,TRUE,"general";"via2",#N/A,TRUE,"general";"via3",#N/A,TRUE,"general"}</definedName>
    <definedName name="_____b7" localSheetId="14" hidden="1">{"via1",#N/A,TRUE,"general";"via2",#N/A,TRUE,"general";"via3",#N/A,TRUE,"general"}</definedName>
    <definedName name="_____b7" localSheetId="12" hidden="1">{"via1",#N/A,TRUE,"general";"via2",#N/A,TRUE,"general";"via3",#N/A,TRUE,"general"}</definedName>
    <definedName name="_____b7" localSheetId="3" hidden="1">{"via1",#N/A,TRUE,"general";"via2",#N/A,TRUE,"general";"via3",#N/A,TRUE,"general"}</definedName>
    <definedName name="_____b7" localSheetId="10" hidden="1">{"via1",#N/A,TRUE,"general";"via2",#N/A,TRUE,"general";"via3",#N/A,TRUE,"general"}</definedName>
    <definedName name="_____b7" localSheetId="9" hidden="1">{"via1",#N/A,TRUE,"general";"via2",#N/A,TRUE,"general";"via3",#N/A,TRUE,"general"}</definedName>
    <definedName name="_____b7" localSheetId="13" hidden="1">{"via1",#N/A,TRUE,"general";"via2",#N/A,TRUE,"general";"via3",#N/A,TRUE,"general"}</definedName>
    <definedName name="_____b7" localSheetId="4" hidden="1">{"via1",#N/A,TRUE,"general";"via2",#N/A,TRUE,"general";"via3",#N/A,TRUE,"general"}</definedName>
    <definedName name="_____b7" localSheetId="11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6" hidden="1">{"via1",#N/A,TRUE,"general";"via2",#N/A,TRUE,"general";"via3",#N/A,TRUE,"general"}</definedName>
    <definedName name="_____b8" localSheetId="14" hidden="1">{"via1",#N/A,TRUE,"general";"via2",#N/A,TRUE,"general";"via3",#N/A,TRUE,"general"}</definedName>
    <definedName name="_____b8" localSheetId="12" hidden="1">{"via1",#N/A,TRUE,"general";"via2",#N/A,TRUE,"general";"via3",#N/A,TRUE,"general"}</definedName>
    <definedName name="_____b8" localSheetId="3" hidden="1">{"via1",#N/A,TRUE,"general";"via2",#N/A,TRUE,"general";"via3",#N/A,TRUE,"general"}</definedName>
    <definedName name="_____b8" localSheetId="10" hidden="1">{"via1",#N/A,TRUE,"general";"via2",#N/A,TRUE,"general";"via3",#N/A,TRUE,"general"}</definedName>
    <definedName name="_____b8" localSheetId="9" hidden="1">{"via1",#N/A,TRUE,"general";"via2",#N/A,TRUE,"general";"via3",#N/A,TRUE,"general"}</definedName>
    <definedName name="_____b8" localSheetId="13" hidden="1">{"via1",#N/A,TRUE,"general";"via2",#N/A,TRUE,"general";"via3",#N/A,TRUE,"general"}</definedName>
    <definedName name="_____b8" localSheetId="4" hidden="1">{"via1",#N/A,TRUE,"general";"via2",#N/A,TRUE,"general";"via3",#N/A,TRUE,"general"}</definedName>
    <definedName name="_____b8" localSheetId="1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AZ10">#REF!</definedName>
    <definedName name="_____bb9" localSheetId="6" hidden="1">{"TAB1",#N/A,TRUE,"GENERAL";"TAB2",#N/A,TRUE,"GENERAL";"TAB3",#N/A,TRUE,"GENERAL";"TAB4",#N/A,TRUE,"GENERAL";"TAB5",#N/A,TRUE,"GENERAL"}</definedName>
    <definedName name="_____bb9" localSheetId="14" hidden="1">{"TAB1",#N/A,TRUE,"GENERAL";"TAB2",#N/A,TRUE,"GENERAL";"TAB3",#N/A,TRUE,"GENERAL";"TAB4",#N/A,TRUE,"GENERAL";"TAB5",#N/A,TRUE,"GENERAL"}</definedName>
    <definedName name="_____bb9" localSheetId="12" hidden="1">{"TAB1",#N/A,TRUE,"GENERAL";"TAB2",#N/A,TRUE,"GENERAL";"TAB3",#N/A,TRUE,"GENERAL";"TAB4",#N/A,TRUE,"GENERAL";"TAB5",#N/A,TRUE,"GENERAL"}</definedName>
    <definedName name="_____bb9" localSheetId="3" hidden="1">{"TAB1",#N/A,TRUE,"GENERAL";"TAB2",#N/A,TRUE,"GENERAL";"TAB3",#N/A,TRUE,"GENERAL";"TAB4",#N/A,TRUE,"GENERAL";"TAB5",#N/A,TRUE,"GENERAL"}</definedName>
    <definedName name="_____bb9" localSheetId="10" hidden="1">{"TAB1",#N/A,TRUE,"GENERAL";"TAB2",#N/A,TRUE,"GENERAL";"TAB3",#N/A,TRUE,"GENERAL";"TAB4",#N/A,TRUE,"GENERAL";"TAB5",#N/A,TRUE,"GENERAL"}</definedName>
    <definedName name="_____bb9" localSheetId="9" hidden="1">{"TAB1",#N/A,TRUE,"GENERAL";"TAB2",#N/A,TRUE,"GENERAL";"TAB3",#N/A,TRUE,"GENERAL";"TAB4",#N/A,TRUE,"GENERAL";"TAB5",#N/A,TRUE,"GENERAL"}</definedName>
    <definedName name="_____bb9" localSheetId="13" hidden="1">{"TAB1",#N/A,TRUE,"GENERAL";"TAB2",#N/A,TRUE,"GENERAL";"TAB3",#N/A,TRUE,"GENERAL";"TAB4",#N/A,TRUE,"GENERAL";"TAB5",#N/A,TRUE,"GENERAL"}</definedName>
    <definedName name="_____bb9" localSheetId="4" hidden="1">{"TAB1",#N/A,TRUE,"GENERAL";"TAB2",#N/A,TRUE,"GENERAL";"TAB3",#N/A,TRUE,"GENERAL";"TAB4",#N/A,TRUE,"GENERAL";"TAB5",#N/A,TRUE,"GENERAL"}</definedName>
    <definedName name="_____bb9" localSheetId="11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6" hidden="1">{"TAB1",#N/A,TRUE,"GENERAL";"TAB2",#N/A,TRUE,"GENERAL";"TAB3",#N/A,TRUE,"GENERAL";"TAB4",#N/A,TRUE,"GENERAL";"TAB5",#N/A,TRUE,"GENERAL"}</definedName>
    <definedName name="_____bgb5" localSheetId="14" hidden="1">{"TAB1",#N/A,TRUE,"GENERAL";"TAB2",#N/A,TRUE,"GENERAL";"TAB3",#N/A,TRUE,"GENERAL";"TAB4",#N/A,TRUE,"GENERAL";"TAB5",#N/A,TRUE,"GENERAL"}</definedName>
    <definedName name="_____bgb5" localSheetId="12" hidden="1">{"TAB1",#N/A,TRUE,"GENERAL";"TAB2",#N/A,TRUE,"GENERAL";"TAB3",#N/A,TRUE,"GENERAL";"TAB4",#N/A,TRUE,"GENERAL";"TAB5",#N/A,TRUE,"GENERAL"}</definedName>
    <definedName name="_____bgb5" localSheetId="3" hidden="1">{"TAB1",#N/A,TRUE,"GENERAL";"TAB2",#N/A,TRUE,"GENERAL";"TAB3",#N/A,TRUE,"GENERAL";"TAB4",#N/A,TRUE,"GENERAL";"TAB5",#N/A,TRUE,"GENERAL"}</definedName>
    <definedName name="_____bgb5" localSheetId="10" hidden="1">{"TAB1",#N/A,TRUE,"GENERAL";"TAB2",#N/A,TRUE,"GENERAL";"TAB3",#N/A,TRUE,"GENERAL";"TAB4",#N/A,TRUE,"GENERAL";"TAB5",#N/A,TRUE,"GENERAL"}</definedName>
    <definedName name="_____bgb5" localSheetId="9" hidden="1">{"TAB1",#N/A,TRUE,"GENERAL";"TAB2",#N/A,TRUE,"GENERAL";"TAB3",#N/A,TRUE,"GENERAL";"TAB4",#N/A,TRUE,"GENERAL";"TAB5",#N/A,TRUE,"GENERAL"}</definedName>
    <definedName name="_____bgb5" localSheetId="13" hidden="1">{"TAB1",#N/A,TRUE,"GENERAL";"TAB2",#N/A,TRUE,"GENERAL";"TAB3",#N/A,TRUE,"GENERAL";"TAB4",#N/A,TRUE,"GENERAL";"TAB5",#N/A,TRUE,"GENERAL"}</definedName>
    <definedName name="_____bgb5" localSheetId="4" hidden="1">{"TAB1",#N/A,TRUE,"GENERAL";"TAB2",#N/A,TRUE,"GENERAL";"TAB3",#N/A,TRUE,"GENERAL";"TAB4",#N/A,TRUE,"GENERAL";"TAB5",#N/A,TRUE,"GENERAL"}</definedName>
    <definedName name="_____bgb5" localSheetId="1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LO20">#REF!</definedName>
    <definedName name="_____C2254JH">#REF!</definedName>
    <definedName name="_____C2256JH">#REF!</definedName>
    <definedName name="_____C452JH">#REF!</definedName>
    <definedName name="_____C903L">#REF!</definedName>
    <definedName name="_____C908J">#REF!</definedName>
    <definedName name="_____CAN28">#REF!</definedName>
    <definedName name="_____Cod1">#REF!</definedName>
    <definedName name="_____CUA44">#REF!</definedName>
    <definedName name="_____EEF110">#REF!</definedName>
    <definedName name="_____ETF315">#REF!</definedName>
    <definedName name="_____FYB02">#REF!</definedName>
    <definedName name="_____FYB03">#REF!</definedName>
    <definedName name="_____FYB10">#REF!</definedName>
    <definedName name="_____g2" localSheetId="6" hidden="1">{"TAB1",#N/A,TRUE,"GENERAL";"TAB2",#N/A,TRUE,"GENERAL";"TAB3",#N/A,TRUE,"GENERAL";"TAB4",#N/A,TRUE,"GENERAL";"TAB5",#N/A,TRUE,"GENERAL"}</definedName>
    <definedName name="_____g2" localSheetId="14" hidden="1">{"TAB1",#N/A,TRUE,"GENERAL";"TAB2",#N/A,TRUE,"GENERAL";"TAB3",#N/A,TRUE,"GENERAL";"TAB4",#N/A,TRUE,"GENERAL";"TAB5",#N/A,TRUE,"GENERAL"}</definedName>
    <definedName name="_____g2" localSheetId="12" hidden="1">{"TAB1",#N/A,TRUE,"GENERAL";"TAB2",#N/A,TRUE,"GENERAL";"TAB3",#N/A,TRUE,"GENERAL";"TAB4",#N/A,TRUE,"GENERAL";"TAB5",#N/A,TRUE,"GENERAL"}</definedName>
    <definedName name="_____g2" localSheetId="3" hidden="1">{"TAB1",#N/A,TRUE,"GENERAL";"TAB2",#N/A,TRUE,"GENERAL";"TAB3",#N/A,TRUE,"GENERAL";"TAB4",#N/A,TRUE,"GENERAL";"TAB5",#N/A,TRUE,"GENERAL"}</definedName>
    <definedName name="_____g2" localSheetId="10" hidden="1">{"TAB1",#N/A,TRUE,"GENERAL";"TAB2",#N/A,TRUE,"GENERAL";"TAB3",#N/A,TRUE,"GENERAL";"TAB4",#N/A,TRUE,"GENERAL";"TAB5",#N/A,TRUE,"GENERAL"}</definedName>
    <definedName name="_____g2" localSheetId="9" hidden="1">{"TAB1",#N/A,TRUE,"GENERAL";"TAB2",#N/A,TRUE,"GENERAL";"TAB3",#N/A,TRUE,"GENERAL";"TAB4",#N/A,TRUE,"GENERAL";"TAB5",#N/A,TRUE,"GENERAL"}</definedName>
    <definedName name="_____g2" localSheetId="13" hidden="1">{"TAB1",#N/A,TRUE,"GENERAL";"TAB2",#N/A,TRUE,"GENERAL";"TAB3",#N/A,TRUE,"GENERAL";"TAB4",#N/A,TRUE,"GENERAL";"TAB5",#N/A,TRUE,"GENERAL"}</definedName>
    <definedName name="_____g2" localSheetId="4" hidden="1">{"TAB1",#N/A,TRUE,"GENERAL";"TAB2",#N/A,TRUE,"GENERAL";"TAB3",#N/A,TRUE,"GENERAL";"TAB4",#N/A,TRUE,"GENERAL";"TAB5",#N/A,TRUE,"GENERAL"}</definedName>
    <definedName name="_____g2" localSheetId="11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6" hidden="1">{"via1",#N/A,TRUE,"general";"via2",#N/A,TRUE,"general";"via3",#N/A,TRUE,"general"}</definedName>
    <definedName name="_____g3" localSheetId="14" hidden="1">{"via1",#N/A,TRUE,"general";"via2",#N/A,TRUE,"general";"via3",#N/A,TRUE,"general"}</definedName>
    <definedName name="_____g3" localSheetId="12" hidden="1">{"via1",#N/A,TRUE,"general";"via2",#N/A,TRUE,"general";"via3",#N/A,TRUE,"general"}</definedName>
    <definedName name="_____g3" localSheetId="3" hidden="1">{"via1",#N/A,TRUE,"general";"via2",#N/A,TRUE,"general";"via3",#N/A,TRUE,"general"}</definedName>
    <definedName name="_____g3" localSheetId="10" hidden="1">{"via1",#N/A,TRUE,"general";"via2",#N/A,TRUE,"general";"via3",#N/A,TRUE,"general"}</definedName>
    <definedName name="_____g3" localSheetId="9" hidden="1">{"via1",#N/A,TRUE,"general";"via2",#N/A,TRUE,"general";"via3",#N/A,TRUE,"general"}</definedName>
    <definedName name="_____g3" localSheetId="13" hidden="1">{"via1",#N/A,TRUE,"general";"via2",#N/A,TRUE,"general";"via3",#N/A,TRUE,"general"}</definedName>
    <definedName name="_____g3" localSheetId="4" hidden="1">{"via1",#N/A,TRUE,"general";"via2",#N/A,TRUE,"general";"via3",#N/A,TRUE,"general"}</definedName>
    <definedName name="_____g3" localSheetId="11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6" hidden="1">{"via1",#N/A,TRUE,"general";"via2",#N/A,TRUE,"general";"via3",#N/A,TRUE,"general"}</definedName>
    <definedName name="_____g4" localSheetId="14" hidden="1">{"via1",#N/A,TRUE,"general";"via2",#N/A,TRUE,"general";"via3",#N/A,TRUE,"general"}</definedName>
    <definedName name="_____g4" localSheetId="12" hidden="1">{"via1",#N/A,TRUE,"general";"via2",#N/A,TRUE,"general";"via3",#N/A,TRUE,"general"}</definedName>
    <definedName name="_____g4" localSheetId="3" hidden="1">{"via1",#N/A,TRUE,"general";"via2",#N/A,TRUE,"general";"via3",#N/A,TRUE,"general"}</definedName>
    <definedName name="_____g4" localSheetId="10" hidden="1">{"via1",#N/A,TRUE,"general";"via2",#N/A,TRUE,"general";"via3",#N/A,TRUE,"general"}</definedName>
    <definedName name="_____g4" localSheetId="9" hidden="1">{"via1",#N/A,TRUE,"general";"via2",#N/A,TRUE,"general";"via3",#N/A,TRUE,"general"}</definedName>
    <definedName name="_____g4" localSheetId="13" hidden="1">{"via1",#N/A,TRUE,"general";"via2",#N/A,TRUE,"general";"via3",#N/A,TRUE,"general"}</definedName>
    <definedName name="_____g4" localSheetId="4" hidden="1">{"via1",#N/A,TRUE,"general";"via2",#N/A,TRUE,"general";"via3",#N/A,TRUE,"general"}</definedName>
    <definedName name="_____g4" localSheetId="1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6" hidden="1">{"via1",#N/A,TRUE,"general";"via2",#N/A,TRUE,"general";"via3",#N/A,TRUE,"general"}</definedName>
    <definedName name="_____g5" localSheetId="14" hidden="1">{"via1",#N/A,TRUE,"general";"via2",#N/A,TRUE,"general";"via3",#N/A,TRUE,"general"}</definedName>
    <definedName name="_____g5" localSheetId="12" hidden="1">{"via1",#N/A,TRUE,"general";"via2",#N/A,TRUE,"general";"via3",#N/A,TRUE,"general"}</definedName>
    <definedName name="_____g5" localSheetId="3" hidden="1">{"via1",#N/A,TRUE,"general";"via2",#N/A,TRUE,"general";"via3",#N/A,TRUE,"general"}</definedName>
    <definedName name="_____g5" localSheetId="10" hidden="1">{"via1",#N/A,TRUE,"general";"via2",#N/A,TRUE,"general";"via3",#N/A,TRUE,"general"}</definedName>
    <definedName name="_____g5" localSheetId="9" hidden="1">{"via1",#N/A,TRUE,"general";"via2",#N/A,TRUE,"general";"via3",#N/A,TRUE,"general"}</definedName>
    <definedName name="_____g5" localSheetId="13" hidden="1">{"via1",#N/A,TRUE,"general";"via2",#N/A,TRUE,"general";"via3",#N/A,TRUE,"general"}</definedName>
    <definedName name="_____g5" localSheetId="4" hidden="1">{"via1",#N/A,TRUE,"general";"via2",#N/A,TRUE,"general";"via3",#N/A,TRUE,"general"}</definedName>
    <definedName name="_____g5" localSheetId="1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6" hidden="1">{"via1",#N/A,TRUE,"general";"via2",#N/A,TRUE,"general";"via3",#N/A,TRUE,"general"}</definedName>
    <definedName name="_____g6" localSheetId="14" hidden="1">{"via1",#N/A,TRUE,"general";"via2",#N/A,TRUE,"general";"via3",#N/A,TRUE,"general"}</definedName>
    <definedName name="_____g6" localSheetId="12" hidden="1">{"via1",#N/A,TRUE,"general";"via2",#N/A,TRUE,"general";"via3",#N/A,TRUE,"general"}</definedName>
    <definedName name="_____g6" localSheetId="3" hidden="1">{"via1",#N/A,TRUE,"general";"via2",#N/A,TRUE,"general";"via3",#N/A,TRUE,"general"}</definedName>
    <definedName name="_____g6" localSheetId="10" hidden="1">{"via1",#N/A,TRUE,"general";"via2",#N/A,TRUE,"general";"via3",#N/A,TRUE,"general"}</definedName>
    <definedName name="_____g6" localSheetId="9" hidden="1">{"via1",#N/A,TRUE,"general";"via2",#N/A,TRUE,"general";"via3",#N/A,TRUE,"general"}</definedName>
    <definedName name="_____g6" localSheetId="13" hidden="1">{"via1",#N/A,TRUE,"general";"via2",#N/A,TRUE,"general";"via3",#N/A,TRUE,"general"}</definedName>
    <definedName name="_____g6" localSheetId="4" hidden="1">{"via1",#N/A,TRUE,"general";"via2",#N/A,TRUE,"general";"via3",#N/A,TRUE,"general"}</definedName>
    <definedName name="_____g6" localSheetId="1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6" hidden="1">{"TAB1",#N/A,TRUE,"GENERAL";"TAB2",#N/A,TRUE,"GENERAL";"TAB3",#N/A,TRUE,"GENERAL";"TAB4",#N/A,TRUE,"GENERAL";"TAB5",#N/A,TRUE,"GENERAL"}</definedName>
    <definedName name="_____g7" localSheetId="14" hidden="1">{"TAB1",#N/A,TRUE,"GENERAL";"TAB2",#N/A,TRUE,"GENERAL";"TAB3",#N/A,TRUE,"GENERAL";"TAB4",#N/A,TRUE,"GENERAL";"TAB5",#N/A,TRUE,"GENERAL"}</definedName>
    <definedName name="_____g7" localSheetId="12" hidden="1">{"TAB1",#N/A,TRUE,"GENERAL";"TAB2",#N/A,TRUE,"GENERAL";"TAB3",#N/A,TRUE,"GENERAL";"TAB4",#N/A,TRUE,"GENERAL";"TAB5",#N/A,TRUE,"GENERAL"}</definedName>
    <definedName name="_____g7" localSheetId="3" hidden="1">{"TAB1",#N/A,TRUE,"GENERAL";"TAB2",#N/A,TRUE,"GENERAL";"TAB3",#N/A,TRUE,"GENERAL";"TAB4",#N/A,TRUE,"GENERAL";"TAB5",#N/A,TRUE,"GENERAL"}</definedName>
    <definedName name="_____g7" localSheetId="10" hidden="1">{"TAB1",#N/A,TRUE,"GENERAL";"TAB2",#N/A,TRUE,"GENERAL";"TAB3",#N/A,TRUE,"GENERAL";"TAB4",#N/A,TRUE,"GENERAL";"TAB5",#N/A,TRUE,"GENERAL"}</definedName>
    <definedName name="_____g7" localSheetId="9" hidden="1">{"TAB1",#N/A,TRUE,"GENERAL";"TAB2",#N/A,TRUE,"GENERAL";"TAB3",#N/A,TRUE,"GENERAL";"TAB4",#N/A,TRUE,"GENERAL";"TAB5",#N/A,TRUE,"GENERAL"}</definedName>
    <definedName name="_____g7" localSheetId="13" hidden="1">{"TAB1",#N/A,TRUE,"GENERAL";"TAB2",#N/A,TRUE,"GENERAL";"TAB3",#N/A,TRUE,"GENERAL";"TAB4",#N/A,TRUE,"GENERAL";"TAB5",#N/A,TRUE,"GENERAL"}</definedName>
    <definedName name="_____g7" localSheetId="4" hidden="1">{"TAB1",#N/A,TRUE,"GENERAL";"TAB2",#N/A,TRUE,"GENERAL";"TAB3",#N/A,TRUE,"GENERAL";"TAB4",#N/A,TRUE,"GENERAL";"TAB5",#N/A,TRUE,"GENERAL"}</definedName>
    <definedName name="_____g7" localSheetId="11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6" hidden="1">{"TAB1",#N/A,TRUE,"GENERAL";"TAB2",#N/A,TRUE,"GENERAL";"TAB3",#N/A,TRUE,"GENERAL";"TAB4",#N/A,TRUE,"GENERAL";"TAB5",#N/A,TRUE,"GENERAL"}</definedName>
    <definedName name="_____GR1" localSheetId="14" hidden="1">{"TAB1",#N/A,TRUE,"GENERAL";"TAB2",#N/A,TRUE,"GENERAL";"TAB3",#N/A,TRUE,"GENERAL";"TAB4",#N/A,TRUE,"GENERAL";"TAB5",#N/A,TRUE,"GENERAL"}</definedName>
    <definedName name="_____GR1" localSheetId="12" hidden="1">{"TAB1",#N/A,TRUE,"GENERAL";"TAB2",#N/A,TRUE,"GENERAL";"TAB3",#N/A,TRUE,"GENERAL";"TAB4",#N/A,TRUE,"GENERAL";"TAB5",#N/A,TRUE,"GENERAL"}</definedName>
    <definedName name="_____GR1" localSheetId="3" hidden="1">{"TAB1",#N/A,TRUE,"GENERAL";"TAB2",#N/A,TRUE,"GENERAL";"TAB3",#N/A,TRUE,"GENERAL";"TAB4",#N/A,TRUE,"GENERAL";"TAB5",#N/A,TRUE,"GENERAL"}</definedName>
    <definedName name="_____GR1" localSheetId="10" hidden="1">{"TAB1",#N/A,TRUE,"GENERAL";"TAB2",#N/A,TRUE,"GENERAL";"TAB3",#N/A,TRUE,"GENERAL";"TAB4",#N/A,TRUE,"GENERAL";"TAB5",#N/A,TRUE,"GENERAL"}</definedName>
    <definedName name="_____GR1" localSheetId="9" hidden="1">{"TAB1",#N/A,TRUE,"GENERAL";"TAB2",#N/A,TRUE,"GENERAL";"TAB3",#N/A,TRUE,"GENERAL";"TAB4",#N/A,TRUE,"GENERAL";"TAB5",#N/A,TRUE,"GENERAL"}</definedName>
    <definedName name="_____GR1" localSheetId="13" hidden="1">{"TAB1",#N/A,TRUE,"GENERAL";"TAB2",#N/A,TRUE,"GENERAL";"TAB3",#N/A,TRUE,"GENERAL";"TAB4",#N/A,TRUE,"GENERAL";"TAB5",#N/A,TRUE,"GENERAL"}</definedName>
    <definedName name="_____GR1" localSheetId="4" hidden="1">{"TAB1",#N/A,TRUE,"GENERAL";"TAB2",#N/A,TRUE,"GENERAL";"TAB3",#N/A,TRUE,"GENERAL";"TAB4",#N/A,TRUE,"GENERAL";"TAB5",#N/A,TRUE,"GENERAL"}</definedName>
    <definedName name="_____GR1" localSheetId="1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6" hidden="1">{"via1",#N/A,TRUE,"general";"via2",#N/A,TRUE,"general";"via3",#N/A,TRUE,"general"}</definedName>
    <definedName name="_____gtr4" localSheetId="14" hidden="1">{"via1",#N/A,TRUE,"general";"via2",#N/A,TRUE,"general";"via3",#N/A,TRUE,"general"}</definedName>
    <definedName name="_____gtr4" localSheetId="12" hidden="1">{"via1",#N/A,TRUE,"general";"via2",#N/A,TRUE,"general";"via3",#N/A,TRUE,"general"}</definedName>
    <definedName name="_____gtr4" localSheetId="3" hidden="1">{"via1",#N/A,TRUE,"general";"via2",#N/A,TRUE,"general";"via3",#N/A,TRUE,"general"}</definedName>
    <definedName name="_____gtr4" localSheetId="10" hidden="1">{"via1",#N/A,TRUE,"general";"via2",#N/A,TRUE,"general";"via3",#N/A,TRUE,"general"}</definedName>
    <definedName name="_____gtr4" localSheetId="9" hidden="1">{"via1",#N/A,TRUE,"general";"via2",#N/A,TRUE,"general";"via3",#N/A,TRUE,"general"}</definedName>
    <definedName name="_____gtr4" localSheetId="13" hidden="1">{"via1",#N/A,TRUE,"general";"via2",#N/A,TRUE,"general";"via3",#N/A,TRUE,"general"}</definedName>
    <definedName name="_____gtr4" localSheetId="4" hidden="1">{"via1",#N/A,TRUE,"general";"via2",#N/A,TRUE,"general";"via3",#N/A,TRUE,"general"}</definedName>
    <definedName name="_____gtr4" localSheetId="11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6" hidden="1">{"via1",#N/A,TRUE,"general";"via2",#N/A,TRUE,"general";"via3",#N/A,TRUE,"general"}</definedName>
    <definedName name="_____h2" localSheetId="14" hidden="1">{"via1",#N/A,TRUE,"general";"via2",#N/A,TRUE,"general";"via3",#N/A,TRUE,"general"}</definedName>
    <definedName name="_____h2" localSheetId="12" hidden="1">{"via1",#N/A,TRUE,"general";"via2",#N/A,TRUE,"general";"via3",#N/A,TRUE,"general"}</definedName>
    <definedName name="_____h2" localSheetId="3" hidden="1">{"via1",#N/A,TRUE,"general";"via2",#N/A,TRUE,"general";"via3",#N/A,TRUE,"general"}</definedName>
    <definedName name="_____h2" localSheetId="10" hidden="1">{"via1",#N/A,TRUE,"general";"via2",#N/A,TRUE,"general";"via3",#N/A,TRUE,"general"}</definedName>
    <definedName name="_____h2" localSheetId="9" hidden="1">{"via1",#N/A,TRUE,"general";"via2",#N/A,TRUE,"general";"via3",#N/A,TRUE,"general"}</definedName>
    <definedName name="_____h2" localSheetId="13" hidden="1">{"via1",#N/A,TRUE,"general";"via2",#N/A,TRUE,"general";"via3",#N/A,TRUE,"general"}</definedName>
    <definedName name="_____h2" localSheetId="4" hidden="1">{"via1",#N/A,TRUE,"general";"via2",#N/A,TRUE,"general";"via3",#N/A,TRUE,"general"}</definedName>
    <definedName name="_____h2" localSheetId="1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6" hidden="1">{"via1",#N/A,TRUE,"general";"via2",#N/A,TRUE,"general";"via3",#N/A,TRUE,"general"}</definedName>
    <definedName name="_____h3" localSheetId="14" hidden="1">{"via1",#N/A,TRUE,"general";"via2",#N/A,TRUE,"general";"via3",#N/A,TRUE,"general"}</definedName>
    <definedName name="_____h3" localSheetId="12" hidden="1">{"via1",#N/A,TRUE,"general";"via2",#N/A,TRUE,"general";"via3",#N/A,TRUE,"general"}</definedName>
    <definedName name="_____h3" localSheetId="3" hidden="1">{"via1",#N/A,TRUE,"general";"via2",#N/A,TRUE,"general";"via3",#N/A,TRUE,"general"}</definedName>
    <definedName name="_____h3" localSheetId="10" hidden="1">{"via1",#N/A,TRUE,"general";"via2",#N/A,TRUE,"general";"via3",#N/A,TRUE,"general"}</definedName>
    <definedName name="_____h3" localSheetId="9" hidden="1">{"via1",#N/A,TRUE,"general";"via2",#N/A,TRUE,"general";"via3",#N/A,TRUE,"general"}</definedName>
    <definedName name="_____h3" localSheetId="13" hidden="1">{"via1",#N/A,TRUE,"general";"via2",#N/A,TRUE,"general";"via3",#N/A,TRUE,"general"}</definedName>
    <definedName name="_____h3" localSheetId="4" hidden="1">{"via1",#N/A,TRUE,"general";"via2",#N/A,TRUE,"general";"via3",#N/A,TRUE,"general"}</definedName>
    <definedName name="_____h3" localSheetId="1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6" hidden="1">{"TAB1",#N/A,TRUE,"GENERAL";"TAB2",#N/A,TRUE,"GENERAL";"TAB3",#N/A,TRUE,"GENERAL";"TAB4",#N/A,TRUE,"GENERAL";"TAB5",#N/A,TRUE,"GENERAL"}</definedName>
    <definedName name="_____h4" localSheetId="14" hidden="1">{"TAB1",#N/A,TRUE,"GENERAL";"TAB2",#N/A,TRUE,"GENERAL";"TAB3",#N/A,TRUE,"GENERAL";"TAB4",#N/A,TRUE,"GENERAL";"TAB5",#N/A,TRUE,"GENERAL"}</definedName>
    <definedName name="_____h4" localSheetId="12" hidden="1">{"TAB1",#N/A,TRUE,"GENERAL";"TAB2",#N/A,TRUE,"GENERAL";"TAB3",#N/A,TRUE,"GENERAL";"TAB4",#N/A,TRUE,"GENERAL";"TAB5",#N/A,TRUE,"GENERAL"}</definedName>
    <definedName name="_____h4" localSheetId="3" hidden="1">{"TAB1",#N/A,TRUE,"GENERAL";"TAB2",#N/A,TRUE,"GENERAL";"TAB3",#N/A,TRUE,"GENERAL";"TAB4",#N/A,TRUE,"GENERAL";"TAB5",#N/A,TRUE,"GENERAL"}</definedName>
    <definedName name="_____h4" localSheetId="10" hidden="1">{"TAB1",#N/A,TRUE,"GENERAL";"TAB2",#N/A,TRUE,"GENERAL";"TAB3",#N/A,TRUE,"GENERAL";"TAB4",#N/A,TRUE,"GENERAL";"TAB5",#N/A,TRUE,"GENERAL"}</definedName>
    <definedName name="_____h4" localSheetId="9" hidden="1">{"TAB1",#N/A,TRUE,"GENERAL";"TAB2",#N/A,TRUE,"GENERAL";"TAB3",#N/A,TRUE,"GENERAL";"TAB4",#N/A,TRUE,"GENERAL";"TAB5",#N/A,TRUE,"GENERAL"}</definedName>
    <definedName name="_____h4" localSheetId="13" hidden="1">{"TAB1",#N/A,TRUE,"GENERAL";"TAB2",#N/A,TRUE,"GENERAL";"TAB3",#N/A,TRUE,"GENERAL";"TAB4",#N/A,TRUE,"GENERAL";"TAB5",#N/A,TRUE,"GENERAL"}</definedName>
    <definedName name="_____h4" localSheetId="4" hidden="1">{"TAB1",#N/A,TRUE,"GENERAL";"TAB2",#N/A,TRUE,"GENERAL";"TAB3",#N/A,TRUE,"GENERAL";"TAB4",#N/A,TRUE,"GENERAL";"TAB5",#N/A,TRUE,"GENERAL"}</definedName>
    <definedName name="_____h4" localSheetId="11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6" hidden="1">{"TAB1",#N/A,TRUE,"GENERAL";"TAB2",#N/A,TRUE,"GENERAL";"TAB3",#N/A,TRUE,"GENERAL";"TAB4",#N/A,TRUE,"GENERAL";"TAB5",#N/A,TRUE,"GENERAL"}</definedName>
    <definedName name="_____h5" localSheetId="14" hidden="1">{"TAB1",#N/A,TRUE,"GENERAL";"TAB2",#N/A,TRUE,"GENERAL";"TAB3",#N/A,TRUE,"GENERAL";"TAB4",#N/A,TRUE,"GENERAL";"TAB5",#N/A,TRUE,"GENERAL"}</definedName>
    <definedName name="_____h5" localSheetId="12" hidden="1">{"TAB1",#N/A,TRUE,"GENERAL";"TAB2",#N/A,TRUE,"GENERAL";"TAB3",#N/A,TRUE,"GENERAL";"TAB4",#N/A,TRUE,"GENERAL";"TAB5",#N/A,TRUE,"GENERAL"}</definedName>
    <definedName name="_____h5" localSheetId="3" hidden="1">{"TAB1",#N/A,TRUE,"GENERAL";"TAB2",#N/A,TRUE,"GENERAL";"TAB3",#N/A,TRUE,"GENERAL";"TAB4",#N/A,TRUE,"GENERAL";"TAB5",#N/A,TRUE,"GENERAL"}</definedName>
    <definedName name="_____h5" localSheetId="10" hidden="1">{"TAB1",#N/A,TRUE,"GENERAL";"TAB2",#N/A,TRUE,"GENERAL";"TAB3",#N/A,TRUE,"GENERAL";"TAB4",#N/A,TRUE,"GENERAL";"TAB5",#N/A,TRUE,"GENERAL"}</definedName>
    <definedName name="_____h5" localSheetId="9" hidden="1">{"TAB1",#N/A,TRUE,"GENERAL";"TAB2",#N/A,TRUE,"GENERAL";"TAB3",#N/A,TRUE,"GENERAL";"TAB4",#N/A,TRUE,"GENERAL";"TAB5",#N/A,TRUE,"GENERAL"}</definedName>
    <definedName name="_____h5" localSheetId="13" hidden="1">{"TAB1",#N/A,TRUE,"GENERAL";"TAB2",#N/A,TRUE,"GENERAL";"TAB3",#N/A,TRUE,"GENERAL";"TAB4",#N/A,TRUE,"GENERAL";"TAB5",#N/A,TRUE,"GENERAL"}</definedName>
    <definedName name="_____h5" localSheetId="4" hidden="1">{"TAB1",#N/A,TRUE,"GENERAL";"TAB2",#N/A,TRUE,"GENERAL";"TAB3",#N/A,TRUE,"GENERAL";"TAB4",#N/A,TRUE,"GENERAL";"TAB5",#N/A,TRUE,"GENERAL"}</definedName>
    <definedName name="_____h5" localSheetId="1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6" hidden="1">{"via1",#N/A,TRUE,"general";"via2",#N/A,TRUE,"general";"via3",#N/A,TRUE,"general"}</definedName>
    <definedName name="_____h6" localSheetId="14" hidden="1">{"via1",#N/A,TRUE,"general";"via2",#N/A,TRUE,"general";"via3",#N/A,TRUE,"general"}</definedName>
    <definedName name="_____h6" localSheetId="12" hidden="1">{"via1",#N/A,TRUE,"general";"via2",#N/A,TRUE,"general";"via3",#N/A,TRUE,"general"}</definedName>
    <definedName name="_____h6" localSheetId="3" hidden="1">{"via1",#N/A,TRUE,"general";"via2",#N/A,TRUE,"general";"via3",#N/A,TRUE,"general"}</definedName>
    <definedName name="_____h6" localSheetId="10" hidden="1">{"via1",#N/A,TRUE,"general";"via2",#N/A,TRUE,"general";"via3",#N/A,TRUE,"general"}</definedName>
    <definedName name="_____h6" localSheetId="9" hidden="1">{"via1",#N/A,TRUE,"general";"via2",#N/A,TRUE,"general";"via3",#N/A,TRUE,"general"}</definedName>
    <definedName name="_____h6" localSheetId="13" hidden="1">{"via1",#N/A,TRUE,"general";"via2",#N/A,TRUE,"general";"via3",#N/A,TRUE,"general"}</definedName>
    <definedName name="_____h6" localSheetId="4" hidden="1">{"via1",#N/A,TRUE,"general";"via2",#N/A,TRUE,"general";"via3",#N/A,TRUE,"general"}</definedName>
    <definedName name="_____h6" localSheetId="11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6" hidden="1">{"TAB1",#N/A,TRUE,"GENERAL";"TAB2",#N/A,TRUE,"GENERAL";"TAB3",#N/A,TRUE,"GENERAL";"TAB4",#N/A,TRUE,"GENERAL";"TAB5",#N/A,TRUE,"GENERAL"}</definedName>
    <definedName name="_____h7" localSheetId="14" hidden="1">{"TAB1",#N/A,TRUE,"GENERAL";"TAB2",#N/A,TRUE,"GENERAL";"TAB3",#N/A,TRUE,"GENERAL";"TAB4",#N/A,TRUE,"GENERAL";"TAB5",#N/A,TRUE,"GENERAL"}</definedName>
    <definedName name="_____h7" localSheetId="12" hidden="1">{"TAB1",#N/A,TRUE,"GENERAL";"TAB2",#N/A,TRUE,"GENERAL";"TAB3",#N/A,TRUE,"GENERAL";"TAB4",#N/A,TRUE,"GENERAL";"TAB5",#N/A,TRUE,"GENERAL"}</definedName>
    <definedName name="_____h7" localSheetId="3" hidden="1">{"TAB1",#N/A,TRUE,"GENERAL";"TAB2",#N/A,TRUE,"GENERAL";"TAB3",#N/A,TRUE,"GENERAL";"TAB4",#N/A,TRUE,"GENERAL";"TAB5",#N/A,TRUE,"GENERAL"}</definedName>
    <definedName name="_____h7" localSheetId="10" hidden="1">{"TAB1",#N/A,TRUE,"GENERAL";"TAB2",#N/A,TRUE,"GENERAL";"TAB3",#N/A,TRUE,"GENERAL";"TAB4",#N/A,TRUE,"GENERAL";"TAB5",#N/A,TRUE,"GENERAL"}</definedName>
    <definedName name="_____h7" localSheetId="9" hidden="1">{"TAB1",#N/A,TRUE,"GENERAL";"TAB2",#N/A,TRUE,"GENERAL";"TAB3",#N/A,TRUE,"GENERAL";"TAB4",#N/A,TRUE,"GENERAL";"TAB5",#N/A,TRUE,"GENERAL"}</definedName>
    <definedName name="_____h7" localSheetId="13" hidden="1">{"TAB1",#N/A,TRUE,"GENERAL";"TAB2",#N/A,TRUE,"GENERAL";"TAB3",#N/A,TRUE,"GENERAL";"TAB4",#N/A,TRUE,"GENERAL";"TAB5",#N/A,TRUE,"GENERAL"}</definedName>
    <definedName name="_____h7" localSheetId="4" hidden="1">{"TAB1",#N/A,TRUE,"GENERAL";"TAB2",#N/A,TRUE,"GENERAL";"TAB3",#N/A,TRUE,"GENERAL";"TAB4",#N/A,TRUE,"GENERAL";"TAB5",#N/A,TRUE,"GENERAL"}</definedName>
    <definedName name="_____h7" localSheetId="11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6" hidden="1">{"via1",#N/A,TRUE,"general";"via2",#N/A,TRUE,"general";"via3",#N/A,TRUE,"general"}</definedName>
    <definedName name="_____h8" localSheetId="14" hidden="1">{"via1",#N/A,TRUE,"general";"via2",#N/A,TRUE,"general";"via3",#N/A,TRUE,"general"}</definedName>
    <definedName name="_____h8" localSheetId="12" hidden="1">{"via1",#N/A,TRUE,"general";"via2",#N/A,TRUE,"general";"via3",#N/A,TRUE,"general"}</definedName>
    <definedName name="_____h8" localSheetId="3" hidden="1">{"via1",#N/A,TRUE,"general";"via2",#N/A,TRUE,"general";"via3",#N/A,TRUE,"general"}</definedName>
    <definedName name="_____h8" localSheetId="10" hidden="1">{"via1",#N/A,TRUE,"general";"via2",#N/A,TRUE,"general";"via3",#N/A,TRUE,"general"}</definedName>
    <definedName name="_____h8" localSheetId="9" hidden="1">{"via1",#N/A,TRUE,"general";"via2",#N/A,TRUE,"general";"via3",#N/A,TRUE,"general"}</definedName>
    <definedName name="_____h8" localSheetId="13" hidden="1">{"via1",#N/A,TRUE,"general";"via2",#N/A,TRUE,"general";"via3",#N/A,TRUE,"general"}</definedName>
    <definedName name="_____h8" localSheetId="4" hidden="1">{"via1",#N/A,TRUE,"general";"via2",#N/A,TRUE,"general";"via3",#N/A,TRUE,"general"}</definedName>
    <definedName name="_____h8" localSheetId="11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6" hidden="1">{"via1",#N/A,TRUE,"general";"via2",#N/A,TRUE,"general";"via3",#N/A,TRUE,"general"}</definedName>
    <definedName name="_____hfh7" localSheetId="14" hidden="1">{"via1",#N/A,TRUE,"general";"via2",#N/A,TRUE,"general";"via3",#N/A,TRUE,"general"}</definedName>
    <definedName name="_____hfh7" localSheetId="12" hidden="1">{"via1",#N/A,TRUE,"general";"via2",#N/A,TRUE,"general";"via3",#N/A,TRUE,"general"}</definedName>
    <definedName name="_____hfh7" localSheetId="3" hidden="1">{"via1",#N/A,TRUE,"general";"via2",#N/A,TRUE,"general";"via3",#N/A,TRUE,"general"}</definedName>
    <definedName name="_____hfh7" localSheetId="10" hidden="1">{"via1",#N/A,TRUE,"general";"via2",#N/A,TRUE,"general";"via3",#N/A,TRUE,"general"}</definedName>
    <definedName name="_____hfh7" localSheetId="9" hidden="1">{"via1",#N/A,TRUE,"general";"via2",#N/A,TRUE,"general";"via3",#N/A,TRUE,"general"}</definedName>
    <definedName name="_____hfh7" localSheetId="13" hidden="1">{"via1",#N/A,TRUE,"general";"via2",#N/A,TRUE,"general";"via3",#N/A,TRUE,"general"}</definedName>
    <definedName name="_____hfh7" localSheetId="4" hidden="1">{"via1",#N/A,TRUE,"general";"via2",#N/A,TRUE,"general";"via3",#N/A,TRUE,"general"}</definedName>
    <definedName name="_____hfh7" localSheetId="1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6" hidden="1">{"via1",#N/A,TRUE,"general";"via2",#N/A,TRUE,"general";"via3",#N/A,TRUE,"general"}</definedName>
    <definedName name="_____i4" localSheetId="14" hidden="1">{"via1",#N/A,TRUE,"general";"via2",#N/A,TRUE,"general";"via3",#N/A,TRUE,"general"}</definedName>
    <definedName name="_____i4" localSheetId="12" hidden="1">{"via1",#N/A,TRUE,"general";"via2",#N/A,TRUE,"general";"via3",#N/A,TRUE,"general"}</definedName>
    <definedName name="_____i4" localSheetId="3" hidden="1">{"via1",#N/A,TRUE,"general";"via2",#N/A,TRUE,"general";"via3",#N/A,TRUE,"general"}</definedName>
    <definedName name="_____i4" localSheetId="10" hidden="1">{"via1",#N/A,TRUE,"general";"via2",#N/A,TRUE,"general";"via3",#N/A,TRUE,"general"}</definedName>
    <definedName name="_____i4" localSheetId="9" hidden="1">{"via1",#N/A,TRUE,"general";"via2",#N/A,TRUE,"general";"via3",#N/A,TRUE,"general"}</definedName>
    <definedName name="_____i4" localSheetId="13" hidden="1">{"via1",#N/A,TRUE,"general";"via2",#N/A,TRUE,"general";"via3",#N/A,TRUE,"general"}</definedName>
    <definedName name="_____i4" localSheetId="4" hidden="1">{"via1",#N/A,TRUE,"general";"via2",#N/A,TRUE,"general";"via3",#N/A,TRUE,"general"}</definedName>
    <definedName name="_____i4" localSheetId="1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6" hidden="1">{"TAB1",#N/A,TRUE,"GENERAL";"TAB2",#N/A,TRUE,"GENERAL";"TAB3",#N/A,TRUE,"GENERAL";"TAB4",#N/A,TRUE,"GENERAL";"TAB5",#N/A,TRUE,"GENERAL"}</definedName>
    <definedName name="_____i5" localSheetId="14" hidden="1">{"TAB1",#N/A,TRUE,"GENERAL";"TAB2",#N/A,TRUE,"GENERAL";"TAB3",#N/A,TRUE,"GENERAL";"TAB4",#N/A,TRUE,"GENERAL";"TAB5",#N/A,TRUE,"GENERAL"}</definedName>
    <definedName name="_____i5" localSheetId="12" hidden="1">{"TAB1",#N/A,TRUE,"GENERAL";"TAB2",#N/A,TRUE,"GENERAL";"TAB3",#N/A,TRUE,"GENERAL";"TAB4",#N/A,TRUE,"GENERAL";"TAB5",#N/A,TRUE,"GENERAL"}</definedName>
    <definedName name="_____i5" localSheetId="3" hidden="1">{"TAB1",#N/A,TRUE,"GENERAL";"TAB2",#N/A,TRUE,"GENERAL";"TAB3",#N/A,TRUE,"GENERAL";"TAB4",#N/A,TRUE,"GENERAL";"TAB5",#N/A,TRUE,"GENERAL"}</definedName>
    <definedName name="_____i5" localSheetId="10" hidden="1">{"TAB1",#N/A,TRUE,"GENERAL";"TAB2",#N/A,TRUE,"GENERAL";"TAB3",#N/A,TRUE,"GENERAL";"TAB4",#N/A,TRUE,"GENERAL";"TAB5",#N/A,TRUE,"GENERAL"}</definedName>
    <definedName name="_____i5" localSheetId="9" hidden="1">{"TAB1",#N/A,TRUE,"GENERAL";"TAB2",#N/A,TRUE,"GENERAL";"TAB3",#N/A,TRUE,"GENERAL";"TAB4",#N/A,TRUE,"GENERAL";"TAB5",#N/A,TRUE,"GENERAL"}</definedName>
    <definedName name="_____i5" localSheetId="13" hidden="1">{"TAB1",#N/A,TRUE,"GENERAL";"TAB2",#N/A,TRUE,"GENERAL";"TAB3",#N/A,TRUE,"GENERAL";"TAB4",#N/A,TRUE,"GENERAL";"TAB5",#N/A,TRUE,"GENERAL"}</definedName>
    <definedName name="_____i5" localSheetId="4" hidden="1">{"TAB1",#N/A,TRUE,"GENERAL";"TAB2",#N/A,TRUE,"GENERAL";"TAB3",#N/A,TRUE,"GENERAL";"TAB4",#N/A,TRUE,"GENERAL";"TAB5",#N/A,TRUE,"GENERAL"}</definedName>
    <definedName name="_____i5" localSheetId="11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6" hidden="1">{"TAB1",#N/A,TRUE,"GENERAL";"TAB2",#N/A,TRUE,"GENERAL";"TAB3",#N/A,TRUE,"GENERAL";"TAB4",#N/A,TRUE,"GENERAL";"TAB5",#N/A,TRUE,"GENERAL"}</definedName>
    <definedName name="_____i6" localSheetId="14" hidden="1">{"TAB1",#N/A,TRUE,"GENERAL";"TAB2",#N/A,TRUE,"GENERAL";"TAB3",#N/A,TRUE,"GENERAL";"TAB4",#N/A,TRUE,"GENERAL";"TAB5",#N/A,TRUE,"GENERAL"}</definedName>
    <definedName name="_____i6" localSheetId="12" hidden="1">{"TAB1",#N/A,TRUE,"GENERAL";"TAB2",#N/A,TRUE,"GENERAL";"TAB3",#N/A,TRUE,"GENERAL";"TAB4",#N/A,TRUE,"GENERAL";"TAB5",#N/A,TRUE,"GENERAL"}</definedName>
    <definedName name="_____i6" localSheetId="3" hidden="1">{"TAB1",#N/A,TRUE,"GENERAL";"TAB2",#N/A,TRUE,"GENERAL";"TAB3",#N/A,TRUE,"GENERAL";"TAB4",#N/A,TRUE,"GENERAL";"TAB5",#N/A,TRUE,"GENERAL"}</definedName>
    <definedName name="_____i6" localSheetId="10" hidden="1">{"TAB1",#N/A,TRUE,"GENERAL";"TAB2",#N/A,TRUE,"GENERAL";"TAB3",#N/A,TRUE,"GENERAL";"TAB4",#N/A,TRUE,"GENERAL";"TAB5",#N/A,TRUE,"GENERAL"}</definedName>
    <definedName name="_____i6" localSheetId="9" hidden="1">{"TAB1",#N/A,TRUE,"GENERAL";"TAB2",#N/A,TRUE,"GENERAL";"TAB3",#N/A,TRUE,"GENERAL";"TAB4",#N/A,TRUE,"GENERAL";"TAB5",#N/A,TRUE,"GENERAL"}</definedName>
    <definedName name="_____i6" localSheetId="13" hidden="1">{"TAB1",#N/A,TRUE,"GENERAL";"TAB2",#N/A,TRUE,"GENERAL";"TAB3",#N/A,TRUE,"GENERAL";"TAB4",#N/A,TRUE,"GENERAL";"TAB5",#N/A,TRUE,"GENERAL"}</definedName>
    <definedName name="_____i6" localSheetId="4" hidden="1">{"TAB1",#N/A,TRUE,"GENERAL";"TAB2",#N/A,TRUE,"GENERAL";"TAB3",#N/A,TRUE,"GENERAL";"TAB4",#N/A,TRUE,"GENERAL";"TAB5",#N/A,TRUE,"GENERAL"}</definedName>
    <definedName name="_____i6" localSheetId="1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6" hidden="1">{"via1",#N/A,TRUE,"general";"via2",#N/A,TRUE,"general";"via3",#N/A,TRUE,"general"}</definedName>
    <definedName name="_____i7" localSheetId="14" hidden="1">{"via1",#N/A,TRUE,"general";"via2",#N/A,TRUE,"general";"via3",#N/A,TRUE,"general"}</definedName>
    <definedName name="_____i7" localSheetId="12" hidden="1">{"via1",#N/A,TRUE,"general";"via2",#N/A,TRUE,"general";"via3",#N/A,TRUE,"general"}</definedName>
    <definedName name="_____i7" localSheetId="3" hidden="1">{"via1",#N/A,TRUE,"general";"via2",#N/A,TRUE,"general";"via3",#N/A,TRUE,"general"}</definedName>
    <definedName name="_____i7" localSheetId="10" hidden="1">{"via1",#N/A,TRUE,"general";"via2",#N/A,TRUE,"general";"via3",#N/A,TRUE,"general"}</definedName>
    <definedName name="_____i7" localSheetId="9" hidden="1">{"via1",#N/A,TRUE,"general";"via2",#N/A,TRUE,"general";"via3",#N/A,TRUE,"general"}</definedName>
    <definedName name="_____i7" localSheetId="13" hidden="1">{"via1",#N/A,TRUE,"general";"via2",#N/A,TRUE,"general";"via3",#N/A,TRUE,"general"}</definedName>
    <definedName name="_____i7" localSheetId="4" hidden="1">{"via1",#N/A,TRUE,"general";"via2",#N/A,TRUE,"general";"via3",#N/A,TRUE,"general"}</definedName>
    <definedName name="_____i7" localSheetId="11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6" hidden="1">{"TAB1",#N/A,TRUE,"GENERAL";"TAB2",#N/A,TRUE,"GENERAL";"TAB3",#N/A,TRUE,"GENERAL";"TAB4",#N/A,TRUE,"GENERAL";"TAB5",#N/A,TRUE,"GENERAL"}</definedName>
    <definedName name="_____i77" localSheetId="14" hidden="1">{"TAB1",#N/A,TRUE,"GENERAL";"TAB2",#N/A,TRUE,"GENERAL";"TAB3",#N/A,TRUE,"GENERAL";"TAB4",#N/A,TRUE,"GENERAL";"TAB5",#N/A,TRUE,"GENERAL"}</definedName>
    <definedName name="_____i77" localSheetId="12" hidden="1">{"TAB1",#N/A,TRUE,"GENERAL";"TAB2",#N/A,TRUE,"GENERAL";"TAB3",#N/A,TRUE,"GENERAL";"TAB4",#N/A,TRUE,"GENERAL";"TAB5",#N/A,TRUE,"GENERAL"}</definedName>
    <definedName name="_____i77" localSheetId="3" hidden="1">{"TAB1",#N/A,TRUE,"GENERAL";"TAB2",#N/A,TRUE,"GENERAL";"TAB3",#N/A,TRUE,"GENERAL";"TAB4",#N/A,TRUE,"GENERAL";"TAB5",#N/A,TRUE,"GENERAL"}</definedName>
    <definedName name="_____i77" localSheetId="10" hidden="1">{"TAB1",#N/A,TRUE,"GENERAL";"TAB2",#N/A,TRUE,"GENERAL";"TAB3",#N/A,TRUE,"GENERAL";"TAB4",#N/A,TRUE,"GENERAL";"TAB5",#N/A,TRUE,"GENERAL"}</definedName>
    <definedName name="_____i77" localSheetId="9" hidden="1">{"TAB1",#N/A,TRUE,"GENERAL";"TAB2",#N/A,TRUE,"GENERAL";"TAB3",#N/A,TRUE,"GENERAL";"TAB4",#N/A,TRUE,"GENERAL";"TAB5",#N/A,TRUE,"GENERAL"}</definedName>
    <definedName name="_____i77" localSheetId="13" hidden="1">{"TAB1",#N/A,TRUE,"GENERAL";"TAB2",#N/A,TRUE,"GENERAL";"TAB3",#N/A,TRUE,"GENERAL";"TAB4",#N/A,TRUE,"GENERAL";"TAB5",#N/A,TRUE,"GENERAL"}</definedName>
    <definedName name="_____i77" localSheetId="4" hidden="1">{"TAB1",#N/A,TRUE,"GENERAL";"TAB2",#N/A,TRUE,"GENERAL";"TAB3",#N/A,TRUE,"GENERAL";"TAB4",#N/A,TRUE,"GENERAL";"TAB5",#N/A,TRUE,"GENERAL"}</definedName>
    <definedName name="_____i77" localSheetId="11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6" hidden="1">{"via1",#N/A,TRUE,"general";"via2",#N/A,TRUE,"general";"via3",#N/A,TRUE,"general"}</definedName>
    <definedName name="_____i8" localSheetId="14" hidden="1">{"via1",#N/A,TRUE,"general";"via2",#N/A,TRUE,"general";"via3",#N/A,TRUE,"general"}</definedName>
    <definedName name="_____i8" localSheetId="12" hidden="1">{"via1",#N/A,TRUE,"general";"via2",#N/A,TRUE,"general";"via3",#N/A,TRUE,"general"}</definedName>
    <definedName name="_____i8" localSheetId="3" hidden="1">{"via1",#N/A,TRUE,"general";"via2",#N/A,TRUE,"general";"via3",#N/A,TRUE,"general"}</definedName>
    <definedName name="_____i8" localSheetId="10" hidden="1">{"via1",#N/A,TRUE,"general";"via2",#N/A,TRUE,"general";"via3",#N/A,TRUE,"general"}</definedName>
    <definedName name="_____i8" localSheetId="9" hidden="1">{"via1",#N/A,TRUE,"general";"via2",#N/A,TRUE,"general";"via3",#N/A,TRUE,"general"}</definedName>
    <definedName name="_____i8" localSheetId="13" hidden="1">{"via1",#N/A,TRUE,"general";"via2",#N/A,TRUE,"general";"via3",#N/A,TRUE,"general"}</definedName>
    <definedName name="_____i8" localSheetId="4" hidden="1">{"via1",#N/A,TRUE,"general";"via2",#N/A,TRUE,"general";"via3",#N/A,TRUE,"general"}</definedName>
    <definedName name="_____i8" localSheetId="11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6" hidden="1">{"TAB1",#N/A,TRUE,"GENERAL";"TAB2",#N/A,TRUE,"GENERAL";"TAB3",#N/A,TRUE,"GENERAL";"TAB4",#N/A,TRUE,"GENERAL";"TAB5",#N/A,TRUE,"GENERAL"}</definedName>
    <definedName name="_____i9" localSheetId="14" hidden="1">{"TAB1",#N/A,TRUE,"GENERAL";"TAB2",#N/A,TRUE,"GENERAL";"TAB3",#N/A,TRUE,"GENERAL";"TAB4",#N/A,TRUE,"GENERAL";"TAB5",#N/A,TRUE,"GENERAL"}</definedName>
    <definedName name="_____i9" localSheetId="12" hidden="1">{"TAB1",#N/A,TRUE,"GENERAL";"TAB2",#N/A,TRUE,"GENERAL";"TAB3",#N/A,TRUE,"GENERAL";"TAB4",#N/A,TRUE,"GENERAL";"TAB5",#N/A,TRUE,"GENERAL"}</definedName>
    <definedName name="_____i9" localSheetId="3" hidden="1">{"TAB1",#N/A,TRUE,"GENERAL";"TAB2",#N/A,TRUE,"GENERAL";"TAB3",#N/A,TRUE,"GENERAL";"TAB4",#N/A,TRUE,"GENERAL";"TAB5",#N/A,TRUE,"GENERAL"}</definedName>
    <definedName name="_____i9" localSheetId="10" hidden="1">{"TAB1",#N/A,TRUE,"GENERAL";"TAB2",#N/A,TRUE,"GENERAL";"TAB3",#N/A,TRUE,"GENERAL";"TAB4",#N/A,TRUE,"GENERAL";"TAB5",#N/A,TRUE,"GENERAL"}</definedName>
    <definedName name="_____i9" localSheetId="9" hidden="1">{"TAB1",#N/A,TRUE,"GENERAL";"TAB2",#N/A,TRUE,"GENERAL";"TAB3",#N/A,TRUE,"GENERAL";"TAB4",#N/A,TRUE,"GENERAL";"TAB5",#N/A,TRUE,"GENERAL"}</definedName>
    <definedName name="_____i9" localSheetId="13" hidden="1">{"TAB1",#N/A,TRUE,"GENERAL";"TAB2",#N/A,TRUE,"GENERAL";"TAB3",#N/A,TRUE,"GENERAL";"TAB4",#N/A,TRUE,"GENERAL";"TAB5",#N/A,TRUE,"GENERAL"}</definedName>
    <definedName name="_____i9" localSheetId="4" hidden="1">{"TAB1",#N/A,TRUE,"GENERAL";"TAB2",#N/A,TRUE,"GENERAL";"TAB3",#N/A,TRUE,"GENERAL";"TAB4",#N/A,TRUE,"GENERAL";"TAB5",#N/A,TRUE,"GENERAL"}</definedName>
    <definedName name="_____i9" localSheetId="11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k3" localSheetId="6" hidden="1">{"TAB1",#N/A,TRUE,"GENERAL";"TAB2",#N/A,TRUE,"GENERAL";"TAB3",#N/A,TRUE,"GENERAL";"TAB4",#N/A,TRUE,"GENERAL";"TAB5",#N/A,TRUE,"GENERAL"}</definedName>
    <definedName name="_____k3" localSheetId="14" hidden="1">{"TAB1",#N/A,TRUE,"GENERAL";"TAB2",#N/A,TRUE,"GENERAL";"TAB3",#N/A,TRUE,"GENERAL";"TAB4",#N/A,TRUE,"GENERAL";"TAB5",#N/A,TRUE,"GENERAL"}</definedName>
    <definedName name="_____k3" localSheetId="12" hidden="1">{"TAB1",#N/A,TRUE,"GENERAL";"TAB2",#N/A,TRUE,"GENERAL";"TAB3",#N/A,TRUE,"GENERAL";"TAB4",#N/A,TRUE,"GENERAL";"TAB5",#N/A,TRUE,"GENERAL"}</definedName>
    <definedName name="_____k3" localSheetId="3" hidden="1">{"TAB1",#N/A,TRUE,"GENERAL";"TAB2",#N/A,TRUE,"GENERAL";"TAB3",#N/A,TRUE,"GENERAL";"TAB4",#N/A,TRUE,"GENERAL";"TAB5",#N/A,TRUE,"GENERAL"}</definedName>
    <definedName name="_____k3" localSheetId="10" hidden="1">{"TAB1",#N/A,TRUE,"GENERAL";"TAB2",#N/A,TRUE,"GENERAL";"TAB3",#N/A,TRUE,"GENERAL";"TAB4",#N/A,TRUE,"GENERAL";"TAB5",#N/A,TRUE,"GENERAL"}</definedName>
    <definedName name="_____k3" localSheetId="9" hidden="1">{"TAB1",#N/A,TRUE,"GENERAL";"TAB2",#N/A,TRUE,"GENERAL";"TAB3",#N/A,TRUE,"GENERAL";"TAB4",#N/A,TRUE,"GENERAL";"TAB5",#N/A,TRUE,"GENERAL"}</definedName>
    <definedName name="_____k3" localSheetId="13" hidden="1">{"TAB1",#N/A,TRUE,"GENERAL";"TAB2",#N/A,TRUE,"GENERAL";"TAB3",#N/A,TRUE,"GENERAL";"TAB4",#N/A,TRUE,"GENERAL";"TAB5",#N/A,TRUE,"GENERAL"}</definedName>
    <definedName name="_____k3" localSheetId="4" hidden="1">{"TAB1",#N/A,TRUE,"GENERAL";"TAB2",#N/A,TRUE,"GENERAL";"TAB3",#N/A,TRUE,"GENERAL";"TAB4",#N/A,TRUE,"GENERAL";"TAB5",#N/A,TRUE,"GENERAL"}</definedName>
    <definedName name="_____k3" localSheetId="1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6" hidden="1">{"via1",#N/A,TRUE,"general";"via2",#N/A,TRUE,"general";"via3",#N/A,TRUE,"general"}</definedName>
    <definedName name="_____k4" localSheetId="14" hidden="1">{"via1",#N/A,TRUE,"general";"via2",#N/A,TRUE,"general";"via3",#N/A,TRUE,"general"}</definedName>
    <definedName name="_____k4" localSheetId="12" hidden="1">{"via1",#N/A,TRUE,"general";"via2",#N/A,TRUE,"general";"via3",#N/A,TRUE,"general"}</definedName>
    <definedName name="_____k4" localSheetId="3" hidden="1">{"via1",#N/A,TRUE,"general";"via2",#N/A,TRUE,"general";"via3",#N/A,TRUE,"general"}</definedName>
    <definedName name="_____k4" localSheetId="10" hidden="1">{"via1",#N/A,TRUE,"general";"via2",#N/A,TRUE,"general";"via3",#N/A,TRUE,"general"}</definedName>
    <definedName name="_____k4" localSheetId="9" hidden="1">{"via1",#N/A,TRUE,"general";"via2",#N/A,TRUE,"general";"via3",#N/A,TRUE,"general"}</definedName>
    <definedName name="_____k4" localSheetId="13" hidden="1">{"via1",#N/A,TRUE,"general";"via2",#N/A,TRUE,"general";"via3",#N/A,TRUE,"general"}</definedName>
    <definedName name="_____k4" localSheetId="4" hidden="1">{"via1",#N/A,TRUE,"general";"via2",#N/A,TRUE,"general";"via3",#N/A,TRUE,"general"}</definedName>
    <definedName name="_____k4" localSheetId="11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6" hidden="1">{"via1",#N/A,TRUE,"general";"via2",#N/A,TRUE,"general";"via3",#N/A,TRUE,"general"}</definedName>
    <definedName name="_____k5" localSheetId="14" hidden="1">{"via1",#N/A,TRUE,"general";"via2",#N/A,TRUE,"general";"via3",#N/A,TRUE,"general"}</definedName>
    <definedName name="_____k5" localSheetId="12" hidden="1">{"via1",#N/A,TRUE,"general";"via2",#N/A,TRUE,"general";"via3",#N/A,TRUE,"general"}</definedName>
    <definedName name="_____k5" localSheetId="3" hidden="1">{"via1",#N/A,TRUE,"general";"via2",#N/A,TRUE,"general";"via3",#N/A,TRUE,"general"}</definedName>
    <definedName name="_____k5" localSheetId="10" hidden="1">{"via1",#N/A,TRUE,"general";"via2",#N/A,TRUE,"general";"via3",#N/A,TRUE,"general"}</definedName>
    <definedName name="_____k5" localSheetId="9" hidden="1">{"via1",#N/A,TRUE,"general";"via2",#N/A,TRUE,"general";"via3",#N/A,TRUE,"general"}</definedName>
    <definedName name="_____k5" localSheetId="13" hidden="1">{"via1",#N/A,TRUE,"general";"via2",#N/A,TRUE,"general";"via3",#N/A,TRUE,"general"}</definedName>
    <definedName name="_____k5" localSheetId="4" hidden="1">{"via1",#N/A,TRUE,"general";"via2",#N/A,TRUE,"general";"via3",#N/A,TRUE,"general"}</definedName>
    <definedName name="_____k5" localSheetId="1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6" hidden="1">{"TAB1",#N/A,TRUE,"GENERAL";"TAB2",#N/A,TRUE,"GENERAL";"TAB3",#N/A,TRUE,"GENERAL";"TAB4",#N/A,TRUE,"GENERAL";"TAB5",#N/A,TRUE,"GENERAL"}</definedName>
    <definedName name="_____k6" localSheetId="14" hidden="1">{"TAB1",#N/A,TRUE,"GENERAL";"TAB2",#N/A,TRUE,"GENERAL";"TAB3",#N/A,TRUE,"GENERAL";"TAB4",#N/A,TRUE,"GENERAL";"TAB5",#N/A,TRUE,"GENERAL"}</definedName>
    <definedName name="_____k6" localSheetId="12" hidden="1">{"TAB1",#N/A,TRUE,"GENERAL";"TAB2",#N/A,TRUE,"GENERAL";"TAB3",#N/A,TRUE,"GENERAL";"TAB4",#N/A,TRUE,"GENERAL";"TAB5",#N/A,TRUE,"GENERAL"}</definedName>
    <definedName name="_____k6" localSheetId="3" hidden="1">{"TAB1",#N/A,TRUE,"GENERAL";"TAB2",#N/A,TRUE,"GENERAL";"TAB3",#N/A,TRUE,"GENERAL";"TAB4",#N/A,TRUE,"GENERAL";"TAB5",#N/A,TRUE,"GENERAL"}</definedName>
    <definedName name="_____k6" localSheetId="10" hidden="1">{"TAB1",#N/A,TRUE,"GENERAL";"TAB2",#N/A,TRUE,"GENERAL";"TAB3",#N/A,TRUE,"GENERAL";"TAB4",#N/A,TRUE,"GENERAL";"TAB5",#N/A,TRUE,"GENERAL"}</definedName>
    <definedName name="_____k6" localSheetId="9" hidden="1">{"TAB1",#N/A,TRUE,"GENERAL";"TAB2",#N/A,TRUE,"GENERAL";"TAB3",#N/A,TRUE,"GENERAL";"TAB4",#N/A,TRUE,"GENERAL";"TAB5",#N/A,TRUE,"GENERAL"}</definedName>
    <definedName name="_____k6" localSheetId="13" hidden="1">{"TAB1",#N/A,TRUE,"GENERAL";"TAB2",#N/A,TRUE,"GENERAL";"TAB3",#N/A,TRUE,"GENERAL";"TAB4",#N/A,TRUE,"GENERAL";"TAB5",#N/A,TRUE,"GENERAL"}</definedName>
    <definedName name="_____k6" localSheetId="4" hidden="1">{"TAB1",#N/A,TRUE,"GENERAL";"TAB2",#N/A,TRUE,"GENERAL";"TAB3",#N/A,TRUE,"GENERAL";"TAB4",#N/A,TRUE,"GENERAL";"TAB5",#N/A,TRUE,"GENERAL"}</definedName>
    <definedName name="_____k6" localSheetId="11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6" hidden="1">{"via1",#N/A,TRUE,"general";"via2",#N/A,TRUE,"general";"via3",#N/A,TRUE,"general"}</definedName>
    <definedName name="_____k7" localSheetId="14" hidden="1">{"via1",#N/A,TRUE,"general";"via2",#N/A,TRUE,"general";"via3",#N/A,TRUE,"general"}</definedName>
    <definedName name="_____k7" localSheetId="12" hidden="1">{"via1",#N/A,TRUE,"general";"via2",#N/A,TRUE,"general";"via3",#N/A,TRUE,"general"}</definedName>
    <definedName name="_____k7" localSheetId="3" hidden="1">{"via1",#N/A,TRUE,"general";"via2",#N/A,TRUE,"general";"via3",#N/A,TRUE,"general"}</definedName>
    <definedName name="_____k7" localSheetId="10" hidden="1">{"via1",#N/A,TRUE,"general";"via2",#N/A,TRUE,"general";"via3",#N/A,TRUE,"general"}</definedName>
    <definedName name="_____k7" localSheetId="9" hidden="1">{"via1",#N/A,TRUE,"general";"via2",#N/A,TRUE,"general";"via3",#N/A,TRUE,"general"}</definedName>
    <definedName name="_____k7" localSheetId="13" hidden="1">{"via1",#N/A,TRUE,"general";"via2",#N/A,TRUE,"general";"via3",#N/A,TRUE,"general"}</definedName>
    <definedName name="_____k7" localSheetId="4" hidden="1">{"via1",#N/A,TRUE,"general";"via2",#N/A,TRUE,"general";"via3",#N/A,TRUE,"general"}</definedName>
    <definedName name="_____k7" localSheetId="11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6" hidden="1">{"via1",#N/A,TRUE,"general";"via2",#N/A,TRUE,"general";"via3",#N/A,TRUE,"general"}</definedName>
    <definedName name="_____k8" localSheetId="14" hidden="1">{"via1",#N/A,TRUE,"general";"via2",#N/A,TRUE,"general";"via3",#N/A,TRUE,"general"}</definedName>
    <definedName name="_____k8" localSheetId="12" hidden="1">{"via1",#N/A,TRUE,"general";"via2",#N/A,TRUE,"general";"via3",#N/A,TRUE,"general"}</definedName>
    <definedName name="_____k8" localSheetId="3" hidden="1">{"via1",#N/A,TRUE,"general";"via2",#N/A,TRUE,"general";"via3",#N/A,TRUE,"general"}</definedName>
    <definedName name="_____k8" localSheetId="10" hidden="1">{"via1",#N/A,TRUE,"general";"via2",#N/A,TRUE,"general";"via3",#N/A,TRUE,"general"}</definedName>
    <definedName name="_____k8" localSheetId="9" hidden="1">{"via1",#N/A,TRUE,"general";"via2",#N/A,TRUE,"general";"via3",#N/A,TRUE,"general"}</definedName>
    <definedName name="_____k8" localSheetId="13" hidden="1">{"via1",#N/A,TRUE,"general";"via2",#N/A,TRUE,"general";"via3",#N/A,TRUE,"general"}</definedName>
    <definedName name="_____k8" localSheetId="4" hidden="1">{"via1",#N/A,TRUE,"general";"via2",#N/A,TRUE,"general";"via3",#N/A,TRUE,"general"}</definedName>
    <definedName name="_____k8" localSheetId="1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6" hidden="1">{"TAB1",#N/A,TRUE,"GENERAL";"TAB2",#N/A,TRUE,"GENERAL";"TAB3",#N/A,TRUE,"GENERAL";"TAB4",#N/A,TRUE,"GENERAL";"TAB5",#N/A,TRUE,"GENERAL"}</definedName>
    <definedName name="_____k9" localSheetId="14" hidden="1">{"TAB1",#N/A,TRUE,"GENERAL";"TAB2",#N/A,TRUE,"GENERAL";"TAB3",#N/A,TRUE,"GENERAL";"TAB4",#N/A,TRUE,"GENERAL";"TAB5",#N/A,TRUE,"GENERAL"}</definedName>
    <definedName name="_____k9" localSheetId="12" hidden="1">{"TAB1",#N/A,TRUE,"GENERAL";"TAB2",#N/A,TRUE,"GENERAL";"TAB3",#N/A,TRUE,"GENERAL";"TAB4",#N/A,TRUE,"GENERAL";"TAB5",#N/A,TRUE,"GENERAL"}</definedName>
    <definedName name="_____k9" localSheetId="3" hidden="1">{"TAB1",#N/A,TRUE,"GENERAL";"TAB2",#N/A,TRUE,"GENERAL";"TAB3",#N/A,TRUE,"GENERAL";"TAB4",#N/A,TRUE,"GENERAL";"TAB5",#N/A,TRUE,"GENERAL"}</definedName>
    <definedName name="_____k9" localSheetId="10" hidden="1">{"TAB1",#N/A,TRUE,"GENERAL";"TAB2",#N/A,TRUE,"GENERAL";"TAB3",#N/A,TRUE,"GENERAL";"TAB4",#N/A,TRUE,"GENERAL";"TAB5",#N/A,TRUE,"GENERAL"}</definedName>
    <definedName name="_____k9" localSheetId="9" hidden="1">{"TAB1",#N/A,TRUE,"GENERAL";"TAB2",#N/A,TRUE,"GENERAL";"TAB3",#N/A,TRUE,"GENERAL";"TAB4",#N/A,TRUE,"GENERAL";"TAB5",#N/A,TRUE,"GENERAL"}</definedName>
    <definedName name="_____k9" localSheetId="13" hidden="1">{"TAB1",#N/A,TRUE,"GENERAL";"TAB2",#N/A,TRUE,"GENERAL";"TAB3",#N/A,TRUE,"GENERAL";"TAB4",#N/A,TRUE,"GENERAL";"TAB5",#N/A,TRUE,"GENERAL"}</definedName>
    <definedName name="_____k9" localSheetId="4" hidden="1">{"TAB1",#N/A,TRUE,"GENERAL";"TAB2",#N/A,TRUE,"GENERAL";"TAB3",#N/A,TRUE,"GENERAL";"TAB4",#N/A,TRUE,"GENERAL";"TAB5",#N/A,TRUE,"GENERAL"}</definedName>
    <definedName name="_____k9" localSheetId="11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6" hidden="1">{"TAB1",#N/A,TRUE,"GENERAL";"TAB2",#N/A,TRUE,"GENERAL";"TAB3",#N/A,TRUE,"GENERAL";"TAB4",#N/A,TRUE,"GENERAL";"TAB5",#N/A,TRUE,"GENERAL"}</definedName>
    <definedName name="_____kjk6" localSheetId="14" hidden="1">{"TAB1",#N/A,TRUE,"GENERAL";"TAB2",#N/A,TRUE,"GENERAL";"TAB3",#N/A,TRUE,"GENERAL";"TAB4",#N/A,TRUE,"GENERAL";"TAB5",#N/A,TRUE,"GENERAL"}</definedName>
    <definedName name="_____kjk6" localSheetId="12" hidden="1">{"TAB1",#N/A,TRUE,"GENERAL";"TAB2",#N/A,TRUE,"GENERAL";"TAB3",#N/A,TRUE,"GENERAL";"TAB4",#N/A,TRUE,"GENERAL";"TAB5",#N/A,TRUE,"GENERAL"}</definedName>
    <definedName name="_____kjk6" localSheetId="3" hidden="1">{"TAB1",#N/A,TRUE,"GENERAL";"TAB2",#N/A,TRUE,"GENERAL";"TAB3",#N/A,TRUE,"GENERAL";"TAB4",#N/A,TRUE,"GENERAL";"TAB5",#N/A,TRUE,"GENERAL"}</definedName>
    <definedName name="_____kjk6" localSheetId="10" hidden="1">{"TAB1",#N/A,TRUE,"GENERAL";"TAB2",#N/A,TRUE,"GENERAL";"TAB3",#N/A,TRUE,"GENERAL";"TAB4",#N/A,TRUE,"GENERAL";"TAB5",#N/A,TRUE,"GENERAL"}</definedName>
    <definedName name="_____kjk6" localSheetId="9" hidden="1">{"TAB1",#N/A,TRUE,"GENERAL";"TAB2",#N/A,TRUE,"GENERAL";"TAB3",#N/A,TRUE,"GENERAL";"TAB4",#N/A,TRUE,"GENERAL";"TAB5",#N/A,TRUE,"GENERAL"}</definedName>
    <definedName name="_____kjk6" localSheetId="13" hidden="1">{"TAB1",#N/A,TRUE,"GENERAL";"TAB2",#N/A,TRUE,"GENERAL";"TAB3",#N/A,TRUE,"GENERAL";"TAB4",#N/A,TRUE,"GENERAL";"TAB5",#N/A,TRUE,"GENERAL"}</definedName>
    <definedName name="_____kjk6" localSheetId="4" hidden="1">{"TAB1",#N/A,TRUE,"GENERAL";"TAB2",#N/A,TRUE,"GENERAL";"TAB3",#N/A,TRUE,"GENERAL";"TAB4",#N/A,TRUE,"GENERAL";"TAB5",#N/A,TRUE,"GENERAL"}</definedName>
    <definedName name="_____kjk6" localSheetId="1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A124">#REF!</definedName>
    <definedName name="_____LAC18">#REF!</definedName>
    <definedName name="_____m3" localSheetId="6" hidden="1">{"via1",#N/A,TRUE,"general";"via2",#N/A,TRUE,"general";"via3",#N/A,TRUE,"general"}</definedName>
    <definedName name="_____m3" localSheetId="14" hidden="1">{"via1",#N/A,TRUE,"general";"via2",#N/A,TRUE,"general";"via3",#N/A,TRUE,"general"}</definedName>
    <definedName name="_____m3" localSheetId="12" hidden="1">{"via1",#N/A,TRUE,"general";"via2",#N/A,TRUE,"general";"via3",#N/A,TRUE,"general"}</definedName>
    <definedName name="_____m3" localSheetId="3" hidden="1">{"via1",#N/A,TRUE,"general";"via2",#N/A,TRUE,"general";"via3",#N/A,TRUE,"general"}</definedName>
    <definedName name="_____m3" localSheetId="10" hidden="1">{"via1",#N/A,TRUE,"general";"via2",#N/A,TRUE,"general";"via3",#N/A,TRUE,"general"}</definedName>
    <definedName name="_____m3" localSheetId="9" hidden="1">{"via1",#N/A,TRUE,"general";"via2",#N/A,TRUE,"general";"via3",#N/A,TRUE,"general"}</definedName>
    <definedName name="_____m3" localSheetId="13" hidden="1">{"via1",#N/A,TRUE,"general";"via2",#N/A,TRUE,"general";"via3",#N/A,TRUE,"general"}</definedName>
    <definedName name="_____m3" localSheetId="4" hidden="1">{"via1",#N/A,TRUE,"general";"via2",#N/A,TRUE,"general";"via3",#N/A,TRUE,"general"}</definedName>
    <definedName name="_____m3" localSheetId="11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6" hidden="1">{"TAB1",#N/A,TRUE,"GENERAL";"TAB2",#N/A,TRUE,"GENERAL";"TAB3",#N/A,TRUE,"GENERAL";"TAB4",#N/A,TRUE,"GENERAL";"TAB5",#N/A,TRUE,"GENERAL"}</definedName>
    <definedName name="_____m4" localSheetId="14" hidden="1">{"TAB1",#N/A,TRUE,"GENERAL";"TAB2",#N/A,TRUE,"GENERAL";"TAB3",#N/A,TRUE,"GENERAL";"TAB4",#N/A,TRUE,"GENERAL";"TAB5",#N/A,TRUE,"GENERAL"}</definedName>
    <definedName name="_____m4" localSheetId="12" hidden="1">{"TAB1",#N/A,TRUE,"GENERAL";"TAB2",#N/A,TRUE,"GENERAL";"TAB3",#N/A,TRUE,"GENERAL";"TAB4",#N/A,TRUE,"GENERAL";"TAB5",#N/A,TRUE,"GENERAL"}</definedName>
    <definedName name="_____m4" localSheetId="3" hidden="1">{"TAB1",#N/A,TRUE,"GENERAL";"TAB2",#N/A,TRUE,"GENERAL";"TAB3",#N/A,TRUE,"GENERAL";"TAB4",#N/A,TRUE,"GENERAL";"TAB5",#N/A,TRUE,"GENERAL"}</definedName>
    <definedName name="_____m4" localSheetId="10" hidden="1">{"TAB1",#N/A,TRUE,"GENERAL";"TAB2",#N/A,TRUE,"GENERAL";"TAB3",#N/A,TRUE,"GENERAL";"TAB4",#N/A,TRUE,"GENERAL";"TAB5",#N/A,TRUE,"GENERAL"}</definedName>
    <definedName name="_____m4" localSheetId="9" hidden="1">{"TAB1",#N/A,TRUE,"GENERAL";"TAB2",#N/A,TRUE,"GENERAL";"TAB3",#N/A,TRUE,"GENERAL";"TAB4",#N/A,TRUE,"GENERAL";"TAB5",#N/A,TRUE,"GENERAL"}</definedName>
    <definedName name="_____m4" localSheetId="13" hidden="1">{"TAB1",#N/A,TRUE,"GENERAL";"TAB2",#N/A,TRUE,"GENERAL";"TAB3",#N/A,TRUE,"GENERAL";"TAB4",#N/A,TRUE,"GENERAL";"TAB5",#N/A,TRUE,"GENERAL"}</definedName>
    <definedName name="_____m4" localSheetId="4" hidden="1">{"TAB1",#N/A,TRUE,"GENERAL";"TAB2",#N/A,TRUE,"GENERAL";"TAB3",#N/A,TRUE,"GENERAL";"TAB4",#N/A,TRUE,"GENERAL";"TAB5",#N/A,TRUE,"GENERAL"}</definedName>
    <definedName name="_____m4" localSheetId="11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6" hidden="1">{"via1",#N/A,TRUE,"general";"via2",#N/A,TRUE,"general";"via3",#N/A,TRUE,"general"}</definedName>
    <definedName name="_____m5" localSheetId="14" hidden="1">{"via1",#N/A,TRUE,"general";"via2",#N/A,TRUE,"general";"via3",#N/A,TRUE,"general"}</definedName>
    <definedName name="_____m5" localSheetId="12" hidden="1">{"via1",#N/A,TRUE,"general";"via2",#N/A,TRUE,"general";"via3",#N/A,TRUE,"general"}</definedName>
    <definedName name="_____m5" localSheetId="3" hidden="1">{"via1",#N/A,TRUE,"general";"via2",#N/A,TRUE,"general";"via3",#N/A,TRUE,"general"}</definedName>
    <definedName name="_____m5" localSheetId="10" hidden="1">{"via1",#N/A,TRUE,"general";"via2",#N/A,TRUE,"general";"via3",#N/A,TRUE,"general"}</definedName>
    <definedName name="_____m5" localSheetId="9" hidden="1">{"via1",#N/A,TRUE,"general";"via2",#N/A,TRUE,"general";"via3",#N/A,TRUE,"general"}</definedName>
    <definedName name="_____m5" localSheetId="13" hidden="1">{"via1",#N/A,TRUE,"general";"via2",#N/A,TRUE,"general";"via3",#N/A,TRUE,"general"}</definedName>
    <definedName name="_____m5" localSheetId="4" hidden="1">{"via1",#N/A,TRUE,"general";"via2",#N/A,TRUE,"general";"via3",#N/A,TRUE,"general"}</definedName>
    <definedName name="_____m5" localSheetId="11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6" hidden="1">{"TAB1",#N/A,TRUE,"GENERAL";"TAB2",#N/A,TRUE,"GENERAL";"TAB3",#N/A,TRUE,"GENERAL";"TAB4",#N/A,TRUE,"GENERAL";"TAB5",#N/A,TRUE,"GENERAL"}</definedName>
    <definedName name="_____m6" localSheetId="14" hidden="1">{"TAB1",#N/A,TRUE,"GENERAL";"TAB2",#N/A,TRUE,"GENERAL";"TAB3",#N/A,TRUE,"GENERAL";"TAB4",#N/A,TRUE,"GENERAL";"TAB5",#N/A,TRUE,"GENERAL"}</definedName>
    <definedName name="_____m6" localSheetId="12" hidden="1">{"TAB1",#N/A,TRUE,"GENERAL";"TAB2",#N/A,TRUE,"GENERAL";"TAB3",#N/A,TRUE,"GENERAL";"TAB4",#N/A,TRUE,"GENERAL";"TAB5",#N/A,TRUE,"GENERAL"}</definedName>
    <definedName name="_____m6" localSheetId="3" hidden="1">{"TAB1",#N/A,TRUE,"GENERAL";"TAB2",#N/A,TRUE,"GENERAL";"TAB3",#N/A,TRUE,"GENERAL";"TAB4",#N/A,TRUE,"GENERAL";"TAB5",#N/A,TRUE,"GENERAL"}</definedName>
    <definedName name="_____m6" localSheetId="10" hidden="1">{"TAB1",#N/A,TRUE,"GENERAL";"TAB2",#N/A,TRUE,"GENERAL";"TAB3",#N/A,TRUE,"GENERAL";"TAB4",#N/A,TRUE,"GENERAL";"TAB5",#N/A,TRUE,"GENERAL"}</definedName>
    <definedName name="_____m6" localSheetId="9" hidden="1">{"TAB1",#N/A,TRUE,"GENERAL";"TAB2",#N/A,TRUE,"GENERAL";"TAB3",#N/A,TRUE,"GENERAL";"TAB4",#N/A,TRUE,"GENERAL";"TAB5",#N/A,TRUE,"GENERAL"}</definedName>
    <definedName name="_____m6" localSheetId="13" hidden="1">{"TAB1",#N/A,TRUE,"GENERAL";"TAB2",#N/A,TRUE,"GENERAL";"TAB3",#N/A,TRUE,"GENERAL";"TAB4",#N/A,TRUE,"GENERAL";"TAB5",#N/A,TRUE,"GENERAL"}</definedName>
    <definedName name="_____m6" localSheetId="4" hidden="1">{"TAB1",#N/A,TRUE,"GENERAL";"TAB2",#N/A,TRUE,"GENERAL";"TAB3",#N/A,TRUE,"GENERAL";"TAB4",#N/A,TRUE,"GENERAL";"TAB5",#N/A,TRUE,"GENERAL"}</definedName>
    <definedName name="_____m6" localSheetId="11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6" hidden="1">{"TAB1",#N/A,TRUE,"GENERAL";"TAB2",#N/A,TRUE,"GENERAL";"TAB3",#N/A,TRUE,"GENERAL";"TAB4",#N/A,TRUE,"GENERAL";"TAB5",#N/A,TRUE,"GENERAL"}</definedName>
    <definedName name="_____m7" localSheetId="14" hidden="1">{"TAB1",#N/A,TRUE,"GENERAL";"TAB2",#N/A,TRUE,"GENERAL";"TAB3",#N/A,TRUE,"GENERAL";"TAB4",#N/A,TRUE,"GENERAL";"TAB5",#N/A,TRUE,"GENERAL"}</definedName>
    <definedName name="_____m7" localSheetId="12" hidden="1">{"TAB1",#N/A,TRUE,"GENERAL";"TAB2",#N/A,TRUE,"GENERAL";"TAB3",#N/A,TRUE,"GENERAL";"TAB4",#N/A,TRUE,"GENERAL";"TAB5",#N/A,TRUE,"GENERAL"}</definedName>
    <definedName name="_____m7" localSheetId="3" hidden="1">{"TAB1",#N/A,TRUE,"GENERAL";"TAB2",#N/A,TRUE,"GENERAL";"TAB3",#N/A,TRUE,"GENERAL";"TAB4",#N/A,TRUE,"GENERAL";"TAB5",#N/A,TRUE,"GENERAL"}</definedName>
    <definedName name="_____m7" localSheetId="10" hidden="1">{"TAB1",#N/A,TRUE,"GENERAL";"TAB2",#N/A,TRUE,"GENERAL";"TAB3",#N/A,TRUE,"GENERAL";"TAB4",#N/A,TRUE,"GENERAL";"TAB5",#N/A,TRUE,"GENERAL"}</definedName>
    <definedName name="_____m7" localSheetId="9" hidden="1">{"TAB1",#N/A,TRUE,"GENERAL";"TAB2",#N/A,TRUE,"GENERAL";"TAB3",#N/A,TRUE,"GENERAL";"TAB4",#N/A,TRUE,"GENERAL";"TAB5",#N/A,TRUE,"GENERAL"}</definedName>
    <definedName name="_____m7" localSheetId="13" hidden="1">{"TAB1",#N/A,TRUE,"GENERAL";"TAB2",#N/A,TRUE,"GENERAL";"TAB3",#N/A,TRUE,"GENERAL";"TAB4",#N/A,TRUE,"GENERAL";"TAB5",#N/A,TRUE,"GENERAL"}</definedName>
    <definedName name="_____m7" localSheetId="4" hidden="1">{"TAB1",#N/A,TRUE,"GENERAL";"TAB2",#N/A,TRUE,"GENERAL";"TAB3",#N/A,TRUE,"GENERAL";"TAB4",#N/A,TRUE,"GENERAL";"TAB5",#N/A,TRUE,"GENERAL"}</definedName>
    <definedName name="_____m7" localSheetId="1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6" hidden="1">{"via1",#N/A,TRUE,"general";"via2",#N/A,TRUE,"general";"via3",#N/A,TRUE,"general"}</definedName>
    <definedName name="_____m8" localSheetId="14" hidden="1">{"via1",#N/A,TRUE,"general";"via2",#N/A,TRUE,"general";"via3",#N/A,TRUE,"general"}</definedName>
    <definedName name="_____m8" localSheetId="12" hidden="1">{"via1",#N/A,TRUE,"general";"via2",#N/A,TRUE,"general";"via3",#N/A,TRUE,"general"}</definedName>
    <definedName name="_____m8" localSheetId="3" hidden="1">{"via1",#N/A,TRUE,"general";"via2",#N/A,TRUE,"general";"via3",#N/A,TRUE,"general"}</definedName>
    <definedName name="_____m8" localSheetId="10" hidden="1">{"via1",#N/A,TRUE,"general";"via2",#N/A,TRUE,"general";"via3",#N/A,TRUE,"general"}</definedName>
    <definedName name="_____m8" localSheetId="9" hidden="1">{"via1",#N/A,TRUE,"general";"via2",#N/A,TRUE,"general";"via3",#N/A,TRUE,"general"}</definedName>
    <definedName name="_____m8" localSheetId="13" hidden="1">{"via1",#N/A,TRUE,"general";"via2",#N/A,TRUE,"general";"via3",#N/A,TRUE,"general"}</definedName>
    <definedName name="_____m8" localSheetId="4" hidden="1">{"via1",#N/A,TRUE,"general";"via2",#N/A,TRUE,"general";"via3",#N/A,TRUE,"general"}</definedName>
    <definedName name="_____m8" localSheetId="11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6" hidden="1">{"via1",#N/A,TRUE,"general";"via2",#N/A,TRUE,"general";"via3",#N/A,TRUE,"general"}</definedName>
    <definedName name="_____m9" localSheetId="14" hidden="1">{"via1",#N/A,TRUE,"general";"via2",#N/A,TRUE,"general";"via3",#N/A,TRUE,"general"}</definedName>
    <definedName name="_____m9" localSheetId="12" hidden="1">{"via1",#N/A,TRUE,"general";"via2",#N/A,TRUE,"general";"via3",#N/A,TRUE,"general"}</definedName>
    <definedName name="_____m9" localSheetId="3" hidden="1">{"via1",#N/A,TRUE,"general";"via2",#N/A,TRUE,"general";"via3",#N/A,TRUE,"general"}</definedName>
    <definedName name="_____m9" localSheetId="10" hidden="1">{"via1",#N/A,TRUE,"general";"via2",#N/A,TRUE,"general";"via3",#N/A,TRUE,"general"}</definedName>
    <definedName name="_____m9" localSheetId="9" hidden="1">{"via1",#N/A,TRUE,"general";"via2",#N/A,TRUE,"general";"via3",#N/A,TRUE,"general"}</definedName>
    <definedName name="_____m9" localSheetId="13" hidden="1">{"via1",#N/A,TRUE,"general";"via2",#N/A,TRUE,"general";"via3",#N/A,TRUE,"general"}</definedName>
    <definedName name="_____m9" localSheetId="4" hidden="1">{"via1",#N/A,TRUE,"general";"via2",#N/A,TRUE,"general";"via3",#N/A,TRUE,"general"}</definedName>
    <definedName name="_____m9" localSheetId="11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localSheetId="6" hidden="1">{"TAB1",#N/A,TRUE,"GENERAL";"TAB2",#N/A,TRUE,"GENERAL";"TAB3",#N/A,TRUE,"GENERAL";"TAB4",#N/A,TRUE,"GENERAL";"TAB5",#N/A,TRUE,"GENERAL"}</definedName>
    <definedName name="_____n3" localSheetId="14" hidden="1">{"TAB1",#N/A,TRUE,"GENERAL";"TAB2",#N/A,TRUE,"GENERAL";"TAB3",#N/A,TRUE,"GENERAL";"TAB4",#N/A,TRUE,"GENERAL";"TAB5",#N/A,TRUE,"GENERAL"}</definedName>
    <definedName name="_____n3" localSheetId="12" hidden="1">{"TAB1",#N/A,TRUE,"GENERAL";"TAB2",#N/A,TRUE,"GENERAL";"TAB3",#N/A,TRUE,"GENERAL";"TAB4",#N/A,TRUE,"GENERAL";"TAB5",#N/A,TRUE,"GENERAL"}</definedName>
    <definedName name="_____n3" localSheetId="3" hidden="1">{"TAB1",#N/A,TRUE,"GENERAL";"TAB2",#N/A,TRUE,"GENERAL";"TAB3",#N/A,TRUE,"GENERAL";"TAB4",#N/A,TRUE,"GENERAL";"TAB5",#N/A,TRUE,"GENERAL"}</definedName>
    <definedName name="_____n3" localSheetId="10" hidden="1">{"TAB1",#N/A,TRUE,"GENERAL";"TAB2",#N/A,TRUE,"GENERAL";"TAB3",#N/A,TRUE,"GENERAL";"TAB4",#N/A,TRUE,"GENERAL";"TAB5",#N/A,TRUE,"GENERAL"}</definedName>
    <definedName name="_____n3" localSheetId="9" hidden="1">{"TAB1",#N/A,TRUE,"GENERAL";"TAB2",#N/A,TRUE,"GENERAL";"TAB3",#N/A,TRUE,"GENERAL";"TAB4",#N/A,TRUE,"GENERAL";"TAB5",#N/A,TRUE,"GENERAL"}</definedName>
    <definedName name="_____n3" localSheetId="13" hidden="1">{"TAB1",#N/A,TRUE,"GENERAL";"TAB2",#N/A,TRUE,"GENERAL";"TAB3",#N/A,TRUE,"GENERAL";"TAB4",#N/A,TRUE,"GENERAL";"TAB5",#N/A,TRUE,"GENERAL"}</definedName>
    <definedName name="_____n3" localSheetId="4" hidden="1">{"TAB1",#N/A,TRUE,"GENERAL";"TAB2",#N/A,TRUE,"GENERAL";"TAB3",#N/A,TRUE,"GENERAL";"TAB4",#N/A,TRUE,"GENERAL";"TAB5",#N/A,TRUE,"GENERAL"}</definedName>
    <definedName name="_____n3" localSheetId="11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6" hidden="1">{"via1",#N/A,TRUE,"general";"via2",#N/A,TRUE,"general";"via3",#N/A,TRUE,"general"}</definedName>
    <definedName name="_____n4" localSheetId="14" hidden="1">{"via1",#N/A,TRUE,"general";"via2",#N/A,TRUE,"general";"via3",#N/A,TRUE,"general"}</definedName>
    <definedName name="_____n4" localSheetId="12" hidden="1">{"via1",#N/A,TRUE,"general";"via2",#N/A,TRUE,"general";"via3",#N/A,TRUE,"general"}</definedName>
    <definedName name="_____n4" localSheetId="3" hidden="1">{"via1",#N/A,TRUE,"general";"via2",#N/A,TRUE,"general";"via3",#N/A,TRUE,"general"}</definedName>
    <definedName name="_____n4" localSheetId="10" hidden="1">{"via1",#N/A,TRUE,"general";"via2",#N/A,TRUE,"general";"via3",#N/A,TRUE,"general"}</definedName>
    <definedName name="_____n4" localSheetId="9" hidden="1">{"via1",#N/A,TRUE,"general";"via2",#N/A,TRUE,"general";"via3",#N/A,TRUE,"general"}</definedName>
    <definedName name="_____n4" localSheetId="13" hidden="1">{"via1",#N/A,TRUE,"general";"via2",#N/A,TRUE,"general";"via3",#N/A,TRUE,"general"}</definedName>
    <definedName name="_____n4" localSheetId="4" hidden="1">{"via1",#N/A,TRUE,"general";"via2",#N/A,TRUE,"general";"via3",#N/A,TRUE,"general"}</definedName>
    <definedName name="_____n4" localSheetId="11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6" hidden="1">{"TAB1",#N/A,TRUE,"GENERAL";"TAB2",#N/A,TRUE,"GENERAL";"TAB3",#N/A,TRUE,"GENERAL";"TAB4",#N/A,TRUE,"GENERAL";"TAB5",#N/A,TRUE,"GENERAL"}</definedName>
    <definedName name="_____n5" localSheetId="14" hidden="1">{"TAB1",#N/A,TRUE,"GENERAL";"TAB2",#N/A,TRUE,"GENERAL";"TAB3",#N/A,TRUE,"GENERAL";"TAB4",#N/A,TRUE,"GENERAL";"TAB5",#N/A,TRUE,"GENERAL"}</definedName>
    <definedName name="_____n5" localSheetId="12" hidden="1">{"TAB1",#N/A,TRUE,"GENERAL";"TAB2",#N/A,TRUE,"GENERAL";"TAB3",#N/A,TRUE,"GENERAL";"TAB4",#N/A,TRUE,"GENERAL";"TAB5",#N/A,TRUE,"GENERAL"}</definedName>
    <definedName name="_____n5" localSheetId="3" hidden="1">{"TAB1",#N/A,TRUE,"GENERAL";"TAB2",#N/A,TRUE,"GENERAL";"TAB3",#N/A,TRUE,"GENERAL";"TAB4",#N/A,TRUE,"GENERAL";"TAB5",#N/A,TRUE,"GENERAL"}</definedName>
    <definedName name="_____n5" localSheetId="10" hidden="1">{"TAB1",#N/A,TRUE,"GENERAL";"TAB2",#N/A,TRUE,"GENERAL";"TAB3",#N/A,TRUE,"GENERAL";"TAB4",#N/A,TRUE,"GENERAL";"TAB5",#N/A,TRUE,"GENERAL"}</definedName>
    <definedName name="_____n5" localSheetId="9" hidden="1">{"TAB1",#N/A,TRUE,"GENERAL";"TAB2",#N/A,TRUE,"GENERAL";"TAB3",#N/A,TRUE,"GENERAL";"TAB4",#N/A,TRUE,"GENERAL";"TAB5",#N/A,TRUE,"GENERAL"}</definedName>
    <definedName name="_____n5" localSheetId="13" hidden="1">{"TAB1",#N/A,TRUE,"GENERAL";"TAB2",#N/A,TRUE,"GENERAL";"TAB3",#N/A,TRUE,"GENERAL";"TAB4",#N/A,TRUE,"GENERAL";"TAB5",#N/A,TRUE,"GENERAL"}</definedName>
    <definedName name="_____n5" localSheetId="4" hidden="1">{"TAB1",#N/A,TRUE,"GENERAL";"TAB2",#N/A,TRUE,"GENERAL";"TAB3",#N/A,TRUE,"GENERAL";"TAB4",#N/A,TRUE,"GENERAL";"TAB5",#N/A,TRUE,"GENERAL"}</definedName>
    <definedName name="_____n5" localSheetId="11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6" hidden="1">{"via1",#N/A,TRUE,"general";"via2",#N/A,TRUE,"general";"via3",#N/A,TRUE,"general"}</definedName>
    <definedName name="_____nyn7" localSheetId="14" hidden="1">{"via1",#N/A,TRUE,"general";"via2",#N/A,TRUE,"general";"via3",#N/A,TRUE,"general"}</definedName>
    <definedName name="_____nyn7" localSheetId="12" hidden="1">{"via1",#N/A,TRUE,"general";"via2",#N/A,TRUE,"general";"via3",#N/A,TRUE,"general"}</definedName>
    <definedName name="_____nyn7" localSheetId="3" hidden="1">{"via1",#N/A,TRUE,"general";"via2",#N/A,TRUE,"general";"via3",#N/A,TRUE,"general"}</definedName>
    <definedName name="_____nyn7" localSheetId="10" hidden="1">{"via1",#N/A,TRUE,"general";"via2",#N/A,TRUE,"general";"via3",#N/A,TRUE,"general"}</definedName>
    <definedName name="_____nyn7" localSheetId="9" hidden="1">{"via1",#N/A,TRUE,"general";"via2",#N/A,TRUE,"general";"via3",#N/A,TRUE,"general"}</definedName>
    <definedName name="_____nyn7" localSheetId="13" hidden="1">{"via1",#N/A,TRUE,"general";"via2",#N/A,TRUE,"general";"via3",#N/A,TRUE,"general"}</definedName>
    <definedName name="_____nyn7" localSheetId="4" hidden="1">{"via1",#N/A,TRUE,"general";"via2",#N/A,TRUE,"general";"via3",#N/A,TRUE,"general"}</definedName>
    <definedName name="_____nyn7" localSheetId="11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6" hidden="1">{"via1",#N/A,TRUE,"general";"via2",#N/A,TRUE,"general";"via3",#N/A,TRUE,"general"}</definedName>
    <definedName name="_____o4" localSheetId="14" hidden="1">{"via1",#N/A,TRUE,"general";"via2",#N/A,TRUE,"general";"via3",#N/A,TRUE,"general"}</definedName>
    <definedName name="_____o4" localSheetId="12" hidden="1">{"via1",#N/A,TRUE,"general";"via2",#N/A,TRUE,"general";"via3",#N/A,TRUE,"general"}</definedName>
    <definedName name="_____o4" localSheetId="3" hidden="1">{"via1",#N/A,TRUE,"general";"via2",#N/A,TRUE,"general";"via3",#N/A,TRUE,"general"}</definedName>
    <definedName name="_____o4" localSheetId="10" hidden="1">{"via1",#N/A,TRUE,"general";"via2",#N/A,TRUE,"general";"via3",#N/A,TRUE,"general"}</definedName>
    <definedName name="_____o4" localSheetId="9" hidden="1">{"via1",#N/A,TRUE,"general";"via2",#N/A,TRUE,"general";"via3",#N/A,TRUE,"general"}</definedName>
    <definedName name="_____o4" localSheetId="13" hidden="1">{"via1",#N/A,TRUE,"general";"via2",#N/A,TRUE,"general";"via3",#N/A,TRUE,"general"}</definedName>
    <definedName name="_____o4" localSheetId="4" hidden="1">{"via1",#N/A,TRUE,"general";"via2",#N/A,TRUE,"general";"via3",#N/A,TRUE,"general"}</definedName>
    <definedName name="_____o4" localSheetId="1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6" hidden="1">{"TAB1",#N/A,TRUE,"GENERAL";"TAB2",#N/A,TRUE,"GENERAL";"TAB3",#N/A,TRUE,"GENERAL";"TAB4",#N/A,TRUE,"GENERAL";"TAB5",#N/A,TRUE,"GENERAL"}</definedName>
    <definedName name="_____o5" localSheetId="14" hidden="1">{"TAB1",#N/A,TRUE,"GENERAL";"TAB2",#N/A,TRUE,"GENERAL";"TAB3",#N/A,TRUE,"GENERAL";"TAB4",#N/A,TRUE,"GENERAL";"TAB5",#N/A,TRUE,"GENERAL"}</definedName>
    <definedName name="_____o5" localSheetId="12" hidden="1">{"TAB1",#N/A,TRUE,"GENERAL";"TAB2",#N/A,TRUE,"GENERAL";"TAB3",#N/A,TRUE,"GENERAL";"TAB4",#N/A,TRUE,"GENERAL";"TAB5",#N/A,TRUE,"GENERAL"}</definedName>
    <definedName name="_____o5" localSheetId="3" hidden="1">{"TAB1",#N/A,TRUE,"GENERAL";"TAB2",#N/A,TRUE,"GENERAL";"TAB3",#N/A,TRUE,"GENERAL";"TAB4",#N/A,TRUE,"GENERAL";"TAB5",#N/A,TRUE,"GENERAL"}</definedName>
    <definedName name="_____o5" localSheetId="10" hidden="1">{"TAB1",#N/A,TRUE,"GENERAL";"TAB2",#N/A,TRUE,"GENERAL";"TAB3",#N/A,TRUE,"GENERAL";"TAB4",#N/A,TRUE,"GENERAL";"TAB5",#N/A,TRUE,"GENERAL"}</definedName>
    <definedName name="_____o5" localSheetId="9" hidden="1">{"TAB1",#N/A,TRUE,"GENERAL";"TAB2",#N/A,TRUE,"GENERAL";"TAB3",#N/A,TRUE,"GENERAL";"TAB4",#N/A,TRUE,"GENERAL";"TAB5",#N/A,TRUE,"GENERAL"}</definedName>
    <definedName name="_____o5" localSheetId="13" hidden="1">{"TAB1",#N/A,TRUE,"GENERAL";"TAB2",#N/A,TRUE,"GENERAL";"TAB3",#N/A,TRUE,"GENERAL";"TAB4",#N/A,TRUE,"GENERAL";"TAB5",#N/A,TRUE,"GENERAL"}</definedName>
    <definedName name="_____o5" localSheetId="4" hidden="1">{"TAB1",#N/A,TRUE,"GENERAL";"TAB2",#N/A,TRUE,"GENERAL";"TAB3",#N/A,TRUE,"GENERAL";"TAB4",#N/A,TRUE,"GENERAL";"TAB5",#N/A,TRUE,"GENERAL"}</definedName>
    <definedName name="_____o5" localSheetId="11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6" hidden="1">{"TAB1",#N/A,TRUE,"GENERAL";"TAB2",#N/A,TRUE,"GENERAL";"TAB3",#N/A,TRUE,"GENERAL";"TAB4",#N/A,TRUE,"GENERAL";"TAB5",#N/A,TRUE,"GENERAL"}</definedName>
    <definedName name="_____o6" localSheetId="14" hidden="1">{"TAB1",#N/A,TRUE,"GENERAL";"TAB2",#N/A,TRUE,"GENERAL";"TAB3",#N/A,TRUE,"GENERAL";"TAB4",#N/A,TRUE,"GENERAL";"TAB5",#N/A,TRUE,"GENERAL"}</definedName>
    <definedName name="_____o6" localSheetId="12" hidden="1">{"TAB1",#N/A,TRUE,"GENERAL";"TAB2",#N/A,TRUE,"GENERAL";"TAB3",#N/A,TRUE,"GENERAL";"TAB4",#N/A,TRUE,"GENERAL";"TAB5",#N/A,TRUE,"GENERAL"}</definedName>
    <definedName name="_____o6" localSheetId="3" hidden="1">{"TAB1",#N/A,TRUE,"GENERAL";"TAB2",#N/A,TRUE,"GENERAL";"TAB3",#N/A,TRUE,"GENERAL";"TAB4",#N/A,TRUE,"GENERAL";"TAB5",#N/A,TRUE,"GENERAL"}</definedName>
    <definedName name="_____o6" localSheetId="10" hidden="1">{"TAB1",#N/A,TRUE,"GENERAL";"TAB2",#N/A,TRUE,"GENERAL";"TAB3",#N/A,TRUE,"GENERAL";"TAB4",#N/A,TRUE,"GENERAL";"TAB5",#N/A,TRUE,"GENERAL"}</definedName>
    <definedName name="_____o6" localSheetId="9" hidden="1">{"TAB1",#N/A,TRUE,"GENERAL";"TAB2",#N/A,TRUE,"GENERAL";"TAB3",#N/A,TRUE,"GENERAL";"TAB4",#N/A,TRUE,"GENERAL";"TAB5",#N/A,TRUE,"GENERAL"}</definedName>
    <definedName name="_____o6" localSheetId="13" hidden="1">{"TAB1",#N/A,TRUE,"GENERAL";"TAB2",#N/A,TRUE,"GENERAL";"TAB3",#N/A,TRUE,"GENERAL";"TAB4",#N/A,TRUE,"GENERAL";"TAB5",#N/A,TRUE,"GENERAL"}</definedName>
    <definedName name="_____o6" localSheetId="4" hidden="1">{"TAB1",#N/A,TRUE,"GENERAL";"TAB2",#N/A,TRUE,"GENERAL";"TAB3",#N/A,TRUE,"GENERAL";"TAB4",#N/A,TRUE,"GENERAL";"TAB5",#N/A,TRUE,"GENERAL"}</definedName>
    <definedName name="_____o6" localSheetId="1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6" hidden="1">{"TAB1",#N/A,TRUE,"GENERAL";"TAB2",#N/A,TRUE,"GENERAL";"TAB3",#N/A,TRUE,"GENERAL";"TAB4",#N/A,TRUE,"GENERAL";"TAB5",#N/A,TRUE,"GENERAL"}</definedName>
    <definedName name="_____o7" localSheetId="14" hidden="1">{"TAB1",#N/A,TRUE,"GENERAL";"TAB2",#N/A,TRUE,"GENERAL";"TAB3",#N/A,TRUE,"GENERAL";"TAB4",#N/A,TRUE,"GENERAL";"TAB5",#N/A,TRUE,"GENERAL"}</definedName>
    <definedName name="_____o7" localSheetId="12" hidden="1">{"TAB1",#N/A,TRUE,"GENERAL";"TAB2",#N/A,TRUE,"GENERAL";"TAB3",#N/A,TRUE,"GENERAL";"TAB4",#N/A,TRUE,"GENERAL";"TAB5",#N/A,TRUE,"GENERAL"}</definedName>
    <definedName name="_____o7" localSheetId="3" hidden="1">{"TAB1",#N/A,TRUE,"GENERAL";"TAB2",#N/A,TRUE,"GENERAL";"TAB3",#N/A,TRUE,"GENERAL";"TAB4",#N/A,TRUE,"GENERAL";"TAB5",#N/A,TRUE,"GENERAL"}</definedName>
    <definedName name="_____o7" localSheetId="10" hidden="1">{"TAB1",#N/A,TRUE,"GENERAL";"TAB2",#N/A,TRUE,"GENERAL";"TAB3",#N/A,TRUE,"GENERAL";"TAB4",#N/A,TRUE,"GENERAL";"TAB5",#N/A,TRUE,"GENERAL"}</definedName>
    <definedName name="_____o7" localSheetId="9" hidden="1">{"TAB1",#N/A,TRUE,"GENERAL";"TAB2",#N/A,TRUE,"GENERAL";"TAB3",#N/A,TRUE,"GENERAL";"TAB4",#N/A,TRUE,"GENERAL";"TAB5",#N/A,TRUE,"GENERAL"}</definedName>
    <definedName name="_____o7" localSheetId="13" hidden="1">{"TAB1",#N/A,TRUE,"GENERAL";"TAB2",#N/A,TRUE,"GENERAL";"TAB3",#N/A,TRUE,"GENERAL";"TAB4",#N/A,TRUE,"GENERAL";"TAB5",#N/A,TRUE,"GENERAL"}</definedName>
    <definedName name="_____o7" localSheetId="4" hidden="1">{"TAB1",#N/A,TRUE,"GENERAL";"TAB2",#N/A,TRUE,"GENERAL";"TAB3",#N/A,TRUE,"GENERAL";"TAB4",#N/A,TRUE,"GENERAL";"TAB5",#N/A,TRUE,"GENERAL"}</definedName>
    <definedName name="_____o7" localSheetId="1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6" hidden="1">{"via1",#N/A,TRUE,"general";"via2",#N/A,TRUE,"general";"via3",#N/A,TRUE,"general"}</definedName>
    <definedName name="_____o8" localSheetId="14" hidden="1">{"via1",#N/A,TRUE,"general";"via2",#N/A,TRUE,"general";"via3",#N/A,TRUE,"general"}</definedName>
    <definedName name="_____o8" localSheetId="12" hidden="1">{"via1",#N/A,TRUE,"general";"via2",#N/A,TRUE,"general";"via3",#N/A,TRUE,"general"}</definedName>
    <definedName name="_____o8" localSheetId="3" hidden="1">{"via1",#N/A,TRUE,"general";"via2",#N/A,TRUE,"general";"via3",#N/A,TRUE,"general"}</definedName>
    <definedName name="_____o8" localSheetId="10" hidden="1">{"via1",#N/A,TRUE,"general";"via2",#N/A,TRUE,"general";"via3",#N/A,TRUE,"general"}</definedName>
    <definedName name="_____o8" localSheetId="9" hidden="1">{"via1",#N/A,TRUE,"general";"via2",#N/A,TRUE,"general";"via3",#N/A,TRUE,"general"}</definedName>
    <definedName name="_____o8" localSheetId="13" hidden="1">{"via1",#N/A,TRUE,"general";"via2",#N/A,TRUE,"general";"via3",#N/A,TRUE,"general"}</definedName>
    <definedName name="_____o8" localSheetId="4" hidden="1">{"via1",#N/A,TRUE,"general";"via2",#N/A,TRUE,"general";"via3",#N/A,TRUE,"general"}</definedName>
    <definedName name="_____o8" localSheetId="11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6" hidden="1">{"TAB1",#N/A,TRUE,"GENERAL";"TAB2",#N/A,TRUE,"GENERAL";"TAB3",#N/A,TRUE,"GENERAL";"TAB4",#N/A,TRUE,"GENERAL";"TAB5",#N/A,TRUE,"GENERAL"}</definedName>
    <definedName name="_____o9" localSheetId="14" hidden="1">{"TAB1",#N/A,TRUE,"GENERAL";"TAB2",#N/A,TRUE,"GENERAL";"TAB3",#N/A,TRUE,"GENERAL";"TAB4",#N/A,TRUE,"GENERAL";"TAB5",#N/A,TRUE,"GENERAL"}</definedName>
    <definedName name="_____o9" localSheetId="12" hidden="1">{"TAB1",#N/A,TRUE,"GENERAL";"TAB2",#N/A,TRUE,"GENERAL";"TAB3",#N/A,TRUE,"GENERAL";"TAB4",#N/A,TRUE,"GENERAL";"TAB5",#N/A,TRUE,"GENERAL"}</definedName>
    <definedName name="_____o9" localSheetId="3" hidden="1">{"TAB1",#N/A,TRUE,"GENERAL";"TAB2",#N/A,TRUE,"GENERAL";"TAB3",#N/A,TRUE,"GENERAL";"TAB4",#N/A,TRUE,"GENERAL";"TAB5",#N/A,TRUE,"GENERAL"}</definedName>
    <definedName name="_____o9" localSheetId="10" hidden="1">{"TAB1",#N/A,TRUE,"GENERAL";"TAB2",#N/A,TRUE,"GENERAL";"TAB3",#N/A,TRUE,"GENERAL";"TAB4",#N/A,TRUE,"GENERAL";"TAB5",#N/A,TRUE,"GENERAL"}</definedName>
    <definedName name="_____o9" localSheetId="9" hidden="1">{"TAB1",#N/A,TRUE,"GENERAL";"TAB2",#N/A,TRUE,"GENERAL";"TAB3",#N/A,TRUE,"GENERAL";"TAB4",#N/A,TRUE,"GENERAL";"TAB5",#N/A,TRUE,"GENERAL"}</definedName>
    <definedName name="_____o9" localSheetId="13" hidden="1">{"TAB1",#N/A,TRUE,"GENERAL";"TAB2",#N/A,TRUE,"GENERAL";"TAB3",#N/A,TRUE,"GENERAL";"TAB4",#N/A,TRUE,"GENERAL";"TAB5",#N/A,TRUE,"GENERAL"}</definedName>
    <definedName name="_____o9" localSheetId="4" hidden="1">{"TAB1",#N/A,TRUE,"GENERAL";"TAB2",#N/A,TRUE,"GENERAL";"TAB3",#N/A,TRUE,"GENERAL";"TAB4",#N/A,TRUE,"GENERAL";"TAB5",#N/A,TRUE,"GENERAL"}</definedName>
    <definedName name="_____o9" localSheetId="11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p6" localSheetId="6" hidden="1">{"via1",#N/A,TRUE,"general";"via2",#N/A,TRUE,"general";"via3",#N/A,TRUE,"general"}</definedName>
    <definedName name="_____p6" localSheetId="14" hidden="1">{"via1",#N/A,TRUE,"general";"via2",#N/A,TRUE,"general";"via3",#N/A,TRUE,"general"}</definedName>
    <definedName name="_____p6" localSheetId="12" hidden="1">{"via1",#N/A,TRUE,"general";"via2",#N/A,TRUE,"general";"via3",#N/A,TRUE,"general"}</definedName>
    <definedName name="_____p6" localSheetId="3" hidden="1">{"via1",#N/A,TRUE,"general";"via2",#N/A,TRUE,"general";"via3",#N/A,TRUE,"general"}</definedName>
    <definedName name="_____p6" localSheetId="10" hidden="1">{"via1",#N/A,TRUE,"general";"via2",#N/A,TRUE,"general";"via3",#N/A,TRUE,"general"}</definedName>
    <definedName name="_____p6" localSheetId="9" hidden="1">{"via1",#N/A,TRUE,"general";"via2",#N/A,TRUE,"general";"via3",#N/A,TRUE,"general"}</definedName>
    <definedName name="_____p6" localSheetId="13" hidden="1">{"via1",#N/A,TRUE,"general";"via2",#N/A,TRUE,"general";"via3",#N/A,TRUE,"general"}</definedName>
    <definedName name="_____p6" localSheetId="4" hidden="1">{"via1",#N/A,TRUE,"general";"via2",#N/A,TRUE,"general";"via3",#N/A,TRUE,"general"}</definedName>
    <definedName name="_____p6" localSheetId="11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6" hidden="1">{"via1",#N/A,TRUE,"general";"via2",#N/A,TRUE,"general";"via3",#N/A,TRUE,"general"}</definedName>
    <definedName name="_____p7" localSheetId="14" hidden="1">{"via1",#N/A,TRUE,"general";"via2",#N/A,TRUE,"general";"via3",#N/A,TRUE,"general"}</definedName>
    <definedName name="_____p7" localSheetId="12" hidden="1">{"via1",#N/A,TRUE,"general";"via2",#N/A,TRUE,"general";"via3",#N/A,TRUE,"general"}</definedName>
    <definedName name="_____p7" localSheetId="3" hidden="1">{"via1",#N/A,TRUE,"general";"via2",#N/A,TRUE,"general";"via3",#N/A,TRUE,"general"}</definedName>
    <definedName name="_____p7" localSheetId="10" hidden="1">{"via1",#N/A,TRUE,"general";"via2",#N/A,TRUE,"general";"via3",#N/A,TRUE,"general"}</definedName>
    <definedName name="_____p7" localSheetId="9" hidden="1">{"via1",#N/A,TRUE,"general";"via2",#N/A,TRUE,"general";"via3",#N/A,TRUE,"general"}</definedName>
    <definedName name="_____p7" localSheetId="13" hidden="1">{"via1",#N/A,TRUE,"general";"via2",#N/A,TRUE,"general";"via3",#N/A,TRUE,"general"}</definedName>
    <definedName name="_____p7" localSheetId="4" hidden="1">{"via1",#N/A,TRUE,"general";"via2",#N/A,TRUE,"general";"via3",#N/A,TRUE,"general"}</definedName>
    <definedName name="_____p7" localSheetId="1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6" hidden="1">{"TAB1",#N/A,TRUE,"GENERAL";"TAB2",#N/A,TRUE,"GENERAL";"TAB3",#N/A,TRUE,"GENERAL";"TAB4",#N/A,TRUE,"GENERAL";"TAB5",#N/A,TRUE,"GENERAL"}</definedName>
    <definedName name="_____p8" localSheetId="14" hidden="1">{"TAB1",#N/A,TRUE,"GENERAL";"TAB2",#N/A,TRUE,"GENERAL";"TAB3",#N/A,TRUE,"GENERAL";"TAB4",#N/A,TRUE,"GENERAL";"TAB5",#N/A,TRUE,"GENERAL"}</definedName>
    <definedName name="_____p8" localSheetId="12" hidden="1">{"TAB1",#N/A,TRUE,"GENERAL";"TAB2",#N/A,TRUE,"GENERAL";"TAB3",#N/A,TRUE,"GENERAL";"TAB4",#N/A,TRUE,"GENERAL";"TAB5",#N/A,TRUE,"GENERAL"}</definedName>
    <definedName name="_____p8" localSheetId="3" hidden="1">{"TAB1",#N/A,TRUE,"GENERAL";"TAB2",#N/A,TRUE,"GENERAL";"TAB3",#N/A,TRUE,"GENERAL";"TAB4",#N/A,TRUE,"GENERAL";"TAB5",#N/A,TRUE,"GENERAL"}</definedName>
    <definedName name="_____p8" localSheetId="10" hidden="1">{"TAB1",#N/A,TRUE,"GENERAL";"TAB2",#N/A,TRUE,"GENERAL";"TAB3",#N/A,TRUE,"GENERAL";"TAB4",#N/A,TRUE,"GENERAL";"TAB5",#N/A,TRUE,"GENERAL"}</definedName>
    <definedName name="_____p8" localSheetId="9" hidden="1">{"TAB1",#N/A,TRUE,"GENERAL";"TAB2",#N/A,TRUE,"GENERAL";"TAB3",#N/A,TRUE,"GENERAL";"TAB4",#N/A,TRUE,"GENERAL";"TAB5",#N/A,TRUE,"GENERAL"}</definedName>
    <definedName name="_____p8" localSheetId="13" hidden="1">{"TAB1",#N/A,TRUE,"GENERAL";"TAB2",#N/A,TRUE,"GENERAL";"TAB3",#N/A,TRUE,"GENERAL";"TAB4",#N/A,TRUE,"GENERAL";"TAB5",#N/A,TRUE,"GENERAL"}</definedName>
    <definedName name="_____p8" localSheetId="4" hidden="1">{"TAB1",#N/A,TRUE,"GENERAL";"TAB2",#N/A,TRUE,"GENERAL";"TAB3",#N/A,TRUE,"GENERAL";"TAB4",#N/A,TRUE,"GENERAL";"TAB5",#N/A,TRUE,"GENERAL"}</definedName>
    <definedName name="_____p8" localSheetId="11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a1">#REF!</definedName>
    <definedName name="_____Pa2">#REF!</definedName>
    <definedName name="_____Pa3">#REF!</definedName>
    <definedName name="_____Pa4">#REF!</definedName>
    <definedName name="_____Po2">#REF!</definedName>
    <definedName name="_____r" localSheetId="6" hidden="1">{"TAB1",#N/A,TRUE,"GENERAL";"TAB2",#N/A,TRUE,"GENERAL";"TAB3",#N/A,TRUE,"GENERAL";"TAB4",#N/A,TRUE,"GENERAL";"TAB5",#N/A,TRUE,"GENERAL"}</definedName>
    <definedName name="_____r" localSheetId="14" hidden="1">{"TAB1",#N/A,TRUE,"GENERAL";"TAB2",#N/A,TRUE,"GENERAL";"TAB3",#N/A,TRUE,"GENERAL";"TAB4",#N/A,TRUE,"GENERAL";"TAB5",#N/A,TRUE,"GENERAL"}</definedName>
    <definedName name="_____r" localSheetId="12" hidden="1">{"TAB1",#N/A,TRUE,"GENERAL";"TAB2",#N/A,TRUE,"GENERAL";"TAB3",#N/A,TRUE,"GENERAL";"TAB4",#N/A,TRUE,"GENERAL";"TAB5",#N/A,TRUE,"GENERAL"}</definedName>
    <definedName name="_____r" localSheetId="3" hidden="1">{"TAB1",#N/A,TRUE,"GENERAL";"TAB2",#N/A,TRUE,"GENERAL";"TAB3",#N/A,TRUE,"GENERAL";"TAB4",#N/A,TRUE,"GENERAL";"TAB5",#N/A,TRUE,"GENERAL"}</definedName>
    <definedName name="_____r" localSheetId="10" hidden="1">{"TAB1",#N/A,TRUE,"GENERAL";"TAB2",#N/A,TRUE,"GENERAL";"TAB3",#N/A,TRUE,"GENERAL";"TAB4",#N/A,TRUE,"GENERAL";"TAB5",#N/A,TRUE,"GENERAL"}</definedName>
    <definedName name="_____r" localSheetId="9" hidden="1">{"TAB1",#N/A,TRUE,"GENERAL";"TAB2",#N/A,TRUE,"GENERAL";"TAB3",#N/A,TRUE,"GENERAL";"TAB4",#N/A,TRUE,"GENERAL";"TAB5",#N/A,TRUE,"GENERAL"}</definedName>
    <definedName name="_____r" localSheetId="13" hidden="1">{"TAB1",#N/A,TRUE,"GENERAL";"TAB2",#N/A,TRUE,"GENERAL";"TAB3",#N/A,TRUE,"GENERAL";"TAB4",#N/A,TRUE,"GENERAL";"TAB5",#N/A,TRUE,"GENERAL"}</definedName>
    <definedName name="_____r" localSheetId="4" hidden="1">{"TAB1",#N/A,TRUE,"GENERAL";"TAB2",#N/A,TRUE,"GENERAL";"TAB3",#N/A,TRUE,"GENERAL";"TAB4",#N/A,TRUE,"GENERAL";"TAB5",#N/A,TRUE,"GENERAL"}</definedName>
    <definedName name="_____r" localSheetId="11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32JH">#REF!</definedName>
    <definedName name="_____R42JH">#REF!</definedName>
    <definedName name="_____R43JH">#REF!</definedName>
    <definedName name="_____r4r" localSheetId="6" hidden="1">{"via1",#N/A,TRUE,"general";"via2",#N/A,TRUE,"general";"via3",#N/A,TRUE,"general"}</definedName>
    <definedName name="_____r4r" localSheetId="14" hidden="1">{"via1",#N/A,TRUE,"general";"via2",#N/A,TRUE,"general";"via3",#N/A,TRUE,"general"}</definedName>
    <definedName name="_____r4r" localSheetId="12" hidden="1">{"via1",#N/A,TRUE,"general";"via2",#N/A,TRUE,"general";"via3",#N/A,TRUE,"general"}</definedName>
    <definedName name="_____r4r" localSheetId="3" hidden="1">{"via1",#N/A,TRUE,"general";"via2",#N/A,TRUE,"general";"via3",#N/A,TRUE,"general"}</definedName>
    <definedName name="_____r4r" localSheetId="10" hidden="1">{"via1",#N/A,TRUE,"general";"via2",#N/A,TRUE,"general";"via3",#N/A,TRUE,"general"}</definedName>
    <definedName name="_____r4r" localSheetId="9" hidden="1">{"via1",#N/A,TRUE,"general";"via2",#N/A,TRUE,"general";"via3",#N/A,TRUE,"general"}</definedName>
    <definedName name="_____r4r" localSheetId="13" hidden="1">{"via1",#N/A,TRUE,"general";"via2",#N/A,TRUE,"general";"via3",#N/A,TRUE,"general"}</definedName>
    <definedName name="_____r4r" localSheetId="4" hidden="1">{"via1",#N/A,TRUE,"general";"via2",#N/A,TRUE,"general";"via3",#N/A,TRUE,"general"}</definedName>
    <definedName name="_____r4r" localSheetId="11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63BB">#REF!</definedName>
    <definedName name="_____R63JH">#REF!</definedName>
    <definedName name="_____R64JH">#REF!</definedName>
    <definedName name="_____R84JH">#REF!</definedName>
    <definedName name="_____REP43">#REF!</definedName>
    <definedName name="_____rtu6" localSheetId="6" hidden="1">{"via1",#N/A,TRUE,"general";"via2",#N/A,TRUE,"general";"via3",#N/A,TRUE,"general"}</definedName>
    <definedName name="_____rtu6" localSheetId="14" hidden="1">{"via1",#N/A,TRUE,"general";"via2",#N/A,TRUE,"general";"via3",#N/A,TRUE,"general"}</definedName>
    <definedName name="_____rtu6" localSheetId="12" hidden="1">{"via1",#N/A,TRUE,"general";"via2",#N/A,TRUE,"general";"via3",#N/A,TRUE,"general"}</definedName>
    <definedName name="_____rtu6" localSheetId="3" hidden="1">{"via1",#N/A,TRUE,"general";"via2",#N/A,TRUE,"general";"via3",#N/A,TRUE,"general"}</definedName>
    <definedName name="_____rtu6" localSheetId="10" hidden="1">{"via1",#N/A,TRUE,"general";"via2",#N/A,TRUE,"general";"via3",#N/A,TRUE,"general"}</definedName>
    <definedName name="_____rtu6" localSheetId="9" hidden="1">{"via1",#N/A,TRUE,"general";"via2",#N/A,TRUE,"general";"via3",#N/A,TRUE,"general"}</definedName>
    <definedName name="_____rtu6" localSheetId="13" hidden="1">{"via1",#N/A,TRUE,"general";"via2",#N/A,TRUE,"general";"via3",#N/A,TRUE,"general"}</definedName>
    <definedName name="_____rtu6" localSheetId="4" hidden="1">{"via1",#N/A,TRUE,"general";"via2",#N/A,TRUE,"general";"via3",#N/A,TRUE,"general"}</definedName>
    <definedName name="_____rtu6" localSheetId="1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6" hidden="1">{"via1",#N/A,TRUE,"general";"via2",#N/A,TRUE,"general";"via3",#N/A,TRUE,"general"}</definedName>
    <definedName name="_____s1" localSheetId="14" hidden="1">{"via1",#N/A,TRUE,"general";"via2",#N/A,TRUE,"general";"via3",#N/A,TRUE,"general"}</definedName>
    <definedName name="_____s1" localSheetId="12" hidden="1">{"via1",#N/A,TRUE,"general";"via2",#N/A,TRUE,"general";"via3",#N/A,TRUE,"general"}</definedName>
    <definedName name="_____s1" localSheetId="3" hidden="1">{"via1",#N/A,TRUE,"general";"via2",#N/A,TRUE,"general";"via3",#N/A,TRUE,"general"}</definedName>
    <definedName name="_____s1" localSheetId="10" hidden="1">{"via1",#N/A,TRUE,"general";"via2",#N/A,TRUE,"general";"via3",#N/A,TRUE,"general"}</definedName>
    <definedName name="_____s1" localSheetId="9" hidden="1">{"via1",#N/A,TRUE,"general";"via2",#N/A,TRUE,"general";"via3",#N/A,TRUE,"general"}</definedName>
    <definedName name="_____s1" localSheetId="13" hidden="1">{"via1",#N/A,TRUE,"general";"via2",#N/A,TRUE,"general";"via3",#N/A,TRUE,"general"}</definedName>
    <definedName name="_____s1" localSheetId="4" hidden="1">{"via1",#N/A,TRUE,"general";"via2",#N/A,TRUE,"general";"via3",#N/A,TRUE,"general"}</definedName>
    <definedName name="_____s1" localSheetId="1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6" hidden="1">{"TAB1",#N/A,TRUE,"GENERAL";"TAB2",#N/A,TRUE,"GENERAL";"TAB3",#N/A,TRUE,"GENERAL";"TAB4",#N/A,TRUE,"GENERAL";"TAB5",#N/A,TRUE,"GENERAL"}</definedName>
    <definedName name="_____s2" localSheetId="14" hidden="1">{"TAB1",#N/A,TRUE,"GENERAL";"TAB2",#N/A,TRUE,"GENERAL";"TAB3",#N/A,TRUE,"GENERAL";"TAB4",#N/A,TRUE,"GENERAL";"TAB5",#N/A,TRUE,"GENERAL"}</definedName>
    <definedName name="_____s2" localSheetId="12" hidden="1">{"TAB1",#N/A,TRUE,"GENERAL";"TAB2",#N/A,TRUE,"GENERAL";"TAB3",#N/A,TRUE,"GENERAL";"TAB4",#N/A,TRUE,"GENERAL";"TAB5",#N/A,TRUE,"GENERAL"}</definedName>
    <definedName name="_____s2" localSheetId="3" hidden="1">{"TAB1",#N/A,TRUE,"GENERAL";"TAB2",#N/A,TRUE,"GENERAL";"TAB3",#N/A,TRUE,"GENERAL";"TAB4",#N/A,TRUE,"GENERAL";"TAB5",#N/A,TRUE,"GENERAL"}</definedName>
    <definedName name="_____s2" localSheetId="10" hidden="1">{"TAB1",#N/A,TRUE,"GENERAL";"TAB2",#N/A,TRUE,"GENERAL";"TAB3",#N/A,TRUE,"GENERAL";"TAB4",#N/A,TRUE,"GENERAL";"TAB5",#N/A,TRUE,"GENERAL"}</definedName>
    <definedName name="_____s2" localSheetId="9" hidden="1">{"TAB1",#N/A,TRUE,"GENERAL";"TAB2",#N/A,TRUE,"GENERAL";"TAB3",#N/A,TRUE,"GENERAL";"TAB4",#N/A,TRUE,"GENERAL";"TAB5",#N/A,TRUE,"GENERAL"}</definedName>
    <definedName name="_____s2" localSheetId="13" hidden="1">{"TAB1",#N/A,TRUE,"GENERAL";"TAB2",#N/A,TRUE,"GENERAL";"TAB3",#N/A,TRUE,"GENERAL";"TAB4",#N/A,TRUE,"GENERAL";"TAB5",#N/A,TRUE,"GENERAL"}</definedName>
    <definedName name="_____s2" localSheetId="4" hidden="1">{"TAB1",#N/A,TRUE,"GENERAL";"TAB2",#N/A,TRUE,"GENERAL";"TAB3",#N/A,TRUE,"GENERAL";"TAB4",#N/A,TRUE,"GENERAL";"TAB5",#N/A,TRUE,"GENERAL"}</definedName>
    <definedName name="_____s2" localSheetId="11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6" hidden="1">{"TAB1",#N/A,TRUE,"GENERAL";"TAB2",#N/A,TRUE,"GENERAL";"TAB3",#N/A,TRUE,"GENERAL";"TAB4",#N/A,TRUE,"GENERAL";"TAB5",#N/A,TRUE,"GENERAL"}</definedName>
    <definedName name="_____s3" localSheetId="14" hidden="1">{"TAB1",#N/A,TRUE,"GENERAL";"TAB2",#N/A,TRUE,"GENERAL";"TAB3",#N/A,TRUE,"GENERAL";"TAB4",#N/A,TRUE,"GENERAL";"TAB5",#N/A,TRUE,"GENERAL"}</definedName>
    <definedName name="_____s3" localSheetId="12" hidden="1">{"TAB1",#N/A,TRUE,"GENERAL";"TAB2",#N/A,TRUE,"GENERAL";"TAB3",#N/A,TRUE,"GENERAL";"TAB4",#N/A,TRUE,"GENERAL";"TAB5",#N/A,TRUE,"GENERAL"}</definedName>
    <definedName name="_____s3" localSheetId="3" hidden="1">{"TAB1",#N/A,TRUE,"GENERAL";"TAB2",#N/A,TRUE,"GENERAL";"TAB3",#N/A,TRUE,"GENERAL";"TAB4",#N/A,TRUE,"GENERAL";"TAB5",#N/A,TRUE,"GENERAL"}</definedName>
    <definedName name="_____s3" localSheetId="10" hidden="1">{"TAB1",#N/A,TRUE,"GENERAL";"TAB2",#N/A,TRUE,"GENERAL";"TAB3",#N/A,TRUE,"GENERAL";"TAB4",#N/A,TRUE,"GENERAL";"TAB5",#N/A,TRUE,"GENERAL"}</definedName>
    <definedName name="_____s3" localSheetId="9" hidden="1">{"TAB1",#N/A,TRUE,"GENERAL";"TAB2",#N/A,TRUE,"GENERAL";"TAB3",#N/A,TRUE,"GENERAL";"TAB4",#N/A,TRUE,"GENERAL";"TAB5",#N/A,TRUE,"GENERAL"}</definedName>
    <definedName name="_____s3" localSheetId="13" hidden="1">{"TAB1",#N/A,TRUE,"GENERAL";"TAB2",#N/A,TRUE,"GENERAL";"TAB3",#N/A,TRUE,"GENERAL";"TAB4",#N/A,TRUE,"GENERAL";"TAB5",#N/A,TRUE,"GENERAL"}</definedName>
    <definedName name="_____s3" localSheetId="4" hidden="1">{"TAB1",#N/A,TRUE,"GENERAL";"TAB2",#N/A,TRUE,"GENERAL";"TAB3",#N/A,TRUE,"GENERAL";"TAB4",#N/A,TRUE,"GENERAL";"TAB5",#N/A,TRUE,"GENERAL"}</definedName>
    <definedName name="_____s3" localSheetId="1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6" hidden="1">{"via1",#N/A,TRUE,"general";"via2",#N/A,TRUE,"general";"via3",#N/A,TRUE,"general"}</definedName>
    <definedName name="_____s4" localSheetId="14" hidden="1">{"via1",#N/A,TRUE,"general";"via2",#N/A,TRUE,"general";"via3",#N/A,TRUE,"general"}</definedName>
    <definedName name="_____s4" localSheetId="12" hidden="1">{"via1",#N/A,TRUE,"general";"via2",#N/A,TRUE,"general";"via3",#N/A,TRUE,"general"}</definedName>
    <definedName name="_____s4" localSheetId="3" hidden="1">{"via1",#N/A,TRUE,"general";"via2",#N/A,TRUE,"general";"via3",#N/A,TRUE,"general"}</definedName>
    <definedName name="_____s4" localSheetId="10" hidden="1">{"via1",#N/A,TRUE,"general";"via2",#N/A,TRUE,"general";"via3",#N/A,TRUE,"general"}</definedName>
    <definedName name="_____s4" localSheetId="9" hidden="1">{"via1",#N/A,TRUE,"general";"via2",#N/A,TRUE,"general";"via3",#N/A,TRUE,"general"}</definedName>
    <definedName name="_____s4" localSheetId="13" hidden="1">{"via1",#N/A,TRUE,"general";"via2",#N/A,TRUE,"general";"via3",#N/A,TRUE,"general"}</definedName>
    <definedName name="_____s4" localSheetId="4" hidden="1">{"via1",#N/A,TRUE,"general";"via2",#N/A,TRUE,"general";"via3",#N/A,TRUE,"general"}</definedName>
    <definedName name="_____s4" localSheetId="11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6" hidden="1">{"via1",#N/A,TRUE,"general";"via2",#N/A,TRUE,"general";"via3",#N/A,TRUE,"general"}</definedName>
    <definedName name="_____s5" localSheetId="14" hidden="1">{"via1",#N/A,TRUE,"general";"via2",#N/A,TRUE,"general";"via3",#N/A,TRUE,"general"}</definedName>
    <definedName name="_____s5" localSheetId="12" hidden="1">{"via1",#N/A,TRUE,"general";"via2",#N/A,TRUE,"general";"via3",#N/A,TRUE,"general"}</definedName>
    <definedName name="_____s5" localSheetId="3" hidden="1">{"via1",#N/A,TRUE,"general";"via2",#N/A,TRUE,"general";"via3",#N/A,TRUE,"general"}</definedName>
    <definedName name="_____s5" localSheetId="10" hidden="1">{"via1",#N/A,TRUE,"general";"via2",#N/A,TRUE,"general";"via3",#N/A,TRUE,"general"}</definedName>
    <definedName name="_____s5" localSheetId="9" hidden="1">{"via1",#N/A,TRUE,"general";"via2",#N/A,TRUE,"general";"via3",#N/A,TRUE,"general"}</definedName>
    <definedName name="_____s5" localSheetId="13" hidden="1">{"via1",#N/A,TRUE,"general";"via2",#N/A,TRUE,"general";"via3",#N/A,TRUE,"general"}</definedName>
    <definedName name="_____s5" localSheetId="4" hidden="1">{"via1",#N/A,TRUE,"general";"via2",#N/A,TRUE,"general";"via3",#N/A,TRUE,"general"}</definedName>
    <definedName name="_____s5" localSheetId="1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6" hidden="1">{"TAB1",#N/A,TRUE,"GENERAL";"TAB2",#N/A,TRUE,"GENERAL";"TAB3",#N/A,TRUE,"GENERAL";"TAB4",#N/A,TRUE,"GENERAL";"TAB5",#N/A,TRUE,"GENERAL"}</definedName>
    <definedName name="_____s6" localSheetId="14" hidden="1">{"TAB1",#N/A,TRUE,"GENERAL";"TAB2",#N/A,TRUE,"GENERAL";"TAB3",#N/A,TRUE,"GENERAL";"TAB4",#N/A,TRUE,"GENERAL";"TAB5",#N/A,TRUE,"GENERAL"}</definedName>
    <definedName name="_____s6" localSheetId="12" hidden="1">{"TAB1",#N/A,TRUE,"GENERAL";"TAB2",#N/A,TRUE,"GENERAL";"TAB3",#N/A,TRUE,"GENERAL";"TAB4",#N/A,TRUE,"GENERAL";"TAB5",#N/A,TRUE,"GENERAL"}</definedName>
    <definedName name="_____s6" localSheetId="3" hidden="1">{"TAB1",#N/A,TRUE,"GENERAL";"TAB2",#N/A,TRUE,"GENERAL";"TAB3",#N/A,TRUE,"GENERAL";"TAB4",#N/A,TRUE,"GENERAL";"TAB5",#N/A,TRUE,"GENERAL"}</definedName>
    <definedName name="_____s6" localSheetId="10" hidden="1">{"TAB1",#N/A,TRUE,"GENERAL";"TAB2",#N/A,TRUE,"GENERAL";"TAB3",#N/A,TRUE,"GENERAL";"TAB4",#N/A,TRUE,"GENERAL";"TAB5",#N/A,TRUE,"GENERAL"}</definedName>
    <definedName name="_____s6" localSheetId="9" hidden="1">{"TAB1",#N/A,TRUE,"GENERAL";"TAB2",#N/A,TRUE,"GENERAL";"TAB3",#N/A,TRUE,"GENERAL";"TAB4",#N/A,TRUE,"GENERAL";"TAB5",#N/A,TRUE,"GENERAL"}</definedName>
    <definedName name="_____s6" localSheetId="13" hidden="1">{"TAB1",#N/A,TRUE,"GENERAL";"TAB2",#N/A,TRUE,"GENERAL";"TAB3",#N/A,TRUE,"GENERAL";"TAB4",#N/A,TRUE,"GENERAL";"TAB5",#N/A,TRUE,"GENERAL"}</definedName>
    <definedName name="_____s6" localSheetId="4" hidden="1">{"TAB1",#N/A,TRUE,"GENERAL";"TAB2",#N/A,TRUE,"GENERAL";"TAB3",#N/A,TRUE,"GENERAL";"TAB4",#N/A,TRUE,"GENERAL";"TAB5",#N/A,TRUE,"GENERAL"}</definedName>
    <definedName name="_____s6" localSheetId="11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6" hidden="1">{"via1",#N/A,TRUE,"general";"via2",#N/A,TRUE,"general";"via3",#N/A,TRUE,"general"}</definedName>
    <definedName name="_____s7" localSheetId="14" hidden="1">{"via1",#N/A,TRUE,"general";"via2",#N/A,TRUE,"general";"via3",#N/A,TRUE,"general"}</definedName>
    <definedName name="_____s7" localSheetId="12" hidden="1">{"via1",#N/A,TRUE,"general";"via2",#N/A,TRUE,"general";"via3",#N/A,TRUE,"general"}</definedName>
    <definedName name="_____s7" localSheetId="3" hidden="1">{"via1",#N/A,TRUE,"general";"via2",#N/A,TRUE,"general";"via3",#N/A,TRUE,"general"}</definedName>
    <definedName name="_____s7" localSheetId="10" hidden="1">{"via1",#N/A,TRUE,"general";"via2",#N/A,TRUE,"general";"via3",#N/A,TRUE,"general"}</definedName>
    <definedName name="_____s7" localSheetId="9" hidden="1">{"via1",#N/A,TRUE,"general";"via2",#N/A,TRUE,"general";"via3",#N/A,TRUE,"general"}</definedName>
    <definedName name="_____s7" localSheetId="13" hidden="1">{"via1",#N/A,TRUE,"general";"via2",#N/A,TRUE,"general";"via3",#N/A,TRUE,"general"}</definedName>
    <definedName name="_____s7" localSheetId="4" hidden="1">{"via1",#N/A,TRUE,"general";"via2",#N/A,TRUE,"general";"via3",#N/A,TRUE,"general"}</definedName>
    <definedName name="_____s7" localSheetId="11" hidden="1">{"via1",#N/A,TRUE,"general";"via2",#N/A,TRUE,"general";"via3",#N/A,TRUE,"general"}</definedName>
    <definedName name="_____s7" hidden="1">{"via1",#N/A,TRUE,"general";"via2",#N/A,TRUE,"general";"via3",#N/A,TRUE,"general"}</definedName>
    <definedName name="_____ST166">#REF!</definedName>
    <definedName name="_____ST186">#REF!</definedName>
    <definedName name="_____ST206">#REF!</definedName>
    <definedName name="_____ST86">#REF!</definedName>
    <definedName name="_____t3" localSheetId="6" hidden="1">{"TAB1",#N/A,TRUE,"GENERAL";"TAB2",#N/A,TRUE,"GENERAL";"TAB3",#N/A,TRUE,"GENERAL";"TAB4",#N/A,TRUE,"GENERAL";"TAB5",#N/A,TRUE,"GENERAL"}</definedName>
    <definedName name="_____t3" localSheetId="14" hidden="1">{"TAB1",#N/A,TRUE,"GENERAL";"TAB2",#N/A,TRUE,"GENERAL";"TAB3",#N/A,TRUE,"GENERAL";"TAB4",#N/A,TRUE,"GENERAL";"TAB5",#N/A,TRUE,"GENERAL"}</definedName>
    <definedName name="_____t3" localSheetId="12" hidden="1">{"TAB1",#N/A,TRUE,"GENERAL";"TAB2",#N/A,TRUE,"GENERAL";"TAB3",#N/A,TRUE,"GENERAL";"TAB4",#N/A,TRUE,"GENERAL";"TAB5",#N/A,TRUE,"GENERAL"}</definedName>
    <definedName name="_____t3" localSheetId="3" hidden="1">{"TAB1",#N/A,TRUE,"GENERAL";"TAB2",#N/A,TRUE,"GENERAL";"TAB3",#N/A,TRUE,"GENERAL";"TAB4",#N/A,TRUE,"GENERAL";"TAB5",#N/A,TRUE,"GENERAL"}</definedName>
    <definedName name="_____t3" localSheetId="10" hidden="1">{"TAB1",#N/A,TRUE,"GENERAL";"TAB2",#N/A,TRUE,"GENERAL";"TAB3",#N/A,TRUE,"GENERAL";"TAB4",#N/A,TRUE,"GENERAL";"TAB5",#N/A,TRUE,"GENERAL"}</definedName>
    <definedName name="_____t3" localSheetId="9" hidden="1">{"TAB1",#N/A,TRUE,"GENERAL";"TAB2",#N/A,TRUE,"GENERAL";"TAB3",#N/A,TRUE,"GENERAL";"TAB4",#N/A,TRUE,"GENERAL";"TAB5",#N/A,TRUE,"GENERAL"}</definedName>
    <definedName name="_____t3" localSheetId="13" hidden="1">{"TAB1",#N/A,TRUE,"GENERAL";"TAB2",#N/A,TRUE,"GENERAL";"TAB3",#N/A,TRUE,"GENERAL";"TAB4",#N/A,TRUE,"GENERAL";"TAB5",#N/A,TRUE,"GENERAL"}</definedName>
    <definedName name="_____t3" localSheetId="4" hidden="1">{"TAB1",#N/A,TRUE,"GENERAL";"TAB2",#N/A,TRUE,"GENERAL";"TAB3",#N/A,TRUE,"GENERAL";"TAB4",#N/A,TRUE,"GENERAL";"TAB5",#N/A,TRUE,"GENERAL"}</definedName>
    <definedName name="_____t3" localSheetId="11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6" hidden="1">{"via1",#N/A,TRUE,"general";"via2",#N/A,TRUE,"general";"via3",#N/A,TRUE,"general"}</definedName>
    <definedName name="_____t4" localSheetId="14" hidden="1">{"via1",#N/A,TRUE,"general";"via2",#N/A,TRUE,"general";"via3",#N/A,TRUE,"general"}</definedName>
    <definedName name="_____t4" localSheetId="12" hidden="1">{"via1",#N/A,TRUE,"general";"via2",#N/A,TRUE,"general";"via3",#N/A,TRUE,"general"}</definedName>
    <definedName name="_____t4" localSheetId="3" hidden="1">{"via1",#N/A,TRUE,"general";"via2",#N/A,TRUE,"general";"via3",#N/A,TRUE,"general"}</definedName>
    <definedName name="_____t4" localSheetId="10" hidden="1">{"via1",#N/A,TRUE,"general";"via2",#N/A,TRUE,"general";"via3",#N/A,TRUE,"general"}</definedName>
    <definedName name="_____t4" localSheetId="9" hidden="1">{"via1",#N/A,TRUE,"general";"via2",#N/A,TRUE,"general";"via3",#N/A,TRUE,"general"}</definedName>
    <definedName name="_____t4" localSheetId="13" hidden="1">{"via1",#N/A,TRUE,"general";"via2",#N/A,TRUE,"general";"via3",#N/A,TRUE,"general"}</definedName>
    <definedName name="_____t4" localSheetId="4" hidden="1">{"via1",#N/A,TRUE,"general";"via2",#N/A,TRUE,"general";"via3",#N/A,TRUE,"general"}</definedName>
    <definedName name="_____t4" localSheetId="11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6" hidden="1">{"TAB1",#N/A,TRUE,"GENERAL";"TAB2",#N/A,TRUE,"GENERAL";"TAB3",#N/A,TRUE,"GENERAL";"TAB4",#N/A,TRUE,"GENERAL";"TAB5",#N/A,TRUE,"GENERAL"}</definedName>
    <definedName name="_____t5" localSheetId="14" hidden="1">{"TAB1",#N/A,TRUE,"GENERAL";"TAB2",#N/A,TRUE,"GENERAL";"TAB3",#N/A,TRUE,"GENERAL";"TAB4",#N/A,TRUE,"GENERAL";"TAB5",#N/A,TRUE,"GENERAL"}</definedName>
    <definedName name="_____t5" localSheetId="12" hidden="1">{"TAB1",#N/A,TRUE,"GENERAL";"TAB2",#N/A,TRUE,"GENERAL";"TAB3",#N/A,TRUE,"GENERAL";"TAB4",#N/A,TRUE,"GENERAL";"TAB5",#N/A,TRUE,"GENERAL"}</definedName>
    <definedName name="_____t5" localSheetId="3" hidden="1">{"TAB1",#N/A,TRUE,"GENERAL";"TAB2",#N/A,TRUE,"GENERAL";"TAB3",#N/A,TRUE,"GENERAL";"TAB4",#N/A,TRUE,"GENERAL";"TAB5",#N/A,TRUE,"GENERAL"}</definedName>
    <definedName name="_____t5" localSheetId="10" hidden="1">{"TAB1",#N/A,TRUE,"GENERAL";"TAB2",#N/A,TRUE,"GENERAL";"TAB3",#N/A,TRUE,"GENERAL";"TAB4",#N/A,TRUE,"GENERAL";"TAB5",#N/A,TRUE,"GENERAL"}</definedName>
    <definedName name="_____t5" localSheetId="9" hidden="1">{"TAB1",#N/A,TRUE,"GENERAL";"TAB2",#N/A,TRUE,"GENERAL";"TAB3",#N/A,TRUE,"GENERAL";"TAB4",#N/A,TRUE,"GENERAL";"TAB5",#N/A,TRUE,"GENERAL"}</definedName>
    <definedName name="_____t5" localSheetId="13" hidden="1">{"TAB1",#N/A,TRUE,"GENERAL";"TAB2",#N/A,TRUE,"GENERAL";"TAB3",#N/A,TRUE,"GENERAL";"TAB4",#N/A,TRUE,"GENERAL";"TAB5",#N/A,TRUE,"GENERAL"}</definedName>
    <definedName name="_____t5" localSheetId="4" hidden="1">{"TAB1",#N/A,TRUE,"GENERAL";"TAB2",#N/A,TRUE,"GENERAL";"TAB3",#N/A,TRUE,"GENERAL";"TAB4",#N/A,TRUE,"GENERAL";"TAB5",#N/A,TRUE,"GENERAL"}</definedName>
    <definedName name="_____t5" localSheetId="11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6" hidden="1">{"via1",#N/A,TRUE,"general";"via2",#N/A,TRUE,"general";"via3",#N/A,TRUE,"general"}</definedName>
    <definedName name="_____t6" localSheetId="14" hidden="1">{"via1",#N/A,TRUE,"general";"via2",#N/A,TRUE,"general";"via3",#N/A,TRUE,"general"}</definedName>
    <definedName name="_____t6" localSheetId="12" hidden="1">{"via1",#N/A,TRUE,"general";"via2",#N/A,TRUE,"general";"via3",#N/A,TRUE,"general"}</definedName>
    <definedName name="_____t6" localSheetId="3" hidden="1">{"via1",#N/A,TRUE,"general";"via2",#N/A,TRUE,"general";"via3",#N/A,TRUE,"general"}</definedName>
    <definedName name="_____t6" localSheetId="10" hidden="1">{"via1",#N/A,TRUE,"general";"via2",#N/A,TRUE,"general";"via3",#N/A,TRUE,"general"}</definedName>
    <definedName name="_____t6" localSheetId="9" hidden="1">{"via1",#N/A,TRUE,"general";"via2",#N/A,TRUE,"general";"via3",#N/A,TRUE,"general"}</definedName>
    <definedName name="_____t6" localSheetId="13" hidden="1">{"via1",#N/A,TRUE,"general";"via2",#N/A,TRUE,"general";"via3",#N/A,TRUE,"general"}</definedName>
    <definedName name="_____t6" localSheetId="4" hidden="1">{"via1",#N/A,TRUE,"general";"via2",#N/A,TRUE,"general";"via3",#N/A,TRUE,"general"}</definedName>
    <definedName name="_____t6" localSheetId="11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6" hidden="1">{"TAB1",#N/A,TRUE,"GENERAL";"TAB2",#N/A,TRUE,"GENERAL";"TAB3",#N/A,TRUE,"GENERAL";"TAB4",#N/A,TRUE,"GENERAL";"TAB5",#N/A,TRUE,"GENERAL"}</definedName>
    <definedName name="_____t66" localSheetId="14" hidden="1">{"TAB1",#N/A,TRUE,"GENERAL";"TAB2",#N/A,TRUE,"GENERAL";"TAB3",#N/A,TRUE,"GENERAL";"TAB4",#N/A,TRUE,"GENERAL";"TAB5",#N/A,TRUE,"GENERAL"}</definedName>
    <definedName name="_____t66" localSheetId="12" hidden="1">{"TAB1",#N/A,TRUE,"GENERAL";"TAB2",#N/A,TRUE,"GENERAL";"TAB3",#N/A,TRUE,"GENERAL";"TAB4",#N/A,TRUE,"GENERAL";"TAB5",#N/A,TRUE,"GENERAL"}</definedName>
    <definedName name="_____t66" localSheetId="3" hidden="1">{"TAB1",#N/A,TRUE,"GENERAL";"TAB2",#N/A,TRUE,"GENERAL";"TAB3",#N/A,TRUE,"GENERAL";"TAB4",#N/A,TRUE,"GENERAL";"TAB5",#N/A,TRUE,"GENERAL"}</definedName>
    <definedName name="_____t66" localSheetId="10" hidden="1">{"TAB1",#N/A,TRUE,"GENERAL";"TAB2",#N/A,TRUE,"GENERAL";"TAB3",#N/A,TRUE,"GENERAL";"TAB4",#N/A,TRUE,"GENERAL";"TAB5",#N/A,TRUE,"GENERAL"}</definedName>
    <definedName name="_____t66" localSheetId="9" hidden="1">{"TAB1",#N/A,TRUE,"GENERAL";"TAB2",#N/A,TRUE,"GENERAL";"TAB3",#N/A,TRUE,"GENERAL";"TAB4",#N/A,TRUE,"GENERAL";"TAB5",#N/A,TRUE,"GENERAL"}</definedName>
    <definedName name="_____t66" localSheetId="13" hidden="1">{"TAB1",#N/A,TRUE,"GENERAL";"TAB2",#N/A,TRUE,"GENERAL";"TAB3",#N/A,TRUE,"GENERAL";"TAB4",#N/A,TRUE,"GENERAL";"TAB5",#N/A,TRUE,"GENERAL"}</definedName>
    <definedName name="_____t66" localSheetId="4" hidden="1">{"TAB1",#N/A,TRUE,"GENERAL";"TAB2",#N/A,TRUE,"GENERAL";"TAB3",#N/A,TRUE,"GENERAL";"TAB4",#N/A,TRUE,"GENERAL";"TAB5",#N/A,TRUE,"GENERAL"}</definedName>
    <definedName name="_____t66" localSheetId="11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6" hidden="1">{"via1",#N/A,TRUE,"general";"via2",#N/A,TRUE,"general";"via3",#N/A,TRUE,"general"}</definedName>
    <definedName name="_____t7" localSheetId="14" hidden="1">{"via1",#N/A,TRUE,"general";"via2",#N/A,TRUE,"general";"via3",#N/A,TRUE,"general"}</definedName>
    <definedName name="_____t7" localSheetId="12" hidden="1">{"via1",#N/A,TRUE,"general";"via2",#N/A,TRUE,"general";"via3",#N/A,TRUE,"general"}</definedName>
    <definedName name="_____t7" localSheetId="3" hidden="1">{"via1",#N/A,TRUE,"general";"via2",#N/A,TRUE,"general";"via3",#N/A,TRUE,"general"}</definedName>
    <definedName name="_____t7" localSheetId="10" hidden="1">{"via1",#N/A,TRUE,"general";"via2",#N/A,TRUE,"general";"via3",#N/A,TRUE,"general"}</definedName>
    <definedName name="_____t7" localSheetId="9" hidden="1">{"via1",#N/A,TRUE,"general";"via2",#N/A,TRUE,"general";"via3",#N/A,TRUE,"general"}</definedName>
    <definedName name="_____t7" localSheetId="13" hidden="1">{"via1",#N/A,TRUE,"general";"via2",#N/A,TRUE,"general";"via3",#N/A,TRUE,"general"}</definedName>
    <definedName name="_____t7" localSheetId="4" hidden="1">{"via1",#N/A,TRUE,"general";"via2",#N/A,TRUE,"general";"via3",#N/A,TRUE,"general"}</definedName>
    <definedName name="_____t7" localSheetId="11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6" hidden="1">{"TAB1",#N/A,TRUE,"GENERAL";"TAB2",#N/A,TRUE,"GENERAL";"TAB3",#N/A,TRUE,"GENERAL";"TAB4",#N/A,TRUE,"GENERAL";"TAB5",#N/A,TRUE,"GENERAL"}</definedName>
    <definedName name="_____t77" localSheetId="14" hidden="1">{"TAB1",#N/A,TRUE,"GENERAL";"TAB2",#N/A,TRUE,"GENERAL";"TAB3",#N/A,TRUE,"GENERAL";"TAB4",#N/A,TRUE,"GENERAL";"TAB5",#N/A,TRUE,"GENERAL"}</definedName>
    <definedName name="_____t77" localSheetId="12" hidden="1">{"TAB1",#N/A,TRUE,"GENERAL";"TAB2",#N/A,TRUE,"GENERAL";"TAB3",#N/A,TRUE,"GENERAL";"TAB4",#N/A,TRUE,"GENERAL";"TAB5",#N/A,TRUE,"GENERAL"}</definedName>
    <definedName name="_____t77" localSheetId="3" hidden="1">{"TAB1",#N/A,TRUE,"GENERAL";"TAB2",#N/A,TRUE,"GENERAL";"TAB3",#N/A,TRUE,"GENERAL";"TAB4",#N/A,TRUE,"GENERAL";"TAB5",#N/A,TRUE,"GENERAL"}</definedName>
    <definedName name="_____t77" localSheetId="10" hidden="1">{"TAB1",#N/A,TRUE,"GENERAL";"TAB2",#N/A,TRUE,"GENERAL";"TAB3",#N/A,TRUE,"GENERAL";"TAB4",#N/A,TRUE,"GENERAL";"TAB5",#N/A,TRUE,"GENERAL"}</definedName>
    <definedName name="_____t77" localSheetId="9" hidden="1">{"TAB1",#N/A,TRUE,"GENERAL";"TAB2",#N/A,TRUE,"GENERAL";"TAB3",#N/A,TRUE,"GENERAL";"TAB4",#N/A,TRUE,"GENERAL";"TAB5",#N/A,TRUE,"GENERAL"}</definedName>
    <definedName name="_____t77" localSheetId="13" hidden="1">{"TAB1",#N/A,TRUE,"GENERAL";"TAB2",#N/A,TRUE,"GENERAL";"TAB3",#N/A,TRUE,"GENERAL";"TAB4",#N/A,TRUE,"GENERAL";"TAB5",#N/A,TRUE,"GENERAL"}</definedName>
    <definedName name="_____t77" localSheetId="4" hidden="1">{"TAB1",#N/A,TRUE,"GENERAL";"TAB2",#N/A,TRUE,"GENERAL";"TAB3",#N/A,TRUE,"GENERAL";"TAB4",#N/A,TRUE,"GENERAL";"TAB5",#N/A,TRUE,"GENERAL"}</definedName>
    <definedName name="_____t77" localSheetId="11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6" hidden="1">{"TAB1",#N/A,TRUE,"GENERAL";"TAB2",#N/A,TRUE,"GENERAL";"TAB3",#N/A,TRUE,"GENERAL";"TAB4",#N/A,TRUE,"GENERAL";"TAB5",#N/A,TRUE,"GENERAL"}</definedName>
    <definedName name="_____t8" localSheetId="14" hidden="1">{"TAB1",#N/A,TRUE,"GENERAL";"TAB2",#N/A,TRUE,"GENERAL";"TAB3",#N/A,TRUE,"GENERAL";"TAB4",#N/A,TRUE,"GENERAL";"TAB5",#N/A,TRUE,"GENERAL"}</definedName>
    <definedName name="_____t8" localSheetId="12" hidden="1">{"TAB1",#N/A,TRUE,"GENERAL";"TAB2",#N/A,TRUE,"GENERAL";"TAB3",#N/A,TRUE,"GENERAL";"TAB4",#N/A,TRUE,"GENERAL";"TAB5",#N/A,TRUE,"GENERAL"}</definedName>
    <definedName name="_____t8" localSheetId="3" hidden="1">{"TAB1",#N/A,TRUE,"GENERAL";"TAB2",#N/A,TRUE,"GENERAL";"TAB3",#N/A,TRUE,"GENERAL";"TAB4",#N/A,TRUE,"GENERAL";"TAB5",#N/A,TRUE,"GENERAL"}</definedName>
    <definedName name="_____t8" localSheetId="10" hidden="1">{"TAB1",#N/A,TRUE,"GENERAL";"TAB2",#N/A,TRUE,"GENERAL";"TAB3",#N/A,TRUE,"GENERAL";"TAB4",#N/A,TRUE,"GENERAL";"TAB5",#N/A,TRUE,"GENERAL"}</definedName>
    <definedName name="_____t8" localSheetId="9" hidden="1">{"TAB1",#N/A,TRUE,"GENERAL";"TAB2",#N/A,TRUE,"GENERAL";"TAB3",#N/A,TRUE,"GENERAL";"TAB4",#N/A,TRUE,"GENERAL";"TAB5",#N/A,TRUE,"GENERAL"}</definedName>
    <definedName name="_____t8" localSheetId="13" hidden="1">{"TAB1",#N/A,TRUE,"GENERAL";"TAB2",#N/A,TRUE,"GENERAL";"TAB3",#N/A,TRUE,"GENERAL";"TAB4",#N/A,TRUE,"GENERAL";"TAB5",#N/A,TRUE,"GENERAL"}</definedName>
    <definedName name="_____t8" localSheetId="4" hidden="1">{"TAB1",#N/A,TRUE,"GENERAL";"TAB2",#N/A,TRUE,"GENERAL";"TAB3",#N/A,TRUE,"GENERAL";"TAB4",#N/A,TRUE,"GENERAL";"TAB5",#N/A,TRUE,"GENERAL"}</definedName>
    <definedName name="_____t8" localSheetId="1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6" hidden="1">{"via1",#N/A,TRUE,"general";"via2",#N/A,TRUE,"general";"via3",#N/A,TRUE,"general"}</definedName>
    <definedName name="_____t88" localSheetId="14" hidden="1">{"via1",#N/A,TRUE,"general";"via2",#N/A,TRUE,"general";"via3",#N/A,TRUE,"general"}</definedName>
    <definedName name="_____t88" localSheetId="12" hidden="1">{"via1",#N/A,TRUE,"general";"via2",#N/A,TRUE,"general";"via3",#N/A,TRUE,"general"}</definedName>
    <definedName name="_____t88" localSheetId="3" hidden="1">{"via1",#N/A,TRUE,"general";"via2",#N/A,TRUE,"general";"via3",#N/A,TRUE,"general"}</definedName>
    <definedName name="_____t88" localSheetId="10" hidden="1">{"via1",#N/A,TRUE,"general";"via2",#N/A,TRUE,"general";"via3",#N/A,TRUE,"general"}</definedName>
    <definedName name="_____t88" localSheetId="9" hidden="1">{"via1",#N/A,TRUE,"general";"via2",#N/A,TRUE,"general";"via3",#N/A,TRUE,"general"}</definedName>
    <definedName name="_____t88" localSheetId="13" hidden="1">{"via1",#N/A,TRUE,"general";"via2",#N/A,TRUE,"general";"via3",#N/A,TRUE,"general"}</definedName>
    <definedName name="_____t88" localSheetId="4" hidden="1">{"via1",#N/A,TRUE,"general";"via2",#N/A,TRUE,"general";"via3",#N/A,TRUE,"general"}</definedName>
    <definedName name="_____t88" localSheetId="11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6" hidden="1">{"TAB1",#N/A,TRUE,"GENERAL";"TAB2",#N/A,TRUE,"GENERAL";"TAB3",#N/A,TRUE,"GENERAL";"TAB4",#N/A,TRUE,"GENERAL";"TAB5",#N/A,TRUE,"GENERAL"}</definedName>
    <definedName name="_____t9" localSheetId="14" hidden="1">{"TAB1",#N/A,TRUE,"GENERAL";"TAB2",#N/A,TRUE,"GENERAL";"TAB3",#N/A,TRUE,"GENERAL";"TAB4",#N/A,TRUE,"GENERAL";"TAB5",#N/A,TRUE,"GENERAL"}</definedName>
    <definedName name="_____t9" localSheetId="12" hidden="1">{"TAB1",#N/A,TRUE,"GENERAL";"TAB2",#N/A,TRUE,"GENERAL";"TAB3",#N/A,TRUE,"GENERAL";"TAB4",#N/A,TRUE,"GENERAL";"TAB5",#N/A,TRUE,"GENERAL"}</definedName>
    <definedName name="_____t9" localSheetId="3" hidden="1">{"TAB1",#N/A,TRUE,"GENERAL";"TAB2",#N/A,TRUE,"GENERAL";"TAB3",#N/A,TRUE,"GENERAL";"TAB4",#N/A,TRUE,"GENERAL";"TAB5",#N/A,TRUE,"GENERAL"}</definedName>
    <definedName name="_____t9" localSheetId="10" hidden="1">{"TAB1",#N/A,TRUE,"GENERAL";"TAB2",#N/A,TRUE,"GENERAL";"TAB3",#N/A,TRUE,"GENERAL";"TAB4",#N/A,TRUE,"GENERAL";"TAB5",#N/A,TRUE,"GENERAL"}</definedName>
    <definedName name="_____t9" localSheetId="9" hidden="1">{"TAB1",#N/A,TRUE,"GENERAL";"TAB2",#N/A,TRUE,"GENERAL";"TAB3",#N/A,TRUE,"GENERAL";"TAB4",#N/A,TRUE,"GENERAL";"TAB5",#N/A,TRUE,"GENERAL"}</definedName>
    <definedName name="_____t9" localSheetId="13" hidden="1">{"TAB1",#N/A,TRUE,"GENERAL";"TAB2",#N/A,TRUE,"GENERAL";"TAB3",#N/A,TRUE,"GENERAL";"TAB4",#N/A,TRUE,"GENERAL";"TAB5",#N/A,TRUE,"GENERAL"}</definedName>
    <definedName name="_____t9" localSheetId="4" hidden="1">{"TAB1",#N/A,TRUE,"GENERAL";"TAB2",#N/A,TRUE,"GENERAL";"TAB3",#N/A,TRUE,"GENERAL";"TAB4",#N/A,TRUE,"GENERAL";"TAB5",#N/A,TRUE,"GENERAL"}</definedName>
    <definedName name="_____t9" localSheetId="11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6" hidden="1">{"via1",#N/A,TRUE,"general";"via2",#N/A,TRUE,"general";"via3",#N/A,TRUE,"general"}</definedName>
    <definedName name="_____t99" localSheetId="14" hidden="1">{"via1",#N/A,TRUE,"general";"via2",#N/A,TRUE,"general";"via3",#N/A,TRUE,"general"}</definedName>
    <definedName name="_____t99" localSheetId="12" hidden="1">{"via1",#N/A,TRUE,"general";"via2",#N/A,TRUE,"general";"via3",#N/A,TRUE,"general"}</definedName>
    <definedName name="_____t99" localSheetId="3" hidden="1">{"via1",#N/A,TRUE,"general";"via2",#N/A,TRUE,"general";"via3",#N/A,TRUE,"general"}</definedName>
    <definedName name="_____t99" localSheetId="10" hidden="1">{"via1",#N/A,TRUE,"general";"via2",#N/A,TRUE,"general";"via3",#N/A,TRUE,"general"}</definedName>
    <definedName name="_____t99" localSheetId="9" hidden="1">{"via1",#N/A,TRUE,"general";"via2",#N/A,TRUE,"general";"via3",#N/A,TRUE,"general"}</definedName>
    <definedName name="_____t99" localSheetId="13" hidden="1">{"via1",#N/A,TRUE,"general";"via2",#N/A,TRUE,"general";"via3",#N/A,TRUE,"general"}</definedName>
    <definedName name="_____t99" localSheetId="4" hidden="1">{"via1",#N/A,TRUE,"general";"via2",#N/A,TRUE,"general";"via3",#N/A,TRUE,"general"}</definedName>
    <definedName name="_____t99" localSheetId="11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P2">#REF!</definedName>
    <definedName name="_____TEE1">#REF!</definedName>
    <definedName name="_____TEE2">#REF!</definedName>
    <definedName name="_____TEE32">#REF!</definedName>
    <definedName name="_____TEE33">#REF!</definedName>
    <definedName name="_____TEP44">#REF!</definedName>
    <definedName name="_____TES44">#REF!</definedName>
    <definedName name="_____TES64">#REF!</definedName>
    <definedName name="_____THF12">#REF!</definedName>
    <definedName name="_____TPE1132">#REF!</definedName>
    <definedName name="_____TPE12">#REF!</definedName>
    <definedName name="_____TPE1331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_TPE8016">#REF!</definedName>
    <definedName name="_____TPE8020">#REF!</definedName>
    <definedName name="_____TPE8025">#REF!</definedName>
    <definedName name="_____TPF12">#REF!</definedName>
    <definedName name="_____TPN1002">#REF!</definedName>
    <definedName name="_____TPN1003">#REF!</definedName>
    <definedName name="_____TPN1004">#REF!</definedName>
    <definedName name="_____TPN1006">#REF!</definedName>
    <definedName name="_____TPN1008">#REF!</definedName>
    <definedName name="_____TPN1202">#REF!</definedName>
    <definedName name="_____TPN1203">#REF!</definedName>
    <definedName name="_____TPN1204">#REF!</definedName>
    <definedName name="_____TPN1206">#REF!</definedName>
    <definedName name="_____TPN1208">#REF!</definedName>
    <definedName name="_____TPN16012">#REF!</definedName>
    <definedName name="_____TPN1602">#REF!</definedName>
    <definedName name="_____TPN1603">#REF!</definedName>
    <definedName name="_____TPN1604">#REF!</definedName>
    <definedName name="_____TPN1606">#REF!</definedName>
    <definedName name="_____TPN1608">#REF!</definedName>
    <definedName name="_____TUZ22">#REF!</definedName>
    <definedName name="_____TUZ36">#REF!</definedName>
    <definedName name="_____TZ13">#REF!</definedName>
    <definedName name="_____TZ131">#REF!</definedName>
    <definedName name="_____TZ132">#REF!</definedName>
    <definedName name="_____TZ133">#REF!</definedName>
    <definedName name="_____TZ134">#REF!</definedName>
    <definedName name="_____TZ135">#REF!</definedName>
    <definedName name="_____TZ136">#REF!</definedName>
    <definedName name="_____TZ137">#REF!</definedName>
    <definedName name="_____TZ138">#REF!</definedName>
    <definedName name="_____TZ2110">#REF!</definedName>
    <definedName name="_____TZ212">#REF!</definedName>
    <definedName name="_____TZ213">#REF!</definedName>
    <definedName name="_____TZ214">#REF!</definedName>
    <definedName name="_____TZ216">#REF!</definedName>
    <definedName name="_____TZ218">#REF!</definedName>
    <definedName name="_____TZ225">#REF!</definedName>
    <definedName name="_____TZ2610">#REF!</definedName>
    <definedName name="_____TZ2612">#REF!</definedName>
    <definedName name="_____TZ2616">#REF!</definedName>
    <definedName name="_____TZ262">#REF!</definedName>
    <definedName name="_____TZ263">#REF!</definedName>
    <definedName name="_____TZ264">#REF!</definedName>
    <definedName name="_____TZ266">#REF!</definedName>
    <definedName name="_____TZ268">#REF!</definedName>
    <definedName name="_____TZ323">#REF!</definedName>
    <definedName name="_____TZ324">#REF!</definedName>
    <definedName name="_____TZ32510">#REF!</definedName>
    <definedName name="_____TZ32512">#REF!</definedName>
    <definedName name="_____TZ3253">#REF!</definedName>
    <definedName name="_____TZ3254">#REF!</definedName>
    <definedName name="_____TZ3256">#REF!</definedName>
    <definedName name="_____TZ4110">#REF!</definedName>
    <definedName name="_____TZ4112">#REF!</definedName>
    <definedName name="_____TZ414">#REF!</definedName>
    <definedName name="_____TZ416">#REF!</definedName>
    <definedName name="_____TZ418">#REF!</definedName>
    <definedName name="_____u4" localSheetId="6" hidden="1">{"TAB1",#N/A,TRUE,"GENERAL";"TAB2",#N/A,TRUE,"GENERAL";"TAB3",#N/A,TRUE,"GENERAL";"TAB4",#N/A,TRUE,"GENERAL";"TAB5",#N/A,TRUE,"GENERAL"}</definedName>
    <definedName name="_____u4" localSheetId="14" hidden="1">{"TAB1",#N/A,TRUE,"GENERAL";"TAB2",#N/A,TRUE,"GENERAL";"TAB3",#N/A,TRUE,"GENERAL";"TAB4",#N/A,TRUE,"GENERAL";"TAB5",#N/A,TRUE,"GENERAL"}</definedName>
    <definedName name="_____u4" localSheetId="12" hidden="1">{"TAB1",#N/A,TRUE,"GENERAL";"TAB2",#N/A,TRUE,"GENERAL";"TAB3",#N/A,TRUE,"GENERAL";"TAB4",#N/A,TRUE,"GENERAL";"TAB5",#N/A,TRUE,"GENERAL"}</definedName>
    <definedName name="_____u4" localSheetId="3" hidden="1">{"TAB1",#N/A,TRUE,"GENERAL";"TAB2",#N/A,TRUE,"GENERAL";"TAB3",#N/A,TRUE,"GENERAL";"TAB4",#N/A,TRUE,"GENERAL";"TAB5",#N/A,TRUE,"GENERAL"}</definedName>
    <definedName name="_____u4" localSheetId="10" hidden="1">{"TAB1",#N/A,TRUE,"GENERAL";"TAB2",#N/A,TRUE,"GENERAL";"TAB3",#N/A,TRUE,"GENERAL";"TAB4",#N/A,TRUE,"GENERAL";"TAB5",#N/A,TRUE,"GENERAL"}</definedName>
    <definedName name="_____u4" localSheetId="9" hidden="1">{"TAB1",#N/A,TRUE,"GENERAL";"TAB2",#N/A,TRUE,"GENERAL";"TAB3",#N/A,TRUE,"GENERAL";"TAB4",#N/A,TRUE,"GENERAL";"TAB5",#N/A,TRUE,"GENERAL"}</definedName>
    <definedName name="_____u4" localSheetId="13" hidden="1">{"TAB1",#N/A,TRUE,"GENERAL";"TAB2",#N/A,TRUE,"GENERAL";"TAB3",#N/A,TRUE,"GENERAL";"TAB4",#N/A,TRUE,"GENERAL";"TAB5",#N/A,TRUE,"GENERAL"}</definedName>
    <definedName name="_____u4" localSheetId="4" hidden="1">{"TAB1",#N/A,TRUE,"GENERAL";"TAB2",#N/A,TRUE,"GENERAL";"TAB3",#N/A,TRUE,"GENERAL";"TAB4",#N/A,TRUE,"GENERAL";"TAB5",#N/A,TRUE,"GENERAL"}</definedName>
    <definedName name="_____u4" localSheetId="11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6" hidden="1">{"TAB1",#N/A,TRUE,"GENERAL";"TAB2",#N/A,TRUE,"GENERAL";"TAB3",#N/A,TRUE,"GENERAL";"TAB4",#N/A,TRUE,"GENERAL";"TAB5",#N/A,TRUE,"GENERAL"}</definedName>
    <definedName name="_____u5" localSheetId="14" hidden="1">{"TAB1",#N/A,TRUE,"GENERAL";"TAB2",#N/A,TRUE,"GENERAL";"TAB3",#N/A,TRUE,"GENERAL";"TAB4",#N/A,TRUE,"GENERAL";"TAB5",#N/A,TRUE,"GENERAL"}</definedName>
    <definedName name="_____u5" localSheetId="12" hidden="1">{"TAB1",#N/A,TRUE,"GENERAL";"TAB2",#N/A,TRUE,"GENERAL";"TAB3",#N/A,TRUE,"GENERAL";"TAB4",#N/A,TRUE,"GENERAL";"TAB5",#N/A,TRUE,"GENERAL"}</definedName>
    <definedName name="_____u5" localSheetId="3" hidden="1">{"TAB1",#N/A,TRUE,"GENERAL";"TAB2",#N/A,TRUE,"GENERAL";"TAB3",#N/A,TRUE,"GENERAL";"TAB4",#N/A,TRUE,"GENERAL";"TAB5",#N/A,TRUE,"GENERAL"}</definedName>
    <definedName name="_____u5" localSheetId="10" hidden="1">{"TAB1",#N/A,TRUE,"GENERAL";"TAB2",#N/A,TRUE,"GENERAL";"TAB3",#N/A,TRUE,"GENERAL";"TAB4",#N/A,TRUE,"GENERAL";"TAB5",#N/A,TRUE,"GENERAL"}</definedName>
    <definedName name="_____u5" localSheetId="9" hidden="1">{"TAB1",#N/A,TRUE,"GENERAL";"TAB2",#N/A,TRUE,"GENERAL";"TAB3",#N/A,TRUE,"GENERAL";"TAB4",#N/A,TRUE,"GENERAL";"TAB5",#N/A,TRUE,"GENERAL"}</definedName>
    <definedName name="_____u5" localSheetId="13" hidden="1">{"TAB1",#N/A,TRUE,"GENERAL";"TAB2",#N/A,TRUE,"GENERAL";"TAB3",#N/A,TRUE,"GENERAL";"TAB4",#N/A,TRUE,"GENERAL";"TAB5",#N/A,TRUE,"GENERAL"}</definedName>
    <definedName name="_____u5" localSheetId="4" hidden="1">{"TAB1",#N/A,TRUE,"GENERAL";"TAB2",#N/A,TRUE,"GENERAL";"TAB3",#N/A,TRUE,"GENERAL";"TAB4",#N/A,TRUE,"GENERAL";"TAB5",#N/A,TRUE,"GENERAL"}</definedName>
    <definedName name="_____u5" localSheetId="1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6" hidden="1">{"TAB1",#N/A,TRUE,"GENERAL";"TAB2",#N/A,TRUE,"GENERAL";"TAB3",#N/A,TRUE,"GENERAL";"TAB4",#N/A,TRUE,"GENERAL";"TAB5",#N/A,TRUE,"GENERAL"}</definedName>
    <definedName name="_____u6" localSheetId="14" hidden="1">{"TAB1",#N/A,TRUE,"GENERAL";"TAB2",#N/A,TRUE,"GENERAL";"TAB3",#N/A,TRUE,"GENERAL";"TAB4",#N/A,TRUE,"GENERAL";"TAB5",#N/A,TRUE,"GENERAL"}</definedName>
    <definedName name="_____u6" localSheetId="12" hidden="1">{"TAB1",#N/A,TRUE,"GENERAL";"TAB2",#N/A,TRUE,"GENERAL";"TAB3",#N/A,TRUE,"GENERAL";"TAB4",#N/A,TRUE,"GENERAL";"TAB5",#N/A,TRUE,"GENERAL"}</definedName>
    <definedName name="_____u6" localSheetId="3" hidden="1">{"TAB1",#N/A,TRUE,"GENERAL";"TAB2",#N/A,TRUE,"GENERAL";"TAB3",#N/A,TRUE,"GENERAL";"TAB4",#N/A,TRUE,"GENERAL";"TAB5",#N/A,TRUE,"GENERAL"}</definedName>
    <definedName name="_____u6" localSheetId="10" hidden="1">{"TAB1",#N/A,TRUE,"GENERAL";"TAB2",#N/A,TRUE,"GENERAL";"TAB3",#N/A,TRUE,"GENERAL";"TAB4",#N/A,TRUE,"GENERAL";"TAB5",#N/A,TRUE,"GENERAL"}</definedName>
    <definedName name="_____u6" localSheetId="9" hidden="1">{"TAB1",#N/A,TRUE,"GENERAL";"TAB2",#N/A,TRUE,"GENERAL";"TAB3",#N/A,TRUE,"GENERAL";"TAB4",#N/A,TRUE,"GENERAL";"TAB5",#N/A,TRUE,"GENERAL"}</definedName>
    <definedName name="_____u6" localSheetId="13" hidden="1">{"TAB1",#N/A,TRUE,"GENERAL";"TAB2",#N/A,TRUE,"GENERAL";"TAB3",#N/A,TRUE,"GENERAL";"TAB4",#N/A,TRUE,"GENERAL";"TAB5",#N/A,TRUE,"GENERAL"}</definedName>
    <definedName name="_____u6" localSheetId="4" hidden="1">{"TAB1",#N/A,TRUE,"GENERAL";"TAB2",#N/A,TRUE,"GENERAL";"TAB3",#N/A,TRUE,"GENERAL";"TAB4",#N/A,TRUE,"GENERAL";"TAB5",#N/A,TRUE,"GENERAL"}</definedName>
    <definedName name="_____u6" localSheetId="1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6" hidden="1">{"via1",#N/A,TRUE,"general";"via2",#N/A,TRUE,"general";"via3",#N/A,TRUE,"general"}</definedName>
    <definedName name="_____u7" localSheetId="14" hidden="1">{"via1",#N/A,TRUE,"general";"via2",#N/A,TRUE,"general";"via3",#N/A,TRUE,"general"}</definedName>
    <definedName name="_____u7" localSheetId="12" hidden="1">{"via1",#N/A,TRUE,"general";"via2",#N/A,TRUE,"general";"via3",#N/A,TRUE,"general"}</definedName>
    <definedName name="_____u7" localSheetId="3" hidden="1">{"via1",#N/A,TRUE,"general";"via2",#N/A,TRUE,"general";"via3",#N/A,TRUE,"general"}</definedName>
    <definedName name="_____u7" localSheetId="10" hidden="1">{"via1",#N/A,TRUE,"general";"via2",#N/A,TRUE,"general";"via3",#N/A,TRUE,"general"}</definedName>
    <definedName name="_____u7" localSheetId="9" hidden="1">{"via1",#N/A,TRUE,"general";"via2",#N/A,TRUE,"general";"via3",#N/A,TRUE,"general"}</definedName>
    <definedName name="_____u7" localSheetId="13" hidden="1">{"via1",#N/A,TRUE,"general";"via2",#N/A,TRUE,"general";"via3",#N/A,TRUE,"general"}</definedName>
    <definedName name="_____u7" localSheetId="4" hidden="1">{"via1",#N/A,TRUE,"general";"via2",#N/A,TRUE,"general";"via3",#N/A,TRUE,"general"}</definedName>
    <definedName name="_____u7" localSheetId="11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6" hidden="1">{"TAB1",#N/A,TRUE,"GENERAL";"TAB2",#N/A,TRUE,"GENERAL";"TAB3",#N/A,TRUE,"GENERAL";"TAB4",#N/A,TRUE,"GENERAL";"TAB5",#N/A,TRUE,"GENERAL"}</definedName>
    <definedName name="_____u8" localSheetId="14" hidden="1">{"TAB1",#N/A,TRUE,"GENERAL";"TAB2",#N/A,TRUE,"GENERAL";"TAB3",#N/A,TRUE,"GENERAL";"TAB4",#N/A,TRUE,"GENERAL";"TAB5",#N/A,TRUE,"GENERAL"}</definedName>
    <definedName name="_____u8" localSheetId="12" hidden="1">{"TAB1",#N/A,TRUE,"GENERAL";"TAB2",#N/A,TRUE,"GENERAL";"TAB3",#N/A,TRUE,"GENERAL";"TAB4",#N/A,TRUE,"GENERAL";"TAB5",#N/A,TRUE,"GENERAL"}</definedName>
    <definedName name="_____u8" localSheetId="3" hidden="1">{"TAB1",#N/A,TRUE,"GENERAL";"TAB2",#N/A,TRUE,"GENERAL";"TAB3",#N/A,TRUE,"GENERAL";"TAB4",#N/A,TRUE,"GENERAL";"TAB5",#N/A,TRUE,"GENERAL"}</definedName>
    <definedName name="_____u8" localSheetId="10" hidden="1">{"TAB1",#N/A,TRUE,"GENERAL";"TAB2",#N/A,TRUE,"GENERAL";"TAB3",#N/A,TRUE,"GENERAL";"TAB4",#N/A,TRUE,"GENERAL";"TAB5",#N/A,TRUE,"GENERAL"}</definedName>
    <definedName name="_____u8" localSheetId="9" hidden="1">{"TAB1",#N/A,TRUE,"GENERAL";"TAB2",#N/A,TRUE,"GENERAL";"TAB3",#N/A,TRUE,"GENERAL";"TAB4",#N/A,TRUE,"GENERAL";"TAB5",#N/A,TRUE,"GENERAL"}</definedName>
    <definedName name="_____u8" localSheetId="13" hidden="1">{"TAB1",#N/A,TRUE,"GENERAL";"TAB2",#N/A,TRUE,"GENERAL";"TAB3",#N/A,TRUE,"GENERAL";"TAB4",#N/A,TRUE,"GENERAL";"TAB5",#N/A,TRUE,"GENERAL"}</definedName>
    <definedName name="_____u8" localSheetId="4" hidden="1">{"TAB1",#N/A,TRUE,"GENERAL";"TAB2",#N/A,TRUE,"GENERAL";"TAB3",#N/A,TRUE,"GENERAL";"TAB4",#N/A,TRUE,"GENERAL";"TAB5",#N/A,TRUE,"GENERAL"}</definedName>
    <definedName name="_____u8" localSheetId="11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6" hidden="1">{"TAB1",#N/A,TRUE,"GENERAL";"TAB2",#N/A,TRUE,"GENERAL";"TAB3",#N/A,TRUE,"GENERAL";"TAB4",#N/A,TRUE,"GENERAL";"TAB5",#N/A,TRUE,"GENERAL"}</definedName>
    <definedName name="_____u9" localSheetId="14" hidden="1">{"TAB1",#N/A,TRUE,"GENERAL";"TAB2",#N/A,TRUE,"GENERAL";"TAB3",#N/A,TRUE,"GENERAL";"TAB4",#N/A,TRUE,"GENERAL";"TAB5",#N/A,TRUE,"GENERAL"}</definedName>
    <definedName name="_____u9" localSheetId="12" hidden="1">{"TAB1",#N/A,TRUE,"GENERAL";"TAB2",#N/A,TRUE,"GENERAL";"TAB3",#N/A,TRUE,"GENERAL";"TAB4",#N/A,TRUE,"GENERAL";"TAB5",#N/A,TRUE,"GENERAL"}</definedName>
    <definedName name="_____u9" localSheetId="3" hidden="1">{"TAB1",#N/A,TRUE,"GENERAL";"TAB2",#N/A,TRUE,"GENERAL";"TAB3",#N/A,TRUE,"GENERAL";"TAB4",#N/A,TRUE,"GENERAL";"TAB5",#N/A,TRUE,"GENERAL"}</definedName>
    <definedName name="_____u9" localSheetId="10" hidden="1">{"TAB1",#N/A,TRUE,"GENERAL";"TAB2",#N/A,TRUE,"GENERAL";"TAB3",#N/A,TRUE,"GENERAL";"TAB4",#N/A,TRUE,"GENERAL";"TAB5",#N/A,TRUE,"GENERAL"}</definedName>
    <definedName name="_____u9" localSheetId="9" hidden="1">{"TAB1",#N/A,TRUE,"GENERAL";"TAB2",#N/A,TRUE,"GENERAL";"TAB3",#N/A,TRUE,"GENERAL";"TAB4",#N/A,TRUE,"GENERAL";"TAB5",#N/A,TRUE,"GENERAL"}</definedName>
    <definedName name="_____u9" localSheetId="13" hidden="1">{"TAB1",#N/A,TRUE,"GENERAL";"TAB2",#N/A,TRUE,"GENERAL";"TAB3",#N/A,TRUE,"GENERAL";"TAB4",#N/A,TRUE,"GENERAL";"TAB5",#N/A,TRUE,"GENERAL"}</definedName>
    <definedName name="_____u9" localSheetId="4" hidden="1">{"TAB1",#N/A,TRUE,"GENERAL";"TAB2",#N/A,TRUE,"GENERAL";"TAB3",#N/A,TRUE,"GENERAL";"TAB4",#N/A,TRUE,"GENERAL";"TAB5",#N/A,TRUE,"GENERAL"}</definedName>
    <definedName name="_____u9" localSheetId="1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DD06">#REF!</definedName>
    <definedName name="_____UDD08">#REF!</definedName>
    <definedName name="_____UNI32">#REF!</definedName>
    <definedName name="_____ur7" localSheetId="6" hidden="1">{"TAB1",#N/A,TRUE,"GENERAL";"TAB2",#N/A,TRUE,"GENERAL";"TAB3",#N/A,TRUE,"GENERAL";"TAB4",#N/A,TRUE,"GENERAL";"TAB5",#N/A,TRUE,"GENERAL"}</definedName>
    <definedName name="_____ur7" localSheetId="14" hidden="1">{"TAB1",#N/A,TRUE,"GENERAL";"TAB2",#N/A,TRUE,"GENERAL";"TAB3",#N/A,TRUE,"GENERAL";"TAB4",#N/A,TRUE,"GENERAL";"TAB5",#N/A,TRUE,"GENERAL"}</definedName>
    <definedName name="_____ur7" localSheetId="12" hidden="1">{"TAB1",#N/A,TRUE,"GENERAL";"TAB2",#N/A,TRUE,"GENERAL";"TAB3",#N/A,TRUE,"GENERAL";"TAB4",#N/A,TRUE,"GENERAL";"TAB5",#N/A,TRUE,"GENERAL"}</definedName>
    <definedName name="_____ur7" localSheetId="3" hidden="1">{"TAB1",#N/A,TRUE,"GENERAL";"TAB2",#N/A,TRUE,"GENERAL";"TAB3",#N/A,TRUE,"GENERAL";"TAB4",#N/A,TRUE,"GENERAL";"TAB5",#N/A,TRUE,"GENERAL"}</definedName>
    <definedName name="_____ur7" localSheetId="10" hidden="1">{"TAB1",#N/A,TRUE,"GENERAL";"TAB2",#N/A,TRUE,"GENERAL";"TAB3",#N/A,TRUE,"GENERAL";"TAB4",#N/A,TRUE,"GENERAL";"TAB5",#N/A,TRUE,"GENERAL"}</definedName>
    <definedName name="_____ur7" localSheetId="9" hidden="1">{"TAB1",#N/A,TRUE,"GENERAL";"TAB2",#N/A,TRUE,"GENERAL";"TAB3",#N/A,TRUE,"GENERAL";"TAB4",#N/A,TRUE,"GENERAL";"TAB5",#N/A,TRUE,"GENERAL"}</definedName>
    <definedName name="_____ur7" localSheetId="13" hidden="1">{"TAB1",#N/A,TRUE,"GENERAL";"TAB2",#N/A,TRUE,"GENERAL";"TAB3",#N/A,TRUE,"GENERAL";"TAB4",#N/A,TRUE,"GENERAL";"TAB5",#N/A,TRUE,"GENERAL"}</definedName>
    <definedName name="_____ur7" localSheetId="4" hidden="1">{"TAB1",#N/A,TRUE,"GENERAL";"TAB2",#N/A,TRUE,"GENERAL";"TAB3",#N/A,TRUE,"GENERAL";"TAB4",#N/A,TRUE,"GENERAL";"TAB5",#N/A,TRUE,"GENERAL"}</definedName>
    <definedName name="_____ur7" localSheetId="1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6" hidden="1">{"via1",#N/A,TRUE,"general";"via2",#N/A,TRUE,"general";"via3",#N/A,TRUE,"general"}</definedName>
    <definedName name="_____v2" localSheetId="14" hidden="1">{"via1",#N/A,TRUE,"general";"via2",#N/A,TRUE,"general";"via3",#N/A,TRUE,"general"}</definedName>
    <definedName name="_____v2" localSheetId="12" hidden="1">{"via1",#N/A,TRUE,"general";"via2",#N/A,TRUE,"general";"via3",#N/A,TRUE,"general"}</definedName>
    <definedName name="_____v2" localSheetId="3" hidden="1">{"via1",#N/A,TRUE,"general";"via2",#N/A,TRUE,"general";"via3",#N/A,TRUE,"general"}</definedName>
    <definedName name="_____v2" localSheetId="10" hidden="1">{"via1",#N/A,TRUE,"general";"via2",#N/A,TRUE,"general";"via3",#N/A,TRUE,"general"}</definedName>
    <definedName name="_____v2" localSheetId="9" hidden="1">{"via1",#N/A,TRUE,"general";"via2",#N/A,TRUE,"general";"via3",#N/A,TRUE,"general"}</definedName>
    <definedName name="_____v2" localSheetId="13" hidden="1">{"via1",#N/A,TRUE,"general";"via2",#N/A,TRUE,"general";"via3",#N/A,TRUE,"general"}</definedName>
    <definedName name="_____v2" localSheetId="4" hidden="1">{"via1",#N/A,TRUE,"general";"via2",#N/A,TRUE,"general";"via3",#N/A,TRUE,"general"}</definedName>
    <definedName name="_____v2" localSheetId="11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6" hidden="1">{"TAB1",#N/A,TRUE,"GENERAL";"TAB2",#N/A,TRUE,"GENERAL";"TAB3",#N/A,TRUE,"GENERAL";"TAB4",#N/A,TRUE,"GENERAL";"TAB5",#N/A,TRUE,"GENERAL"}</definedName>
    <definedName name="_____v3" localSheetId="14" hidden="1">{"TAB1",#N/A,TRUE,"GENERAL";"TAB2",#N/A,TRUE,"GENERAL";"TAB3",#N/A,TRUE,"GENERAL";"TAB4",#N/A,TRUE,"GENERAL";"TAB5",#N/A,TRUE,"GENERAL"}</definedName>
    <definedName name="_____v3" localSheetId="12" hidden="1">{"TAB1",#N/A,TRUE,"GENERAL";"TAB2",#N/A,TRUE,"GENERAL";"TAB3",#N/A,TRUE,"GENERAL";"TAB4",#N/A,TRUE,"GENERAL";"TAB5",#N/A,TRUE,"GENERAL"}</definedName>
    <definedName name="_____v3" localSheetId="3" hidden="1">{"TAB1",#N/A,TRUE,"GENERAL";"TAB2",#N/A,TRUE,"GENERAL";"TAB3",#N/A,TRUE,"GENERAL";"TAB4",#N/A,TRUE,"GENERAL";"TAB5",#N/A,TRUE,"GENERAL"}</definedName>
    <definedName name="_____v3" localSheetId="10" hidden="1">{"TAB1",#N/A,TRUE,"GENERAL";"TAB2",#N/A,TRUE,"GENERAL";"TAB3",#N/A,TRUE,"GENERAL";"TAB4",#N/A,TRUE,"GENERAL";"TAB5",#N/A,TRUE,"GENERAL"}</definedName>
    <definedName name="_____v3" localSheetId="9" hidden="1">{"TAB1",#N/A,TRUE,"GENERAL";"TAB2",#N/A,TRUE,"GENERAL";"TAB3",#N/A,TRUE,"GENERAL";"TAB4",#N/A,TRUE,"GENERAL";"TAB5",#N/A,TRUE,"GENERAL"}</definedName>
    <definedName name="_____v3" localSheetId="13" hidden="1">{"TAB1",#N/A,TRUE,"GENERAL";"TAB2",#N/A,TRUE,"GENERAL";"TAB3",#N/A,TRUE,"GENERAL";"TAB4",#N/A,TRUE,"GENERAL";"TAB5",#N/A,TRUE,"GENERAL"}</definedName>
    <definedName name="_____v3" localSheetId="4" hidden="1">{"TAB1",#N/A,TRUE,"GENERAL";"TAB2",#N/A,TRUE,"GENERAL";"TAB3",#N/A,TRUE,"GENERAL";"TAB4",#N/A,TRUE,"GENERAL";"TAB5",#N/A,TRUE,"GENERAL"}</definedName>
    <definedName name="_____v3" localSheetId="11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6" hidden="1">{"TAB1",#N/A,TRUE,"GENERAL";"TAB2",#N/A,TRUE,"GENERAL";"TAB3",#N/A,TRUE,"GENERAL";"TAB4",#N/A,TRUE,"GENERAL";"TAB5",#N/A,TRUE,"GENERAL"}</definedName>
    <definedName name="_____v4" localSheetId="14" hidden="1">{"TAB1",#N/A,TRUE,"GENERAL";"TAB2",#N/A,TRUE,"GENERAL";"TAB3",#N/A,TRUE,"GENERAL";"TAB4",#N/A,TRUE,"GENERAL";"TAB5",#N/A,TRUE,"GENERAL"}</definedName>
    <definedName name="_____v4" localSheetId="12" hidden="1">{"TAB1",#N/A,TRUE,"GENERAL";"TAB2",#N/A,TRUE,"GENERAL";"TAB3",#N/A,TRUE,"GENERAL";"TAB4",#N/A,TRUE,"GENERAL";"TAB5",#N/A,TRUE,"GENERAL"}</definedName>
    <definedName name="_____v4" localSheetId="3" hidden="1">{"TAB1",#N/A,TRUE,"GENERAL";"TAB2",#N/A,TRUE,"GENERAL";"TAB3",#N/A,TRUE,"GENERAL";"TAB4",#N/A,TRUE,"GENERAL";"TAB5",#N/A,TRUE,"GENERAL"}</definedName>
    <definedName name="_____v4" localSheetId="10" hidden="1">{"TAB1",#N/A,TRUE,"GENERAL";"TAB2",#N/A,TRUE,"GENERAL";"TAB3",#N/A,TRUE,"GENERAL";"TAB4",#N/A,TRUE,"GENERAL";"TAB5",#N/A,TRUE,"GENERAL"}</definedName>
    <definedName name="_____v4" localSheetId="9" hidden="1">{"TAB1",#N/A,TRUE,"GENERAL";"TAB2",#N/A,TRUE,"GENERAL";"TAB3",#N/A,TRUE,"GENERAL";"TAB4",#N/A,TRUE,"GENERAL";"TAB5",#N/A,TRUE,"GENERAL"}</definedName>
    <definedName name="_____v4" localSheetId="13" hidden="1">{"TAB1",#N/A,TRUE,"GENERAL";"TAB2",#N/A,TRUE,"GENERAL";"TAB3",#N/A,TRUE,"GENERAL";"TAB4",#N/A,TRUE,"GENERAL";"TAB5",#N/A,TRUE,"GENERAL"}</definedName>
    <definedName name="_____v4" localSheetId="4" hidden="1">{"TAB1",#N/A,TRUE,"GENERAL";"TAB2",#N/A,TRUE,"GENERAL";"TAB3",#N/A,TRUE,"GENERAL";"TAB4",#N/A,TRUE,"GENERAL";"TAB5",#N/A,TRUE,"GENERAL"}</definedName>
    <definedName name="_____v4" localSheetId="1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6" hidden="1">{"TAB1",#N/A,TRUE,"GENERAL";"TAB2",#N/A,TRUE,"GENERAL";"TAB3",#N/A,TRUE,"GENERAL";"TAB4",#N/A,TRUE,"GENERAL";"TAB5",#N/A,TRUE,"GENERAL"}</definedName>
    <definedName name="_____v5" localSheetId="14" hidden="1">{"TAB1",#N/A,TRUE,"GENERAL";"TAB2",#N/A,TRUE,"GENERAL";"TAB3",#N/A,TRUE,"GENERAL";"TAB4",#N/A,TRUE,"GENERAL";"TAB5",#N/A,TRUE,"GENERAL"}</definedName>
    <definedName name="_____v5" localSheetId="12" hidden="1">{"TAB1",#N/A,TRUE,"GENERAL";"TAB2",#N/A,TRUE,"GENERAL";"TAB3",#N/A,TRUE,"GENERAL";"TAB4",#N/A,TRUE,"GENERAL";"TAB5",#N/A,TRUE,"GENERAL"}</definedName>
    <definedName name="_____v5" localSheetId="3" hidden="1">{"TAB1",#N/A,TRUE,"GENERAL";"TAB2",#N/A,TRUE,"GENERAL";"TAB3",#N/A,TRUE,"GENERAL";"TAB4",#N/A,TRUE,"GENERAL";"TAB5",#N/A,TRUE,"GENERAL"}</definedName>
    <definedName name="_____v5" localSheetId="10" hidden="1">{"TAB1",#N/A,TRUE,"GENERAL";"TAB2",#N/A,TRUE,"GENERAL";"TAB3",#N/A,TRUE,"GENERAL";"TAB4",#N/A,TRUE,"GENERAL";"TAB5",#N/A,TRUE,"GENERAL"}</definedName>
    <definedName name="_____v5" localSheetId="9" hidden="1">{"TAB1",#N/A,TRUE,"GENERAL";"TAB2",#N/A,TRUE,"GENERAL";"TAB3",#N/A,TRUE,"GENERAL";"TAB4",#N/A,TRUE,"GENERAL";"TAB5",#N/A,TRUE,"GENERAL"}</definedName>
    <definedName name="_____v5" localSheetId="13" hidden="1">{"TAB1",#N/A,TRUE,"GENERAL";"TAB2",#N/A,TRUE,"GENERAL";"TAB3",#N/A,TRUE,"GENERAL";"TAB4",#N/A,TRUE,"GENERAL";"TAB5",#N/A,TRUE,"GENERAL"}</definedName>
    <definedName name="_____v5" localSheetId="4" hidden="1">{"TAB1",#N/A,TRUE,"GENERAL";"TAB2",#N/A,TRUE,"GENERAL";"TAB3",#N/A,TRUE,"GENERAL";"TAB4",#N/A,TRUE,"GENERAL";"TAB5",#N/A,TRUE,"GENERAL"}</definedName>
    <definedName name="_____v5" localSheetId="1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6" hidden="1">{"TAB1",#N/A,TRUE,"GENERAL";"TAB2",#N/A,TRUE,"GENERAL";"TAB3",#N/A,TRUE,"GENERAL";"TAB4",#N/A,TRUE,"GENERAL";"TAB5",#N/A,TRUE,"GENERAL"}</definedName>
    <definedName name="_____v6" localSheetId="14" hidden="1">{"TAB1",#N/A,TRUE,"GENERAL";"TAB2",#N/A,TRUE,"GENERAL";"TAB3",#N/A,TRUE,"GENERAL";"TAB4",#N/A,TRUE,"GENERAL";"TAB5",#N/A,TRUE,"GENERAL"}</definedName>
    <definedName name="_____v6" localSheetId="12" hidden="1">{"TAB1",#N/A,TRUE,"GENERAL";"TAB2",#N/A,TRUE,"GENERAL";"TAB3",#N/A,TRUE,"GENERAL";"TAB4",#N/A,TRUE,"GENERAL";"TAB5",#N/A,TRUE,"GENERAL"}</definedName>
    <definedName name="_____v6" localSheetId="3" hidden="1">{"TAB1",#N/A,TRUE,"GENERAL";"TAB2",#N/A,TRUE,"GENERAL";"TAB3",#N/A,TRUE,"GENERAL";"TAB4",#N/A,TRUE,"GENERAL";"TAB5",#N/A,TRUE,"GENERAL"}</definedName>
    <definedName name="_____v6" localSheetId="10" hidden="1">{"TAB1",#N/A,TRUE,"GENERAL";"TAB2",#N/A,TRUE,"GENERAL";"TAB3",#N/A,TRUE,"GENERAL";"TAB4",#N/A,TRUE,"GENERAL";"TAB5",#N/A,TRUE,"GENERAL"}</definedName>
    <definedName name="_____v6" localSheetId="9" hidden="1">{"TAB1",#N/A,TRUE,"GENERAL";"TAB2",#N/A,TRUE,"GENERAL";"TAB3",#N/A,TRUE,"GENERAL";"TAB4",#N/A,TRUE,"GENERAL";"TAB5",#N/A,TRUE,"GENERAL"}</definedName>
    <definedName name="_____v6" localSheetId="13" hidden="1">{"TAB1",#N/A,TRUE,"GENERAL";"TAB2",#N/A,TRUE,"GENERAL";"TAB3",#N/A,TRUE,"GENERAL";"TAB4",#N/A,TRUE,"GENERAL";"TAB5",#N/A,TRUE,"GENERAL"}</definedName>
    <definedName name="_____v6" localSheetId="4" hidden="1">{"TAB1",#N/A,TRUE,"GENERAL";"TAB2",#N/A,TRUE,"GENERAL";"TAB3",#N/A,TRUE,"GENERAL";"TAB4",#N/A,TRUE,"GENERAL";"TAB5",#N/A,TRUE,"GENERAL"}</definedName>
    <definedName name="_____v6" localSheetId="1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6" hidden="1">{"via1",#N/A,TRUE,"general";"via2",#N/A,TRUE,"general";"via3",#N/A,TRUE,"general"}</definedName>
    <definedName name="_____v7" localSheetId="14" hidden="1">{"via1",#N/A,TRUE,"general";"via2",#N/A,TRUE,"general";"via3",#N/A,TRUE,"general"}</definedName>
    <definedName name="_____v7" localSheetId="12" hidden="1">{"via1",#N/A,TRUE,"general";"via2",#N/A,TRUE,"general";"via3",#N/A,TRUE,"general"}</definedName>
    <definedName name="_____v7" localSheetId="3" hidden="1">{"via1",#N/A,TRUE,"general";"via2",#N/A,TRUE,"general";"via3",#N/A,TRUE,"general"}</definedName>
    <definedName name="_____v7" localSheetId="10" hidden="1">{"via1",#N/A,TRUE,"general";"via2",#N/A,TRUE,"general";"via3",#N/A,TRUE,"general"}</definedName>
    <definedName name="_____v7" localSheetId="9" hidden="1">{"via1",#N/A,TRUE,"general";"via2",#N/A,TRUE,"general";"via3",#N/A,TRUE,"general"}</definedName>
    <definedName name="_____v7" localSheetId="13" hidden="1">{"via1",#N/A,TRUE,"general";"via2",#N/A,TRUE,"general";"via3",#N/A,TRUE,"general"}</definedName>
    <definedName name="_____v7" localSheetId="4" hidden="1">{"via1",#N/A,TRUE,"general";"via2",#N/A,TRUE,"general";"via3",#N/A,TRUE,"general"}</definedName>
    <definedName name="_____v7" localSheetId="11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6" hidden="1">{"TAB1",#N/A,TRUE,"GENERAL";"TAB2",#N/A,TRUE,"GENERAL";"TAB3",#N/A,TRUE,"GENERAL";"TAB4",#N/A,TRUE,"GENERAL";"TAB5",#N/A,TRUE,"GENERAL"}</definedName>
    <definedName name="_____v8" localSheetId="14" hidden="1">{"TAB1",#N/A,TRUE,"GENERAL";"TAB2",#N/A,TRUE,"GENERAL";"TAB3",#N/A,TRUE,"GENERAL";"TAB4",#N/A,TRUE,"GENERAL";"TAB5",#N/A,TRUE,"GENERAL"}</definedName>
    <definedName name="_____v8" localSheetId="12" hidden="1">{"TAB1",#N/A,TRUE,"GENERAL";"TAB2",#N/A,TRUE,"GENERAL";"TAB3",#N/A,TRUE,"GENERAL";"TAB4",#N/A,TRUE,"GENERAL";"TAB5",#N/A,TRUE,"GENERAL"}</definedName>
    <definedName name="_____v8" localSheetId="3" hidden="1">{"TAB1",#N/A,TRUE,"GENERAL";"TAB2",#N/A,TRUE,"GENERAL";"TAB3",#N/A,TRUE,"GENERAL";"TAB4",#N/A,TRUE,"GENERAL";"TAB5",#N/A,TRUE,"GENERAL"}</definedName>
    <definedName name="_____v8" localSheetId="10" hidden="1">{"TAB1",#N/A,TRUE,"GENERAL";"TAB2",#N/A,TRUE,"GENERAL";"TAB3",#N/A,TRUE,"GENERAL";"TAB4",#N/A,TRUE,"GENERAL";"TAB5",#N/A,TRUE,"GENERAL"}</definedName>
    <definedName name="_____v8" localSheetId="9" hidden="1">{"TAB1",#N/A,TRUE,"GENERAL";"TAB2",#N/A,TRUE,"GENERAL";"TAB3",#N/A,TRUE,"GENERAL";"TAB4",#N/A,TRUE,"GENERAL";"TAB5",#N/A,TRUE,"GENERAL"}</definedName>
    <definedName name="_____v8" localSheetId="13" hidden="1">{"TAB1",#N/A,TRUE,"GENERAL";"TAB2",#N/A,TRUE,"GENERAL";"TAB3",#N/A,TRUE,"GENERAL";"TAB4",#N/A,TRUE,"GENERAL";"TAB5",#N/A,TRUE,"GENERAL"}</definedName>
    <definedName name="_____v8" localSheetId="4" hidden="1">{"TAB1",#N/A,TRUE,"GENERAL";"TAB2",#N/A,TRUE,"GENERAL";"TAB3",#N/A,TRUE,"GENERAL";"TAB4",#N/A,TRUE,"GENERAL";"TAB5",#N/A,TRUE,"GENERAL"}</definedName>
    <definedName name="_____v8" localSheetId="11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6" hidden="1">{"TAB1",#N/A,TRUE,"GENERAL";"TAB2",#N/A,TRUE,"GENERAL";"TAB3",#N/A,TRUE,"GENERAL";"TAB4",#N/A,TRUE,"GENERAL";"TAB5",#N/A,TRUE,"GENERAL"}</definedName>
    <definedName name="_____v9" localSheetId="14" hidden="1">{"TAB1",#N/A,TRUE,"GENERAL";"TAB2",#N/A,TRUE,"GENERAL";"TAB3",#N/A,TRUE,"GENERAL";"TAB4",#N/A,TRUE,"GENERAL";"TAB5",#N/A,TRUE,"GENERAL"}</definedName>
    <definedName name="_____v9" localSheetId="12" hidden="1">{"TAB1",#N/A,TRUE,"GENERAL";"TAB2",#N/A,TRUE,"GENERAL";"TAB3",#N/A,TRUE,"GENERAL";"TAB4",#N/A,TRUE,"GENERAL";"TAB5",#N/A,TRUE,"GENERAL"}</definedName>
    <definedName name="_____v9" localSheetId="3" hidden="1">{"TAB1",#N/A,TRUE,"GENERAL";"TAB2",#N/A,TRUE,"GENERAL";"TAB3",#N/A,TRUE,"GENERAL";"TAB4",#N/A,TRUE,"GENERAL";"TAB5",#N/A,TRUE,"GENERAL"}</definedName>
    <definedName name="_____v9" localSheetId="10" hidden="1">{"TAB1",#N/A,TRUE,"GENERAL";"TAB2",#N/A,TRUE,"GENERAL";"TAB3",#N/A,TRUE,"GENERAL";"TAB4",#N/A,TRUE,"GENERAL";"TAB5",#N/A,TRUE,"GENERAL"}</definedName>
    <definedName name="_____v9" localSheetId="9" hidden="1">{"TAB1",#N/A,TRUE,"GENERAL";"TAB2",#N/A,TRUE,"GENERAL";"TAB3",#N/A,TRUE,"GENERAL";"TAB4",#N/A,TRUE,"GENERAL";"TAB5",#N/A,TRUE,"GENERAL"}</definedName>
    <definedName name="_____v9" localSheetId="13" hidden="1">{"TAB1",#N/A,TRUE,"GENERAL";"TAB2",#N/A,TRUE,"GENERAL";"TAB3",#N/A,TRUE,"GENERAL";"TAB4",#N/A,TRUE,"GENERAL";"TAB5",#N/A,TRUE,"GENERAL"}</definedName>
    <definedName name="_____v9" localSheetId="4" hidden="1">{"TAB1",#N/A,TRUE,"GENERAL";"TAB2",#N/A,TRUE,"GENERAL";"TAB3",#N/A,TRUE,"GENERAL";"TAB4",#N/A,TRUE,"GENERAL";"TAB5",#N/A,TRUE,"GENERAL"}</definedName>
    <definedName name="_____v9" localSheetId="1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6" hidden="1">{"via1",#N/A,TRUE,"general";"via2",#N/A,TRUE,"general";"via3",#N/A,TRUE,"general"}</definedName>
    <definedName name="_____vfv4" localSheetId="14" hidden="1">{"via1",#N/A,TRUE,"general";"via2",#N/A,TRUE,"general";"via3",#N/A,TRUE,"general"}</definedName>
    <definedName name="_____vfv4" localSheetId="12" hidden="1">{"via1",#N/A,TRUE,"general";"via2",#N/A,TRUE,"general";"via3",#N/A,TRUE,"general"}</definedName>
    <definedName name="_____vfv4" localSheetId="3" hidden="1">{"via1",#N/A,TRUE,"general";"via2",#N/A,TRUE,"general";"via3",#N/A,TRUE,"general"}</definedName>
    <definedName name="_____vfv4" localSheetId="10" hidden="1">{"via1",#N/A,TRUE,"general";"via2",#N/A,TRUE,"general";"via3",#N/A,TRUE,"general"}</definedName>
    <definedName name="_____vfv4" localSheetId="9" hidden="1">{"via1",#N/A,TRUE,"general";"via2",#N/A,TRUE,"general";"via3",#N/A,TRUE,"general"}</definedName>
    <definedName name="_____vfv4" localSheetId="13" hidden="1">{"via1",#N/A,TRUE,"general";"via2",#N/A,TRUE,"general";"via3",#N/A,TRUE,"general"}</definedName>
    <definedName name="_____vfv4" localSheetId="4" hidden="1">{"via1",#N/A,TRUE,"general";"via2",#N/A,TRUE,"general";"via3",#N/A,TRUE,"general"}</definedName>
    <definedName name="_____vfv4" localSheetId="11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x1" localSheetId="6" hidden="1">{"TAB1",#N/A,TRUE,"GENERAL";"TAB2",#N/A,TRUE,"GENERAL";"TAB3",#N/A,TRUE,"GENERAL";"TAB4",#N/A,TRUE,"GENERAL";"TAB5",#N/A,TRUE,"GENERAL"}</definedName>
    <definedName name="_____x1" localSheetId="14" hidden="1">{"TAB1",#N/A,TRUE,"GENERAL";"TAB2",#N/A,TRUE,"GENERAL";"TAB3",#N/A,TRUE,"GENERAL";"TAB4",#N/A,TRUE,"GENERAL";"TAB5",#N/A,TRUE,"GENERAL"}</definedName>
    <definedName name="_____x1" localSheetId="12" hidden="1">{"TAB1",#N/A,TRUE,"GENERAL";"TAB2",#N/A,TRUE,"GENERAL";"TAB3",#N/A,TRUE,"GENERAL";"TAB4",#N/A,TRUE,"GENERAL";"TAB5",#N/A,TRUE,"GENERAL"}</definedName>
    <definedName name="_____x1" localSheetId="3" hidden="1">{"TAB1",#N/A,TRUE,"GENERAL";"TAB2",#N/A,TRUE,"GENERAL";"TAB3",#N/A,TRUE,"GENERAL";"TAB4",#N/A,TRUE,"GENERAL";"TAB5",#N/A,TRUE,"GENERAL"}</definedName>
    <definedName name="_____x1" localSheetId="10" hidden="1">{"TAB1",#N/A,TRUE,"GENERAL";"TAB2",#N/A,TRUE,"GENERAL";"TAB3",#N/A,TRUE,"GENERAL";"TAB4",#N/A,TRUE,"GENERAL";"TAB5",#N/A,TRUE,"GENERAL"}</definedName>
    <definedName name="_____x1" localSheetId="9" hidden="1">{"TAB1",#N/A,TRUE,"GENERAL";"TAB2",#N/A,TRUE,"GENERAL";"TAB3",#N/A,TRUE,"GENERAL";"TAB4",#N/A,TRUE,"GENERAL";"TAB5",#N/A,TRUE,"GENERAL"}</definedName>
    <definedName name="_____x1" localSheetId="13" hidden="1">{"TAB1",#N/A,TRUE,"GENERAL";"TAB2",#N/A,TRUE,"GENERAL";"TAB3",#N/A,TRUE,"GENERAL";"TAB4",#N/A,TRUE,"GENERAL";"TAB5",#N/A,TRUE,"GENERAL"}</definedName>
    <definedName name="_____x1" localSheetId="4" hidden="1">{"TAB1",#N/A,TRUE,"GENERAL";"TAB2",#N/A,TRUE,"GENERAL";"TAB3",#N/A,TRUE,"GENERAL";"TAB4",#N/A,TRUE,"GENERAL";"TAB5",#N/A,TRUE,"GENERAL"}</definedName>
    <definedName name="_____x1" localSheetId="11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6" hidden="1">{"via1",#N/A,TRUE,"general";"via2",#N/A,TRUE,"general";"via3",#N/A,TRUE,"general"}</definedName>
    <definedName name="_____x2" localSheetId="14" hidden="1">{"via1",#N/A,TRUE,"general";"via2",#N/A,TRUE,"general";"via3",#N/A,TRUE,"general"}</definedName>
    <definedName name="_____x2" localSheetId="12" hidden="1">{"via1",#N/A,TRUE,"general";"via2",#N/A,TRUE,"general";"via3",#N/A,TRUE,"general"}</definedName>
    <definedName name="_____x2" localSheetId="3" hidden="1">{"via1",#N/A,TRUE,"general";"via2",#N/A,TRUE,"general";"via3",#N/A,TRUE,"general"}</definedName>
    <definedName name="_____x2" localSheetId="10" hidden="1">{"via1",#N/A,TRUE,"general";"via2",#N/A,TRUE,"general";"via3",#N/A,TRUE,"general"}</definedName>
    <definedName name="_____x2" localSheetId="9" hidden="1">{"via1",#N/A,TRUE,"general";"via2",#N/A,TRUE,"general";"via3",#N/A,TRUE,"general"}</definedName>
    <definedName name="_____x2" localSheetId="13" hidden="1">{"via1",#N/A,TRUE,"general";"via2",#N/A,TRUE,"general";"via3",#N/A,TRUE,"general"}</definedName>
    <definedName name="_____x2" localSheetId="4" hidden="1">{"via1",#N/A,TRUE,"general";"via2",#N/A,TRUE,"general";"via3",#N/A,TRUE,"general"}</definedName>
    <definedName name="_____x2" localSheetId="11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6" hidden="1">{"via1",#N/A,TRUE,"general";"via2",#N/A,TRUE,"general";"via3",#N/A,TRUE,"general"}</definedName>
    <definedName name="_____x3" localSheetId="14" hidden="1">{"via1",#N/A,TRUE,"general";"via2",#N/A,TRUE,"general";"via3",#N/A,TRUE,"general"}</definedName>
    <definedName name="_____x3" localSheetId="12" hidden="1">{"via1",#N/A,TRUE,"general";"via2",#N/A,TRUE,"general";"via3",#N/A,TRUE,"general"}</definedName>
    <definedName name="_____x3" localSheetId="3" hidden="1">{"via1",#N/A,TRUE,"general";"via2",#N/A,TRUE,"general";"via3",#N/A,TRUE,"general"}</definedName>
    <definedName name="_____x3" localSheetId="10" hidden="1">{"via1",#N/A,TRUE,"general";"via2",#N/A,TRUE,"general";"via3",#N/A,TRUE,"general"}</definedName>
    <definedName name="_____x3" localSheetId="9" hidden="1">{"via1",#N/A,TRUE,"general";"via2",#N/A,TRUE,"general";"via3",#N/A,TRUE,"general"}</definedName>
    <definedName name="_____x3" localSheetId="13" hidden="1">{"via1",#N/A,TRUE,"general";"via2",#N/A,TRUE,"general";"via3",#N/A,TRUE,"general"}</definedName>
    <definedName name="_____x3" localSheetId="4" hidden="1">{"via1",#N/A,TRUE,"general";"via2",#N/A,TRUE,"general";"via3",#N/A,TRUE,"general"}</definedName>
    <definedName name="_____x3" localSheetId="1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6" hidden="1">{"via1",#N/A,TRUE,"general";"via2",#N/A,TRUE,"general";"via3",#N/A,TRUE,"general"}</definedName>
    <definedName name="_____x4" localSheetId="14" hidden="1">{"via1",#N/A,TRUE,"general";"via2",#N/A,TRUE,"general";"via3",#N/A,TRUE,"general"}</definedName>
    <definedName name="_____x4" localSheetId="12" hidden="1">{"via1",#N/A,TRUE,"general";"via2",#N/A,TRUE,"general";"via3",#N/A,TRUE,"general"}</definedName>
    <definedName name="_____x4" localSheetId="3" hidden="1">{"via1",#N/A,TRUE,"general";"via2",#N/A,TRUE,"general";"via3",#N/A,TRUE,"general"}</definedName>
    <definedName name="_____x4" localSheetId="10" hidden="1">{"via1",#N/A,TRUE,"general";"via2",#N/A,TRUE,"general";"via3",#N/A,TRUE,"general"}</definedName>
    <definedName name="_____x4" localSheetId="9" hidden="1">{"via1",#N/A,TRUE,"general";"via2",#N/A,TRUE,"general";"via3",#N/A,TRUE,"general"}</definedName>
    <definedName name="_____x4" localSheetId="13" hidden="1">{"via1",#N/A,TRUE,"general";"via2",#N/A,TRUE,"general";"via3",#N/A,TRUE,"general"}</definedName>
    <definedName name="_____x4" localSheetId="4" hidden="1">{"via1",#N/A,TRUE,"general";"via2",#N/A,TRUE,"general";"via3",#N/A,TRUE,"general"}</definedName>
    <definedName name="_____x4" localSheetId="1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6" hidden="1">{"TAB1",#N/A,TRUE,"GENERAL";"TAB2",#N/A,TRUE,"GENERAL";"TAB3",#N/A,TRUE,"GENERAL";"TAB4",#N/A,TRUE,"GENERAL";"TAB5",#N/A,TRUE,"GENERAL"}</definedName>
    <definedName name="_____x5" localSheetId="14" hidden="1">{"TAB1",#N/A,TRUE,"GENERAL";"TAB2",#N/A,TRUE,"GENERAL";"TAB3",#N/A,TRUE,"GENERAL";"TAB4",#N/A,TRUE,"GENERAL";"TAB5",#N/A,TRUE,"GENERAL"}</definedName>
    <definedName name="_____x5" localSheetId="12" hidden="1">{"TAB1",#N/A,TRUE,"GENERAL";"TAB2",#N/A,TRUE,"GENERAL";"TAB3",#N/A,TRUE,"GENERAL";"TAB4",#N/A,TRUE,"GENERAL";"TAB5",#N/A,TRUE,"GENERAL"}</definedName>
    <definedName name="_____x5" localSheetId="3" hidden="1">{"TAB1",#N/A,TRUE,"GENERAL";"TAB2",#N/A,TRUE,"GENERAL";"TAB3",#N/A,TRUE,"GENERAL";"TAB4",#N/A,TRUE,"GENERAL";"TAB5",#N/A,TRUE,"GENERAL"}</definedName>
    <definedName name="_____x5" localSheetId="10" hidden="1">{"TAB1",#N/A,TRUE,"GENERAL";"TAB2",#N/A,TRUE,"GENERAL";"TAB3",#N/A,TRUE,"GENERAL";"TAB4",#N/A,TRUE,"GENERAL";"TAB5",#N/A,TRUE,"GENERAL"}</definedName>
    <definedName name="_____x5" localSheetId="9" hidden="1">{"TAB1",#N/A,TRUE,"GENERAL";"TAB2",#N/A,TRUE,"GENERAL";"TAB3",#N/A,TRUE,"GENERAL";"TAB4",#N/A,TRUE,"GENERAL";"TAB5",#N/A,TRUE,"GENERAL"}</definedName>
    <definedName name="_____x5" localSheetId="13" hidden="1">{"TAB1",#N/A,TRUE,"GENERAL";"TAB2",#N/A,TRUE,"GENERAL";"TAB3",#N/A,TRUE,"GENERAL";"TAB4",#N/A,TRUE,"GENERAL";"TAB5",#N/A,TRUE,"GENERAL"}</definedName>
    <definedName name="_____x5" localSheetId="4" hidden="1">{"TAB1",#N/A,TRUE,"GENERAL";"TAB2",#N/A,TRUE,"GENERAL";"TAB3",#N/A,TRUE,"GENERAL";"TAB4",#N/A,TRUE,"GENERAL";"TAB5",#N/A,TRUE,"GENERAL"}</definedName>
    <definedName name="_____x5" localSheetId="11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6" hidden="1">{"TAB1",#N/A,TRUE,"GENERAL";"TAB2",#N/A,TRUE,"GENERAL";"TAB3",#N/A,TRUE,"GENERAL";"TAB4",#N/A,TRUE,"GENERAL";"TAB5",#N/A,TRUE,"GENERAL"}</definedName>
    <definedName name="_____x6" localSheetId="14" hidden="1">{"TAB1",#N/A,TRUE,"GENERAL";"TAB2",#N/A,TRUE,"GENERAL";"TAB3",#N/A,TRUE,"GENERAL";"TAB4",#N/A,TRUE,"GENERAL";"TAB5",#N/A,TRUE,"GENERAL"}</definedName>
    <definedName name="_____x6" localSheetId="12" hidden="1">{"TAB1",#N/A,TRUE,"GENERAL";"TAB2",#N/A,TRUE,"GENERAL";"TAB3",#N/A,TRUE,"GENERAL";"TAB4",#N/A,TRUE,"GENERAL";"TAB5",#N/A,TRUE,"GENERAL"}</definedName>
    <definedName name="_____x6" localSheetId="3" hidden="1">{"TAB1",#N/A,TRUE,"GENERAL";"TAB2",#N/A,TRUE,"GENERAL";"TAB3",#N/A,TRUE,"GENERAL";"TAB4",#N/A,TRUE,"GENERAL";"TAB5",#N/A,TRUE,"GENERAL"}</definedName>
    <definedName name="_____x6" localSheetId="10" hidden="1">{"TAB1",#N/A,TRUE,"GENERAL";"TAB2",#N/A,TRUE,"GENERAL";"TAB3",#N/A,TRUE,"GENERAL";"TAB4",#N/A,TRUE,"GENERAL";"TAB5",#N/A,TRUE,"GENERAL"}</definedName>
    <definedName name="_____x6" localSheetId="9" hidden="1">{"TAB1",#N/A,TRUE,"GENERAL";"TAB2",#N/A,TRUE,"GENERAL";"TAB3",#N/A,TRUE,"GENERAL";"TAB4",#N/A,TRUE,"GENERAL";"TAB5",#N/A,TRUE,"GENERAL"}</definedName>
    <definedName name="_____x6" localSheetId="13" hidden="1">{"TAB1",#N/A,TRUE,"GENERAL";"TAB2",#N/A,TRUE,"GENERAL";"TAB3",#N/A,TRUE,"GENERAL";"TAB4",#N/A,TRUE,"GENERAL";"TAB5",#N/A,TRUE,"GENERAL"}</definedName>
    <definedName name="_____x6" localSheetId="4" hidden="1">{"TAB1",#N/A,TRUE,"GENERAL";"TAB2",#N/A,TRUE,"GENERAL";"TAB3",#N/A,TRUE,"GENERAL";"TAB4",#N/A,TRUE,"GENERAL";"TAB5",#N/A,TRUE,"GENERAL"}</definedName>
    <definedName name="_____x6" localSheetId="1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6" hidden="1">{"TAB1",#N/A,TRUE,"GENERAL";"TAB2",#N/A,TRUE,"GENERAL";"TAB3",#N/A,TRUE,"GENERAL";"TAB4",#N/A,TRUE,"GENERAL";"TAB5",#N/A,TRUE,"GENERAL"}</definedName>
    <definedName name="_____x7" localSheetId="14" hidden="1">{"TAB1",#N/A,TRUE,"GENERAL";"TAB2",#N/A,TRUE,"GENERAL";"TAB3",#N/A,TRUE,"GENERAL";"TAB4",#N/A,TRUE,"GENERAL";"TAB5",#N/A,TRUE,"GENERAL"}</definedName>
    <definedName name="_____x7" localSheetId="12" hidden="1">{"TAB1",#N/A,TRUE,"GENERAL";"TAB2",#N/A,TRUE,"GENERAL";"TAB3",#N/A,TRUE,"GENERAL";"TAB4",#N/A,TRUE,"GENERAL";"TAB5",#N/A,TRUE,"GENERAL"}</definedName>
    <definedName name="_____x7" localSheetId="3" hidden="1">{"TAB1",#N/A,TRUE,"GENERAL";"TAB2",#N/A,TRUE,"GENERAL";"TAB3",#N/A,TRUE,"GENERAL";"TAB4",#N/A,TRUE,"GENERAL";"TAB5",#N/A,TRUE,"GENERAL"}</definedName>
    <definedName name="_____x7" localSheetId="10" hidden="1">{"TAB1",#N/A,TRUE,"GENERAL";"TAB2",#N/A,TRUE,"GENERAL";"TAB3",#N/A,TRUE,"GENERAL";"TAB4",#N/A,TRUE,"GENERAL";"TAB5",#N/A,TRUE,"GENERAL"}</definedName>
    <definedName name="_____x7" localSheetId="9" hidden="1">{"TAB1",#N/A,TRUE,"GENERAL";"TAB2",#N/A,TRUE,"GENERAL";"TAB3",#N/A,TRUE,"GENERAL";"TAB4",#N/A,TRUE,"GENERAL";"TAB5",#N/A,TRUE,"GENERAL"}</definedName>
    <definedName name="_____x7" localSheetId="13" hidden="1">{"TAB1",#N/A,TRUE,"GENERAL";"TAB2",#N/A,TRUE,"GENERAL";"TAB3",#N/A,TRUE,"GENERAL";"TAB4",#N/A,TRUE,"GENERAL";"TAB5",#N/A,TRUE,"GENERAL"}</definedName>
    <definedName name="_____x7" localSheetId="4" hidden="1">{"TAB1",#N/A,TRUE,"GENERAL";"TAB2",#N/A,TRUE,"GENERAL";"TAB3",#N/A,TRUE,"GENERAL";"TAB4",#N/A,TRUE,"GENERAL";"TAB5",#N/A,TRUE,"GENERAL"}</definedName>
    <definedName name="_____x7" localSheetId="1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6" hidden="1">{"via1",#N/A,TRUE,"general";"via2",#N/A,TRUE,"general";"via3",#N/A,TRUE,"general"}</definedName>
    <definedName name="_____x8" localSheetId="14" hidden="1">{"via1",#N/A,TRUE,"general";"via2",#N/A,TRUE,"general";"via3",#N/A,TRUE,"general"}</definedName>
    <definedName name="_____x8" localSheetId="12" hidden="1">{"via1",#N/A,TRUE,"general";"via2",#N/A,TRUE,"general";"via3",#N/A,TRUE,"general"}</definedName>
    <definedName name="_____x8" localSheetId="3" hidden="1">{"via1",#N/A,TRUE,"general";"via2",#N/A,TRUE,"general";"via3",#N/A,TRUE,"general"}</definedName>
    <definedName name="_____x8" localSheetId="10" hidden="1">{"via1",#N/A,TRUE,"general";"via2",#N/A,TRUE,"general";"via3",#N/A,TRUE,"general"}</definedName>
    <definedName name="_____x8" localSheetId="9" hidden="1">{"via1",#N/A,TRUE,"general";"via2",#N/A,TRUE,"general";"via3",#N/A,TRUE,"general"}</definedName>
    <definedName name="_____x8" localSheetId="13" hidden="1">{"via1",#N/A,TRUE,"general";"via2",#N/A,TRUE,"general";"via3",#N/A,TRUE,"general"}</definedName>
    <definedName name="_____x8" localSheetId="4" hidden="1">{"via1",#N/A,TRUE,"general";"via2",#N/A,TRUE,"general";"via3",#N/A,TRUE,"general"}</definedName>
    <definedName name="_____x8" localSheetId="11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6" hidden="1">{"TAB1",#N/A,TRUE,"GENERAL";"TAB2",#N/A,TRUE,"GENERAL";"TAB3",#N/A,TRUE,"GENERAL";"TAB4",#N/A,TRUE,"GENERAL";"TAB5",#N/A,TRUE,"GENERAL"}</definedName>
    <definedName name="_____x9" localSheetId="14" hidden="1">{"TAB1",#N/A,TRUE,"GENERAL";"TAB2",#N/A,TRUE,"GENERAL";"TAB3",#N/A,TRUE,"GENERAL";"TAB4",#N/A,TRUE,"GENERAL";"TAB5",#N/A,TRUE,"GENERAL"}</definedName>
    <definedName name="_____x9" localSheetId="12" hidden="1">{"TAB1",#N/A,TRUE,"GENERAL";"TAB2",#N/A,TRUE,"GENERAL";"TAB3",#N/A,TRUE,"GENERAL";"TAB4",#N/A,TRUE,"GENERAL";"TAB5",#N/A,TRUE,"GENERAL"}</definedName>
    <definedName name="_____x9" localSheetId="3" hidden="1">{"TAB1",#N/A,TRUE,"GENERAL";"TAB2",#N/A,TRUE,"GENERAL";"TAB3",#N/A,TRUE,"GENERAL";"TAB4",#N/A,TRUE,"GENERAL";"TAB5",#N/A,TRUE,"GENERAL"}</definedName>
    <definedName name="_____x9" localSheetId="10" hidden="1">{"TAB1",#N/A,TRUE,"GENERAL";"TAB2",#N/A,TRUE,"GENERAL";"TAB3",#N/A,TRUE,"GENERAL";"TAB4",#N/A,TRUE,"GENERAL";"TAB5",#N/A,TRUE,"GENERAL"}</definedName>
    <definedName name="_____x9" localSheetId="9" hidden="1">{"TAB1",#N/A,TRUE,"GENERAL";"TAB2",#N/A,TRUE,"GENERAL";"TAB3",#N/A,TRUE,"GENERAL";"TAB4",#N/A,TRUE,"GENERAL";"TAB5",#N/A,TRUE,"GENERAL"}</definedName>
    <definedName name="_____x9" localSheetId="13" hidden="1">{"TAB1",#N/A,TRUE,"GENERAL";"TAB2",#N/A,TRUE,"GENERAL";"TAB3",#N/A,TRUE,"GENERAL";"TAB4",#N/A,TRUE,"GENERAL";"TAB5",#N/A,TRUE,"GENERAL"}</definedName>
    <definedName name="_____x9" localSheetId="4" hidden="1">{"TAB1",#N/A,TRUE,"GENERAL";"TAB2",#N/A,TRUE,"GENERAL";"TAB3",#N/A,TRUE,"GENERAL";"TAB4",#N/A,TRUE,"GENERAL";"TAB5",#N/A,TRUE,"GENERAL"}</definedName>
    <definedName name="_____x9" localSheetId="11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6" hidden="1">{"TAB1",#N/A,TRUE,"GENERAL";"TAB2",#N/A,TRUE,"GENERAL";"TAB3",#N/A,TRUE,"GENERAL";"TAB4",#N/A,TRUE,"GENERAL";"TAB5",#N/A,TRUE,"GENERAL"}</definedName>
    <definedName name="_____y2" localSheetId="14" hidden="1">{"TAB1",#N/A,TRUE,"GENERAL";"TAB2",#N/A,TRUE,"GENERAL";"TAB3",#N/A,TRUE,"GENERAL";"TAB4",#N/A,TRUE,"GENERAL";"TAB5",#N/A,TRUE,"GENERAL"}</definedName>
    <definedName name="_____y2" localSheetId="12" hidden="1">{"TAB1",#N/A,TRUE,"GENERAL";"TAB2",#N/A,TRUE,"GENERAL";"TAB3",#N/A,TRUE,"GENERAL";"TAB4",#N/A,TRUE,"GENERAL";"TAB5",#N/A,TRUE,"GENERAL"}</definedName>
    <definedName name="_____y2" localSheetId="3" hidden="1">{"TAB1",#N/A,TRUE,"GENERAL";"TAB2",#N/A,TRUE,"GENERAL";"TAB3",#N/A,TRUE,"GENERAL";"TAB4",#N/A,TRUE,"GENERAL";"TAB5",#N/A,TRUE,"GENERAL"}</definedName>
    <definedName name="_____y2" localSheetId="10" hidden="1">{"TAB1",#N/A,TRUE,"GENERAL";"TAB2",#N/A,TRUE,"GENERAL";"TAB3",#N/A,TRUE,"GENERAL";"TAB4",#N/A,TRUE,"GENERAL";"TAB5",#N/A,TRUE,"GENERAL"}</definedName>
    <definedName name="_____y2" localSheetId="9" hidden="1">{"TAB1",#N/A,TRUE,"GENERAL";"TAB2",#N/A,TRUE,"GENERAL";"TAB3",#N/A,TRUE,"GENERAL";"TAB4",#N/A,TRUE,"GENERAL";"TAB5",#N/A,TRUE,"GENERAL"}</definedName>
    <definedName name="_____y2" localSheetId="13" hidden="1">{"TAB1",#N/A,TRUE,"GENERAL";"TAB2",#N/A,TRUE,"GENERAL";"TAB3",#N/A,TRUE,"GENERAL";"TAB4",#N/A,TRUE,"GENERAL";"TAB5",#N/A,TRUE,"GENERAL"}</definedName>
    <definedName name="_____y2" localSheetId="4" hidden="1">{"TAB1",#N/A,TRUE,"GENERAL";"TAB2",#N/A,TRUE,"GENERAL";"TAB3",#N/A,TRUE,"GENERAL";"TAB4",#N/A,TRUE,"GENERAL";"TAB5",#N/A,TRUE,"GENERAL"}</definedName>
    <definedName name="_____y2" localSheetId="1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6" hidden="1">{"via1",#N/A,TRUE,"general";"via2",#N/A,TRUE,"general";"via3",#N/A,TRUE,"general"}</definedName>
    <definedName name="_____y3" localSheetId="14" hidden="1">{"via1",#N/A,TRUE,"general";"via2",#N/A,TRUE,"general";"via3",#N/A,TRUE,"general"}</definedName>
    <definedName name="_____y3" localSheetId="12" hidden="1">{"via1",#N/A,TRUE,"general";"via2",#N/A,TRUE,"general";"via3",#N/A,TRUE,"general"}</definedName>
    <definedName name="_____y3" localSheetId="3" hidden="1">{"via1",#N/A,TRUE,"general";"via2",#N/A,TRUE,"general";"via3",#N/A,TRUE,"general"}</definedName>
    <definedName name="_____y3" localSheetId="10" hidden="1">{"via1",#N/A,TRUE,"general";"via2",#N/A,TRUE,"general";"via3",#N/A,TRUE,"general"}</definedName>
    <definedName name="_____y3" localSheetId="9" hidden="1">{"via1",#N/A,TRUE,"general";"via2",#N/A,TRUE,"general";"via3",#N/A,TRUE,"general"}</definedName>
    <definedName name="_____y3" localSheetId="13" hidden="1">{"via1",#N/A,TRUE,"general";"via2",#N/A,TRUE,"general";"via3",#N/A,TRUE,"general"}</definedName>
    <definedName name="_____y3" localSheetId="4" hidden="1">{"via1",#N/A,TRUE,"general";"via2",#N/A,TRUE,"general";"via3",#N/A,TRUE,"general"}</definedName>
    <definedName name="_____y3" localSheetId="11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6" hidden="1">{"via1",#N/A,TRUE,"general";"via2",#N/A,TRUE,"general";"via3",#N/A,TRUE,"general"}</definedName>
    <definedName name="_____y4" localSheetId="14" hidden="1">{"via1",#N/A,TRUE,"general";"via2",#N/A,TRUE,"general";"via3",#N/A,TRUE,"general"}</definedName>
    <definedName name="_____y4" localSheetId="12" hidden="1">{"via1",#N/A,TRUE,"general";"via2",#N/A,TRUE,"general";"via3",#N/A,TRUE,"general"}</definedName>
    <definedName name="_____y4" localSheetId="3" hidden="1">{"via1",#N/A,TRUE,"general";"via2",#N/A,TRUE,"general";"via3",#N/A,TRUE,"general"}</definedName>
    <definedName name="_____y4" localSheetId="10" hidden="1">{"via1",#N/A,TRUE,"general";"via2",#N/A,TRUE,"general";"via3",#N/A,TRUE,"general"}</definedName>
    <definedName name="_____y4" localSheetId="9" hidden="1">{"via1",#N/A,TRUE,"general";"via2",#N/A,TRUE,"general";"via3",#N/A,TRUE,"general"}</definedName>
    <definedName name="_____y4" localSheetId="13" hidden="1">{"via1",#N/A,TRUE,"general";"via2",#N/A,TRUE,"general";"via3",#N/A,TRUE,"general"}</definedName>
    <definedName name="_____y4" localSheetId="4" hidden="1">{"via1",#N/A,TRUE,"general";"via2",#N/A,TRUE,"general";"via3",#N/A,TRUE,"general"}</definedName>
    <definedName name="_____y4" localSheetId="1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6" hidden="1">{"TAB1",#N/A,TRUE,"GENERAL";"TAB2",#N/A,TRUE,"GENERAL";"TAB3",#N/A,TRUE,"GENERAL";"TAB4",#N/A,TRUE,"GENERAL";"TAB5",#N/A,TRUE,"GENERAL"}</definedName>
    <definedName name="_____y5" localSheetId="14" hidden="1">{"TAB1",#N/A,TRUE,"GENERAL";"TAB2",#N/A,TRUE,"GENERAL";"TAB3",#N/A,TRUE,"GENERAL";"TAB4",#N/A,TRUE,"GENERAL";"TAB5",#N/A,TRUE,"GENERAL"}</definedName>
    <definedName name="_____y5" localSheetId="12" hidden="1">{"TAB1",#N/A,TRUE,"GENERAL";"TAB2",#N/A,TRUE,"GENERAL";"TAB3",#N/A,TRUE,"GENERAL";"TAB4",#N/A,TRUE,"GENERAL";"TAB5",#N/A,TRUE,"GENERAL"}</definedName>
    <definedName name="_____y5" localSheetId="3" hidden="1">{"TAB1",#N/A,TRUE,"GENERAL";"TAB2",#N/A,TRUE,"GENERAL";"TAB3",#N/A,TRUE,"GENERAL";"TAB4",#N/A,TRUE,"GENERAL";"TAB5",#N/A,TRUE,"GENERAL"}</definedName>
    <definedName name="_____y5" localSheetId="10" hidden="1">{"TAB1",#N/A,TRUE,"GENERAL";"TAB2",#N/A,TRUE,"GENERAL";"TAB3",#N/A,TRUE,"GENERAL";"TAB4",#N/A,TRUE,"GENERAL";"TAB5",#N/A,TRUE,"GENERAL"}</definedName>
    <definedName name="_____y5" localSheetId="9" hidden="1">{"TAB1",#N/A,TRUE,"GENERAL";"TAB2",#N/A,TRUE,"GENERAL";"TAB3",#N/A,TRUE,"GENERAL";"TAB4",#N/A,TRUE,"GENERAL";"TAB5",#N/A,TRUE,"GENERAL"}</definedName>
    <definedName name="_____y5" localSheetId="13" hidden="1">{"TAB1",#N/A,TRUE,"GENERAL";"TAB2",#N/A,TRUE,"GENERAL";"TAB3",#N/A,TRUE,"GENERAL";"TAB4",#N/A,TRUE,"GENERAL";"TAB5",#N/A,TRUE,"GENERAL"}</definedName>
    <definedName name="_____y5" localSheetId="4" hidden="1">{"TAB1",#N/A,TRUE,"GENERAL";"TAB2",#N/A,TRUE,"GENERAL";"TAB3",#N/A,TRUE,"GENERAL";"TAB4",#N/A,TRUE,"GENERAL";"TAB5",#N/A,TRUE,"GENERAL"}</definedName>
    <definedName name="_____y5" localSheetId="11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6" hidden="1">{"via1",#N/A,TRUE,"general";"via2",#N/A,TRUE,"general";"via3",#N/A,TRUE,"general"}</definedName>
    <definedName name="_____y6" localSheetId="14" hidden="1">{"via1",#N/A,TRUE,"general";"via2",#N/A,TRUE,"general";"via3",#N/A,TRUE,"general"}</definedName>
    <definedName name="_____y6" localSheetId="12" hidden="1">{"via1",#N/A,TRUE,"general";"via2",#N/A,TRUE,"general";"via3",#N/A,TRUE,"general"}</definedName>
    <definedName name="_____y6" localSheetId="3" hidden="1">{"via1",#N/A,TRUE,"general";"via2",#N/A,TRUE,"general";"via3",#N/A,TRUE,"general"}</definedName>
    <definedName name="_____y6" localSheetId="10" hidden="1">{"via1",#N/A,TRUE,"general";"via2",#N/A,TRUE,"general";"via3",#N/A,TRUE,"general"}</definedName>
    <definedName name="_____y6" localSheetId="9" hidden="1">{"via1",#N/A,TRUE,"general";"via2",#N/A,TRUE,"general";"via3",#N/A,TRUE,"general"}</definedName>
    <definedName name="_____y6" localSheetId="13" hidden="1">{"via1",#N/A,TRUE,"general";"via2",#N/A,TRUE,"general";"via3",#N/A,TRUE,"general"}</definedName>
    <definedName name="_____y6" localSheetId="4" hidden="1">{"via1",#N/A,TRUE,"general";"via2",#N/A,TRUE,"general";"via3",#N/A,TRUE,"general"}</definedName>
    <definedName name="_____y6" localSheetId="11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6" hidden="1">{"via1",#N/A,TRUE,"general";"via2",#N/A,TRUE,"general";"via3",#N/A,TRUE,"general"}</definedName>
    <definedName name="_____y7" localSheetId="14" hidden="1">{"via1",#N/A,TRUE,"general";"via2",#N/A,TRUE,"general";"via3",#N/A,TRUE,"general"}</definedName>
    <definedName name="_____y7" localSheetId="12" hidden="1">{"via1",#N/A,TRUE,"general";"via2",#N/A,TRUE,"general";"via3",#N/A,TRUE,"general"}</definedName>
    <definedName name="_____y7" localSheetId="3" hidden="1">{"via1",#N/A,TRUE,"general";"via2",#N/A,TRUE,"general";"via3",#N/A,TRUE,"general"}</definedName>
    <definedName name="_____y7" localSheetId="10" hidden="1">{"via1",#N/A,TRUE,"general";"via2",#N/A,TRUE,"general";"via3",#N/A,TRUE,"general"}</definedName>
    <definedName name="_____y7" localSheetId="9" hidden="1">{"via1",#N/A,TRUE,"general";"via2",#N/A,TRUE,"general";"via3",#N/A,TRUE,"general"}</definedName>
    <definedName name="_____y7" localSheetId="13" hidden="1">{"via1",#N/A,TRUE,"general";"via2",#N/A,TRUE,"general";"via3",#N/A,TRUE,"general"}</definedName>
    <definedName name="_____y7" localSheetId="4" hidden="1">{"via1",#N/A,TRUE,"general";"via2",#N/A,TRUE,"general";"via3",#N/A,TRUE,"general"}</definedName>
    <definedName name="_____y7" localSheetId="1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6" hidden="1">{"via1",#N/A,TRUE,"general";"via2",#N/A,TRUE,"general";"via3",#N/A,TRUE,"general"}</definedName>
    <definedName name="_____y8" localSheetId="14" hidden="1">{"via1",#N/A,TRUE,"general";"via2",#N/A,TRUE,"general";"via3",#N/A,TRUE,"general"}</definedName>
    <definedName name="_____y8" localSheetId="12" hidden="1">{"via1",#N/A,TRUE,"general";"via2",#N/A,TRUE,"general";"via3",#N/A,TRUE,"general"}</definedName>
    <definedName name="_____y8" localSheetId="3" hidden="1">{"via1",#N/A,TRUE,"general";"via2",#N/A,TRUE,"general";"via3",#N/A,TRUE,"general"}</definedName>
    <definedName name="_____y8" localSheetId="10" hidden="1">{"via1",#N/A,TRUE,"general";"via2",#N/A,TRUE,"general";"via3",#N/A,TRUE,"general"}</definedName>
    <definedName name="_____y8" localSheetId="9" hidden="1">{"via1",#N/A,TRUE,"general";"via2",#N/A,TRUE,"general";"via3",#N/A,TRUE,"general"}</definedName>
    <definedName name="_____y8" localSheetId="13" hidden="1">{"via1",#N/A,TRUE,"general";"via2",#N/A,TRUE,"general";"via3",#N/A,TRUE,"general"}</definedName>
    <definedName name="_____y8" localSheetId="4" hidden="1">{"via1",#N/A,TRUE,"general";"via2",#N/A,TRUE,"general";"via3",#N/A,TRUE,"general"}</definedName>
    <definedName name="_____y8" localSheetId="1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6" hidden="1">{"TAB1",#N/A,TRUE,"GENERAL";"TAB2",#N/A,TRUE,"GENERAL";"TAB3",#N/A,TRUE,"GENERAL";"TAB4",#N/A,TRUE,"GENERAL";"TAB5",#N/A,TRUE,"GENERAL"}</definedName>
    <definedName name="_____y9" localSheetId="14" hidden="1">{"TAB1",#N/A,TRUE,"GENERAL";"TAB2",#N/A,TRUE,"GENERAL";"TAB3",#N/A,TRUE,"GENERAL";"TAB4",#N/A,TRUE,"GENERAL";"TAB5",#N/A,TRUE,"GENERAL"}</definedName>
    <definedName name="_____y9" localSheetId="12" hidden="1">{"TAB1",#N/A,TRUE,"GENERAL";"TAB2",#N/A,TRUE,"GENERAL";"TAB3",#N/A,TRUE,"GENERAL";"TAB4",#N/A,TRUE,"GENERAL";"TAB5",#N/A,TRUE,"GENERAL"}</definedName>
    <definedName name="_____y9" localSheetId="3" hidden="1">{"TAB1",#N/A,TRUE,"GENERAL";"TAB2",#N/A,TRUE,"GENERAL";"TAB3",#N/A,TRUE,"GENERAL";"TAB4",#N/A,TRUE,"GENERAL";"TAB5",#N/A,TRUE,"GENERAL"}</definedName>
    <definedName name="_____y9" localSheetId="10" hidden="1">{"TAB1",#N/A,TRUE,"GENERAL";"TAB2",#N/A,TRUE,"GENERAL";"TAB3",#N/A,TRUE,"GENERAL";"TAB4",#N/A,TRUE,"GENERAL";"TAB5",#N/A,TRUE,"GENERAL"}</definedName>
    <definedName name="_____y9" localSheetId="9" hidden="1">{"TAB1",#N/A,TRUE,"GENERAL";"TAB2",#N/A,TRUE,"GENERAL";"TAB3",#N/A,TRUE,"GENERAL";"TAB4",#N/A,TRUE,"GENERAL";"TAB5",#N/A,TRUE,"GENERAL"}</definedName>
    <definedName name="_____y9" localSheetId="13" hidden="1">{"TAB1",#N/A,TRUE,"GENERAL";"TAB2",#N/A,TRUE,"GENERAL";"TAB3",#N/A,TRUE,"GENERAL";"TAB4",#N/A,TRUE,"GENERAL";"TAB5",#N/A,TRUE,"GENERAL"}</definedName>
    <definedName name="_____y9" localSheetId="4" hidden="1">{"TAB1",#N/A,TRUE,"GENERAL";"TAB2",#N/A,TRUE,"GENERAL";"TAB3",#N/A,TRUE,"GENERAL";"TAB4",#N/A,TRUE,"GENERAL";"TAB5",#N/A,TRUE,"GENERAL"}</definedName>
    <definedName name="_____y9" localSheetId="11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6" hidden="1">{"TAB1",#N/A,TRUE,"GENERAL";"TAB2",#N/A,TRUE,"GENERAL";"TAB3",#N/A,TRUE,"GENERAL";"TAB4",#N/A,TRUE,"GENERAL";"TAB5",#N/A,TRUE,"GENERAL"}</definedName>
    <definedName name="_____z1" localSheetId="14" hidden="1">{"TAB1",#N/A,TRUE,"GENERAL";"TAB2",#N/A,TRUE,"GENERAL";"TAB3",#N/A,TRUE,"GENERAL";"TAB4",#N/A,TRUE,"GENERAL";"TAB5",#N/A,TRUE,"GENERAL"}</definedName>
    <definedName name="_____z1" localSheetId="12" hidden="1">{"TAB1",#N/A,TRUE,"GENERAL";"TAB2",#N/A,TRUE,"GENERAL";"TAB3",#N/A,TRUE,"GENERAL";"TAB4",#N/A,TRUE,"GENERAL";"TAB5",#N/A,TRUE,"GENERAL"}</definedName>
    <definedName name="_____z1" localSheetId="3" hidden="1">{"TAB1",#N/A,TRUE,"GENERAL";"TAB2",#N/A,TRUE,"GENERAL";"TAB3",#N/A,TRUE,"GENERAL";"TAB4",#N/A,TRUE,"GENERAL";"TAB5",#N/A,TRUE,"GENERAL"}</definedName>
    <definedName name="_____z1" localSheetId="10" hidden="1">{"TAB1",#N/A,TRUE,"GENERAL";"TAB2",#N/A,TRUE,"GENERAL";"TAB3",#N/A,TRUE,"GENERAL";"TAB4",#N/A,TRUE,"GENERAL";"TAB5",#N/A,TRUE,"GENERAL"}</definedName>
    <definedName name="_____z1" localSheetId="9" hidden="1">{"TAB1",#N/A,TRUE,"GENERAL";"TAB2",#N/A,TRUE,"GENERAL";"TAB3",#N/A,TRUE,"GENERAL";"TAB4",#N/A,TRUE,"GENERAL";"TAB5",#N/A,TRUE,"GENERAL"}</definedName>
    <definedName name="_____z1" localSheetId="13" hidden="1">{"TAB1",#N/A,TRUE,"GENERAL";"TAB2",#N/A,TRUE,"GENERAL";"TAB3",#N/A,TRUE,"GENERAL";"TAB4",#N/A,TRUE,"GENERAL";"TAB5",#N/A,TRUE,"GENERAL"}</definedName>
    <definedName name="_____z1" localSheetId="4" hidden="1">{"TAB1",#N/A,TRUE,"GENERAL";"TAB2",#N/A,TRUE,"GENERAL";"TAB3",#N/A,TRUE,"GENERAL";"TAB4",#N/A,TRUE,"GENERAL";"TAB5",#N/A,TRUE,"GENERAL"}</definedName>
    <definedName name="_____z1" localSheetId="1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6" hidden="1">{"via1",#N/A,TRUE,"general";"via2",#N/A,TRUE,"general";"via3",#N/A,TRUE,"general"}</definedName>
    <definedName name="_____z2" localSheetId="14" hidden="1">{"via1",#N/A,TRUE,"general";"via2",#N/A,TRUE,"general";"via3",#N/A,TRUE,"general"}</definedName>
    <definedName name="_____z2" localSheetId="12" hidden="1">{"via1",#N/A,TRUE,"general";"via2",#N/A,TRUE,"general";"via3",#N/A,TRUE,"general"}</definedName>
    <definedName name="_____z2" localSheetId="3" hidden="1">{"via1",#N/A,TRUE,"general";"via2",#N/A,TRUE,"general";"via3",#N/A,TRUE,"general"}</definedName>
    <definedName name="_____z2" localSheetId="10" hidden="1">{"via1",#N/A,TRUE,"general";"via2",#N/A,TRUE,"general";"via3",#N/A,TRUE,"general"}</definedName>
    <definedName name="_____z2" localSheetId="9" hidden="1">{"via1",#N/A,TRUE,"general";"via2",#N/A,TRUE,"general";"via3",#N/A,TRUE,"general"}</definedName>
    <definedName name="_____z2" localSheetId="13" hidden="1">{"via1",#N/A,TRUE,"general";"via2",#N/A,TRUE,"general";"via3",#N/A,TRUE,"general"}</definedName>
    <definedName name="_____z2" localSheetId="4" hidden="1">{"via1",#N/A,TRUE,"general";"via2",#N/A,TRUE,"general";"via3",#N/A,TRUE,"general"}</definedName>
    <definedName name="_____z2" localSheetId="11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6" hidden="1">{"via1",#N/A,TRUE,"general";"via2",#N/A,TRUE,"general";"via3",#N/A,TRUE,"general"}</definedName>
    <definedName name="_____z3" localSheetId="14" hidden="1">{"via1",#N/A,TRUE,"general";"via2",#N/A,TRUE,"general";"via3",#N/A,TRUE,"general"}</definedName>
    <definedName name="_____z3" localSheetId="12" hidden="1">{"via1",#N/A,TRUE,"general";"via2",#N/A,TRUE,"general";"via3",#N/A,TRUE,"general"}</definedName>
    <definedName name="_____z3" localSheetId="3" hidden="1">{"via1",#N/A,TRUE,"general";"via2",#N/A,TRUE,"general";"via3",#N/A,TRUE,"general"}</definedName>
    <definedName name="_____z3" localSheetId="10" hidden="1">{"via1",#N/A,TRUE,"general";"via2",#N/A,TRUE,"general";"via3",#N/A,TRUE,"general"}</definedName>
    <definedName name="_____z3" localSheetId="9" hidden="1">{"via1",#N/A,TRUE,"general";"via2",#N/A,TRUE,"general";"via3",#N/A,TRUE,"general"}</definedName>
    <definedName name="_____z3" localSheetId="13" hidden="1">{"via1",#N/A,TRUE,"general";"via2",#N/A,TRUE,"general";"via3",#N/A,TRUE,"general"}</definedName>
    <definedName name="_____z3" localSheetId="4" hidden="1">{"via1",#N/A,TRUE,"general";"via2",#N/A,TRUE,"general";"via3",#N/A,TRUE,"general"}</definedName>
    <definedName name="_____z3" localSheetId="1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6" hidden="1">{"TAB1",#N/A,TRUE,"GENERAL";"TAB2",#N/A,TRUE,"GENERAL";"TAB3",#N/A,TRUE,"GENERAL";"TAB4",#N/A,TRUE,"GENERAL";"TAB5",#N/A,TRUE,"GENERAL"}</definedName>
    <definedName name="_____z4" localSheetId="14" hidden="1">{"TAB1",#N/A,TRUE,"GENERAL";"TAB2",#N/A,TRUE,"GENERAL";"TAB3",#N/A,TRUE,"GENERAL";"TAB4",#N/A,TRUE,"GENERAL";"TAB5",#N/A,TRUE,"GENERAL"}</definedName>
    <definedName name="_____z4" localSheetId="12" hidden="1">{"TAB1",#N/A,TRUE,"GENERAL";"TAB2",#N/A,TRUE,"GENERAL";"TAB3",#N/A,TRUE,"GENERAL";"TAB4",#N/A,TRUE,"GENERAL";"TAB5",#N/A,TRUE,"GENERAL"}</definedName>
    <definedName name="_____z4" localSheetId="3" hidden="1">{"TAB1",#N/A,TRUE,"GENERAL";"TAB2",#N/A,TRUE,"GENERAL";"TAB3",#N/A,TRUE,"GENERAL";"TAB4",#N/A,TRUE,"GENERAL";"TAB5",#N/A,TRUE,"GENERAL"}</definedName>
    <definedName name="_____z4" localSheetId="10" hidden="1">{"TAB1",#N/A,TRUE,"GENERAL";"TAB2",#N/A,TRUE,"GENERAL";"TAB3",#N/A,TRUE,"GENERAL";"TAB4",#N/A,TRUE,"GENERAL";"TAB5",#N/A,TRUE,"GENERAL"}</definedName>
    <definedName name="_____z4" localSheetId="9" hidden="1">{"TAB1",#N/A,TRUE,"GENERAL";"TAB2",#N/A,TRUE,"GENERAL";"TAB3",#N/A,TRUE,"GENERAL";"TAB4",#N/A,TRUE,"GENERAL";"TAB5",#N/A,TRUE,"GENERAL"}</definedName>
    <definedName name="_____z4" localSheetId="13" hidden="1">{"TAB1",#N/A,TRUE,"GENERAL";"TAB2",#N/A,TRUE,"GENERAL";"TAB3",#N/A,TRUE,"GENERAL";"TAB4",#N/A,TRUE,"GENERAL";"TAB5",#N/A,TRUE,"GENERAL"}</definedName>
    <definedName name="_____z4" localSheetId="4" hidden="1">{"TAB1",#N/A,TRUE,"GENERAL";"TAB2",#N/A,TRUE,"GENERAL";"TAB3",#N/A,TRUE,"GENERAL";"TAB4",#N/A,TRUE,"GENERAL";"TAB5",#N/A,TRUE,"GENERAL"}</definedName>
    <definedName name="_____z4" localSheetId="11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6" hidden="1">{"via1",#N/A,TRUE,"general";"via2",#N/A,TRUE,"general";"via3",#N/A,TRUE,"general"}</definedName>
    <definedName name="_____z5" localSheetId="14" hidden="1">{"via1",#N/A,TRUE,"general";"via2",#N/A,TRUE,"general";"via3",#N/A,TRUE,"general"}</definedName>
    <definedName name="_____z5" localSheetId="12" hidden="1">{"via1",#N/A,TRUE,"general";"via2",#N/A,TRUE,"general";"via3",#N/A,TRUE,"general"}</definedName>
    <definedName name="_____z5" localSheetId="3" hidden="1">{"via1",#N/A,TRUE,"general";"via2",#N/A,TRUE,"general";"via3",#N/A,TRUE,"general"}</definedName>
    <definedName name="_____z5" localSheetId="10" hidden="1">{"via1",#N/A,TRUE,"general";"via2",#N/A,TRUE,"general";"via3",#N/A,TRUE,"general"}</definedName>
    <definedName name="_____z5" localSheetId="9" hidden="1">{"via1",#N/A,TRUE,"general";"via2",#N/A,TRUE,"general";"via3",#N/A,TRUE,"general"}</definedName>
    <definedName name="_____z5" localSheetId="13" hidden="1">{"via1",#N/A,TRUE,"general";"via2",#N/A,TRUE,"general";"via3",#N/A,TRUE,"general"}</definedName>
    <definedName name="_____z5" localSheetId="4" hidden="1">{"via1",#N/A,TRUE,"general";"via2",#N/A,TRUE,"general";"via3",#N/A,TRUE,"general"}</definedName>
    <definedName name="_____z5" localSheetId="11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6" hidden="1">{"TAB1",#N/A,TRUE,"GENERAL";"TAB2",#N/A,TRUE,"GENERAL";"TAB3",#N/A,TRUE,"GENERAL";"TAB4",#N/A,TRUE,"GENERAL";"TAB5",#N/A,TRUE,"GENERAL"}</definedName>
    <definedName name="_____z6" localSheetId="14" hidden="1">{"TAB1",#N/A,TRUE,"GENERAL";"TAB2",#N/A,TRUE,"GENERAL";"TAB3",#N/A,TRUE,"GENERAL";"TAB4",#N/A,TRUE,"GENERAL";"TAB5",#N/A,TRUE,"GENERAL"}</definedName>
    <definedName name="_____z6" localSheetId="12" hidden="1">{"TAB1",#N/A,TRUE,"GENERAL";"TAB2",#N/A,TRUE,"GENERAL";"TAB3",#N/A,TRUE,"GENERAL";"TAB4",#N/A,TRUE,"GENERAL";"TAB5",#N/A,TRUE,"GENERAL"}</definedName>
    <definedName name="_____z6" localSheetId="3" hidden="1">{"TAB1",#N/A,TRUE,"GENERAL";"TAB2",#N/A,TRUE,"GENERAL";"TAB3",#N/A,TRUE,"GENERAL";"TAB4",#N/A,TRUE,"GENERAL";"TAB5",#N/A,TRUE,"GENERAL"}</definedName>
    <definedName name="_____z6" localSheetId="10" hidden="1">{"TAB1",#N/A,TRUE,"GENERAL";"TAB2",#N/A,TRUE,"GENERAL";"TAB3",#N/A,TRUE,"GENERAL";"TAB4",#N/A,TRUE,"GENERAL";"TAB5",#N/A,TRUE,"GENERAL"}</definedName>
    <definedName name="_____z6" localSheetId="9" hidden="1">{"TAB1",#N/A,TRUE,"GENERAL";"TAB2",#N/A,TRUE,"GENERAL";"TAB3",#N/A,TRUE,"GENERAL";"TAB4",#N/A,TRUE,"GENERAL";"TAB5",#N/A,TRUE,"GENERAL"}</definedName>
    <definedName name="_____z6" localSheetId="13" hidden="1">{"TAB1",#N/A,TRUE,"GENERAL";"TAB2",#N/A,TRUE,"GENERAL";"TAB3",#N/A,TRUE,"GENERAL";"TAB4",#N/A,TRUE,"GENERAL";"TAB5",#N/A,TRUE,"GENERAL"}</definedName>
    <definedName name="_____z6" localSheetId="4" hidden="1">{"TAB1",#N/A,TRUE,"GENERAL";"TAB2",#N/A,TRUE,"GENERAL";"TAB3",#N/A,TRUE,"GENERAL";"TAB4",#N/A,TRUE,"GENERAL";"TAB5",#N/A,TRUE,"GENERAL"}</definedName>
    <definedName name="_____z6" localSheetId="11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6" hidden="1">{"TAB1",#N/A,TRUE,"GENERAL";"TAB2",#N/A,TRUE,"GENERAL";"TAB3",#N/A,TRUE,"GENERAL";"TAB4",#N/A,TRUE,"GENERAL";"TAB5",#N/A,TRUE,"GENERAL"}</definedName>
    <definedName name="____a1" localSheetId="14" hidden="1">{"TAB1",#N/A,TRUE,"GENERAL";"TAB2",#N/A,TRUE,"GENERAL";"TAB3",#N/A,TRUE,"GENERAL";"TAB4",#N/A,TRUE,"GENERAL";"TAB5",#N/A,TRUE,"GENERAL"}</definedName>
    <definedName name="____a1" localSheetId="12" hidden="1">{"TAB1",#N/A,TRUE,"GENERAL";"TAB2",#N/A,TRUE,"GENERAL";"TAB3",#N/A,TRUE,"GENERAL";"TAB4",#N/A,TRUE,"GENERAL";"TAB5",#N/A,TRUE,"GENERAL"}</definedName>
    <definedName name="____a1" localSheetId="3" hidden="1">{"TAB1",#N/A,TRUE,"GENERAL";"TAB2",#N/A,TRUE,"GENERAL";"TAB3",#N/A,TRUE,"GENERAL";"TAB4",#N/A,TRUE,"GENERAL";"TAB5",#N/A,TRUE,"GENERAL"}</definedName>
    <definedName name="____a1" localSheetId="10" hidden="1">{"TAB1",#N/A,TRUE,"GENERAL";"TAB2",#N/A,TRUE,"GENERAL";"TAB3",#N/A,TRUE,"GENERAL";"TAB4",#N/A,TRUE,"GENERAL";"TAB5",#N/A,TRUE,"GENERAL"}</definedName>
    <definedName name="____a1" localSheetId="9" hidden="1">{"TAB1",#N/A,TRUE,"GENERAL";"TAB2",#N/A,TRUE,"GENERAL";"TAB3",#N/A,TRUE,"GENERAL";"TAB4",#N/A,TRUE,"GENERAL";"TAB5",#N/A,TRUE,"GENERAL"}</definedName>
    <definedName name="____a1" localSheetId="13" hidden="1">{"TAB1",#N/A,TRUE,"GENERAL";"TAB2",#N/A,TRUE,"GENERAL";"TAB3",#N/A,TRUE,"GENERAL";"TAB4",#N/A,TRUE,"GENERAL";"TAB5",#N/A,TRUE,"GENERAL"}</definedName>
    <definedName name="____a1" localSheetId="4" hidden="1">{"TAB1",#N/A,TRUE,"GENERAL";"TAB2",#N/A,TRUE,"GENERAL";"TAB3",#N/A,TRUE,"GENERAL";"TAB4",#N/A,TRUE,"GENERAL";"TAB5",#N/A,TRUE,"GENERAL"}</definedName>
    <definedName name="____a1" localSheetId="1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6" hidden="1">{"TAB1",#N/A,TRUE,"GENERAL";"TAB2",#N/A,TRUE,"GENERAL";"TAB3",#N/A,TRUE,"GENERAL";"TAB4",#N/A,TRUE,"GENERAL";"TAB5",#N/A,TRUE,"GENERAL"}</definedName>
    <definedName name="____a3" localSheetId="14" hidden="1">{"TAB1",#N/A,TRUE,"GENERAL";"TAB2",#N/A,TRUE,"GENERAL";"TAB3",#N/A,TRUE,"GENERAL";"TAB4",#N/A,TRUE,"GENERAL";"TAB5",#N/A,TRUE,"GENERAL"}</definedName>
    <definedName name="____a3" localSheetId="12" hidden="1">{"TAB1",#N/A,TRUE,"GENERAL";"TAB2",#N/A,TRUE,"GENERAL";"TAB3",#N/A,TRUE,"GENERAL";"TAB4",#N/A,TRUE,"GENERAL";"TAB5",#N/A,TRUE,"GENERAL"}</definedName>
    <definedName name="____a3" localSheetId="3" hidden="1">{"TAB1",#N/A,TRUE,"GENERAL";"TAB2",#N/A,TRUE,"GENERAL";"TAB3",#N/A,TRUE,"GENERAL";"TAB4",#N/A,TRUE,"GENERAL";"TAB5",#N/A,TRUE,"GENERAL"}</definedName>
    <definedName name="____a3" localSheetId="10" hidden="1">{"TAB1",#N/A,TRUE,"GENERAL";"TAB2",#N/A,TRUE,"GENERAL";"TAB3",#N/A,TRUE,"GENERAL";"TAB4",#N/A,TRUE,"GENERAL";"TAB5",#N/A,TRUE,"GENERAL"}</definedName>
    <definedName name="____a3" localSheetId="9" hidden="1">{"TAB1",#N/A,TRUE,"GENERAL";"TAB2",#N/A,TRUE,"GENERAL";"TAB3",#N/A,TRUE,"GENERAL";"TAB4",#N/A,TRUE,"GENERAL";"TAB5",#N/A,TRUE,"GENERAL"}</definedName>
    <definedName name="____a3" localSheetId="13" hidden="1">{"TAB1",#N/A,TRUE,"GENERAL";"TAB2",#N/A,TRUE,"GENERAL";"TAB3",#N/A,TRUE,"GENERAL";"TAB4",#N/A,TRUE,"GENERAL";"TAB5",#N/A,TRUE,"GENERAL"}</definedName>
    <definedName name="____a3" localSheetId="4" hidden="1">{"TAB1",#N/A,TRUE,"GENERAL";"TAB2",#N/A,TRUE,"GENERAL";"TAB3",#N/A,TRUE,"GENERAL";"TAB4",#N/A,TRUE,"GENERAL";"TAB5",#N/A,TRUE,"GENERAL"}</definedName>
    <definedName name="____a3" localSheetId="1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6" hidden="1">{"via1",#N/A,TRUE,"general";"via2",#N/A,TRUE,"general";"via3",#N/A,TRUE,"general"}</definedName>
    <definedName name="____a4" localSheetId="14" hidden="1">{"via1",#N/A,TRUE,"general";"via2",#N/A,TRUE,"general";"via3",#N/A,TRUE,"general"}</definedName>
    <definedName name="____a4" localSheetId="12" hidden="1">{"via1",#N/A,TRUE,"general";"via2",#N/A,TRUE,"general";"via3",#N/A,TRUE,"general"}</definedName>
    <definedName name="____a4" localSheetId="3" hidden="1">{"via1",#N/A,TRUE,"general";"via2",#N/A,TRUE,"general";"via3",#N/A,TRUE,"general"}</definedName>
    <definedName name="____a4" localSheetId="10" hidden="1">{"via1",#N/A,TRUE,"general";"via2",#N/A,TRUE,"general";"via3",#N/A,TRUE,"general"}</definedName>
    <definedName name="____a4" localSheetId="9" hidden="1">{"via1",#N/A,TRUE,"general";"via2",#N/A,TRUE,"general";"via3",#N/A,TRUE,"general"}</definedName>
    <definedName name="____a4" localSheetId="13" hidden="1">{"via1",#N/A,TRUE,"general";"via2",#N/A,TRUE,"general";"via3",#N/A,TRUE,"general"}</definedName>
    <definedName name="____a4" localSheetId="4" hidden="1">{"via1",#N/A,TRUE,"general";"via2",#N/A,TRUE,"general";"via3",#N/A,TRUE,"general"}</definedName>
    <definedName name="____a4" localSheetId="11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6" hidden="1">{"TAB1",#N/A,TRUE,"GENERAL";"TAB2",#N/A,TRUE,"GENERAL";"TAB3",#N/A,TRUE,"GENERAL";"TAB4",#N/A,TRUE,"GENERAL";"TAB5",#N/A,TRUE,"GENERAL"}</definedName>
    <definedName name="____a5" localSheetId="14" hidden="1">{"TAB1",#N/A,TRUE,"GENERAL";"TAB2",#N/A,TRUE,"GENERAL";"TAB3",#N/A,TRUE,"GENERAL";"TAB4",#N/A,TRUE,"GENERAL";"TAB5",#N/A,TRUE,"GENERAL"}</definedName>
    <definedName name="____a5" localSheetId="12" hidden="1">{"TAB1",#N/A,TRUE,"GENERAL";"TAB2",#N/A,TRUE,"GENERAL";"TAB3",#N/A,TRUE,"GENERAL";"TAB4",#N/A,TRUE,"GENERAL";"TAB5",#N/A,TRUE,"GENERAL"}</definedName>
    <definedName name="____a5" localSheetId="3" hidden="1">{"TAB1",#N/A,TRUE,"GENERAL";"TAB2",#N/A,TRUE,"GENERAL";"TAB3",#N/A,TRUE,"GENERAL";"TAB4",#N/A,TRUE,"GENERAL";"TAB5",#N/A,TRUE,"GENERAL"}</definedName>
    <definedName name="____a5" localSheetId="10" hidden="1">{"TAB1",#N/A,TRUE,"GENERAL";"TAB2",#N/A,TRUE,"GENERAL";"TAB3",#N/A,TRUE,"GENERAL";"TAB4",#N/A,TRUE,"GENERAL";"TAB5",#N/A,TRUE,"GENERAL"}</definedName>
    <definedName name="____a5" localSheetId="9" hidden="1">{"TAB1",#N/A,TRUE,"GENERAL";"TAB2",#N/A,TRUE,"GENERAL";"TAB3",#N/A,TRUE,"GENERAL";"TAB4",#N/A,TRUE,"GENERAL";"TAB5",#N/A,TRUE,"GENERAL"}</definedName>
    <definedName name="____a5" localSheetId="13" hidden="1">{"TAB1",#N/A,TRUE,"GENERAL";"TAB2",#N/A,TRUE,"GENERAL";"TAB3",#N/A,TRUE,"GENERAL";"TAB4",#N/A,TRUE,"GENERAL";"TAB5",#N/A,TRUE,"GENERAL"}</definedName>
    <definedName name="____a5" localSheetId="4" hidden="1">{"TAB1",#N/A,TRUE,"GENERAL";"TAB2",#N/A,TRUE,"GENERAL";"TAB3",#N/A,TRUE,"GENERAL";"TAB4",#N/A,TRUE,"GENERAL";"TAB5",#N/A,TRUE,"GENERAL"}</definedName>
    <definedName name="____a5" localSheetId="11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6" hidden="1">{"TAB1",#N/A,TRUE,"GENERAL";"TAB2",#N/A,TRUE,"GENERAL";"TAB3",#N/A,TRUE,"GENERAL";"TAB4",#N/A,TRUE,"GENERAL";"TAB5",#N/A,TRUE,"GENERAL"}</definedName>
    <definedName name="____a6" localSheetId="14" hidden="1">{"TAB1",#N/A,TRUE,"GENERAL";"TAB2",#N/A,TRUE,"GENERAL";"TAB3",#N/A,TRUE,"GENERAL";"TAB4",#N/A,TRUE,"GENERAL";"TAB5",#N/A,TRUE,"GENERAL"}</definedName>
    <definedName name="____a6" localSheetId="12" hidden="1">{"TAB1",#N/A,TRUE,"GENERAL";"TAB2",#N/A,TRUE,"GENERAL";"TAB3",#N/A,TRUE,"GENERAL";"TAB4",#N/A,TRUE,"GENERAL";"TAB5",#N/A,TRUE,"GENERAL"}</definedName>
    <definedName name="____a6" localSheetId="3" hidden="1">{"TAB1",#N/A,TRUE,"GENERAL";"TAB2",#N/A,TRUE,"GENERAL";"TAB3",#N/A,TRUE,"GENERAL";"TAB4",#N/A,TRUE,"GENERAL";"TAB5",#N/A,TRUE,"GENERAL"}</definedName>
    <definedName name="____a6" localSheetId="10" hidden="1">{"TAB1",#N/A,TRUE,"GENERAL";"TAB2",#N/A,TRUE,"GENERAL";"TAB3",#N/A,TRUE,"GENERAL";"TAB4",#N/A,TRUE,"GENERAL";"TAB5",#N/A,TRUE,"GENERAL"}</definedName>
    <definedName name="____a6" localSheetId="9" hidden="1">{"TAB1",#N/A,TRUE,"GENERAL";"TAB2",#N/A,TRUE,"GENERAL";"TAB3",#N/A,TRUE,"GENERAL";"TAB4",#N/A,TRUE,"GENERAL";"TAB5",#N/A,TRUE,"GENERAL"}</definedName>
    <definedName name="____a6" localSheetId="13" hidden="1">{"TAB1",#N/A,TRUE,"GENERAL";"TAB2",#N/A,TRUE,"GENERAL";"TAB3",#N/A,TRUE,"GENERAL";"TAB4",#N/A,TRUE,"GENERAL";"TAB5",#N/A,TRUE,"GENERAL"}</definedName>
    <definedName name="____a6" localSheetId="4" hidden="1">{"TAB1",#N/A,TRUE,"GENERAL";"TAB2",#N/A,TRUE,"GENERAL";"TAB3",#N/A,TRUE,"GENERAL";"TAB4",#N/A,TRUE,"GENERAL";"TAB5",#N/A,TRUE,"GENERAL"}</definedName>
    <definedName name="____a6" localSheetId="1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H12">#REF!</definedName>
    <definedName name="____ADM12">#REF!</definedName>
    <definedName name="____ADM2">#REF!</definedName>
    <definedName name="____ADM3">#REF!</definedName>
    <definedName name="____ADM4">#REF!</definedName>
    <definedName name="____ADP1">#REF!</definedName>
    <definedName name="____AIU1">#REF!</definedName>
    <definedName name="____AIU2">#REF!</definedName>
    <definedName name="____AIU3">#REF!</definedName>
    <definedName name="____B104445">#REF!</definedName>
    <definedName name="____b2" localSheetId="6" hidden="1">{"TAB1",#N/A,TRUE,"GENERAL";"TAB2",#N/A,TRUE,"GENERAL";"TAB3",#N/A,TRUE,"GENERAL";"TAB4",#N/A,TRUE,"GENERAL";"TAB5",#N/A,TRUE,"GENERAL"}</definedName>
    <definedName name="____b2" localSheetId="14" hidden="1">{"TAB1",#N/A,TRUE,"GENERAL";"TAB2",#N/A,TRUE,"GENERAL";"TAB3",#N/A,TRUE,"GENERAL";"TAB4",#N/A,TRUE,"GENERAL";"TAB5",#N/A,TRUE,"GENERAL"}</definedName>
    <definedName name="____b2" localSheetId="12" hidden="1">{"TAB1",#N/A,TRUE,"GENERAL";"TAB2",#N/A,TRUE,"GENERAL";"TAB3",#N/A,TRUE,"GENERAL";"TAB4",#N/A,TRUE,"GENERAL";"TAB5",#N/A,TRUE,"GENERAL"}</definedName>
    <definedName name="____b2" localSheetId="3" hidden="1">{"TAB1",#N/A,TRUE,"GENERAL";"TAB2",#N/A,TRUE,"GENERAL";"TAB3",#N/A,TRUE,"GENERAL";"TAB4",#N/A,TRUE,"GENERAL";"TAB5",#N/A,TRUE,"GENERAL"}</definedName>
    <definedName name="____b2" localSheetId="10" hidden="1">{"TAB1",#N/A,TRUE,"GENERAL";"TAB2",#N/A,TRUE,"GENERAL";"TAB3",#N/A,TRUE,"GENERAL";"TAB4",#N/A,TRUE,"GENERAL";"TAB5",#N/A,TRUE,"GENERAL"}</definedName>
    <definedName name="____b2" localSheetId="9" hidden="1">{"TAB1",#N/A,TRUE,"GENERAL";"TAB2",#N/A,TRUE,"GENERAL";"TAB3",#N/A,TRUE,"GENERAL";"TAB4",#N/A,TRUE,"GENERAL";"TAB5",#N/A,TRUE,"GENERAL"}</definedName>
    <definedName name="____b2" localSheetId="13" hidden="1">{"TAB1",#N/A,TRUE,"GENERAL";"TAB2",#N/A,TRUE,"GENERAL";"TAB3",#N/A,TRUE,"GENERAL";"TAB4",#N/A,TRUE,"GENERAL";"TAB5",#N/A,TRUE,"GENERAL"}</definedName>
    <definedName name="____b2" localSheetId="4" hidden="1">{"TAB1",#N/A,TRUE,"GENERAL";"TAB2",#N/A,TRUE,"GENERAL";"TAB3",#N/A,TRUE,"GENERAL";"TAB4",#N/A,TRUE,"GENERAL";"TAB5",#N/A,TRUE,"GENERAL"}</definedName>
    <definedName name="____b2" localSheetId="11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6" hidden="1">{"TAB1",#N/A,TRUE,"GENERAL";"TAB2",#N/A,TRUE,"GENERAL";"TAB3",#N/A,TRUE,"GENERAL";"TAB4",#N/A,TRUE,"GENERAL";"TAB5",#N/A,TRUE,"GENERAL"}</definedName>
    <definedName name="____b3" localSheetId="14" hidden="1">{"TAB1",#N/A,TRUE,"GENERAL";"TAB2",#N/A,TRUE,"GENERAL";"TAB3",#N/A,TRUE,"GENERAL";"TAB4",#N/A,TRUE,"GENERAL";"TAB5",#N/A,TRUE,"GENERAL"}</definedName>
    <definedName name="____b3" localSheetId="12" hidden="1">{"TAB1",#N/A,TRUE,"GENERAL";"TAB2",#N/A,TRUE,"GENERAL";"TAB3",#N/A,TRUE,"GENERAL";"TAB4",#N/A,TRUE,"GENERAL";"TAB5",#N/A,TRUE,"GENERAL"}</definedName>
    <definedName name="____b3" localSheetId="3" hidden="1">{"TAB1",#N/A,TRUE,"GENERAL";"TAB2",#N/A,TRUE,"GENERAL";"TAB3",#N/A,TRUE,"GENERAL";"TAB4",#N/A,TRUE,"GENERAL";"TAB5",#N/A,TRUE,"GENERAL"}</definedName>
    <definedName name="____b3" localSheetId="10" hidden="1">{"TAB1",#N/A,TRUE,"GENERAL";"TAB2",#N/A,TRUE,"GENERAL";"TAB3",#N/A,TRUE,"GENERAL";"TAB4",#N/A,TRUE,"GENERAL";"TAB5",#N/A,TRUE,"GENERAL"}</definedName>
    <definedName name="____b3" localSheetId="9" hidden="1">{"TAB1",#N/A,TRUE,"GENERAL";"TAB2",#N/A,TRUE,"GENERAL";"TAB3",#N/A,TRUE,"GENERAL";"TAB4",#N/A,TRUE,"GENERAL";"TAB5",#N/A,TRUE,"GENERAL"}</definedName>
    <definedName name="____b3" localSheetId="13" hidden="1">{"TAB1",#N/A,TRUE,"GENERAL";"TAB2",#N/A,TRUE,"GENERAL";"TAB3",#N/A,TRUE,"GENERAL";"TAB4",#N/A,TRUE,"GENERAL";"TAB5",#N/A,TRUE,"GENERAL"}</definedName>
    <definedName name="____b3" localSheetId="4" hidden="1">{"TAB1",#N/A,TRUE,"GENERAL";"TAB2",#N/A,TRUE,"GENERAL";"TAB3",#N/A,TRUE,"GENERAL";"TAB4",#N/A,TRUE,"GENERAL";"TAB5",#N/A,TRUE,"GENERAL"}</definedName>
    <definedName name="____b3" localSheetId="1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6" hidden="1">{"TAB1",#N/A,TRUE,"GENERAL";"TAB2",#N/A,TRUE,"GENERAL";"TAB3",#N/A,TRUE,"GENERAL";"TAB4",#N/A,TRUE,"GENERAL";"TAB5",#N/A,TRUE,"GENERAL"}</definedName>
    <definedName name="____b4" localSheetId="14" hidden="1">{"TAB1",#N/A,TRUE,"GENERAL";"TAB2",#N/A,TRUE,"GENERAL";"TAB3",#N/A,TRUE,"GENERAL";"TAB4",#N/A,TRUE,"GENERAL";"TAB5",#N/A,TRUE,"GENERAL"}</definedName>
    <definedName name="____b4" localSheetId="12" hidden="1">{"TAB1",#N/A,TRUE,"GENERAL";"TAB2",#N/A,TRUE,"GENERAL";"TAB3",#N/A,TRUE,"GENERAL";"TAB4",#N/A,TRUE,"GENERAL";"TAB5",#N/A,TRUE,"GENERAL"}</definedName>
    <definedName name="____b4" localSheetId="3" hidden="1">{"TAB1",#N/A,TRUE,"GENERAL";"TAB2",#N/A,TRUE,"GENERAL";"TAB3",#N/A,TRUE,"GENERAL";"TAB4",#N/A,TRUE,"GENERAL";"TAB5",#N/A,TRUE,"GENERAL"}</definedName>
    <definedName name="____b4" localSheetId="10" hidden="1">{"TAB1",#N/A,TRUE,"GENERAL";"TAB2",#N/A,TRUE,"GENERAL";"TAB3",#N/A,TRUE,"GENERAL";"TAB4",#N/A,TRUE,"GENERAL";"TAB5",#N/A,TRUE,"GENERAL"}</definedName>
    <definedName name="____b4" localSheetId="9" hidden="1">{"TAB1",#N/A,TRUE,"GENERAL";"TAB2",#N/A,TRUE,"GENERAL";"TAB3",#N/A,TRUE,"GENERAL";"TAB4",#N/A,TRUE,"GENERAL";"TAB5",#N/A,TRUE,"GENERAL"}</definedName>
    <definedName name="____b4" localSheetId="13" hidden="1">{"TAB1",#N/A,TRUE,"GENERAL";"TAB2",#N/A,TRUE,"GENERAL";"TAB3",#N/A,TRUE,"GENERAL";"TAB4",#N/A,TRUE,"GENERAL";"TAB5",#N/A,TRUE,"GENERAL"}</definedName>
    <definedName name="____b4" localSheetId="4" hidden="1">{"TAB1",#N/A,TRUE,"GENERAL";"TAB2",#N/A,TRUE,"GENERAL";"TAB3",#N/A,TRUE,"GENERAL";"TAB4",#N/A,TRUE,"GENERAL";"TAB5",#N/A,TRUE,"GENERAL"}</definedName>
    <definedName name="____b4" localSheetId="1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6" hidden="1">{"TAB1",#N/A,TRUE,"GENERAL";"TAB2",#N/A,TRUE,"GENERAL";"TAB3",#N/A,TRUE,"GENERAL";"TAB4",#N/A,TRUE,"GENERAL";"TAB5",#N/A,TRUE,"GENERAL"}</definedName>
    <definedName name="____b5" localSheetId="14" hidden="1">{"TAB1",#N/A,TRUE,"GENERAL";"TAB2",#N/A,TRUE,"GENERAL";"TAB3",#N/A,TRUE,"GENERAL";"TAB4",#N/A,TRUE,"GENERAL";"TAB5",#N/A,TRUE,"GENERAL"}</definedName>
    <definedName name="____b5" localSheetId="12" hidden="1">{"TAB1",#N/A,TRUE,"GENERAL";"TAB2",#N/A,TRUE,"GENERAL";"TAB3",#N/A,TRUE,"GENERAL";"TAB4",#N/A,TRUE,"GENERAL";"TAB5",#N/A,TRUE,"GENERAL"}</definedName>
    <definedName name="____b5" localSheetId="3" hidden="1">{"TAB1",#N/A,TRUE,"GENERAL";"TAB2",#N/A,TRUE,"GENERAL";"TAB3",#N/A,TRUE,"GENERAL";"TAB4",#N/A,TRUE,"GENERAL";"TAB5",#N/A,TRUE,"GENERAL"}</definedName>
    <definedName name="____b5" localSheetId="10" hidden="1">{"TAB1",#N/A,TRUE,"GENERAL";"TAB2",#N/A,TRUE,"GENERAL";"TAB3",#N/A,TRUE,"GENERAL";"TAB4",#N/A,TRUE,"GENERAL";"TAB5",#N/A,TRUE,"GENERAL"}</definedName>
    <definedName name="____b5" localSheetId="9" hidden="1">{"TAB1",#N/A,TRUE,"GENERAL";"TAB2",#N/A,TRUE,"GENERAL";"TAB3",#N/A,TRUE,"GENERAL";"TAB4",#N/A,TRUE,"GENERAL";"TAB5",#N/A,TRUE,"GENERAL"}</definedName>
    <definedName name="____b5" localSheetId="13" hidden="1">{"TAB1",#N/A,TRUE,"GENERAL";"TAB2",#N/A,TRUE,"GENERAL";"TAB3",#N/A,TRUE,"GENERAL";"TAB4",#N/A,TRUE,"GENERAL";"TAB5",#N/A,TRUE,"GENERAL"}</definedName>
    <definedName name="____b5" localSheetId="4" hidden="1">{"TAB1",#N/A,TRUE,"GENERAL";"TAB2",#N/A,TRUE,"GENERAL";"TAB3",#N/A,TRUE,"GENERAL";"TAB4",#N/A,TRUE,"GENERAL";"TAB5",#N/A,TRUE,"GENERAL"}</definedName>
    <definedName name="____b5" localSheetId="1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6" hidden="1">{"TAB1",#N/A,TRUE,"GENERAL";"TAB2",#N/A,TRUE,"GENERAL";"TAB3",#N/A,TRUE,"GENERAL";"TAB4",#N/A,TRUE,"GENERAL";"TAB5",#N/A,TRUE,"GENERAL"}</definedName>
    <definedName name="____b6" localSheetId="14" hidden="1">{"TAB1",#N/A,TRUE,"GENERAL";"TAB2",#N/A,TRUE,"GENERAL";"TAB3",#N/A,TRUE,"GENERAL";"TAB4",#N/A,TRUE,"GENERAL";"TAB5",#N/A,TRUE,"GENERAL"}</definedName>
    <definedName name="____b6" localSheetId="12" hidden="1">{"TAB1",#N/A,TRUE,"GENERAL";"TAB2",#N/A,TRUE,"GENERAL";"TAB3",#N/A,TRUE,"GENERAL";"TAB4",#N/A,TRUE,"GENERAL";"TAB5",#N/A,TRUE,"GENERAL"}</definedName>
    <definedName name="____b6" localSheetId="3" hidden="1">{"TAB1",#N/A,TRUE,"GENERAL";"TAB2",#N/A,TRUE,"GENERAL";"TAB3",#N/A,TRUE,"GENERAL";"TAB4",#N/A,TRUE,"GENERAL";"TAB5",#N/A,TRUE,"GENERAL"}</definedName>
    <definedName name="____b6" localSheetId="10" hidden="1">{"TAB1",#N/A,TRUE,"GENERAL";"TAB2",#N/A,TRUE,"GENERAL";"TAB3",#N/A,TRUE,"GENERAL";"TAB4",#N/A,TRUE,"GENERAL";"TAB5",#N/A,TRUE,"GENERAL"}</definedName>
    <definedName name="____b6" localSheetId="9" hidden="1">{"TAB1",#N/A,TRUE,"GENERAL";"TAB2",#N/A,TRUE,"GENERAL";"TAB3",#N/A,TRUE,"GENERAL";"TAB4",#N/A,TRUE,"GENERAL";"TAB5",#N/A,TRUE,"GENERAL"}</definedName>
    <definedName name="____b6" localSheetId="13" hidden="1">{"TAB1",#N/A,TRUE,"GENERAL";"TAB2",#N/A,TRUE,"GENERAL";"TAB3",#N/A,TRUE,"GENERAL";"TAB4",#N/A,TRUE,"GENERAL";"TAB5",#N/A,TRUE,"GENERAL"}</definedName>
    <definedName name="____b6" localSheetId="4" hidden="1">{"TAB1",#N/A,TRUE,"GENERAL";"TAB2",#N/A,TRUE,"GENERAL";"TAB3",#N/A,TRUE,"GENERAL";"TAB4",#N/A,TRUE,"GENERAL";"TAB5",#N/A,TRUE,"GENERAL"}</definedName>
    <definedName name="____b6" localSheetId="1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6" hidden="1">{"via1",#N/A,TRUE,"general";"via2",#N/A,TRUE,"general";"via3",#N/A,TRUE,"general"}</definedName>
    <definedName name="____b7" localSheetId="14" hidden="1">{"via1",#N/A,TRUE,"general";"via2",#N/A,TRUE,"general";"via3",#N/A,TRUE,"general"}</definedName>
    <definedName name="____b7" localSheetId="12" hidden="1">{"via1",#N/A,TRUE,"general";"via2",#N/A,TRUE,"general";"via3",#N/A,TRUE,"general"}</definedName>
    <definedName name="____b7" localSheetId="3" hidden="1">{"via1",#N/A,TRUE,"general";"via2",#N/A,TRUE,"general";"via3",#N/A,TRUE,"general"}</definedName>
    <definedName name="____b7" localSheetId="10" hidden="1">{"via1",#N/A,TRUE,"general";"via2",#N/A,TRUE,"general";"via3",#N/A,TRUE,"general"}</definedName>
    <definedName name="____b7" localSheetId="9" hidden="1">{"via1",#N/A,TRUE,"general";"via2",#N/A,TRUE,"general";"via3",#N/A,TRUE,"general"}</definedName>
    <definedName name="____b7" localSheetId="13" hidden="1">{"via1",#N/A,TRUE,"general";"via2",#N/A,TRUE,"general";"via3",#N/A,TRUE,"general"}</definedName>
    <definedName name="____b7" localSheetId="4" hidden="1">{"via1",#N/A,TRUE,"general";"via2",#N/A,TRUE,"general";"via3",#N/A,TRUE,"general"}</definedName>
    <definedName name="____b7" localSheetId="11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6" hidden="1">{"via1",#N/A,TRUE,"general";"via2",#N/A,TRUE,"general";"via3",#N/A,TRUE,"general"}</definedName>
    <definedName name="____b8" localSheetId="14" hidden="1">{"via1",#N/A,TRUE,"general";"via2",#N/A,TRUE,"general";"via3",#N/A,TRUE,"general"}</definedName>
    <definedName name="____b8" localSheetId="12" hidden="1">{"via1",#N/A,TRUE,"general";"via2",#N/A,TRUE,"general";"via3",#N/A,TRUE,"general"}</definedName>
    <definedName name="____b8" localSheetId="3" hidden="1">{"via1",#N/A,TRUE,"general";"via2",#N/A,TRUE,"general";"via3",#N/A,TRUE,"general"}</definedName>
    <definedName name="____b8" localSheetId="10" hidden="1">{"via1",#N/A,TRUE,"general";"via2",#N/A,TRUE,"general";"via3",#N/A,TRUE,"general"}</definedName>
    <definedName name="____b8" localSheetId="9" hidden="1">{"via1",#N/A,TRUE,"general";"via2",#N/A,TRUE,"general";"via3",#N/A,TRUE,"general"}</definedName>
    <definedName name="____b8" localSheetId="13" hidden="1">{"via1",#N/A,TRUE,"general";"via2",#N/A,TRUE,"general";"via3",#N/A,TRUE,"general"}</definedName>
    <definedName name="____b8" localSheetId="4" hidden="1">{"via1",#N/A,TRUE,"general";"via2",#N/A,TRUE,"general";"via3",#N/A,TRUE,"general"}</definedName>
    <definedName name="____b8" localSheetId="11" hidden="1">{"via1",#N/A,TRUE,"general";"via2",#N/A,TRUE,"general";"via3",#N/A,TRUE,"general"}</definedName>
    <definedName name="____b8" hidden="1">{"via1",#N/A,TRUE,"general";"via2",#N/A,TRUE,"general";"via3",#N/A,TRUE,"general"}</definedName>
    <definedName name="____BAZ10">#REF!</definedName>
    <definedName name="____bb9" localSheetId="6" hidden="1">{"TAB1",#N/A,TRUE,"GENERAL";"TAB2",#N/A,TRUE,"GENERAL";"TAB3",#N/A,TRUE,"GENERAL";"TAB4",#N/A,TRUE,"GENERAL";"TAB5",#N/A,TRUE,"GENERAL"}</definedName>
    <definedName name="____bb9" localSheetId="14" hidden="1">{"TAB1",#N/A,TRUE,"GENERAL";"TAB2",#N/A,TRUE,"GENERAL";"TAB3",#N/A,TRUE,"GENERAL";"TAB4",#N/A,TRUE,"GENERAL";"TAB5",#N/A,TRUE,"GENERAL"}</definedName>
    <definedName name="____bb9" localSheetId="12" hidden="1">{"TAB1",#N/A,TRUE,"GENERAL";"TAB2",#N/A,TRUE,"GENERAL";"TAB3",#N/A,TRUE,"GENERAL";"TAB4",#N/A,TRUE,"GENERAL";"TAB5",#N/A,TRUE,"GENERAL"}</definedName>
    <definedName name="____bb9" localSheetId="3" hidden="1">{"TAB1",#N/A,TRUE,"GENERAL";"TAB2",#N/A,TRUE,"GENERAL";"TAB3",#N/A,TRUE,"GENERAL";"TAB4",#N/A,TRUE,"GENERAL";"TAB5",#N/A,TRUE,"GENERAL"}</definedName>
    <definedName name="____bb9" localSheetId="10" hidden="1">{"TAB1",#N/A,TRUE,"GENERAL";"TAB2",#N/A,TRUE,"GENERAL";"TAB3",#N/A,TRUE,"GENERAL";"TAB4",#N/A,TRUE,"GENERAL";"TAB5",#N/A,TRUE,"GENERAL"}</definedName>
    <definedName name="____bb9" localSheetId="9" hidden="1">{"TAB1",#N/A,TRUE,"GENERAL";"TAB2",#N/A,TRUE,"GENERAL";"TAB3",#N/A,TRUE,"GENERAL";"TAB4",#N/A,TRUE,"GENERAL";"TAB5",#N/A,TRUE,"GENERAL"}</definedName>
    <definedName name="____bb9" localSheetId="13" hidden="1">{"TAB1",#N/A,TRUE,"GENERAL";"TAB2",#N/A,TRUE,"GENERAL";"TAB3",#N/A,TRUE,"GENERAL";"TAB4",#N/A,TRUE,"GENERAL";"TAB5",#N/A,TRUE,"GENERAL"}</definedName>
    <definedName name="____bb9" localSheetId="4" hidden="1">{"TAB1",#N/A,TRUE,"GENERAL";"TAB2",#N/A,TRUE,"GENERAL";"TAB3",#N/A,TRUE,"GENERAL";"TAB4",#N/A,TRUE,"GENERAL";"TAB5",#N/A,TRUE,"GENERAL"}</definedName>
    <definedName name="____bb9" localSheetId="11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6" hidden="1">{"TAB1",#N/A,TRUE,"GENERAL";"TAB2",#N/A,TRUE,"GENERAL";"TAB3",#N/A,TRUE,"GENERAL";"TAB4",#N/A,TRUE,"GENERAL";"TAB5",#N/A,TRUE,"GENERAL"}</definedName>
    <definedName name="____bgb5" localSheetId="14" hidden="1">{"TAB1",#N/A,TRUE,"GENERAL";"TAB2",#N/A,TRUE,"GENERAL";"TAB3",#N/A,TRUE,"GENERAL";"TAB4",#N/A,TRUE,"GENERAL";"TAB5",#N/A,TRUE,"GENERAL"}</definedName>
    <definedName name="____bgb5" localSheetId="12" hidden="1">{"TAB1",#N/A,TRUE,"GENERAL";"TAB2",#N/A,TRUE,"GENERAL";"TAB3",#N/A,TRUE,"GENERAL";"TAB4",#N/A,TRUE,"GENERAL";"TAB5",#N/A,TRUE,"GENERAL"}</definedName>
    <definedName name="____bgb5" localSheetId="3" hidden="1">{"TAB1",#N/A,TRUE,"GENERAL";"TAB2",#N/A,TRUE,"GENERAL";"TAB3",#N/A,TRUE,"GENERAL";"TAB4",#N/A,TRUE,"GENERAL";"TAB5",#N/A,TRUE,"GENERAL"}</definedName>
    <definedName name="____bgb5" localSheetId="10" hidden="1">{"TAB1",#N/A,TRUE,"GENERAL";"TAB2",#N/A,TRUE,"GENERAL";"TAB3",#N/A,TRUE,"GENERAL";"TAB4",#N/A,TRUE,"GENERAL";"TAB5",#N/A,TRUE,"GENERAL"}</definedName>
    <definedName name="____bgb5" localSheetId="9" hidden="1">{"TAB1",#N/A,TRUE,"GENERAL";"TAB2",#N/A,TRUE,"GENERAL";"TAB3",#N/A,TRUE,"GENERAL";"TAB4",#N/A,TRUE,"GENERAL";"TAB5",#N/A,TRUE,"GENERAL"}</definedName>
    <definedName name="____bgb5" localSheetId="13" hidden="1">{"TAB1",#N/A,TRUE,"GENERAL";"TAB2",#N/A,TRUE,"GENERAL";"TAB3",#N/A,TRUE,"GENERAL";"TAB4",#N/A,TRUE,"GENERAL";"TAB5",#N/A,TRUE,"GENERAL"}</definedName>
    <definedName name="____bgb5" localSheetId="4" hidden="1">{"TAB1",#N/A,TRUE,"GENERAL";"TAB2",#N/A,TRUE,"GENERAL";"TAB3",#N/A,TRUE,"GENERAL";"TAB4",#N/A,TRUE,"GENERAL";"TAB5",#N/A,TRUE,"GENERAL"}</definedName>
    <definedName name="____bgb5" localSheetId="1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LO20">#REF!</definedName>
    <definedName name="____C2254JH">#REF!</definedName>
    <definedName name="____C2256JH">#REF!</definedName>
    <definedName name="____C452JH">#REF!</definedName>
    <definedName name="____C903L">#REF!</definedName>
    <definedName name="____C908J">#REF!</definedName>
    <definedName name="____CAN28">#REF!</definedName>
    <definedName name="____Cod1">#REF!</definedName>
    <definedName name="____CUA44">#REF!</definedName>
    <definedName name="____EEF110">#REF!</definedName>
    <definedName name="____ETF315">#REF!</definedName>
    <definedName name="____FYB02">#REF!</definedName>
    <definedName name="____FYB03">#REF!</definedName>
    <definedName name="____FYB04">#REF!</definedName>
    <definedName name="____FYB08">#REF!</definedName>
    <definedName name="____FYB10">#REF!</definedName>
    <definedName name="____g2" localSheetId="6" hidden="1">{"TAB1",#N/A,TRUE,"GENERAL";"TAB2",#N/A,TRUE,"GENERAL";"TAB3",#N/A,TRUE,"GENERAL";"TAB4",#N/A,TRUE,"GENERAL";"TAB5",#N/A,TRUE,"GENERAL"}</definedName>
    <definedName name="____g2" localSheetId="14" hidden="1">{"TAB1",#N/A,TRUE,"GENERAL";"TAB2",#N/A,TRUE,"GENERAL";"TAB3",#N/A,TRUE,"GENERAL";"TAB4",#N/A,TRUE,"GENERAL";"TAB5",#N/A,TRUE,"GENERAL"}</definedName>
    <definedName name="____g2" localSheetId="12" hidden="1">{"TAB1",#N/A,TRUE,"GENERAL";"TAB2",#N/A,TRUE,"GENERAL";"TAB3",#N/A,TRUE,"GENERAL";"TAB4",#N/A,TRUE,"GENERAL";"TAB5",#N/A,TRUE,"GENERAL"}</definedName>
    <definedName name="____g2" localSheetId="3" hidden="1">{"TAB1",#N/A,TRUE,"GENERAL";"TAB2",#N/A,TRUE,"GENERAL";"TAB3",#N/A,TRUE,"GENERAL";"TAB4",#N/A,TRUE,"GENERAL";"TAB5",#N/A,TRUE,"GENERAL"}</definedName>
    <definedName name="____g2" localSheetId="10" hidden="1">{"TAB1",#N/A,TRUE,"GENERAL";"TAB2",#N/A,TRUE,"GENERAL";"TAB3",#N/A,TRUE,"GENERAL";"TAB4",#N/A,TRUE,"GENERAL";"TAB5",#N/A,TRUE,"GENERAL"}</definedName>
    <definedName name="____g2" localSheetId="9" hidden="1">{"TAB1",#N/A,TRUE,"GENERAL";"TAB2",#N/A,TRUE,"GENERAL";"TAB3",#N/A,TRUE,"GENERAL";"TAB4",#N/A,TRUE,"GENERAL";"TAB5",#N/A,TRUE,"GENERAL"}</definedName>
    <definedName name="____g2" localSheetId="13" hidden="1">{"TAB1",#N/A,TRUE,"GENERAL";"TAB2",#N/A,TRUE,"GENERAL";"TAB3",#N/A,TRUE,"GENERAL";"TAB4",#N/A,TRUE,"GENERAL";"TAB5",#N/A,TRUE,"GENERAL"}</definedName>
    <definedName name="____g2" localSheetId="4" hidden="1">{"TAB1",#N/A,TRUE,"GENERAL";"TAB2",#N/A,TRUE,"GENERAL";"TAB3",#N/A,TRUE,"GENERAL";"TAB4",#N/A,TRUE,"GENERAL";"TAB5",#N/A,TRUE,"GENERAL"}</definedName>
    <definedName name="____g2" localSheetId="11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6" hidden="1">{"via1",#N/A,TRUE,"general";"via2",#N/A,TRUE,"general";"via3",#N/A,TRUE,"general"}</definedName>
    <definedName name="____g3" localSheetId="14" hidden="1">{"via1",#N/A,TRUE,"general";"via2",#N/A,TRUE,"general";"via3",#N/A,TRUE,"general"}</definedName>
    <definedName name="____g3" localSheetId="12" hidden="1">{"via1",#N/A,TRUE,"general";"via2",#N/A,TRUE,"general";"via3",#N/A,TRUE,"general"}</definedName>
    <definedName name="____g3" localSheetId="3" hidden="1">{"via1",#N/A,TRUE,"general";"via2",#N/A,TRUE,"general";"via3",#N/A,TRUE,"general"}</definedName>
    <definedName name="____g3" localSheetId="10" hidden="1">{"via1",#N/A,TRUE,"general";"via2",#N/A,TRUE,"general";"via3",#N/A,TRUE,"general"}</definedName>
    <definedName name="____g3" localSheetId="9" hidden="1">{"via1",#N/A,TRUE,"general";"via2",#N/A,TRUE,"general";"via3",#N/A,TRUE,"general"}</definedName>
    <definedName name="____g3" localSheetId="13" hidden="1">{"via1",#N/A,TRUE,"general";"via2",#N/A,TRUE,"general";"via3",#N/A,TRUE,"general"}</definedName>
    <definedName name="____g3" localSheetId="4" hidden="1">{"via1",#N/A,TRUE,"general";"via2",#N/A,TRUE,"general";"via3",#N/A,TRUE,"general"}</definedName>
    <definedName name="____g3" localSheetId="11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6" hidden="1">{"via1",#N/A,TRUE,"general";"via2",#N/A,TRUE,"general";"via3",#N/A,TRUE,"general"}</definedName>
    <definedName name="____g4" localSheetId="14" hidden="1">{"via1",#N/A,TRUE,"general";"via2",#N/A,TRUE,"general";"via3",#N/A,TRUE,"general"}</definedName>
    <definedName name="____g4" localSheetId="12" hidden="1">{"via1",#N/A,TRUE,"general";"via2",#N/A,TRUE,"general";"via3",#N/A,TRUE,"general"}</definedName>
    <definedName name="____g4" localSheetId="3" hidden="1">{"via1",#N/A,TRUE,"general";"via2",#N/A,TRUE,"general";"via3",#N/A,TRUE,"general"}</definedName>
    <definedName name="____g4" localSheetId="10" hidden="1">{"via1",#N/A,TRUE,"general";"via2",#N/A,TRUE,"general";"via3",#N/A,TRUE,"general"}</definedName>
    <definedName name="____g4" localSheetId="9" hidden="1">{"via1",#N/A,TRUE,"general";"via2",#N/A,TRUE,"general";"via3",#N/A,TRUE,"general"}</definedName>
    <definedName name="____g4" localSheetId="13" hidden="1">{"via1",#N/A,TRUE,"general";"via2",#N/A,TRUE,"general";"via3",#N/A,TRUE,"general"}</definedName>
    <definedName name="____g4" localSheetId="4" hidden="1">{"via1",#N/A,TRUE,"general";"via2",#N/A,TRUE,"general";"via3",#N/A,TRUE,"general"}</definedName>
    <definedName name="____g4" localSheetId="11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6" hidden="1">{"via1",#N/A,TRUE,"general";"via2",#N/A,TRUE,"general";"via3",#N/A,TRUE,"general"}</definedName>
    <definedName name="____g5" localSheetId="14" hidden="1">{"via1",#N/A,TRUE,"general";"via2",#N/A,TRUE,"general";"via3",#N/A,TRUE,"general"}</definedName>
    <definedName name="____g5" localSheetId="12" hidden="1">{"via1",#N/A,TRUE,"general";"via2",#N/A,TRUE,"general";"via3",#N/A,TRUE,"general"}</definedName>
    <definedName name="____g5" localSheetId="3" hidden="1">{"via1",#N/A,TRUE,"general";"via2",#N/A,TRUE,"general";"via3",#N/A,TRUE,"general"}</definedName>
    <definedName name="____g5" localSheetId="10" hidden="1">{"via1",#N/A,TRUE,"general";"via2",#N/A,TRUE,"general";"via3",#N/A,TRUE,"general"}</definedName>
    <definedName name="____g5" localSheetId="9" hidden="1">{"via1",#N/A,TRUE,"general";"via2",#N/A,TRUE,"general";"via3",#N/A,TRUE,"general"}</definedName>
    <definedName name="____g5" localSheetId="13" hidden="1">{"via1",#N/A,TRUE,"general";"via2",#N/A,TRUE,"general";"via3",#N/A,TRUE,"general"}</definedName>
    <definedName name="____g5" localSheetId="4" hidden="1">{"via1",#N/A,TRUE,"general";"via2",#N/A,TRUE,"general";"via3",#N/A,TRUE,"general"}</definedName>
    <definedName name="____g5" localSheetId="11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6" hidden="1">{"via1",#N/A,TRUE,"general";"via2",#N/A,TRUE,"general";"via3",#N/A,TRUE,"general"}</definedName>
    <definedName name="____g6" localSheetId="14" hidden="1">{"via1",#N/A,TRUE,"general";"via2",#N/A,TRUE,"general";"via3",#N/A,TRUE,"general"}</definedName>
    <definedName name="____g6" localSheetId="12" hidden="1">{"via1",#N/A,TRUE,"general";"via2",#N/A,TRUE,"general";"via3",#N/A,TRUE,"general"}</definedName>
    <definedName name="____g6" localSheetId="3" hidden="1">{"via1",#N/A,TRUE,"general";"via2",#N/A,TRUE,"general";"via3",#N/A,TRUE,"general"}</definedName>
    <definedName name="____g6" localSheetId="10" hidden="1">{"via1",#N/A,TRUE,"general";"via2",#N/A,TRUE,"general";"via3",#N/A,TRUE,"general"}</definedName>
    <definedName name="____g6" localSheetId="9" hidden="1">{"via1",#N/A,TRUE,"general";"via2",#N/A,TRUE,"general";"via3",#N/A,TRUE,"general"}</definedName>
    <definedName name="____g6" localSheetId="13" hidden="1">{"via1",#N/A,TRUE,"general";"via2",#N/A,TRUE,"general";"via3",#N/A,TRUE,"general"}</definedName>
    <definedName name="____g6" localSheetId="4" hidden="1">{"via1",#N/A,TRUE,"general";"via2",#N/A,TRUE,"general";"via3",#N/A,TRUE,"general"}</definedName>
    <definedName name="____g6" localSheetId="11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6" hidden="1">{"TAB1",#N/A,TRUE,"GENERAL";"TAB2",#N/A,TRUE,"GENERAL";"TAB3",#N/A,TRUE,"GENERAL";"TAB4",#N/A,TRUE,"GENERAL";"TAB5",#N/A,TRUE,"GENERAL"}</definedName>
    <definedName name="____g7" localSheetId="14" hidden="1">{"TAB1",#N/A,TRUE,"GENERAL";"TAB2",#N/A,TRUE,"GENERAL";"TAB3",#N/A,TRUE,"GENERAL";"TAB4",#N/A,TRUE,"GENERAL";"TAB5",#N/A,TRUE,"GENERAL"}</definedName>
    <definedName name="____g7" localSheetId="12" hidden="1">{"TAB1",#N/A,TRUE,"GENERAL";"TAB2",#N/A,TRUE,"GENERAL";"TAB3",#N/A,TRUE,"GENERAL";"TAB4",#N/A,TRUE,"GENERAL";"TAB5",#N/A,TRUE,"GENERAL"}</definedName>
    <definedName name="____g7" localSheetId="3" hidden="1">{"TAB1",#N/A,TRUE,"GENERAL";"TAB2",#N/A,TRUE,"GENERAL";"TAB3",#N/A,TRUE,"GENERAL";"TAB4",#N/A,TRUE,"GENERAL";"TAB5",#N/A,TRUE,"GENERAL"}</definedName>
    <definedName name="____g7" localSheetId="10" hidden="1">{"TAB1",#N/A,TRUE,"GENERAL";"TAB2",#N/A,TRUE,"GENERAL";"TAB3",#N/A,TRUE,"GENERAL";"TAB4",#N/A,TRUE,"GENERAL";"TAB5",#N/A,TRUE,"GENERAL"}</definedName>
    <definedName name="____g7" localSheetId="9" hidden="1">{"TAB1",#N/A,TRUE,"GENERAL";"TAB2",#N/A,TRUE,"GENERAL";"TAB3",#N/A,TRUE,"GENERAL";"TAB4",#N/A,TRUE,"GENERAL";"TAB5",#N/A,TRUE,"GENERAL"}</definedName>
    <definedName name="____g7" localSheetId="13" hidden="1">{"TAB1",#N/A,TRUE,"GENERAL";"TAB2",#N/A,TRUE,"GENERAL";"TAB3",#N/A,TRUE,"GENERAL";"TAB4",#N/A,TRUE,"GENERAL";"TAB5",#N/A,TRUE,"GENERAL"}</definedName>
    <definedName name="____g7" localSheetId="4" hidden="1">{"TAB1",#N/A,TRUE,"GENERAL";"TAB2",#N/A,TRUE,"GENERAL";"TAB3",#N/A,TRUE,"GENERAL";"TAB4",#N/A,TRUE,"GENERAL";"TAB5",#N/A,TRUE,"GENERAL"}</definedName>
    <definedName name="____g7" localSheetId="11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6" hidden="1">{"TAB1",#N/A,TRUE,"GENERAL";"TAB2",#N/A,TRUE,"GENERAL";"TAB3",#N/A,TRUE,"GENERAL";"TAB4",#N/A,TRUE,"GENERAL";"TAB5",#N/A,TRUE,"GENERAL"}</definedName>
    <definedName name="____GR1" localSheetId="14" hidden="1">{"TAB1",#N/A,TRUE,"GENERAL";"TAB2",#N/A,TRUE,"GENERAL";"TAB3",#N/A,TRUE,"GENERAL";"TAB4",#N/A,TRUE,"GENERAL";"TAB5",#N/A,TRUE,"GENERAL"}</definedName>
    <definedName name="____GR1" localSheetId="12" hidden="1">{"TAB1",#N/A,TRUE,"GENERAL";"TAB2",#N/A,TRUE,"GENERAL";"TAB3",#N/A,TRUE,"GENERAL";"TAB4",#N/A,TRUE,"GENERAL";"TAB5",#N/A,TRUE,"GENERAL"}</definedName>
    <definedName name="____GR1" localSheetId="3" hidden="1">{"TAB1",#N/A,TRUE,"GENERAL";"TAB2",#N/A,TRUE,"GENERAL";"TAB3",#N/A,TRUE,"GENERAL";"TAB4",#N/A,TRUE,"GENERAL";"TAB5",#N/A,TRUE,"GENERAL"}</definedName>
    <definedName name="____GR1" localSheetId="10" hidden="1">{"TAB1",#N/A,TRUE,"GENERAL";"TAB2",#N/A,TRUE,"GENERAL";"TAB3",#N/A,TRUE,"GENERAL";"TAB4",#N/A,TRUE,"GENERAL";"TAB5",#N/A,TRUE,"GENERAL"}</definedName>
    <definedName name="____GR1" localSheetId="9" hidden="1">{"TAB1",#N/A,TRUE,"GENERAL";"TAB2",#N/A,TRUE,"GENERAL";"TAB3",#N/A,TRUE,"GENERAL";"TAB4",#N/A,TRUE,"GENERAL";"TAB5",#N/A,TRUE,"GENERAL"}</definedName>
    <definedName name="____GR1" localSheetId="13" hidden="1">{"TAB1",#N/A,TRUE,"GENERAL";"TAB2",#N/A,TRUE,"GENERAL";"TAB3",#N/A,TRUE,"GENERAL";"TAB4",#N/A,TRUE,"GENERAL";"TAB5",#N/A,TRUE,"GENERAL"}</definedName>
    <definedName name="____GR1" localSheetId="4" hidden="1">{"TAB1",#N/A,TRUE,"GENERAL";"TAB2",#N/A,TRUE,"GENERAL";"TAB3",#N/A,TRUE,"GENERAL";"TAB4",#N/A,TRUE,"GENERAL";"TAB5",#N/A,TRUE,"GENERAL"}</definedName>
    <definedName name="____GR1" localSheetId="1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6" hidden="1">{"via1",#N/A,TRUE,"general";"via2",#N/A,TRUE,"general";"via3",#N/A,TRUE,"general"}</definedName>
    <definedName name="____gtr4" localSheetId="14" hidden="1">{"via1",#N/A,TRUE,"general";"via2",#N/A,TRUE,"general";"via3",#N/A,TRUE,"general"}</definedName>
    <definedName name="____gtr4" localSheetId="12" hidden="1">{"via1",#N/A,TRUE,"general";"via2",#N/A,TRUE,"general";"via3",#N/A,TRUE,"general"}</definedName>
    <definedName name="____gtr4" localSheetId="3" hidden="1">{"via1",#N/A,TRUE,"general";"via2",#N/A,TRUE,"general";"via3",#N/A,TRUE,"general"}</definedName>
    <definedName name="____gtr4" localSheetId="10" hidden="1">{"via1",#N/A,TRUE,"general";"via2",#N/A,TRUE,"general";"via3",#N/A,TRUE,"general"}</definedName>
    <definedName name="____gtr4" localSheetId="9" hidden="1">{"via1",#N/A,TRUE,"general";"via2",#N/A,TRUE,"general";"via3",#N/A,TRUE,"general"}</definedName>
    <definedName name="____gtr4" localSheetId="13" hidden="1">{"via1",#N/A,TRUE,"general";"via2",#N/A,TRUE,"general";"via3",#N/A,TRUE,"general"}</definedName>
    <definedName name="____gtr4" localSheetId="4" hidden="1">{"via1",#N/A,TRUE,"general";"via2",#N/A,TRUE,"general";"via3",#N/A,TRUE,"general"}</definedName>
    <definedName name="____gtr4" localSheetId="11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6" hidden="1">{"via1",#N/A,TRUE,"general";"via2",#N/A,TRUE,"general";"via3",#N/A,TRUE,"general"}</definedName>
    <definedName name="____h2" localSheetId="14" hidden="1">{"via1",#N/A,TRUE,"general";"via2",#N/A,TRUE,"general";"via3",#N/A,TRUE,"general"}</definedName>
    <definedName name="____h2" localSheetId="12" hidden="1">{"via1",#N/A,TRUE,"general";"via2",#N/A,TRUE,"general";"via3",#N/A,TRUE,"general"}</definedName>
    <definedName name="____h2" localSheetId="3" hidden="1">{"via1",#N/A,TRUE,"general";"via2",#N/A,TRUE,"general";"via3",#N/A,TRUE,"general"}</definedName>
    <definedName name="____h2" localSheetId="10" hidden="1">{"via1",#N/A,TRUE,"general";"via2",#N/A,TRUE,"general";"via3",#N/A,TRUE,"general"}</definedName>
    <definedName name="____h2" localSheetId="9" hidden="1">{"via1",#N/A,TRUE,"general";"via2",#N/A,TRUE,"general";"via3",#N/A,TRUE,"general"}</definedName>
    <definedName name="____h2" localSheetId="13" hidden="1">{"via1",#N/A,TRUE,"general";"via2",#N/A,TRUE,"general";"via3",#N/A,TRUE,"general"}</definedName>
    <definedName name="____h2" localSheetId="4" hidden="1">{"via1",#N/A,TRUE,"general";"via2",#N/A,TRUE,"general";"via3",#N/A,TRUE,"general"}</definedName>
    <definedName name="____h2" localSheetId="11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6" hidden="1">{"via1",#N/A,TRUE,"general";"via2",#N/A,TRUE,"general";"via3",#N/A,TRUE,"general"}</definedName>
    <definedName name="____h3" localSheetId="14" hidden="1">{"via1",#N/A,TRUE,"general";"via2",#N/A,TRUE,"general";"via3",#N/A,TRUE,"general"}</definedName>
    <definedName name="____h3" localSheetId="12" hidden="1">{"via1",#N/A,TRUE,"general";"via2",#N/A,TRUE,"general";"via3",#N/A,TRUE,"general"}</definedName>
    <definedName name="____h3" localSheetId="3" hidden="1">{"via1",#N/A,TRUE,"general";"via2",#N/A,TRUE,"general";"via3",#N/A,TRUE,"general"}</definedName>
    <definedName name="____h3" localSheetId="10" hidden="1">{"via1",#N/A,TRUE,"general";"via2",#N/A,TRUE,"general";"via3",#N/A,TRUE,"general"}</definedName>
    <definedName name="____h3" localSheetId="9" hidden="1">{"via1",#N/A,TRUE,"general";"via2",#N/A,TRUE,"general";"via3",#N/A,TRUE,"general"}</definedName>
    <definedName name="____h3" localSheetId="13" hidden="1">{"via1",#N/A,TRUE,"general";"via2",#N/A,TRUE,"general";"via3",#N/A,TRUE,"general"}</definedName>
    <definedName name="____h3" localSheetId="4" hidden="1">{"via1",#N/A,TRUE,"general";"via2",#N/A,TRUE,"general";"via3",#N/A,TRUE,"general"}</definedName>
    <definedName name="____h3" localSheetId="11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6" hidden="1">{"TAB1",#N/A,TRUE,"GENERAL";"TAB2",#N/A,TRUE,"GENERAL";"TAB3",#N/A,TRUE,"GENERAL";"TAB4",#N/A,TRUE,"GENERAL";"TAB5",#N/A,TRUE,"GENERAL"}</definedName>
    <definedName name="____h4" localSheetId="14" hidden="1">{"TAB1",#N/A,TRUE,"GENERAL";"TAB2",#N/A,TRUE,"GENERAL";"TAB3",#N/A,TRUE,"GENERAL";"TAB4",#N/A,TRUE,"GENERAL";"TAB5",#N/A,TRUE,"GENERAL"}</definedName>
    <definedName name="____h4" localSheetId="12" hidden="1">{"TAB1",#N/A,TRUE,"GENERAL";"TAB2",#N/A,TRUE,"GENERAL";"TAB3",#N/A,TRUE,"GENERAL";"TAB4",#N/A,TRUE,"GENERAL";"TAB5",#N/A,TRUE,"GENERAL"}</definedName>
    <definedName name="____h4" localSheetId="3" hidden="1">{"TAB1",#N/A,TRUE,"GENERAL";"TAB2",#N/A,TRUE,"GENERAL";"TAB3",#N/A,TRUE,"GENERAL";"TAB4",#N/A,TRUE,"GENERAL";"TAB5",#N/A,TRUE,"GENERAL"}</definedName>
    <definedName name="____h4" localSheetId="10" hidden="1">{"TAB1",#N/A,TRUE,"GENERAL";"TAB2",#N/A,TRUE,"GENERAL";"TAB3",#N/A,TRUE,"GENERAL";"TAB4",#N/A,TRUE,"GENERAL";"TAB5",#N/A,TRUE,"GENERAL"}</definedName>
    <definedName name="____h4" localSheetId="9" hidden="1">{"TAB1",#N/A,TRUE,"GENERAL";"TAB2",#N/A,TRUE,"GENERAL";"TAB3",#N/A,TRUE,"GENERAL";"TAB4",#N/A,TRUE,"GENERAL";"TAB5",#N/A,TRUE,"GENERAL"}</definedName>
    <definedName name="____h4" localSheetId="13" hidden="1">{"TAB1",#N/A,TRUE,"GENERAL";"TAB2",#N/A,TRUE,"GENERAL";"TAB3",#N/A,TRUE,"GENERAL";"TAB4",#N/A,TRUE,"GENERAL";"TAB5",#N/A,TRUE,"GENERAL"}</definedName>
    <definedName name="____h4" localSheetId="4" hidden="1">{"TAB1",#N/A,TRUE,"GENERAL";"TAB2",#N/A,TRUE,"GENERAL";"TAB3",#N/A,TRUE,"GENERAL";"TAB4",#N/A,TRUE,"GENERAL";"TAB5",#N/A,TRUE,"GENERAL"}</definedName>
    <definedName name="____h4" localSheetId="11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6" hidden="1">{"TAB1",#N/A,TRUE,"GENERAL";"TAB2",#N/A,TRUE,"GENERAL";"TAB3",#N/A,TRUE,"GENERAL";"TAB4",#N/A,TRUE,"GENERAL";"TAB5",#N/A,TRUE,"GENERAL"}</definedName>
    <definedName name="____h5" localSheetId="14" hidden="1">{"TAB1",#N/A,TRUE,"GENERAL";"TAB2",#N/A,TRUE,"GENERAL";"TAB3",#N/A,TRUE,"GENERAL";"TAB4",#N/A,TRUE,"GENERAL";"TAB5",#N/A,TRUE,"GENERAL"}</definedName>
    <definedName name="____h5" localSheetId="12" hidden="1">{"TAB1",#N/A,TRUE,"GENERAL";"TAB2",#N/A,TRUE,"GENERAL";"TAB3",#N/A,TRUE,"GENERAL";"TAB4",#N/A,TRUE,"GENERAL";"TAB5",#N/A,TRUE,"GENERAL"}</definedName>
    <definedName name="____h5" localSheetId="3" hidden="1">{"TAB1",#N/A,TRUE,"GENERAL";"TAB2",#N/A,TRUE,"GENERAL";"TAB3",#N/A,TRUE,"GENERAL";"TAB4",#N/A,TRUE,"GENERAL";"TAB5",#N/A,TRUE,"GENERAL"}</definedName>
    <definedName name="____h5" localSheetId="10" hidden="1">{"TAB1",#N/A,TRUE,"GENERAL";"TAB2",#N/A,TRUE,"GENERAL";"TAB3",#N/A,TRUE,"GENERAL";"TAB4",#N/A,TRUE,"GENERAL";"TAB5",#N/A,TRUE,"GENERAL"}</definedName>
    <definedName name="____h5" localSheetId="9" hidden="1">{"TAB1",#N/A,TRUE,"GENERAL";"TAB2",#N/A,TRUE,"GENERAL";"TAB3",#N/A,TRUE,"GENERAL";"TAB4",#N/A,TRUE,"GENERAL";"TAB5",#N/A,TRUE,"GENERAL"}</definedName>
    <definedName name="____h5" localSheetId="13" hidden="1">{"TAB1",#N/A,TRUE,"GENERAL";"TAB2",#N/A,TRUE,"GENERAL";"TAB3",#N/A,TRUE,"GENERAL";"TAB4",#N/A,TRUE,"GENERAL";"TAB5",#N/A,TRUE,"GENERAL"}</definedName>
    <definedName name="____h5" localSheetId="4" hidden="1">{"TAB1",#N/A,TRUE,"GENERAL";"TAB2",#N/A,TRUE,"GENERAL";"TAB3",#N/A,TRUE,"GENERAL";"TAB4",#N/A,TRUE,"GENERAL";"TAB5",#N/A,TRUE,"GENERAL"}</definedName>
    <definedName name="____h5" localSheetId="1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6" hidden="1">{"via1",#N/A,TRUE,"general";"via2",#N/A,TRUE,"general";"via3",#N/A,TRUE,"general"}</definedName>
    <definedName name="____h6" localSheetId="14" hidden="1">{"via1",#N/A,TRUE,"general";"via2",#N/A,TRUE,"general";"via3",#N/A,TRUE,"general"}</definedName>
    <definedName name="____h6" localSheetId="12" hidden="1">{"via1",#N/A,TRUE,"general";"via2",#N/A,TRUE,"general";"via3",#N/A,TRUE,"general"}</definedName>
    <definedName name="____h6" localSheetId="3" hidden="1">{"via1",#N/A,TRUE,"general";"via2",#N/A,TRUE,"general";"via3",#N/A,TRUE,"general"}</definedName>
    <definedName name="____h6" localSheetId="10" hidden="1">{"via1",#N/A,TRUE,"general";"via2",#N/A,TRUE,"general";"via3",#N/A,TRUE,"general"}</definedName>
    <definedName name="____h6" localSheetId="9" hidden="1">{"via1",#N/A,TRUE,"general";"via2",#N/A,TRUE,"general";"via3",#N/A,TRUE,"general"}</definedName>
    <definedName name="____h6" localSheetId="13" hidden="1">{"via1",#N/A,TRUE,"general";"via2",#N/A,TRUE,"general";"via3",#N/A,TRUE,"general"}</definedName>
    <definedName name="____h6" localSheetId="4" hidden="1">{"via1",#N/A,TRUE,"general";"via2",#N/A,TRUE,"general";"via3",#N/A,TRUE,"general"}</definedName>
    <definedName name="____h6" localSheetId="11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6" hidden="1">{"TAB1",#N/A,TRUE,"GENERAL";"TAB2",#N/A,TRUE,"GENERAL";"TAB3",#N/A,TRUE,"GENERAL";"TAB4",#N/A,TRUE,"GENERAL";"TAB5",#N/A,TRUE,"GENERAL"}</definedName>
    <definedName name="____h7" localSheetId="14" hidden="1">{"TAB1",#N/A,TRUE,"GENERAL";"TAB2",#N/A,TRUE,"GENERAL";"TAB3",#N/A,TRUE,"GENERAL";"TAB4",#N/A,TRUE,"GENERAL";"TAB5",#N/A,TRUE,"GENERAL"}</definedName>
    <definedName name="____h7" localSheetId="12" hidden="1">{"TAB1",#N/A,TRUE,"GENERAL";"TAB2",#N/A,TRUE,"GENERAL";"TAB3",#N/A,TRUE,"GENERAL";"TAB4",#N/A,TRUE,"GENERAL";"TAB5",#N/A,TRUE,"GENERAL"}</definedName>
    <definedName name="____h7" localSheetId="3" hidden="1">{"TAB1",#N/A,TRUE,"GENERAL";"TAB2",#N/A,TRUE,"GENERAL";"TAB3",#N/A,TRUE,"GENERAL";"TAB4",#N/A,TRUE,"GENERAL";"TAB5",#N/A,TRUE,"GENERAL"}</definedName>
    <definedName name="____h7" localSheetId="10" hidden="1">{"TAB1",#N/A,TRUE,"GENERAL";"TAB2",#N/A,TRUE,"GENERAL";"TAB3",#N/A,TRUE,"GENERAL";"TAB4",#N/A,TRUE,"GENERAL";"TAB5",#N/A,TRUE,"GENERAL"}</definedName>
    <definedName name="____h7" localSheetId="9" hidden="1">{"TAB1",#N/A,TRUE,"GENERAL";"TAB2",#N/A,TRUE,"GENERAL";"TAB3",#N/A,TRUE,"GENERAL";"TAB4",#N/A,TRUE,"GENERAL";"TAB5",#N/A,TRUE,"GENERAL"}</definedName>
    <definedName name="____h7" localSheetId="13" hidden="1">{"TAB1",#N/A,TRUE,"GENERAL";"TAB2",#N/A,TRUE,"GENERAL";"TAB3",#N/A,TRUE,"GENERAL";"TAB4",#N/A,TRUE,"GENERAL";"TAB5",#N/A,TRUE,"GENERAL"}</definedName>
    <definedName name="____h7" localSheetId="4" hidden="1">{"TAB1",#N/A,TRUE,"GENERAL";"TAB2",#N/A,TRUE,"GENERAL";"TAB3",#N/A,TRUE,"GENERAL";"TAB4",#N/A,TRUE,"GENERAL";"TAB5",#N/A,TRUE,"GENERAL"}</definedName>
    <definedName name="____h7" localSheetId="11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6" hidden="1">{"via1",#N/A,TRUE,"general";"via2",#N/A,TRUE,"general";"via3",#N/A,TRUE,"general"}</definedName>
    <definedName name="____h8" localSheetId="14" hidden="1">{"via1",#N/A,TRUE,"general";"via2",#N/A,TRUE,"general";"via3",#N/A,TRUE,"general"}</definedName>
    <definedName name="____h8" localSheetId="12" hidden="1">{"via1",#N/A,TRUE,"general";"via2",#N/A,TRUE,"general";"via3",#N/A,TRUE,"general"}</definedName>
    <definedName name="____h8" localSheetId="3" hidden="1">{"via1",#N/A,TRUE,"general";"via2",#N/A,TRUE,"general";"via3",#N/A,TRUE,"general"}</definedName>
    <definedName name="____h8" localSheetId="10" hidden="1">{"via1",#N/A,TRUE,"general";"via2",#N/A,TRUE,"general";"via3",#N/A,TRUE,"general"}</definedName>
    <definedName name="____h8" localSheetId="9" hidden="1">{"via1",#N/A,TRUE,"general";"via2",#N/A,TRUE,"general";"via3",#N/A,TRUE,"general"}</definedName>
    <definedName name="____h8" localSheetId="13" hidden="1">{"via1",#N/A,TRUE,"general";"via2",#N/A,TRUE,"general";"via3",#N/A,TRUE,"general"}</definedName>
    <definedName name="____h8" localSheetId="4" hidden="1">{"via1",#N/A,TRUE,"general";"via2",#N/A,TRUE,"general";"via3",#N/A,TRUE,"general"}</definedName>
    <definedName name="____h8" localSheetId="11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6" hidden="1">{"via1",#N/A,TRUE,"general";"via2",#N/A,TRUE,"general";"via3",#N/A,TRUE,"general"}</definedName>
    <definedName name="____hfh7" localSheetId="14" hidden="1">{"via1",#N/A,TRUE,"general";"via2",#N/A,TRUE,"general";"via3",#N/A,TRUE,"general"}</definedName>
    <definedName name="____hfh7" localSheetId="12" hidden="1">{"via1",#N/A,TRUE,"general";"via2",#N/A,TRUE,"general";"via3",#N/A,TRUE,"general"}</definedName>
    <definedName name="____hfh7" localSheetId="3" hidden="1">{"via1",#N/A,TRUE,"general";"via2",#N/A,TRUE,"general";"via3",#N/A,TRUE,"general"}</definedName>
    <definedName name="____hfh7" localSheetId="10" hidden="1">{"via1",#N/A,TRUE,"general";"via2",#N/A,TRUE,"general";"via3",#N/A,TRUE,"general"}</definedName>
    <definedName name="____hfh7" localSheetId="9" hidden="1">{"via1",#N/A,TRUE,"general";"via2",#N/A,TRUE,"general";"via3",#N/A,TRUE,"general"}</definedName>
    <definedName name="____hfh7" localSheetId="13" hidden="1">{"via1",#N/A,TRUE,"general";"via2",#N/A,TRUE,"general";"via3",#N/A,TRUE,"general"}</definedName>
    <definedName name="____hfh7" localSheetId="4" hidden="1">{"via1",#N/A,TRUE,"general";"via2",#N/A,TRUE,"general";"via3",#N/A,TRUE,"general"}</definedName>
    <definedName name="____hfh7" localSheetId="11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6" hidden="1">{"via1",#N/A,TRUE,"general";"via2",#N/A,TRUE,"general";"via3",#N/A,TRUE,"general"}</definedName>
    <definedName name="____i4" localSheetId="14" hidden="1">{"via1",#N/A,TRUE,"general";"via2",#N/A,TRUE,"general";"via3",#N/A,TRUE,"general"}</definedName>
    <definedName name="____i4" localSheetId="12" hidden="1">{"via1",#N/A,TRUE,"general";"via2",#N/A,TRUE,"general";"via3",#N/A,TRUE,"general"}</definedName>
    <definedName name="____i4" localSheetId="3" hidden="1">{"via1",#N/A,TRUE,"general";"via2",#N/A,TRUE,"general";"via3",#N/A,TRUE,"general"}</definedName>
    <definedName name="____i4" localSheetId="10" hidden="1">{"via1",#N/A,TRUE,"general";"via2",#N/A,TRUE,"general";"via3",#N/A,TRUE,"general"}</definedName>
    <definedName name="____i4" localSheetId="9" hidden="1">{"via1",#N/A,TRUE,"general";"via2",#N/A,TRUE,"general";"via3",#N/A,TRUE,"general"}</definedName>
    <definedName name="____i4" localSheetId="13" hidden="1">{"via1",#N/A,TRUE,"general";"via2",#N/A,TRUE,"general";"via3",#N/A,TRUE,"general"}</definedName>
    <definedName name="____i4" localSheetId="4" hidden="1">{"via1",#N/A,TRUE,"general";"via2",#N/A,TRUE,"general";"via3",#N/A,TRUE,"general"}</definedName>
    <definedName name="____i4" localSheetId="11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6" hidden="1">{"TAB1",#N/A,TRUE,"GENERAL";"TAB2",#N/A,TRUE,"GENERAL";"TAB3",#N/A,TRUE,"GENERAL";"TAB4",#N/A,TRUE,"GENERAL";"TAB5",#N/A,TRUE,"GENERAL"}</definedName>
    <definedName name="____i5" localSheetId="14" hidden="1">{"TAB1",#N/A,TRUE,"GENERAL";"TAB2",#N/A,TRUE,"GENERAL";"TAB3",#N/A,TRUE,"GENERAL";"TAB4",#N/A,TRUE,"GENERAL";"TAB5",#N/A,TRUE,"GENERAL"}</definedName>
    <definedName name="____i5" localSheetId="12" hidden="1">{"TAB1",#N/A,TRUE,"GENERAL";"TAB2",#N/A,TRUE,"GENERAL";"TAB3",#N/A,TRUE,"GENERAL";"TAB4",#N/A,TRUE,"GENERAL";"TAB5",#N/A,TRUE,"GENERAL"}</definedName>
    <definedName name="____i5" localSheetId="3" hidden="1">{"TAB1",#N/A,TRUE,"GENERAL";"TAB2",#N/A,TRUE,"GENERAL";"TAB3",#N/A,TRUE,"GENERAL";"TAB4",#N/A,TRUE,"GENERAL";"TAB5",#N/A,TRUE,"GENERAL"}</definedName>
    <definedName name="____i5" localSheetId="10" hidden="1">{"TAB1",#N/A,TRUE,"GENERAL";"TAB2",#N/A,TRUE,"GENERAL";"TAB3",#N/A,TRUE,"GENERAL";"TAB4",#N/A,TRUE,"GENERAL";"TAB5",#N/A,TRUE,"GENERAL"}</definedName>
    <definedName name="____i5" localSheetId="9" hidden="1">{"TAB1",#N/A,TRUE,"GENERAL";"TAB2",#N/A,TRUE,"GENERAL";"TAB3",#N/A,TRUE,"GENERAL";"TAB4",#N/A,TRUE,"GENERAL";"TAB5",#N/A,TRUE,"GENERAL"}</definedName>
    <definedName name="____i5" localSheetId="13" hidden="1">{"TAB1",#N/A,TRUE,"GENERAL";"TAB2",#N/A,TRUE,"GENERAL";"TAB3",#N/A,TRUE,"GENERAL";"TAB4",#N/A,TRUE,"GENERAL";"TAB5",#N/A,TRUE,"GENERAL"}</definedName>
    <definedName name="____i5" localSheetId="4" hidden="1">{"TAB1",#N/A,TRUE,"GENERAL";"TAB2",#N/A,TRUE,"GENERAL";"TAB3",#N/A,TRUE,"GENERAL";"TAB4",#N/A,TRUE,"GENERAL";"TAB5",#N/A,TRUE,"GENERAL"}</definedName>
    <definedName name="____i5" localSheetId="11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6" hidden="1">{"TAB1",#N/A,TRUE,"GENERAL";"TAB2",#N/A,TRUE,"GENERAL";"TAB3",#N/A,TRUE,"GENERAL";"TAB4",#N/A,TRUE,"GENERAL";"TAB5",#N/A,TRUE,"GENERAL"}</definedName>
    <definedName name="____i6" localSheetId="14" hidden="1">{"TAB1",#N/A,TRUE,"GENERAL";"TAB2",#N/A,TRUE,"GENERAL";"TAB3",#N/A,TRUE,"GENERAL";"TAB4",#N/A,TRUE,"GENERAL";"TAB5",#N/A,TRUE,"GENERAL"}</definedName>
    <definedName name="____i6" localSheetId="12" hidden="1">{"TAB1",#N/A,TRUE,"GENERAL";"TAB2",#N/A,TRUE,"GENERAL";"TAB3",#N/A,TRUE,"GENERAL";"TAB4",#N/A,TRUE,"GENERAL";"TAB5",#N/A,TRUE,"GENERAL"}</definedName>
    <definedName name="____i6" localSheetId="3" hidden="1">{"TAB1",#N/A,TRUE,"GENERAL";"TAB2",#N/A,TRUE,"GENERAL";"TAB3",#N/A,TRUE,"GENERAL";"TAB4",#N/A,TRUE,"GENERAL";"TAB5",#N/A,TRUE,"GENERAL"}</definedName>
    <definedName name="____i6" localSheetId="10" hidden="1">{"TAB1",#N/A,TRUE,"GENERAL";"TAB2",#N/A,TRUE,"GENERAL";"TAB3",#N/A,TRUE,"GENERAL";"TAB4",#N/A,TRUE,"GENERAL";"TAB5",#N/A,TRUE,"GENERAL"}</definedName>
    <definedName name="____i6" localSheetId="9" hidden="1">{"TAB1",#N/A,TRUE,"GENERAL";"TAB2",#N/A,TRUE,"GENERAL";"TAB3",#N/A,TRUE,"GENERAL";"TAB4",#N/A,TRUE,"GENERAL";"TAB5",#N/A,TRUE,"GENERAL"}</definedName>
    <definedName name="____i6" localSheetId="13" hidden="1">{"TAB1",#N/A,TRUE,"GENERAL";"TAB2",#N/A,TRUE,"GENERAL";"TAB3",#N/A,TRUE,"GENERAL";"TAB4",#N/A,TRUE,"GENERAL";"TAB5",#N/A,TRUE,"GENERAL"}</definedName>
    <definedName name="____i6" localSheetId="4" hidden="1">{"TAB1",#N/A,TRUE,"GENERAL";"TAB2",#N/A,TRUE,"GENERAL";"TAB3",#N/A,TRUE,"GENERAL";"TAB4",#N/A,TRUE,"GENERAL";"TAB5",#N/A,TRUE,"GENERAL"}</definedName>
    <definedName name="____i6" localSheetId="1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6" hidden="1">{"via1",#N/A,TRUE,"general";"via2",#N/A,TRUE,"general";"via3",#N/A,TRUE,"general"}</definedName>
    <definedName name="____i7" localSheetId="14" hidden="1">{"via1",#N/A,TRUE,"general";"via2",#N/A,TRUE,"general";"via3",#N/A,TRUE,"general"}</definedName>
    <definedName name="____i7" localSheetId="12" hidden="1">{"via1",#N/A,TRUE,"general";"via2",#N/A,TRUE,"general";"via3",#N/A,TRUE,"general"}</definedName>
    <definedName name="____i7" localSheetId="3" hidden="1">{"via1",#N/A,TRUE,"general";"via2",#N/A,TRUE,"general";"via3",#N/A,TRUE,"general"}</definedName>
    <definedName name="____i7" localSheetId="10" hidden="1">{"via1",#N/A,TRUE,"general";"via2",#N/A,TRUE,"general";"via3",#N/A,TRUE,"general"}</definedName>
    <definedName name="____i7" localSheetId="9" hidden="1">{"via1",#N/A,TRUE,"general";"via2",#N/A,TRUE,"general";"via3",#N/A,TRUE,"general"}</definedName>
    <definedName name="____i7" localSheetId="13" hidden="1">{"via1",#N/A,TRUE,"general";"via2",#N/A,TRUE,"general";"via3",#N/A,TRUE,"general"}</definedName>
    <definedName name="____i7" localSheetId="4" hidden="1">{"via1",#N/A,TRUE,"general";"via2",#N/A,TRUE,"general";"via3",#N/A,TRUE,"general"}</definedName>
    <definedName name="____i7" localSheetId="11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6" hidden="1">{"TAB1",#N/A,TRUE,"GENERAL";"TAB2",#N/A,TRUE,"GENERAL";"TAB3",#N/A,TRUE,"GENERAL";"TAB4",#N/A,TRUE,"GENERAL";"TAB5",#N/A,TRUE,"GENERAL"}</definedName>
    <definedName name="____i77" localSheetId="14" hidden="1">{"TAB1",#N/A,TRUE,"GENERAL";"TAB2",#N/A,TRUE,"GENERAL";"TAB3",#N/A,TRUE,"GENERAL";"TAB4",#N/A,TRUE,"GENERAL";"TAB5",#N/A,TRUE,"GENERAL"}</definedName>
    <definedName name="____i77" localSheetId="12" hidden="1">{"TAB1",#N/A,TRUE,"GENERAL";"TAB2",#N/A,TRUE,"GENERAL";"TAB3",#N/A,TRUE,"GENERAL";"TAB4",#N/A,TRUE,"GENERAL";"TAB5",#N/A,TRUE,"GENERAL"}</definedName>
    <definedName name="____i77" localSheetId="3" hidden="1">{"TAB1",#N/A,TRUE,"GENERAL";"TAB2",#N/A,TRUE,"GENERAL";"TAB3",#N/A,TRUE,"GENERAL";"TAB4",#N/A,TRUE,"GENERAL";"TAB5",#N/A,TRUE,"GENERAL"}</definedName>
    <definedName name="____i77" localSheetId="10" hidden="1">{"TAB1",#N/A,TRUE,"GENERAL";"TAB2",#N/A,TRUE,"GENERAL";"TAB3",#N/A,TRUE,"GENERAL";"TAB4",#N/A,TRUE,"GENERAL";"TAB5",#N/A,TRUE,"GENERAL"}</definedName>
    <definedName name="____i77" localSheetId="9" hidden="1">{"TAB1",#N/A,TRUE,"GENERAL";"TAB2",#N/A,TRUE,"GENERAL";"TAB3",#N/A,TRUE,"GENERAL";"TAB4",#N/A,TRUE,"GENERAL";"TAB5",#N/A,TRUE,"GENERAL"}</definedName>
    <definedName name="____i77" localSheetId="13" hidden="1">{"TAB1",#N/A,TRUE,"GENERAL";"TAB2",#N/A,TRUE,"GENERAL";"TAB3",#N/A,TRUE,"GENERAL";"TAB4",#N/A,TRUE,"GENERAL";"TAB5",#N/A,TRUE,"GENERAL"}</definedName>
    <definedName name="____i77" localSheetId="4" hidden="1">{"TAB1",#N/A,TRUE,"GENERAL";"TAB2",#N/A,TRUE,"GENERAL";"TAB3",#N/A,TRUE,"GENERAL";"TAB4",#N/A,TRUE,"GENERAL";"TAB5",#N/A,TRUE,"GENERAL"}</definedName>
    <definedName name="____i77" localSheetId="11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6" hidden="1">{"via1",#N/A,TRUE,"general";"via2",#N/A,TRUE,"general";"via3",#N/A,TRUE,"general"}</definedName>
    <definedName name="____i8" localSheetId="14" hidden="1">{"via1",#N/A,TRUE,"general";"via2",#N/A,TRUE,"general";"via3",#N/A,TRUE,"general"}</definedName>
    <definedName name="____i8" localSheetId="12" hidden="1">{"via1",#N/A,TRUE,"general";"via2",#N/A,TRUE,"general";"via3",#N/A,TRUE,"general"}</definedName>
    <definedName name="____i8" localSheetId="3" hidden="1">{"via1",#N/A,TRUE,"general";"via2",#N/A,TRUE,"general";"via3",#N/A,TRUE,"general"}</definedName>
    <definedName name="____i8" localSheetId="10" hidden="1">{"via1",#N/A,TRUE,"general";"via2",#N/A,TRUE,"general";"via3",#N/A,TRUE,"general"}</definedName>
    <definedName name="____i8" localSheetId="9" hidden="1">{"via1",#N/A,TRUE,"general";"via2",#N/A,TRUE,"general";"via3",#N/A,TRUE,"general"}</definedName>
    <definedName name="____i8" localSheetId="13" hidden="1">{"via1",#N/A,TRUE,"general";"via2",#N/A,TRUE,"general";"via3",#N/A,TRUE,"general"}</definedName>
    <definedName name="____i8" localSheetId="4" hidden="1">{"via1",#N/A,TRUE,"general";"via2",#N/A,TRUE,"general";"via3",#N/A,TRUE,"general"}</definedName>
    <definedName name="____i8" localSheetId="11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6" hidden="1">{"TAB1",#N/A,TRUE,"GENERAL";"TAB2",#N/A,TRUE,"GENERAL";"TAB3",#N/A,TRUE,"GENERAL";"TAB4",#N/A,TRUE,"GENERAL";"TAB5",#N/A,TRUE,"GENERAL"}</definedName>
    <definedName name="____i9" localSheetId="14" hidden="1">{"TAB1",#N/A,TRUE,"GENERAL";"TAB2",#N/A,TRUE,"GENERAL";"TAB3",#N/A,TRUE,"GENERAL";"TAB4",#N/A,TRUE,"GENERAL";"TAB5",#N/A,TRUE,"GENERAL"}</definedName>
    <definedName name="____i9" localSheetId="12" hidden="1">{"TAB1",#N/A,TRUE,"GENERAL";"TAB2",#N/A,TRUE,"GENERAL";"TAB3",#N/A,TRUE,"GENERAL";"TAB4",#N/A,TRUE,"GENERAL";"TAB5",#N/A,TRUE,"GENERAL"}</definedName>
    <definedName name="____i9" localSheetId="3" hidden="1">{"TAB1",#N/A,TRUE,"GENERAL";"TAB2",#N/A,TRUE,"GENERAL";"TAB3",#N/A,TRUE,"GENERAL";"TAB4",#N/A,TRUE,"GENERAL";"TAB5",#N/A,TRUE,"GENERAL"}</definedName>
    <definedName name="____i9" localSheetId="10" hidden="1">{"TAB1",#N/A,TRUE,"GENERAL";"TAB2",#N/A,TRUE,"GENERAL";"TAB3",#N/A,TRUE,"GENERAL";"TAB4",#N/A,TRUE,"GENERAL";"TAB5",#N/A,TRUE,"GENERAL"}</definedName>
    <definedName name="____i9" localSheetId="9" hidden="1">{"TAB1",#N/A,TRUE,"GENERAL";"TAB2",#N/A,TRUE,"GENERAL";"TAB3",#N/A,TRUE,"GENERAL";"TAB4",#N/A,TRUE,"GENERAL";"TAB5",#N/A,TRUE,"GENERAL"}</definedName>
    <definedName name="____i9" localSheetId="13" hidden="1">{"TAB1",#N/A,TRUE,"GENERAL";"TAB2",#N/A,TRUE,"GENERAL";"TAB3",#N/A,TRUE,"GENERAL";"TAB4",#N/A,TRUE,"GENERAL";"TAB5",#N/A,TRUE,"GENERAL"}</definedName>
    <definedName name="____i9" localSheetId="4" hidden="1">{"TAB1",#N/A,TRUE,"GENERAL";"TAB2",#N/A,TRUE,"GENERAL";"TAB3",#N/A,TRUE,"GENERAL";"TAB4",#N/A,TRUE,"GENERAL";"TAB5",#N/A,TRUE,"GENERAL"}</definedName>
    <definedName name="____i9" localSheetId="11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k3" localSheetId="6" hidden="1">{"TAB1",#N/A,TRUE,"GENERAL";"TAB2",#N/A,TRUE,"GENERAL";"TAB3",#N/A,TRUE,"GENERAL";"TAB4",#N/A,TRUE,"GENERAL";"TAB5",#N/A,TRUE,"GENERAL"}</definedName>
    <definedName name="____k3" localSheetId="14" hidden="1">{"TAB1",#N/A,TRUE,"GENERAL";"TAB2",#N/A,TRUE,"GENERAL";"TAB3",#N/A,TRUE,"GENERAL";"TAB4",#N/A,TRUE,"GENERAL";"TAB5",#N/A,TRUE,"GENERAL"}</definedName>
    <definedName name="____k3" localSheetId="12" hidden="1">{"TAB1",#N/A,TRUE,"GENERAL";"TAB2",#N/A,TRUE,"GENERAL";"TAB3",#N/A,TRUE,"GENERAL";"TAB4",#N/A,TRUE,"GENERAL";"TAB5",#N/A,TRUE,"GENERAL"}</definedName>
    <definedName name="____k3" localSheetId="3" hidden="1">{"TAB1",#N/A,TRUE,"GENERAL";"TAB2",#N/A,TRUE,"GENERAL";"TAB3",#N/A,TRUE,"GENERAL";"TAB4",#N/A,TRUE,"GENERAL";"TAB5",#N/A,TRUE,"GENERAL"}</definedName>
    <definedName name="____k3" localSheetId="10" hidden="1">{"TAB1",#N/A,TRUE,"GENERAL";"TAB2",#N/A,TRUE,"GENERAL";"TAB3",#N/A,TRUE,"GENERAL";"TAB4",#N/A,TRUE,"GENERAL";"TAB5",#N/A,TRUE,"GENERAL"}</definedName>
    <definedName name="____k3" localSheetId="9" hidden="1">{"TAB1",#N/A,TRUE,"GENERAL";"TAB2",#N/A,TRUE,"GENERAL";"TAB3",#N/A,TRUE,"GENERAL";"TAB4",#N/A,TRUE,"GENERAL";"TAB5",#N/A,TRUE,"GENERAL"}</definedName>
    <definedName name="____k3" localSheetId="13" hidden="1">{"TAB1",#N/A,TRUE,"GENERAL";"TAB2",#N/A,TRUE,"GENERAL";"TAB3",#N/A,TRUE,"GENERAL";"TAB4",#N/A,TRUE,"GENERAL";"TAB5",#N/A,TRUE,"GENERAL"}</definedName>
    <definedName name="____k3" localSheetId="4" hidden="1">{"TAB1",#N/A,TRUE,"GENERAL";"TAB2",#N/A,TRUE,"GENERAL";"TAB3",#N/A,TRUE,"GENERAL";"TAB4",#N/A,TRUE,"GENERAL";"TAB5",#N/A,TRUE,"GENERAL"}</definedName>
    <definedName name="____k3" localSheetId="1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6" hidden="1">{"via1",#N/A,TRUE,"general";"via2",#N/A,TRUE,"general";"via3",#N/A,TRUE,"general"}</definedName>
    <definedName name="____k4" localSheetId="14" hidden="1">{"via1",#N/A,TRUE,"general";"via2",#N/A,TRUE,"general";"via3",#N/A,TRUE,"general"}</definedName>
    <definedName name="____k4" localSheetId="12" hidden="1">{"via1",#N/A,TRUE,"general";"via2",#N/A,TRUE,"general";"via3",#N/A,TRUE,"general"}</definedName>
    <definedName name="____k4" localSheetId="3" hidden="1">{"via1",#N/A,TRUE,"general";"via2",#N/A,TRUE,"general";"via3",#N/A,TRUE,"general"}</definedName>
    <definedName name="____k4" localSheetId="10" hidden="1">{"via1",#N/A,TRUE,"general";"via2",#N/A,TRUE,"general";"via3",#N/A,TRUE,"general"}</definedName>
    <definedName name="____k4" localSheetId="9" hidden="1">{"via1",#N/A,TRUE,"general";"via2",#N/A,TRUE,"general";"via3",#N/A,TRUE,"general"}</definedName>
    <definedName name="____k4" localSheetId="13" hidden="1">{"via1",#N/A,TRUE,"general";"via2",#N/A,TRUE,"general";"via3",#N/A,TRUE,"general"}</definedName>
    <definedName name="____k4" localSheetId="4" hidden="1">{"via1",#N/A,TRUE,"general";"via2",#N/A,TRUE,"general";"via3",#N/A,TRUE,"general"}</definedName>
    <definedName name="____k4" localSheetId="11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6" hidden="1">{"via1",#N/A,TRUE,"general";"via2",#N/A,TRUE,"general";"via3",#N/A,TRUE,"general"}</definedName>
    <definedName name="____k5" localSheetId="14" hidden="1">{"via1",#N/A,TRUE,"general";"via2",#N/A,TRUE,"general";"via3",#N/A,TRUE,"general"}</definedName>
    <definedName name="____k5" localSheetId="12" hidden="1">{"via1",#N/A,TRUE,"general";"via2",#N/A,TRUE,"general";"via3",#N/A,TRUE,"general"}</definedName>
    <definedName name="____k5" localSheetId="3" hidden="1">{"via1",#N/A,TRUE,"general";"via2",#N/A,TRUE,"general";"via3",#N/A,TRUE,"general"}</definedName>
    <definedName name="____k5" localSheetId="10" hidden="1">{"via1",#N/A,TRUE,"general";"via2",#N/A,TRUE,"general";"via3",#N/A,TRUE,"general"}</definedName>
    <definedName name="____k5" localSheetId="9" hidden="1">{"via1",#N/A,TRUE,"general";"via2",#N/A,TRUE,"general";"via3",#N/A,TRUE,"general"}</definedName>
    <definedName name="____k5" localSheetId="13" hidden="1">{"via1",#N/A,TRUE,"general";"via2",#N/A,TRUE,"general";"via3",#N/A,TRUE,"general"}</definedName>
    <definedName name="____k5" localSheetId="4" hidden="1">{"via1",#N/A,TRUE,"general";"via2",#N/A,TRUE,"general";"via3",#N/A,TRUE,"general"}</definedName>
    <definedName name="____k5" localSheetId="11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6" hidden="1">{"TAB1",#N/A,TRUE,"GENERAL";"TAB2",#N/A,TRUE,"GENERAL";"TAB3",#N/A,TRUE,"GENERAL";"TAB4",#N/A,TRUE,"GENERAL";"TAB5",#N/A,TRUE,"GENERAL"}</definedName>
    <definedName name="____k6" localSheetId="14" hidden="1">{"TAB1",#N/A,TRUE,"GENERAL";"TAB2",#N/A,TRUE,"GENERAL";"TAB3",#N/A,TRUE,"GENERAL";"TAB4",#N/A,TRUE,"GENERAL";"TAB5",#N/A,TRUE,"GENERAL"}</definedName>
    <definedName name="____k6" localSheetId="12" hidden="1">{"TAB1",#N/A,TRUE,"GENERAL";"TAB2",#N/A,TRUE,"GENERAL";"TAB3",#N/A,TRUE,"GENERAL";"TAB4",#N/A,TRUE,"GENERAL";"TAB5",#N/A,TRUE,"GENERAL"}</definedName>
    <definedName name="____k6" localSheetId="3" hidden="1">{"TAB1",#N/A,TRUE,"GENERAL";"TAB2",#N/A,TRUE,"GENERAL";"TAB3",#N/A,TRUE,"GENERAL";"TAB4",#N/A,TRUE,"GENERAL";"TAB5",#N/A,TRUE,"GENERAL"}</definedName>
    <definedName name="____k6" localSheetId="10" hidden="1">{"TAB1",#N/A,TRUE,"GENERAL";"TAB2",#N/A,TRUE,"GENERAL";"TAB3",#N/A,TRUE,"GENERAL";"TAB4",#N/A,TRUE,"GENERAL";"TAB5",#N/A,TRUE,"GENERAL"}</definedName>
    <definedName name="____k6" localSheetId="9" hidden="1">{"TAB1",#N/A,TRUE,"GENERAL";"TAB2",#N/A,TRUE,"GENERAL";"TAB3",#N/A,TRUE,"GENERAL";"TAB4",#N/A,TRUE,"GENERAL";"TAB5",#N/A,TRUE,"GENERAL"}</definedName>
    <definedName name="____k6" localSheetId="13" hidden="1">{"TAB1",#N/A,TRUE,"GENERAL";"TAB2",#N/A,TRUE,"GENERAL";"TAB3",#N/A,TRUE,"GENERAL";"TAB4",#N/A,TRUE,"GENERAL";"TAB5",#N/A,TRUE,"GENERAL"}</definedName>
    <definedName name="____k6" localSheetId="4" hidden="1">{"TAB1",#N/A,TRUE,"GENERAL";"TAB2",#N/A,TRUE,"GENERAL";"TAB3",#N/A,TRUE,"GENERAL";"TAB4",#N/A,TRUE,"GENERAL";"TAB5",#N/A,TRUE,"GENERAL"}</definedName>
    <definedName name="____k6" localSheetId="11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6" hidden="1">{"via1",#N/A,TRUE,"general";"via2",#N/A,TRUE,"general";"via3",#N/A,TRUE,"general"}</definedName>
    <definedName name="____k7" localSheetId="14" hidden="1">{"via1",#N/A,TRUE,"general";"via2",#N/A,TRUE,"general";"via3",#N/A,TRUE,"general"}</definedName>
    <definedName name="____k7" localSheetId="12" hidden="1">{"via1",#N/A,TRUE,"general";"via2",#N/A,TRUE,"general";"via3",#N/A,TRUE,"general"}</definedName>
    <definedName name="____k7" localSheetId="3" hidden="1">{"via1",#N/A,TRUE,"general";"via2",#N/A,TRUE,"general";"via3",#N/A,TRUE,"general"}</definedName>
    <definedName name="____k7" localSheetId="10" hidden="1">{"via1",#N/A,TRUE,"general";"via2",#N/A,TRUE,"general";"via3",#N/A,TRUE,"general"}</definedName>
    <definedName name="____k7" localSheetId="9" hidden="1">{"via1",#N/A,TRUE,"general";"via2",#N/A,TRUE,"general";"via3",#N/A,TRUE,"general"}</definedName>
    <definedName name="____k7" localSheetId="13" hidden="1">{"via1",#N/A,TRUE,"general";"via2",#N/A,TRUE,"general";"via3",#N/A,TRUE,"general"}</definedName>
    <definedName name="____k7" localSheetId="4" hidden="1">{"via1",#N/A,TRUE,"general";"via2",#N/A,TRUE,"general";"via3",#N/A,TRUE,"general"}</definedName>
    <definedName name="____k7" localSheetId="11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6" hidden="1">{"via1",#N/A,TRUE,"general";"via2",#N/A,TRUE,"general";"via3",#N/A,TRUE,"general"}</definedName>
    <definedName name="____k8" localSheetId="14" hidden="1">{"via1",#N/A,TRUE,"general";"via2",#N/A,TRUE,"general";"via3",#N/A,TRUE,"general"}</definedName>
    <definedName name="____k8" localSheetId="12" hidden="1">{"via1",#N/A,TRUE,"general";"via2",#N/A,TRUE,"general";"via3",#N/A,TRUE,"general"}</definedName>
    <definedName name="____k8" localSheetId="3" hidden="1">{"via1",#N/A,TRUE,"general";"via2",#N/A,TRUE,"general";"via3",#N/A,TRUE,"general"}</definedName>
    <definedName name="____k8" localSheetId="10" hidden="1">{"via1",#N/A,TRUE,"general";"via2",#N/A,TRUE,"general";"via3",#N/A,TRUE,"general"}</definedName>
    <definedName name="____k8" localSheetId="9" hidden="1">{"via1",#N/A,TRUE,"general";"via2",#N/A,TRUE,"general";"via3",#N/A,TRUE,"general"}</definedName>
    <definedName name="____k8" localSheetId="13" hidden="1">{"via1",#N/A,TRUE,"general";"via2",#N/A,TRUE,"general";"via3",#N/A,TRUE,"general"}</definedName>
    <definedName name="____k8" localSheetId="4" hidden="1">{"via1",#N/A,TRUE,"general";"via2",#N/A,TRUE,"general";"via3",#N/A,TRUE,"general"}</definedName>
    <definedName name="____k8" localSheetId="11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6" hidden="1">{"TAB1",#N/A,TRUE,"GENERAL";"TAB2",#N/A,TRUE,"GENERAL";"TAB3",#N/A,TRUE,"GENERAL";"TAB4",#N/A,TRUE,"GENERAL";"TAB5",#N/A,TRUE,"GENERAL"}</definedName>
    <definedName name="____k9" localSheetId="14" hidden="1">{"TAB1",#N/A,TRUE,"GENERAL";"TAB2",#N/A,TRUE,"GENERAL";"TAB3",#N/A,TRUE,"GENERAL";"TAB4",#N/A,TRUE,"GENERAL";"TAB5",#N/A,TRUE,"GENERAL"}</definedName>
    <definedName name="____k9" localSheetId="12" hidden="1">{"TAB1",#N/A,TRUE,"GENERAL";"TAB2",#N/A,TRUE,"GENERAL";"TAB3",#N/A,TRUE,"GENERAL";"TAB4",#N/A,TRUE,"GENERAL";"TAB5",#N/A,TRUE,"GENERAL"}</definedName>
    <definedName name="____k9" localSheetId="3" hidden="1">{"TAB1",#N/A,TRUE,"GENERAL";"TAB2",#N/A,TRUE,"GENERAL";"TAB3",#N/A,TRUE,"GENERAL";"TAB4",#N/A,TRUE,"GENERAL";"TAB5",#N/A,TRUE,"GENERAL"}</definedName>
    <definedName name="____k9" localSheetId="10" hidden="1">{"TAB1",#N/A,TRUE,"GENERAL";"TAB2",#N/A,TRUE,"GENERAL";"TAB3",#N/A,TRUE,"GENERAL";"TAB4",#N/A,TRUE,"GENERAL";"TAB5",#N/A,TRUE,"GENERAL"}</definedName>
    <definedName name="____k9" localSheetId="9" hidden="1">{"TAB1",#N/A,TRUE,"GENERAL";"TAB2",#N/A,TRUE,"GENERAL";"TAB3",#N/A,TRUE,"GENERAL";"TAB4",#N/A,TRUE,"GENERAL";"TAB5",#N/A,TRUE,"GENERAL"}</definedName>
    <definedName name="____k9" localSheetId="13" hidden="1">{"TAB1",#N/A,TRUE,"GENERAL";"TAB2",#N/A,TRUE,"GENERAL";"TAB3",#N/A,TRUE,"GENERAL";"TAB4",#N/A,TRUE,"GENERAL";"TAB5",#N/A,TRUE,"GENERAL"}</definedName>
    <definedName name="____k9" localSheetId="4" hidden="1">{"TAB1",#N/A,TRUE,"GENERAL";"TAB2",#N/A,TRUE,"GENERAL";"TAB3",#N/A,TRUE,"GENERAL";"TAB4",#N/A,TRUE,"GENERAL";"TAB5",#N/A,TRUE,"GENERAL"}</definedName>
    <definedName name="____k9" localSheetId="11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6" hidden="1">{"TAB1",#N/A,TRUE,"GENERAL";"TAB2",#N/A,TRUE,"GENERAL";"TAB3",#N/A,TRUE,"GENERAL";"TAB4",#N/A,TRUE,"GENERAL";"TAB5",#N/A,TRUE,"GENERAL"}</definedName>
    <definedName name="____kjk6" localSheetId="14" hidden="1">{"TAB1",#N/A,TRUE,"GENERAL";"TAB2",#N/A,TRUE,"GENERAL";"TAB3",#N/A,TRUE,"GENERAL";"TAB4",#N/A,TRUE,"GENERAL";"TAB5",#N/A,TRUE,"GENERAL"}</definedName>
    <definedName name="____kjk6" localSheetId="12" hidden="1">{"TAB1",#N/A,TRUE,"GENERAL";"TAB2",#N/A,TRUE,"GENERAL";"TAB3",#N/A,TRUE,"GENERAL";"TAB4",#N/A,TRUE,"GENERAL";"TAB5",#N/A,TRUE,"GENERAL"}</definedName>
    <definedName name="____kjk6" localSheetId="3" hidden="1">{"TAB1",#N/A,TRUE,"GENERAL";"TAB2",#N/A,TRUE,"GENERAL";"TAB3",#N/A,TRUE,"GENERAL";"TAB4",#N/A,TRUE,"GENERAL";"TAB5",#N/A,TRUE,"GENERAL"}</definedName>
    <definedName name="____kjk6" localSheetId="10" hidden="1">{"TAB1",#N/A,TRUE,"GENERAL";"TAB2",#N/A,TRUE,"GENERAL";"TAB3",#N/A,TRUE,"GENERAL";"TAB4",#N/A,TRUE,"GENERAL";"TAB5",#N/A,TRUE,"GENERAL"}</definedName>
    <definedName name="____kjk6" localSheetId="9" hidden="1">{"TAB1",#N/A,TRUE,"GENERAL";"TAB2",#N/A,TRUE,"GENERAL";"TAB3",#N/A,TRUE,"GENERAL";"TAB4",#N/A,TRUE,"GENERAL";"TAB5",#N/A,TRUE,"GENERAL"}</definedName>
    <definedName name="____kjk6" localSheetId="13" hidden="1">{"TAB1",#N/A,TRUE,"GENERAL";"TAB2",#N/A,TRUE,"GENERAL";"TAB3",#N/A,TRUE,"GENERAL";"TAB4",#N/A,TRUE,"GENERAL";"TAB5",#N/A,TRUE,"GENERAL"}</definedName>
    <definedName name="____kjk6" localSheetId="4" hidden="1">{"TAB1",#N/A,TRUE,"GENERAL";"TAB2",#N/A,TRUE,"GENERAL";"TAB3",#N/A,TRUE,"GENERAL";"TAB4",#N/A,TRUE,"GENERAL";"TAB5",#N/A,TRUE,"GENERAL"}</definedName>
    <definedName name="____kjk6" localSheetId="1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A124">#REF!</definedName>
    <definedName name="____LAC18">#REF!</definedName>
    <definedName name="____m3" localSheetId="6" hidden="1">{"via1",#N/A,TRUE,"general";"via2",#N/A,TRUE,"general";"via3",#N/A,TRUE,"general"}</definedName>
    <definedName name="____m3" localSheetId="14" hidden="1">{"via1",#N/A,TRUE,"general";"via2",#N/A,TRUE,"general";"via3",#N/A,TRUE,"general"}</definedName>
    <definedName name="____m3" localSheetId="12" hidden="1">{"via1",#N/A,TRUE,"general";"via2",#N/A,TRUE,"general";"via3",#N/A,TRUE,"general"}</definedName>
    <definedName name="____m3" localSheetId="3" hidden="1">{"via1",#N/A,TRUE,"general";"via2",#N/A,TRUE,"general";"via3",#N/A,TRUE,"general"}</definedName>
    <definedName name="____m3" localSheetId="10" hidden="1">{"via1",#N/A,TRUE,"general";"via2",#N/A,TRUE,"general";"via3",#N/A,TRUE,"general"}</definedName>
    <definedName name="____m3" localSheetId="9" hidden="1">{"via1",#N/A,TRUE,"general";"via2",#N/A,TRUE,"general";"via3",#N/A,TRUE,"general"}</definedName>
    <definedName name="____m3" localSheetId="13" hidden="1">{"via1",#N/A,TRUE,"general";"via2",#N/A,TRUE,"general";"via3",#N/A,TRUE,"general"}</definedName>
    <definedName name="____m3" localSheetId="4" hidden="1">{"via1",#N/A,TRUE,"general";"via2",#N/A,TRUE,"general";"via3",#N/A,TRUE,"general"}</definedName>
    <definedName name="____m3" localSheetId="11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6" hidden="1">{"TAB1",#N/A,TRUE,"GENERAL";"TAB2",#N/A,TRUE,"GENERAL";"TAB3",#N/A,TRUE,"GENERAL";"TAB4",#N/A,TRUE,"GENERAL";"TAB5",#N/A,TRUE,"GENERAL"}</definedName>
    <definedName name="____m4" localSheetId="14" hidden="1">{"TAB1",#N/A,TRUE,"GENERAL";"TAB2",#N/A,TRUE,"GENERAL";"TAB3",#N/A,TRUE,"GENERAL";"TAB4",#N/A,TRUE,"GENERAL";"TAB5",#N/A,TRUE,"GENERAL"}</definedName>
    <definedName name="____m4" localSheetId="12" hidden="1">{"TAB1",#N/A,TRUE,"GENERAL";"TAB2",#N/A,TRUE,"GENERAL";"TAB3",#N/A,TRUE,"GENERAL";"TAB4",#N/A,TRUE,"GENERAL";"TAB5",#N/A,TRUE,"GENERAL"}</definedName>
    <definedName name="____m4" localSheetId="3" hidden="1">{"TAB1",#N/A,TRUE,"GENERAL";"TAB2",#N/A,TRUE,"GENERAL";"TAB3",#N/A,TRUE,"GENERAL";"TAB4",#N/A,TRUE,"GENERAL";"TAB5",#N/A,TRUE,"GENERAL"}</definedName>
    <definedName name="____m4" localSheetId="10" hidden="1">{"TAB1",#N/A,TRUE,"GENERAL";"TAB2",#N/A,TRUE,"GENERAL";"TAB3",#N/A,TRUE,"GENERAL";"TAB4",#N/A,TRUE,"GENERAL";"TAB5",#N/A,TRUE,"GENERAL"}</definedName>
    <definedName name="____m4" localSheetId="9" hidden="1">{"TAB1",#N/A,TRUE,"GENERAL";"TAB2",#N/A,TRUE,"GENERAL";"TAB3",#N/A,TRUE,"GENERAL";"TAB4",#N/A,TRUE,"GENERAL";"TAB5",#N/A,TRUE,"GENERAL"}</definedName>
    <definedName name="____m4" localSheetId="13" hidden="1">{"TAB1",#N/A,TRUE,"GENERAL";"TAB2",#N/A,TRUE,"GENERAL";"TAB3",#N/A,TRUE,"GENERAL";"TAB4",#N/A,TRUE,"GENERAL";"TAB5",#N/A,TRUE,"GENERAL"}</definedName>
    <definedName name="____m4" localSheetId="4" hidden="1">{"TAB1",#N/A,TRUE,"GENERAL";"TAB2",#N/A,TRUE,"GENERAL";"TAB3",#N/A,TRUE,"GENERAL";"TAB4",#N/A,TRUE,"GENERAL";"TAB5",#N/A,TRUE,"GENERAL"}</definedName>
    <definedName name="____m4" localSheetId="11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6" hidden="1">{"via1",#N/A,TRUE,"general";"via2",#N/A,TRUE,"general";"via3",#N/A,TRUE,"general"}</definedName>
    <definedName name="____m5" localSheetId="14" hidden="1">{"via1",#N/A,TRUE,"general";"via2",#N/A,TRUE,"general";"via3",#N/A,TRUE,"general"}</definedName>
    <definedName name="____m5" localSheetId="12" hidden="1">{"via1",#N/A,TRUE,"general";"via2",#N/A,TRUE,"general";"via3",#N/A,TRUE,"general"}</definedName>
    <definedName name="____m5" localSheetId="3" hidden="1">{"via1",#N/A,TRUE,"general";"via2",#N/A,TRUE,"general";"via3",#N/A,TRUE,"general"}</definedName>
    <definedName name="____m5" localSheetId="10" hidden="1">{"via1",#N/A,TRUE,"general";"via2",#N/A,TRUE,"general";"via3",#N/A,TRUE,"general"}</definedName>
    <definedName name="____m5" localSheetId="9" hidden="1">{"via1",#N/A,TRUE,"general";"via2",#N/A,TRUE,"general";"via3",#N/A,TRUE,"general"}</definedName>
    <definedName name="____m5" localSheetId="13" hidden="1">{"via1",#N/A,TRUE,"general";"via2",#N/A,TRUE,"general";"via3",#N/A,TRUE,"general"}</definedName>
    <definedName name="____m5" localSheetId="4" hidden="1">{"via1",#N/A,TRUE,"general";"via2",#N/A,TRUE,"general";"via3",#N/A,TRUE,"general"}</definedName>
    <definedName name="____m5" localSheetId="11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6" hidden="1">{"TAB1",#N/A,TRUE,"GENERAL";"TAB2",#N/A,TRUE,"GENERAL";"TAB3",#N/A,TRUE,"GENERAL";"TAB4",#N/A,TRUE,"GENERAL";"TAB5",#N/A,TRUE,"GENERAL"}</definedName>
    <definedName name="____m6" localSheetId="14" hidden="1">{"TAB1",#N/A,TRUE,"GENERAL";"TAB2",#N/A,TRUE,"GENERAL";"TAB3",#N/A,TRUE,"GENERAL";"TAB4",#N/A,TRUE,"GENERAL";"TAB5",#N/A,TRUE,"GENERAL"}</definedName>
    <definedName name="____m6" localSheetId="12" hidden="1">{"TAB1",#N/A,TRUE,"GENERAL";"TAB2",#N/A,TRUE,"GENERAL";"TAB3",#N/A,TRUE,"GENERAL";"TAB4",#N/A,TRUE,"GENERAL";"TAB5",#N/A,TRUE,"GENERAL"}</definedName>
    <definedName name="____m6" localSheetId="3" hidden="1">{"TAB1",#N/A,TRUE,"GENERAL";"TAB2",#N/A,TRUE,"GENERAL";"TAB3",#N/A,TRUE,"GENERAL";"TAB4",#N/A,TRUE,"GENERAL";"TAB5",#N/A,TRUE,"GENERAL"}</definedName>
    <definedName name="____m6" localSheetId="10" hidden="1">{"TAB1",#N/A,TRUE,"GENERAL";"TAB2",#N/A,TRUE,"GENERAL";"TAB3",#N/A,TRUE,"GENERAL";"TAB4",#N/A,TRUE,"GENERAL";"TAB5",#N/A,TRUE,"GENERAL"}</definedName>
    <definedName name="____m6" localSheetId="9" hidden="1">{"TAB1",#N/A,TRUE,"GENERAL";"TAB2",#N/A,TRUE,"GENERAL";"TAB3",#N/A,TRUE,"GENERAL";"TAB4",#N/A,TRUE,"GENERAL";"TAB5",#N/A,TRUE,"GENERAL"}</definedName>
    <definedName name="____m6" localSheetId="13" hidden="1">{"TAB1",#N/A,TRUE,"GENERAL";"TAB2",#N/A,TRUE,"GENERAL";"TAB3",#N/A,TRUE,"GENERAL";"TAB4",#N/A,TRUE,"GENERAL";"TAB5",#N/A,TRUE,"GENERAL"}</definedName>
    <definedName name="____m6" localSheetId="4" hidden="1">{"TAB1",#N/A,TRUE,"GENERAL";"TAB2",#N/A,TRUE,"GENERAL";"TAB3",#N/A,TRUE,"GENERAL";"TAB4",#N/A,TRUE,"GENERAL";"TAB5",#N/A,TRUE,"GENERAL"}</definedName>
    <definedName name="____m6" localSheetId="11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6" hidden="1">{"TAB1",#N/A,TRUE,"GENERAL";"TAB2",#N/A,TRUE,"GENERAL";"TAB3",#N/A,TRUE,"GENERAL";"TAB4",#N/A,TRUE,"GENERAL";"TAB5",#N/A,TRUE,"GENERAL"}</definedName>
    <definedName name="____m7" localSheetId="14" hidden="1">{"TAB1",#N/A,TRUE,"GENERAL";"TAB2",#N/A,TRUE,"GENERAL";"TAB3",#N/A,TRUE,"GENERAL";"TAB4",#N/A,TRUE,"GENERAL";"TAB5",#N/A,TRUE,"GENERAL"}</definedName>
    <definedName name="____m7" localSheetId="12" hidden="1">{"TAB1",#N/A,TRUE,"GENERAL";"TAB2",#N/A,TRUE,"GENERAL";"TAB3",#N/A,TRUE,"GENERAL";"TAB4",#N/A,TRUE,"GENERAL";"TAB5",#N/A,TRUE,"GENERAL"}</definedName>
    <definedName name="____m7" localSheetId="3" hidden="1">{"TAB1",#N/A,TRUE,"GENERAL";"TAB2",#N/A,TRUE,"GENERAL";"TAB3",#N/A,TRUE,"GENERAL";"TAB4",#N/A,TRUE,"GENERAL";"TAB5",#N/A,TRUE,"GENERAL"}</definedName>
    <definedName name="____m7" localSheetId="10" hidden="1">{"TAB1",#N/A,TRUE,"GENERAL";"TAB2",#N/A,TRUE,"GENERAL";"TAB3",#N/A,TRUE,"GENERAL";"TAB4",#N/A,TRUE,"GENERAL";"TAB5",#N/A,TRUE,"GENERAL"}</definedName>
    <definedName name="____m7" localSheetId="9" hidden="1">{"TAB1",#N/A,TRUE,"GENERAL";"TAB2",#N/A,TRUE,"GENERAL";"TAB3",#N/A,TRUE,"GENERAL";"TAB4",#N/A,TRUE,"GENERAL";"TAB5",#N/A,TRUE,"GENERAL"}</definedName>
    <definedName name="____m7" localSheetId="13" hidden="1">{"TAB1",#N/A,TRUE,"GENERAL";"TAB2",#N/A,TRUE,"GENERAL";"TAB3",#N/A,TRUE,"GENERAL";"TAB4",#N/A,TRUE,"GENERAL";"TAB5",#N/A,TRUE,"GENERAL"}</definedName>
    <definedName name="____m7" localSheetId="4" hidden="1">{"TAB1",#N/A,TRUE,"GENERAL";"TAB2",#N/A,TRUE,"GENERAL";"TAB3",#N/A,TRUE,"GENERAL";"TAB4",#N/A,TRUE,"GENERAL";"TAB5",#N/A,TRUE,"GENERAL"}</definedName>
    <definedName name="____m7" localSheetId="1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6" hidden="1">{"via1",#N/A,TRUE,"general";"via2",#N/A,TRUE,"general";"via3",#N/A,TRUE,"general"}</definedName>
    <definedName name="____m8" localSheetId="14" hidden="1">{"via1",#N/A,TRUE,"general";"via2",#N/A,TRUE,"general";"via3",#N/A,TRUE,"general"}</definedName>
    <definedName name="____m8" localSheetId="12" hidden="1">{"via1",#N/A,TRUE,"general";"via2",#N/A,TRUE,"general";"via3",#N/A,TRUE,"general"}</definedName>
    <definedName name="____m8" localSheetId="3" hidden="1">{"via1",#N/A,TRUE,"general";"via2",#N/A,TRUE,"general";"via3",#N/A,TRUE,"general"}</definedName>
    <definedName name="____m8" localSheetId="10" hidden="1">{"via1",#N/A,TRUE,"general";"via2",#N/A,TRUE,"general";"via3",#N/A,TRUE,"general"}</definedName>
    <definedName name="____m8" localSheetId="9" hidden="1">{"via1",#N/A,TRUE,"general";"via2",#N/A,TRUE,"general";"via3",#N/A,TRUE,"general"}</definedName>
    <definedName name="____m8" localSheetId="13" hidden="1">{"via1",#N/A,TRUE,"general";"via2",#N/A,TRUE,"general";"via3",#N/A,TRUE,"general"}</definedName>
    <definedName name="____m8" localSheetId="4" hidden="1">{"via1",#N/A,TRUE,"general";"via2",#N/A,TRUE,"general";"via3",#N/A,TRUE,"general"}</definedName>
    <definedName name="____m8" localSheetId="11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6" hidden="1">{"via1",#N/A,TRUE,"general";"via2",#N/A,TRUE,"general";"via3",#N/A,TRUE,"general"}</definedName>
    <definedName name="____m9" localSheetId="14" hidden="1">{"via1",#N/A,TRUE,"general";"via2",#N/A,TRUE,"general";"via3",#N/A,TRUE,"general"}</definedName>
    <definedName name="____m9" localSheetId="12" hidden="1">{"via1",#N/A,TRUE,"general";"via2",#N/A,TRUE,"general";"via3",#N/A,TRUE,"general"}</definedName>
    <definedName name="____m9" localSheetId="3" hidden="1">{"via1",#N/A,TRUE,"general";"via2",#N/A,TRUE,"general";"via3",#N/A,TRUE,"general"}</definedName>
    <definedName name="____m9" localSheetId="10" hidden="1">{"via1",#N/A,TRUE,"general";"via2",#N/A,TRUE,"general";"via3",#N/A,TRUE,"general"}</definedName>
    <definedName name="____m9" localSheetId="9" hidden="1">{"via1",#N/A,TRUE,"general";"via2",#N/A,TRUE,"general";"via3",#N/A,TRUE,"general"}</definedName>
    <definedName name="____m9" localSheetId="13" hidden="1">{"via1",#N/A,TRUE,"general";"via2",#N/A,TRUE,"general";"via3",#N/A,TRUE,"general"}</definedName>
    <definedName name="____m9" localSheetId="4" hidden="1">{"via1",#N/A,TRUE,"general";"via2",#N/A,TRUE,"general";"via3",#N/A,TRUE,"general"}</definedName>
    <definedName name="____m9" localSheetId="11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localSheetId="6" hidden="1">{"TAB1",#N/A,TRUE,"GENERAL";"TAB2",#N/A,TRUE,"GENERAL";"TAB3",#N/A,TRUE,"GENERAL";"TAB4",#N/A,TRUE,"GENERAL";"TAB5",#N/A,TRUE,"GENERAL"}</definedName>
    <definedName name="____n3" localSheetId="14" hidden="1">{"TAB1",#N/A,TRUE,"GENERAL";"TAB2",#N/A,TRUE,"GENERAL";"TAB3",#N/A,TRUE,"GENERAL";"TAB4",#N/A,TRUE,"GENERAL";"TAB5",#N/A,TRUE,"GENERAL"}</definedName>
    <definedName name="____n3" localSheetId="12" hidden="1">{"TAB1",#N/A,TRUE,"GENERAL";"TAB2",#N/A,TRUE,"GENERAL";"TAB3",#N/A,TRUE,"GENERAL";"TAB4",#N/A,TRUE,"GENERAL";"TAB5",#N/A,TRUE,"GENERAL"}</definedName>
    <definedName name="____n3" localSheetId="3" hidden="1">{"TAB1",#N/A,TRUE,"GENERAL";"TAB2",#N/A,TRUE,"GENERAL";"TAB3",#N/A,TRUE,"GENERAL";"TAB4",#N/A,TRUE,"GENERAL";"TAB5",#N/A,TRUE,"GENERAL"}</definedName>
    <definedName name="____n3" localSheetId="10" hidden="1">{"TAB1",#N/A,TRUE,"GENERAL";"TAB2",#N/A,TRUE,"GENERAL";"TAB3",#N/A,TRUE,"GENERAL";"TAB4",#N/A,TRUE,"GENERAL";"TAB5",#N/A,TRUE,"GENERAL"}</definedName>
    <definedName name="____n3" localSheetId="9" hidden="1">{"TAB1",#N/A,TRUE,"GENERAL";"TAB2",#N/A,TRUE,"GENERAL";"TAB3",#N/A,TRUE,"GENERAL";"TAB4",#N/A,TRUE,"GENERAL";"TAB5",#N/A,TRUE,"GENERAL"}</definedName>
    <definedName name="____n3" localSheetId="13" hidden="1">{"TAB1",#N/A,TRUE,"GENERAL";"TAB2",#N/A,TRUE,"GENERAL";"TAB3",#N/A,TRUE,"GENERAL";"TAB4",#N/A,TRUE,"GENERAL";"TAB5",#N/A,TRUE,"GENERAL"}</definedName>
    <definedName name="____n3" localSheetId="4" hidden="1">{"TAB1",#N/A,TRUE,"GENERAL";"TAB2",#N/A,TRUE,"GENERAL";"TAB3",#N/A,TRUE,"GENERAL";"TAB4",#N/A,TRUE,"GENERAL";"TAB5",#N/A,TRUE,"GENERAL"}</definedName>
    <definedName name="____n3" localSheetId="11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6" hidden="1">{"via1",#N/A,TRUE,"general";"via2",#N/A,TRUE,"general";"via3",#N/A,TRUE,"general"}</definedName>
    <definedName name="____n4" localSheetId="14" hidden="1">{"via1",#N/A,TRUE,"general";"via2",#N/A,TRUE,"general";"via3",#N/A,TRUE,"general"}</definedName>
    <definedName name="____n4" localSheetId="12" hidden="1">{"via1",#N/A,TRUE,"general";"via2",#N/A,TRUE,"general";"via3",#N/A,TRUE,"general"}</definedName>
    <definedName name="____n4" localSheetId="3" hidden="1">{"via1",#N/A,TRUE,"general";"via2",#N/A,TRUE,"general";"via3",#N/A,TRUE,"general"}</definedName>
    <definedName name="____n4" localSheetId="10" hidden="1">{"via1",#N/A,TRUE,"general";"via2",#N/A,TRUE,"general";"via3",#N/A,TRUE,"general"}</definedName>
    <definedName name="____n4" localSheetId="9" hidden="1">{"via1",#N/A,TRUE,"general";"via2",#N/A,TRUE,"general";"via3",#N/A,TRUE,"general"}</definedName>
    <definedName name="____n4" localSheetId="13" hidden="1">{"via1",#N/A,TRUE,"general";"via2",#N/A,TRUE,"general";"via3",#N/A,TRUE,"general"}</definedName>
    <definedName name="____n4" localSheetId="4" hidden="1">{"via1",#N/A,TRUE,"general";"via2",#N/A,TRUE,"general";"via3",#N/A,TRUE,"general"}</definedName>
    <definedName name="____n4" localSheetId="11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6" hidden="1">{"TAB1",#N/A,TRUE,"GENERAL";"TAB2",#N/A,TRUE,"GENERAL";"TAB3",#N/A,TRUE,"GENERAL";"TAB4",#N/A,TRUE,"GENERAL";"TAB5",#N/A,TRUE,"GENERAL"}</definedName>
    <definedName name="____n5" localSheetId="14" hidden="1">{"TAB1",#N/A,TRUE,"GENERAL";"TAB2",#N/A,TRUE,"GENERAL";"TAB3",#N/A,TRUE,"GENERAL";"TAB4",#N/A,TRUE,"GENERAL";"TAB5",#N/A,TRUE,"GENERAL"}</definedName>
    <definedName name="____n5" localSheetId="12" hidden="1">{"TAB1",#N/A,TRUE,"GENERAL";"TAB2",#N/A,TRUE,"GENERAL";"TAB3",#N/A,TRUE,"GENERAL";"TAB4",#N/A,TRUE,"GENERAL";"TAB5",#N/A,TRUE,"GENERAL"}</definedName>
    <definedName name="____n5" localSheetId="3" hidden="1">{"TAB1",#N/A,TRUE,"GENERAL";"TAB2",#N/A,TRUE,"GENERAL";"TAB3",#N/A,TRUE,"GENERAL";"TAB4",#N/A,TRUE,"GENERAL";"TAB5",#N/A,TRUE,"GENERAL"}</definedName>
    <definedName name="____n5" localSheetId="10" hidden="1">{"TAB1",#N/A,TRUE,"GENERAL";"TAB2",#N/A,TRUE,"GENERAL";"TAB3",#N/A,TRUE,"GENERAL";"TAB4",#N/A,TRUE,"GENERAL";"TAB5",#N/A,TRUE,"GENERAL"}</definedName>
    <definedName name="____n5" localSheetId="9" hidden="1">{"TAB1",#N/A,TRUE,"GENERAL";"TAB2",#N/A,TRUE,"GENERAL";"TAB3",#N/A,TRUE,"GENERAL";"TAB4",#N/A,TRUE,"GENERAL";"TAB5",#N/A,TRUE,"GENERAL"}</definedName>
    <definedName name="____n5" localSheetId="13" hidden="1">{"TAB1",#N/A,TRUE,"GENERAL";"TAB2",#N/A,TRUE,"GENERAL";"TAB3",#N/A,TRUE,"GENERAL";"TAB4",#N/A,TRUE,"GENERAL";"TAB5",#N/A,TRUE,"GENERAL"}</definedName>
    <definedName name="____n5" localSheetId="4" hidden="1">{"TAB1",#N/A,TRUE,"GENERAL";"TAB2",#N/A,TRUE,"GENERAL";"TAB3",#N/A,TRUE,"GENERAL";"TAB4",#N/A,TRUE,"GENERAL";"TAB5",#N/A,TRUE,"GENERAL"}</definedName>
    <definedName name="____n5" localSheetId="11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6" hidden="1">{"via1",#N/A,TRUE,"general";"via2",#N/A,TRUE,"general";"via3",#N/A,TRUE,"general"}</definedName>
    <definedName name="____nyn7" localSheetId="14" hidden="1">{"via1",#N/A,TRUE,"general";"via2",#N/A,TRUE,"general";"via3",#N/A,TRUE,"general"}</definedName>
    <definedName name="____nyn7" localSheetId="12" hidden="1">{"via1",#N/A,TRUE,"general";"via2",#N/A,TRUE,"general";"via3",#N/A,TRUE,"general"}</definedName>
    <definedName name="____nyn7" localSheetId="3" hidden="1">{"via1",#N/A,TRUE,"general";"via2",#N/A,TRUE,"general";"via3",#N/A,TRUE,"general"}</definedName>
    <definedName name="____nyn7" localSheetId="10" hidden="1">{"via1",#N/A,TRUE,"general";"via2",#N/A,TRUE,"general";"via3",#N/A,TRUE,"general"}</definedName>
    <definedName name="____nyn7" localSheetId="9" hidden="1">{"via1",#N/A,TRUE,"general";"via2",#N/A,TRUE,"general";"via3",#N/A,TRUE,"general"}</definedName>
    <definedName name="____nyn7" localSheetId="13" hidden="1">{"via1",#N/A,TRUE,"general";"via2",#N/A,TRUE,"general";"via3",#N/A,TRUE,"general"}</definedName>
    <definedName name="____nyn7" localSheetId="4" hidden="1">{"via1",#N/A,TRUE,"general";"via2",#N/A,TRUE,"general";"via3",#N/A,TRUE,"general"}</definedName>
    <definedName name="____nyn7" localSheetId="11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6" hidden="1">{"via1",#N/A,TRUE,"general";"via2",#N/A,TRUE,"general";"via3",#N/A,TRUE,"general"}</definedName>
    <definedName name="____o4" localSheetId="14" hidden="1">{"via1",#N/A,TRUE,"general";"via2",#N/A,TRUE,"general";"via3",#N/A,TRUE,"general"}</definedName>
    <definedName name="____o4" localSheetId="12" hidden="1">{"via1",#N/A,TRUE,"general";"via2",#N/A,TRUE,"general";"via3",#N/A,TRUE,"general"}</definedName>
    <definedName name="____o4" localSheetId="3" hidden="1">{"via1",#N/A,TRUE,"general";"via2",#N/A,TRUE,"general";"via3",#N/A,TRUE,"general"}</definedName>
    <definedName name="____o4" localSheetId="10" hidden="1">{"via1",#N/A,TRUE,"general";"via2",#N/A,TRUE,"general";"via3",#N/A,TRUE,"general"}</definedName>
    <definedName name="____o4" localSheetId="9" hidden="1">{"via1",#N/A,TRUE,"general";"via2",#N/A,TRUE,"general";"via3",#N/A,TRUE,"general"}</definedName>
    <definedName name="____o4" localSheetId="13" hidden="1">{"via1",#N/A,TRUE,"general";"via2",#N/A,TRUE,"general";"via3",#N/A,TRUE,"general"}</definedName>
    <definedName name="____o4" localSheetId="4" hidden="1">{"via1",#N/A,TRUE,"general";"via2",#N/A,TRUE,"general";"via3",#N/A,TRUE,"general"}</definedName>
    <definedName name="____o4" localSheetId="11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6" hidden="1">{"TAB1",#N/A,TRUE,"GENERAL";"TAB2",#N/A,TRUE,"GENERAL";"TAB3",#N/A,TRUE,"GENERAL";"TAB4",#N/A,TRUE,"GENERAL";"TAB5",#N/A,TRUE,"GENERAL"}</definedName>
    <definedName name="____o5" localSheetId="14" hidden="1">{"TAB1",#N/A,TRUE,"GENERAL";"TAB2",#N/A,TRUE,"GENERAL";"TAB3",#N/A,TRUE,"GENERAL";"TAB4",#N/A,TRUE,"GENERAL";"TAB5",#N/A,TRUE,"GENERAL"}</definedName>
    <definedName name="____o5" localSheetId="12" hidden="1">{"TAB1",#N/A,TRUE,"GENERAL";"TAB2",#N/A,TRUE,"GENERAL";"TAB3",#N/A,TRUE,"GENERAL";"TAB4",#N/A,TRUE,"GENERAL";"TAB5",#N/A,TRUE,"GENERAL"}</definedName>
    <definedName name="____o5" localSheetId="3" hidden="1">{"TAB1",#N/A,TRUE,"GENERAL";"TAB2",#N/A,TRUE,"GENERAL";"TAB3",#N/A,TRUE,"GENERAL";"TAB4",#N/A,TRUE,"GENERAL";"TAB5",#N/A,TRUE,"GENERAL"}</definedName>
    <definedName name="____o5" localSheetId="10" hidden="1">{"TAB1",#N/A,TRUE,"GENERAL";"TAB2",#N/A,TRUE,"GENERAL";"TAB3",#N/A,TRUE,"GENERAL";"TAB4",#N/A,TRUE,"GENERAL";"TAB5",#N/A,TRUE,"GENERAL"}</definedName>
    <definedName name="____o5" localSheetId="9" hidden="1">{"TAB1",#N/A,TRUE,"GENERAL";"TAB2",#N/A,TRUE,"GENERAL";"TAB3",#N/A,TRUE,"GENERAL";"TAB4",#N/A,TRUE,"GENERAL";"TAB5",#N/A,TRUE,"GENERAL"}</definedName>
    <definedName name="____o5" localSheetId="13" hidden="1">{"TAB1",#N/A,TRUE,"GENERAL";"TAB2",#N/A,TRUE,"GENERAL";"TAB3",#N/A,TRUE,"GENERAL";"TAB4",#N/A,TRUE,"GENERAL";"TAB5",#N/A,TRUE,"GENERAL"}</definedName>
    <definedName name="____o5" localSheetId="4" hidden="1">{"TAB1",#N/A,TRUE,"GENERAL";"TAB2",#N/A,TRUE,"GENERAL";"TAB3",#N/A,TRUE,"GENERAL";"TAB4",#N/A,TRUE,"GENERAL";"TAB5",#N/A,TRUE,"GENERAL"}</definedName>
    <definedName name="____o5" localSheetId="11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6" hidden="1">{"TAB1",#N/A,TRUE,"GENERAL";"TAB2",#N/A,TRUE,"GENERAL";"TAB3",#N/A,TRUE,"GENERAL";"TAB4",#N/A,TRUE,"GENERAL";"TAB5",#N/A,TRUE,"GENERAL"}</definedName>
    <definedName name="____o6" localSheetId="14" hidden="1">{"TAB1",#N/A,TRUE,"GENERAL";"TAB2",#N/A,TRUE,"GENERAL";"TAB3",#N/A,TRUE,"GENERAL";"TAB4",#N/A,TRUE,"GENERAL";"TAB5",#N/A,TRUE,"GENERAL"}</definedName>
    <definedName name="____o6" localSheetId="12" hidden="1">{"TAB1",#N/A,TRUE,"GENERAL";"TAB2",#N/A,TRUE,"GENERAL";"TAB3",#N/A,TRUE,"GENERAL";"TAB4",#N/A,TRUE,"GENERAL";"TAB5",#N/A,TRUE,"GENERAL"}</definedName>
    <definedName name="____o6" localSheetId="3" hidden="1">{"TAB1",#N/A,TRUE,"GENERAL";"TAB2",#N/A,TRUE,"GENERAL";"TAB3",#N/A,TRUE,"GENERAL";"TAB4",#N/A,TRUE,"GENERAL";"TAB5",#N/A,TRUE,"GENERAL"}</definedName>
    <definedName name="____o6" localSheetId="10" hidden="1">{"TAB1",#N/A,TRUE,"GENERAL";"TAB2",#N/A,TRUE,"GENERAL";"TAB3",#N/A,TRUE,"GENERAL";"TAB4",#N/A,TRUE,"GENERAL";"TAB5",#N/A,TRUE,"GENERAL"}</definedName>
    <definedName name="____o6" localSheetId="9" hidden="1">{"TAB1",#N/A,TRUE,"GENERAL";"TAB2",#N/A,TRUE,"GENERAL";"TAB3",#N/A,TRUE,"GENERAL";"TAB4",#N/A,TRUE,"GENERAL";"TAB5",#N/A,TRUE,"GENERAL"}</definedName>
    <definedName name="____o6" localSheetId="13" hidden="1">{"TAB1",#N/A,TRUE,"GENERAL";"TAB2",#N/A,TRUE,"GENERAL";"TAB3",#N/A,TRUE,"GENERAL";"TAB4",#N/A,TRUE,"GENERAL";"TAB5",#N/A,TRUE,"GENERAL"}</definedName>
    <definedName name="____o6" localSheetId="4" hidden="1">{"TAB1",#N/A,TRUE,"GENERAL";"TAB2",#N/A,TRUE,"GENERAL";"TAB3",#N/A,TRUE,"GENERAL";"TAB4",#N/A,TRUE,"GENERAL";"TAB5",#N/A,TRUE,"GENERAL"}</definedName>
    <definedName name="____o6" localSheetId="1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6" hidden="1">{"TAB1",#N/A,TRUE,"GENERAL";"TAB2",#N/A,TRUE,"GENERAL";"TAB3",#N/A,TRUE,"GENERAL";"TAB4",#N/A,TRUE,"GENERAL";"TAB5",#N/A,TRUE,"GENERAL"}</definedName>
    <definedName name="____o7" localSheetId="14" hidden="1">{"TAB1",#N/A,TRUE,"GENERAL";"TAB2",#N/A,TRUE,"GENERAL";"TAB3",#N/A,TRUE,"GENERAL";"TAB4",#N/A,TRUE,"GENERAL";"TAB5",#N/A,TRUE,"GENERAL"}</definedName>
    <definedName name="____o7" localSheetId="12" hidden="1">{"TAB1",#N/A,TRUE,"GENERAL";"TAB2",#N/A,TRUE,"GENERAL";"TAB3",#N/A,TRUE,"GENERAL";"TAB4",#N/A,TRUE,"GENERAL";"TAB5",#N/A,TRUE,"GENERAL"}</definedName>
    <definedName name="____o7" localSheetId="3" hidden="1">{"TAB1",#N/A,TRUE,"GENERAL";"TAB2",#N/A,TRUE,"GENERAL";"TAB3",#N/A,TRUE,"GENERAL";"TAB4",#N/A,TRUE,"GENERAL";"TAB5",#N/A,TRUE,"GENERAL"}</definedName>
    <definedName name="____o7" localSheetId="10" hidden="1">{"TAB1",#N/A,TRUE,"GENERAL";"TAB2",#N/A,TRUE,"GENERAL";"TAB3",#N/A,TRUE,"GENERAL";"TAB4",#N/A,TRUE,"GENERAL";"TAB5",#N/A,TRUE,"GENERAL"}</definedName>
    <definedName name="____o7" localSheetId="9" hidden="1">{"TAB1",#N/A,TRUE,"GENERAL";"TAB2",#N/A,TRUE,"GENERAL";"TAB3",#N/A,TRUE,"GENERAL";"TAB4",#N/A,TRUE,"GENERAL";"TAB5",#N/A,TRUE,"GENERAL"}</definedName>
    <definedName name="____o7" localSheetId="13" hidden="1">{"TAB1",#N/A,TRUE,"GENERAL";"TAB2",#N/A,TRUE,"GENERAL";"TAB3",#N/A,TRUE,"GENERAL";"TAB4",#N/A,TRUE,"GENERAL";"TAB5",#N/A,TRUE,"GENERAL"}</definedName>
    <definedName name="____o7" localSheetId="4" hidden="1">{"TAB1",#N/A,TRUE,"GENERAL";"TAB2",#N/A,TRUE,"GENERAL";"TAB3",#N/A,TRUE,"GENERAL";"TAB4",#N/A,TRUE,"GENERAL";"TAB5",#N/A,TRUE,"GENERAL"}</definedName>
    <definedName name="____o7" localSheetId="1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6" hidden="1">{"via1",#N/A,TRUE,"general";"via2",#N/A,TRUE,"general";"via3",#N/A,TRUE,"general"}</definedName>
    <definedName name="____o8" localSheetId="14" hidden="1">{"via1",#N/A,TRUE,"general";"via2",#N/A,TRUE,"general";"via3",#N/A,TRUE,"general"}</definedName>
    <definedName name="____o8" localSheetId="12" hidden="1">{"via1",#N/A,TRUE,"general";"via2",#N/A,TRUE,"general";"via3",#N/A,TRUE,"general"}</definedName>
    <definedName name="____o8" localSheetId="3" hidden="1">{"via1",#N/A,TRUE,"general";"via2",#N/A,TRUE,"general";"via3",#N/A,TRUE,"general"}</definedName>
    <definedName name="____o8" localSheetId="10" hidden="1">{"via1",#N/A,TRUE,"general";"via2",#N/A,TRUE,"general";"via3",#N/A,TRUE,"general"}</definedName>
    <definedName name="____o8" localSheetId="9" hidden="1">{"via1",#N/A,TRUE,"general";"via2",#N/A,TRUE,"general";"via3",#N/A,TRUE,"general"}</definedName>
    <definedName name="____o8" localSheetId="13" hidden="1">{"via1",#N/A,TRUE,"general";"via2",#N/A,TRUE,"general";"via3",#N/A,TRUE,"general"}</definedName>
    <definedName name="____o8" localSheetId="4" hidden="1">{"via1",#N/A,TRUE,"general";"via2",#N/A,TRUE,"general";"via3",#N/A,TRUE,"general"}</definedName>
    <definedName name="____o8" localSheetId="11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6" hidden="1">{"TAB1",#N/A,TRUE,"GENERAL";"TAB2",#N/A,TRUE,"GENERAL";"TAB3",#N/A,TRUE,"GENERAL";"TAB4",#N/A,TRUE,"GENERAL";"TAB5",#N/A,TRUE,"GENERAL"}</definedName>
    <definedName name="____o9" localSheetId="14" hidden="1">{"TAB1",#N/A,TRUE,"GENERAL";"TAB2",#N/A,TRUE,"GENERAL";"TAB3",#N/A,TRUE,"GENERAL";"TAB4",#N/A,TRUE,"GENERAL";"TAB5",#N/A,TRUE,"GENERAL"}</definedName>
    <definedName name="____o9" localSheetId="12" hidden="1">{"TAB1",#N/A,TRUE,"GENERAL";"TAB2",#N/A,TRUE,"GENERAL";"TAB3",#N/A,TRUE,"GENERAL";"TAB4",#N/A,TRUE,"GENERAL";"TAB5",#N/A,TRUE,"GENERAL"}</definedName>
    <definedName name="____o9" localSheetId="3" hidden="1">{"TAB1",#N/A,TRUE,"GENERAL";"TAB2",#N/A,TRUE,"GENERAL";"TAB3",#N/A,TRUE,"GENERAL";"TAB4",#N/A,TRUE,"GENERAL";"TAB5",#N/A,TRUE,"GENERAL"}</definedName>
    <definedName name="____o9" localSheetId="10" hidden="1">{"TAB1",#N/A,TRUE,"GENERAL";"TAB2",#N/A,TRUE,"GENERAL";"TAB3",#N/A,TRUE,"GENERAL";"TAB4",#N/A,TRUE,"GENERAL";"TAB5",#N/A,TRUE,"GENERAL"}</definedName>
    <definedName name="____o9" localSheetId="9" hidden="1">{"TAB1",#N/A,TRUE,"GENERAL";"TAB2",#N/A,TRUE,"GENERAL";"TAB3",#N/A,TRUE,"GENERAL";"TAB4",#N/A,TRUE,"GENERAL";"TAB5",#N/A,TRUE,"GENERAL"}</definedName>
    <definedName name="____o9" localSheetId="13" hidden="1">{"TAB1",#N/A,TRUE,"GENERAL";"TAB2",#N/A,TRUE,"GENERAL";"TAB3",#N/A,TRUE,"GENERAL";"TAB4",#N/A,TRUE,"GENERAL";"TAB5",#N/A,TRUE,"GENERAL"}</definedName>
    <definedName name="____o9" localSheetId="4" hidden="1">{"TAB1",#N/A,TRUE,"GENERAL";"TAB2",#N/A,TRUE,"GENERAL";"TAB3",#N/A,TRUE,"GENERAL";"TAB4",#N/A,TRUE,"GENERAL";"TAB5",#N/A,TRUE,"GENERAL"}</definedName>
    <definedName name="____o9" localSheetId="11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p6" localSheetId="6" hidden="1">{"via1",#N/A,TRUE,"general";"via2",#N/A,TRUE,"general";"via3",#N/A,TRUE,"general"}</definedName>
    <definedName name="____p6" localSheetId="14" hidden="1">{"via1",#N/A,TRUE,"general";"via2",#N/A,TRUE,"general";"via3",#N/A,TRUE,"general"}</definedName>
    <definedName name="____p6" localSheetId="12" hidden="1">{"via1",#N/A,TRUE,"general";"via2",#N/A,TRUE,"general";"via3",#N/A,TRUE,"general"}</definedName>
    <definedName name="____p6" localSheetId="3" hidden="1">{"via1",#N/A,TRUE,"general";"via2",#N/A,TRUE,"general";"via3",#N/A,TRUE,"general"}</definedName>
    <definedName name="____p6" localSheetId="10" hidden="1">{"via1",#N/A,TRUE,"general";"via2",#N/A,TRUE,"general";"via3",#N/A,TRUE,"general"}</definedName>
    <definedName name="____p6" localSheetId="9" hidden="1">{"via1",#N/A,TRUE,"general";"via2",#N/A,TRUE,"general";"via3",#N/A,TRUE,"general"}</definedName>
    <definedName name="____p6" localSheetId="13" hidden="1">{"via1",#N/A,TRUE,"general";"via2",#N/A,TRUE,"general";"via3",#N/A,TRUE,"general"}</definedName>
    <definedName name="____p6" localSheetId="4" hidden="1">{"via1",#N/A,TRUE,"general";"via2",#N/A,TRUE,"general";"via3",#N/A,TRUE,"general"}</definedName>
    <definedName name="____p6" localSheetId="11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6" hidden="1">{"via1",#N/A,TRUE,"general";"via2",#N/A,TRUE,"general";"via3",#N/A,TRUE,"general"}</definedName>
    <definedName name="____p7" localSheetId="14" hidden="1">{"via1",#N/A,TRUE,"general";"via2",#N/A,TRUE,"general";"via3",#N/A,TRUE,"general"}</definedName>
    <definedName name="____p7" localSheetId="12" hidden="1">{"via1",#N/A,TRUE,"general";"via2",#N/A,TRUE,"general";"via3",#N/A,TRUE,"general"}</definedName>
    <definedName name="____p7" localSheetId="3" hidden="1">{"via1",#N/A,TRUE,"general";"via2",#N/A,TRUE,"general";"via3",#N/A,TRUE,"general"}</definedName>
    <definedName name="____p7" localSheetId="10" hidden="1">{"via1",#N/A,TRUE,"general";"via2",#N/A,TRUE,"general";"via3",#N/A,TRUE,"general"}</definedName>
    <definedName name="____p7" localSheetId="9" hidden="1">{"via1",#N/A,TRUE,"general";"via2",#N/A,TRUE,"general";"via3",#N/A,TRUE,"general"}</definedName>
    <definedName name="____p7" localSheetId="13" hidden="1">{"via1",#N/A,TRUE,"general";"via2",#N/A,TRUE,"general";"via3",#N/A,TRUE,"general"}</definedName>
    <definedName name="____p7" localSheetId="4" hidden="1">{"via1",#N/A,TRUE,"general";"via2",#N/A,TRUE,"general";"via3",#N/A,TRUE,"general"}</definedName>
    <definedName name="____p7" localSheetId="11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6" hidden="1">{"TAB1",#N/A,TRUE,"GENERAL";"TAB2",#N/A,TRUE,"GENERAL";"TAB3",#N/A,TRUE,"GENERAL";"TAB4",#N/A,TRUE,"GENERAL";"TAB5",#N/A,TRUE,"GENERAL"}</definedName>
    <definedName name="____p8" localSheetId="14" hidden="1">{"TAB1",#N/A,TRUE,"GENERAL";"TAB2",#N/A,TRUE,"GENERAL";"TAB3",#N/A,TRUE,"GENERAL";"TAB4",#N/A,TRUE,"GENERAL";"TAB5",#N/A,TRUE,"GENERAL"}</definedName>
    <definedName name="____p8" localSheetId="12" hidden="1">{"TAB1",#N/A,TRUE,"GENERAL";"TAB2",#N/A,TRUE,"GENERAL";"TAB3",#N/A,TRUE,"GENERAL";"TAB4",#N/A,TRUE,"GENERAL";"TAB5",#N/A,TRUE,"GENERAL"}</definedName>
    <definedName name="____p8" localSheetId="3" hidden="1">{"TAB1",#N/A,TRUE,"GENERAL";"TAB2",#N/A,TRUE,"GENERAL";"TAB3",#N/A,TRUE,"GENERAL";"TAB4",#N/A,TRUE,"GENERAL";"TAB5",#N/A,TRUE,"GENERAL"}</definedName>
    <definedName name="____p8" localSheetId="10" hidden="1">{"TAB1",#N/A,TRUE,"GENERAL";"TAB2",#N/A,TRUE,"GENERAL";"TAB3",#N/A,TRUE,"GENERAL";"TAB4",#N/A,TRUE,"GENERAL";"TAB5",#N/A,TRUE,"GENERAL"}</definedName>
    <definedName name="____p8" localSheetId="9" hidden="1">{"TAB1",#N/A,TRUE,"GENERAL";"TAB2",#N/A,TRUE,"GENERAL";"TAB3",#N/A,TRUE,"GENERAL";"TAB4",#N/A,TRUE,"GENERAL";"TAB5",#N/A,TRUE,"GENERAL"}</definedName>
    <definedName name="____p8" localSheetId="13" hidden="1">{"TAB1",#N/A,TRUE,"GENERAL";"TAB2",#N/A,TRUE,"GENERAL";"TAB3",#N/A,TRUE,"GENERAL";"TAB4",#N/A,TRUE,"GENERAL";"TAB5",#N/A,TRUE,"GENERAL"}</definedName>
    <definedName name="____p8" localSheetId="4" hidden="1">{"TAB1",#N/A,TRUE,"GENERAL";"TAB2",#N/A,TRUE,"GENERAL";"TAB3",#N/A,TRUE,"GENERAL";"TAB4",#N/A,TRUE,"GENERAL";"TAB5",#N/A,TRUE,"GENERAL"}</definedName>
    <definedName name="____p8" localSheetId="11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a1">#REF!</definedName>
    <definedName name="____Pa2">#REF!</definedName>
    <definedName name="____Pa3">#REF!</definedName>
    <definedName name="____Pa4">#REF!</definedName>
    <definedName name="____Po2">#REF!</definedName>
    <definedName name="____R" localSheetId="6" hidden="1">{#N/A,#N/A,FALSE,"GRAFICO";#N/A,#N/A,FALSE,"CAJA (2)";#N/A,#N/A,FALSE,"TERCEROS-PROMEDIO";#N/A,#N/A,FALSE,"CAJA";#N/A,#N/A,FALSE,"INGRESOS1995-2003";#N/A,#N/A,FALSE,"GASTOS1995-2003"}</definedName>
    <definedName name="____R" localSheetId="14" hidden="1">{#N/A,#N/A,FALSE,"GRAFICO";#N/A,#N/A,FALSE,"CAJA (2)";#N/A,#N/A,FALSE,"TERCEROS-PROMEDIO";#N/A,#N/A,FALSE,"CAJA";#N/A,#N/A,FALSE,"INGRESOS1995-2003";#N/A,#N/A,FALSE,"GASTOS1995-2003"}</definedName>
    <definedName name="____R" localSheetId="16" hidden="1">{#N/A,#N/A,FALSE,"GRAFICO";#N/A,#N/A,FALSE,"CAJA (2)";#N/A,#N/A,FALSE,"TERCEROS-PROMEDIO";#N/A,#N/A,FALSE,"CAJA";#N/A,#N/A,FALSE,"INGRESOS1995-2003";#N/A,#N/A,FALSE,"GASTOS1995-2003"}</definedName>
    <definedName name="____r" localSheetId="12" hidden="1">{"TAB1",#N/A,TRUE,"GENERAL";"TAB2",#N/A,TRUE,"GENERAL";"TAB3",#N/A,TRUE,"GENERAL";"TAB4",#N/A,TRUE,"GENERAL";"TAB5",#N/A,TRUE,"GENERAL"}</definedName>
    <definedName name="____R" localSheetId="3" hidden="1">{#N/A,#N/A,FALSE,"GRAFICO";#N/A,#N/A,FALSE,"CAJA (2)";#N/A,#N/A,FALSE,"TERCEROS-PROMEDIO";#N/A,#N/A,FALSE,"CAJA";#N/A,#N/A,FALSE,"INGRESOS1995-2003";#N/A,#N/A,FALSE,"GASTOS1995-2003"}</definedName>
    <definedName name="____R" localSheetId="10" hidden="1">{#N/A,#N/A,FALSE,"GRAFICO";#N/A,#N/A,FALSE,"CAJA (2)";#N/A,#N/A,FALSE,"TERCEROS-PROMEDIO";#N/A,#N/A,FALSE,"CAJA";#N/A,#N/A,FALSE,"INGRESOS1995-2003";#N/A,#N/A,FALSE,"GASTOS1995-2003"}</definedName>
    <definedName name="____r" localSheetId="9" hidden="1">{"TAB1",#N/A,TRUE,"GENERAL";"TAB2",#N/A,TRUE,"GENERAL";"TAB3",#N/A,TRUE,"GENERAL";"TAB4",#N/A,TRUE,"GENERAL";"TAB5",#N/A,TRUE,"GENERAL"}</definedName>
    <definedName name="____r" localSheetId="13" hidden="1">{"TAB1",#N/A,TRUE,"GENERAL";"TAB2",#N/A,TRUE,"GENERAL";"TAB3",#N/A,TRUE,"GENERAL";"TAB4",#N/A,TRUE,"GENERAL";"TAB5",#N/A,TRUE,"GENERAL"}</definedName>
    <definedName name="____R" localSheetId="4" hidden="1">{#N/A,#N/A,FALSE,"GRAFICO";#N/A,#N/A,FALSE,"CAJA (2)";#N/A,#N/A,FALSE,"TERCEROS-PROMEDIO";#N/A,#N/A,FALSE,"CAJA";#N/A,#N/A,FALSE,"INGRESOS1995-2003";#N/A,#N/A,FALSE,"GASTOS1995-2003"}</definedName>
    <definedName name="____R" localSheetId="11" hidden="1">{#N/A,#N/A,FALSE,"GRAFICO";#N/A,#N/A,FALSE,"CAJA (2)";#N/A,#N/A,FALSE,"TERCEROS-PROMEDIO";#N/A,#N/A,FALSE,"CAJA";#N/A,#N/A,FALSE,"INGRESOS1995-2003";#N/A,#N/A,FALSE,"GASTOS1995-2003"}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_R1210JH">#REF!</definedName>
    <definedName name="____R32EL">#REF!</definedName>
    <definedName name="____R32JH">#REF!</definedName>
    <definedName name="____R42JH">#REF!</definedName>
    <definedName name="____R43JH">#REF!</definedName>
    <definedName name="____r4r" localSheetId="6" hidden="1">{"via1",#N/A,TRUE,"general";"via2",#N/A,TRUE,"general";"via3",#N/A,TRUE,"general"}</definedName>
    <definedName name="____r4r" localSheetId="14" hidden="1">{"via1",#N/A,TRUE,"general";"via2",#N/A,TRUE,"general";"via3",#N/A,TRUE,"general"}</definedName>
    <definedName name="____r4r" localSheetId="12" hidden="1">{"via1",#N/A,TRUE,"general";"via2",#N/A,TRUE,"general";"via3",#N/A,TRUE,"general"}</definedName>
    <definedName name="____r4r" localSheetId="3" hidden="1">{"via1",#N/A,TRUE,"general";"via2",#N/A,TRUE,"general";"via3",#N/A,TRUE,"general"}</definedName>
    <definedName name="____r4r" localSheetId="10" hidden="1">{"via1",#N/A,TRUE,"general";"via2",#N/A,TRUE,"general";"via3",#N/A,TRUE,"general"}</definedName>
    <definedName name="____r4r" localSheetId="9" hidden="1">{"via1",#N/A,TRUE,"general";"via2",#N/A,TRUE,"general";"via3",#N/A,TRUE,"general"}</definedName>
    <definedName name="____r4r" localSheetId="13" hidden="1">{"via1",#N/A,TRUE,"general";"via2",#N/A,TRUE,"general";"via3",#N/A,TRUE,"general"}</definedName>
    <definedName name="____r4r" localSheetId="4" hidden="1">{"via1",#N/A,TRUE,"general";"via2",#N/A,TRUE,"general";"via3",#N/A,TRUE,"general"}</definedName>
    <definedName name="____r4r" localSheetId="11" hidden="1">{"via1",#N/A,TRUE,"general";"via2",#N/A,TRUE,"general";"via3",#N/A,TRUE,"general"}</definedName>
    <definedName name="____r4r" hidden="1">{"via1",#N/A,TRUE,"general";"via2",#N/A,TRUE,"general";"via3",#N/A,TRUE,"general"}</definedName>
    <definedName name="____R63BB">#REF!</definedName>
    <definedName name="____R63JH">#REF!</definedName>
    <definedName name="____R64BB">#REF!</definedName>
    <definedName name="____R64JH">#REF!</definedName>
    <definedName name="____R83JH">#REF!</definedName>
    <definedName name="____R84JH">#REF!</definedName>
    <definedName name="____R86JH">#REF!</definedName>
    <definedName name="____RED32">#REF!</definedName>
    <definedName name="____REP21">#REF!</definedName>
    <definedName name="____REP42">#REF!</definedName>
    <definedName name="____REP43">#REF!</definedName>
    <definedName name="____RES64">#REF!</definedName>
    <definedName name="____rtu6" localSheetId="6" hidden="1">{"via1",#N/A,TRUE,"general";"via2",#N/A,TRUE,"general";"via3",#N/A,TRUE,"general"}</definedName>
    <definedName name="____rtu6" localSheetId="14" hidden="1">{"via1",#N/A,TRUE,"general";"via2",#N/A,TRUE,"general";"via3",#N/A,TRUE,"general"}</definedName>
    <definedName name="____rtu6" localSheetId="12" hidden="1">{"via1",#N/A,TRUE,"general";"via2",#N/A,TRUE,"general";"via3",#N/A,TRUE,"general"}</definedName>
    <definedName name="____rtu6" localSheetId="3" hidden="1">{"via1",#N/A,TRUE,"general";"via2",#N/A,TRUE,"general";"via3",#N/A,TRUE,"general"}</definedName>
    <definedName name="____rtu6" localSheetId="10" hidden="1">{"via1",#N/A,TRUE,"general";"via2",#N/A,TRUE,"general";"via3",#N/A,TRUE,"general"}</definedName>
    <definedName name="____rtu6" localSheetId="9" hidden="1">{"via1",#N/A,TRUE,"general";"via2",#N/A,TRUE,"general";"via3",#N/A,TRUE,"general"}</definedName>
    <definedName name="____rtu6" localSheetId="13" hidden="1">{"via1",#N/A,TRUE,"general";"via2",#N/A,TRUE,"general";"via3",#N/A,TRUE,"general"}</definedName>
    <definedName name="____rtu6" localSheetId="4" hidden="1">{"via1",#N/A,TRUE,"general";"via2",#N/A,TRUE,"general";"via3",#N/A,TRUE,"general"}</definedName>
    <definedName name="____rtu6" localSheetId="11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6" hidden="1">{"via1",#N/A,TRUE,"general";"via2",#N/A,TRUE,"general";"via3",#N/A,TRUE,"general"}</definedName>
    <definedName name="____s1" localSheetId="14" hidden="1">{"via1",#N/A,TRUE,"general";"via2",#N/A,TRUE,"general";"via3",#N/A,TRUE,"general"}</definedName>
    <definedName name="____s1" localSheetId="12" hidden="1">{"via1",#N/A,TRUE,"general";"via2",#N/A,TRUE,"general";"via3",#N/A,TRUE,"general"}</definedName>
    <definedName name="____s1" localSheetId="3" hidden="1">{"via1",#N/A,TRUE,"general";"via2",#N/A,TRUE,"general";"via3",#N/A,TRUE,"general"}</definedName>
    <definedName name="____s1" localSheetId="10" hidden="1">{"via1",#N/A,TRUE,"general";"via2",#N/A,TRUE,"general";"via3",#N/A,TRUE,"general"}</definedName>
    <definedName name="____s1" localSheetId="9" hidden="1">{"via1",#N/A,TRUE,"general";"via2",#N/A,TRUE,"general";"via3",#N/A,TRUE,"general"}</definedName>
    <definedName name="____s1" localSheetId="13" hidden="1">{"via1",#N/A,TRUE,"general";"via2",#N/A,TRUE,"general";"via3",#N/A,TRUE,"general"}</definedName>
    <definedName name="____s1" localSheetId="4" hidden="1">{"via1",#N/A,TRUE,"general";"via2",#N/A,TRUE,"general";"via3",#N/A,TRUE,"general"}</definedName>
    <definedName name="____s1" localSheetId="11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6" hidden="1">{"TAB1",#N/A,TRUE,"GENERAL";"TAB2",#N/A,TRUE,"GENERAL";"TAB3",#N/A,TRUE,"GENERAL";"TAB4",#N/A,TRUE,"GENERAL";"TAB5",#N/A,TRUE,"GENERAL"}</definedName>
    <definedName name="____s2" localSheetId="14" hidden="1">{"TAB1",#N/A,TRUE,"GENERAL";"TAB2",#N/A,TRUE,"GENERAL";"TAB3",#N/A,TRUE,"GENERAL";"TAB4",#N/A,TRUE,"GENERAL";"TAB5",#N/A,TRUE,"GENERAL"}</definedName>
    <definedName name="____s2" localSheetId="12" hidden="1">{"TAB1",#N/A,TRUE,"GENERAL";"TAB2",#N/A,TRUE,"GENERAL";"TAB3",#N/A,TRUE,"GENERAL";"TAB4",#N/A,TRUE,"GENERAL";"TAB5",#N/A,TRUE,"GENERAL"}</definedName>
    <definedName name="____s2" localSheetId="3" hidden="1">{"TAB1",#N/A,TRUE,"GENERAL";"TAB2",#N/A,TRUE,"GENERAL";"TAB3",#N/A,TRUE,"GENERAL";"TAB4",#N/A,TRUE,"GENERAL";"TAB5",#N/A,TRUE,"GENERAL"}</definedName>
    <definedName name="____s2" localSheetId="10" hidden="1">{"TAB1",#N/A,TRUE,"GENERAL";"TAB2",#N/A,TRUE,"GENERAL";"TAB3",#N/A,TRUE,"GENERAL";"TAB4",#N/A,TRUE,"GENERAL";"TAB5",#N/A,TRUE,"GENERAL"}</definedName>
    <definedName name="____s2" localSheetId="9" hidden="1">{"TAB1",#N/A,TRUE,"GENERAL";"TAB2",#N/A,TRUE,"GENERAL";"TAB3",#N/A,TRUE,"GENERAL";"TAB4",#N/A,TRUE,"GENERAL";"TAB5",#N/A,TRUE,"GENERAL"}</definedName>
    <definedName name="____s2" localSheetId="13" hidden="1">{"TAB1",#N/A,TRUE,"GENERAL";"TAB2",#N/A,TRUE,"GENERAL";"TAB3",#N/A,TRUE,"GENERAL";"TAB4",#N/A,TRUE,"GENERAL";"TAB5",#N/A,TRUE,"GENERAL"}</definedName>
    <definedName name="____s2" localSheetId="4" hidden="1">{"TAB1",#N/A,TRUE,"GENERAL";"TAB2",#N/A,TRUE,"GENERAL";"TAB3",#N/A,TRUE,"GENERAL";"TAB4",#N/A,TRUE,"GENERAL";"TAB5",#N/A,TRUE,"GENERAL"}</definedName>
    <definedName name="____s2" localSheetId="11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6" hidden="1">{"TAB1",#N/A,TRUE,"GENERAL";"TAB2",#N/A,TRUE,"GENERAL";"TAB3",#N/A,TRUE,"GENERAL";"TAB4",#N/A,TRUE,"GENERAL";"TAB5",#N/A,TRUE,"GENERAL"}</definedName>
    <definedName name="____s3" localSheetId="14" hidden="1">{"TAB1",#N/A,TRUE,"GENERAL";"TAB2",#N/A,TRUE,"GENERAL";"TAB3",#N/A,TRUE,"GENERAL";"TAB4",#N/A,TRUE,"GENERAL";"TAB5",#N/A,TRUE,"GENERAL"}</definedName>
    <definedName name="____s3" localSheetId="12" hidden="1">{"TAB1",#N/A,TRUE,"GENERAL";"TAB2",#N/A,TRUE,"GENERAL";"TAB3",#N/A,TRUE,"GENERAL";"TAB4",#N/A,TRUE,"GENERAL";"TAB5",#N/A,TRUE,"GENERAL"}</definedName>
    <definedName name="____s3" localSheetId="3" hidden="1">{"TAB1",#N/A,TRUE,"GENERAL";"TAB2",#N/A,TRUE,"GENERAL";"TAB3",#N/A,TRUE,"GENERAL";"TAB4",#N/A,TRUE,"GENERAL";"TAB5",#N/A,TRUE,"GENERAL"}</definedName>
    <definedName name="____s3" localSheetId="10" hidden="1">{"TAB1",#N/A,TRUE,"GENERAL";"TAB2",#N/A,TRUE,"GENERAL";"TAB3",#N/A,TRUE,"GENERAL";"TAB4",#N/A,TRUE,"GENERAL";"TAB5",#N/A,TRUE,"GENERAL"}</definedName>
    <definedName name="____s3" localSheetId="9" hidden="1">{"TAB1",#N/A,TRUE,"GENERAL";"TAB2",#N/A,TRUE,"GENERAL";"TAB3",#N/A,TRUE,"GENERAL";"TAB4",#N/A,TRUE,"GENERAL";"TAB5",#N/A,TRUE,"GENERAL"}</definedName>
    <definedName name="____s3" localSheetId="13" hidden="1">{"TAB1",#N/A,TRUE,"GENERAL";"TAB2",#N/A,TRUE,"GENERAL";"TAB3",#N/A,TRUE,"GENERAL";"TAB4",#N/A,TRUE,"GENERAL";"TAB5",#N/A,TRUE,"GENERAL"}</definedName>
    <definedName name="____s3" localSheetId="4" hidden="1">{"TAB1",#N/A,TRUE,"GENERAL";"TAB2",#N/A,TRUE,"GENERAL";"TAB3",#N/A,TRUE,"GENERAL";"TAB4",#N/A,TRUE,"GENERAL";"TAB5",#N/A,TRUE,"GENERAL"}</definedName>
    <definedName name="____s3" localSheetId="1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6" hidden="1">{"via1",#N/A,TRUE,"general";"via2",#N/A,TRUE,"general";"via3",#N/A,TRUE,"general"}</definedName>
    <definedName name="____s4" localSheetId="14" hidden="1">{"via1",#N/A,TRUE,"general";"via2",#N/A,TRUE,"general";"via3",#N/A,TRUE,"general"}</definedName>
    <definedName name="____s4" localSheetId="12" hidden="1">{"via1",#N/A,TRUE,"general";"via2",#N/A,TRUE,"general";"via3",#N/A,TRUE,"general"}</definedName>
    <definedName name="____s4" localSheetId="3" hidden="1">{"via1",#N/A,TRUE,"general";"via2",#N/A,TRUE,"general";"via3",#N/A,TRUE,"general"}</definedName>
    <definedName name="____s4" localSheetId="10" hidden="1">{"via1",#N/A,TRUE,"general";"via2",#N/A,TRUE,"general";"via3",#N/A,TRUE,"general"}</definedName>
    <definedName name="____s4" localSheetId="9" hidden="1">{"via1",#N/A,TRUE,"general";"via2",#N/A,TRUE,"general";"via3",#N/A,TRUE,"general"}</definedName>
    <definedName name="____s4" localSheetId="13" hidden="1">{"via1",#N/A,TRUE,"general";"via2",#N/A,TRUE,"general";"via3",#N/A,TRUE,"general"}</definedName>
    <definedName name="____s4" localSheetId="4" hidden="1">{"via1",#N/A,TRUE,"general";"via2",#N/A,TRUE,"general";"via3",#N/A,TRUE,"general"}</definedName>
    <definedName name="____s4" localSheetId="11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6" hidden="1">{"via1",#N/A,TRUE,"general";"via2",#N/A,TRUE,"general";"via3",#N/A,TRUE,"general"}</definedName>
    <definedName name="____s5" localSheetId="14" hidden="1">{"via1",#N/A,TRUE,"general";"via2",#N/A,TRUE,"general";"via3",#N/A,TRUE,"general"}</definedName>
    <definedName name="____s5" localSheetId="12" hidden="1">{"via1",#N/A,TRUE,"general";"via2",#N/A,TRUE,"general";"via3",#N/A,TRUE,"general"}</definedName>
    <definedName name="____s5" localSheetId="3" hidden="1">{"via1",#N/A,TRUE,"general";"via2",#N/A,TRUE,"general";"via3",#N/A,TRUE,"general"}</definedName>
    <definedName name="____s5" localSheetId="10" hidden="1">{"via1",#N/A,TRUE,"general";"via2",#N/A,TRUE,"general";"via3",#N/A,TRUE,"general"}</definedName>
    <definedName name="____s5" localSheetId="9" hidden="1">{"via1",#N/A,TRUE,"general";"via2",#N/A,TRUE,"general";"via3",#N/A,TRUE,"general"}</definedName>
    <definedName name="____s5" localSheetId="13" hidden="1">{"via1",#N/A,TRUE,"general";"via2",#N/A,TRUE,"general";"via3",#N/A,TRUE,"general"}</definedName>
    <definedName name="____s5" localSheetId="4" hidden="1">{"via1",#N/A,TRUE,"general";"via2",#N/A,TRUE,"general";"via3",#N/A,TRUE,"general"}</definedName>
    <definedName name="____s5" localSheetId="11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6" hidden="1">{"TAB1",#N/A,TRUE,"GENERAL";"TAB2",#N/A,TRUE,"GENERAL";"TAB3",#N/A,TRUE,"GENERAL";"TAB4",#N/A,TRUE,"GENERAL";"TAB5",#N/A,TRUE,"GENERAL"}</definedName>
    <definedName name="____s6" localSheetId="14" hidden="1">{"TAB1",#N/A,TRUE,"GENERAL";"TAB2",#N/A,TRUE,"GENERAL";"TAB3",#N/A,TRUE,"GENERAL";"TAB4",#N/A,TRUE,"GENERAL";"TAB5",#N/A,TRUE,"GENERAL"}</definedName>
    <definedName name="____s6" localSheetId="12" hidden="1">{"TAB1",#N/A,TRUE,"GENERAL";"TAB2",#N/A,TRUE,"GENERAL";"TAB3",#N/A,TRUE,"GENERAL";"TAB4",#N/A,TRUE,"GENERAL";"TAB5",#N/A,TRUE,"GENERAL"}</definedName>
    <definedName name="____s6" localSheetId="3" hidden="1">{"TAB1",#N/A,TRUE,"GENERAL";"TAB2",#N/A,TRUE,"GENERAL";"TAB3",#N/A,TRUE,"GENERAL";"TAB4",#N/A,TRUE,"GENERAL";"TAB5",#N/A,TRUE,"GENERAL"}</definedName>
    <definedName name="____s6" localSheetId="10" hidden="1">{"TAB1",#N/A,TRUE,"GENERAL";"TAB2",#N/A,TRUE,"GENERAL";"TAB3",#N/A,TRUE,"GENERAL";"TAB4",#N/A,TRUE,"GENERAL";"TAB5",#N/A,TRUE,"GENERAL"}</definedName>
    <definedName name="____s6" localSheetId="9" hidden="1">{"TAB1",#N/A,TRUE,"GENERAL";"TAB2",#N/A,TRUE,"GENERAL";"TAB3",#N/A,TRUE,"GENERAL";"TAB4",#N/A,TRUE,"GENERAL";"TAB5",#N/A,TRUE,"GENERAL"}</definedName>
    <definedName name="____s6" localSheetId="13" hidden="1">{"TAB1",#N/A,TRUE,"GENERAL";"TAB2",#N/A,TRUE,"GENERAL";"TAB3",#N/A,TRUE,"GENERAL";"TAB4",#N/A,TRUE,"GENERAL";"TAB5",#N/A,TRUE,"GENERAL"}</definedName>
    <definedName name="____s6" localSheetId="4" hidden="1">{"TAB1",#N/A,TRUE,"GENERAL";"TAB2",#N/A,TRUE,"GENERAL";"TAB3",#N/A,TRUE,"GENERAL";"TAB4",#N/A,TRUE,"GENERAL";"TAB5",#N/A,TRUE,"GENERAL"}</definedName>
    <definedName name="____s6" localSheetId="11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6" hidden="1">{"via1",#N/A,TRUE,"general";"via2",#N/A,TRUE,"general";"via3",#N/A,TRUE,"general"}</definedName>
    <definedName name="____s7" localSheetId="14" hidden="1">{"via1",#N/A,TRUE,"general";"via2",#N/A,TRUE,"general";"via3",#N/A,TRUE,"general"}</definedName>
    <definedName name="____s7" localSheetId="12" hidden="1">{"via1",#N/A,TRUE,"general";"via2",#N/A,TRUE,"general";"via3",#N/A,TRUE,"general"}</definedName>
    <definedName name="____s7" localSheetId="3" hidden="1">{"via1",#N/A,TRUE,"general";"via2",#N/A,TRUE,"general";"via3",#N/A,TRUE,"general"}</definedName>
    <definedName name="____s7" localSheetId="10" hidden="1">{"via1",#N/A,TRUE,"general";"via2",#N/A,TRUE,"general";"via3",#N/A,TRUE,"general"}</definedName>
    <definedName name="____s7" localSheetId="9" hidden="1">{"via1",#N/A,TRUE,"general";"via2",#N/A,TRUE,"general";"via3",#N/A,TRUE,"general"}</definedName>
    <definedName name="____s7" localSheetId="13" hidden="1">{"via1",#N/A,TRUE,"general";"via2",#N/A,TRUE,"general";"via3",#N/A,TRUE,"general"}</definedName>
    <definedName name="____s7" localSheetId="4" hidden="1">{"via1",#N/A,TRUE,"general";"via2",#N/A,TRUE,"general";"via3",#N/A,TRUE,"general"}</definedName>
    <definedName name="____s7" localSheetId="11" hidden="1">{"via1",#N/A,TRUE,"general";"via2",#N/A,TRUE,"general";"via3",#N/A,TRUE,"general"}</definedName>
    <definedName name="____s7" hidden="1">{"via1",#N/A,TRUE,"general";"via2",#N/A,TRUE,"general";"via3",#N/A,TRUE,"general"}</definedName>
    <definedName name="____ST106">#REF!</definedName>
    <definedName name="____ST126">#REF!</definedName>
    <definedName name="____ST146">#REF!</definedName>
    <definedName name="____ST166">#REF!</definedName>
    <definedName name="____ST186">#REF!</definedName>
    <definedName name="____ST206">#REF!</definedName>
    <definedName name="____ST86">#REF!</definedName>
    <definedName name="____t3" localSheetId="6" hidden="1">{"TAB1",#N/A,TRUE,"GENERAL";"TAB2",#N/A,TRUE,"GENERAL";"TAB3",#N/A,TRUE,"GENERAL";"TAB4",#N/A,TRUE,"GENERAL";"TAB5",#N/A,TRUE,"GENERAL"}</definedName>
    <definedName name="____t3" localSheetId="14" hidden="1">{"TAB1",#N/A,TRUE,"GENERAL";"TAB2",#N/A,TRUE,"GENERAL";"TAB3",#N/A,TRUE,"GENERAL";"TAB4",#N/A,TRUE,"GENERAL";"TAB5",#N/A,TRUE,"GENERAL"}</definedName>
    <definedName name="____t3" localSheetId="12" hidden="1">{"TAB1",#N/A,TRUE,"GENERAL";"TAB2",#N/A,TRUE,"GENERAL";"TAB3",#N/A,TRUE,"GENERAL";"TAB4",#N/A,TRUE,"GENERAL";"TAB5",#N/A,TRUE,"GENERAL"}</definedName>
    <definedName name="____t3" localSheetId="3" hidden="1">{"TAB1",#N/A,TRUE,"GENERAL";"TAB2",#N/A,TRUE,"GENERAL";"TAB3",#N/A,TRUE,"GENERAL";"TAB4",#N/A,TRUE,"GENERAL";"TAB5",#N/A,TRUE,"GENERAL"}</definedName>
    <definedName name="____t3" localSheetId="10" hidden="1">{"TAB1",#N/A,TRUE,"GENERAL";"TAB2",#N/A,TRUE,"GENERAL";"TAB3",#N/A,TRUE,"GENERAL";"TAB4",#N/A,TRUE,"GENERAL";"TAB5",#N/A,TRUE,"GENERAL"}</definedName>
    <definedName name="____t3" localSheetId="9" hidden="1">{"TAB1",#N/A,TRUE,"GENERAL";"TAB2",#N/A,TRUE,"GENERAL";"TAB3",#N/A,TRUE,"GENERAL";"TAB4",#N/A,TRUE,"GENERAL";"TAB5",#N/A,TRUE,"GENERAL"}</definedName>
    <definedName name="____t3" localSheetId="13" hidden="1">{"TAB1",#N/A,TRUE,"GENERAL";"TAB2",#N/A,TRUE,"GENERAL";"TAB3",#N/A,TRUE,"GENERAL";"TAB4",#N/A,TRUE,"GENERAL";"TAB5",#N/A,TRUE,"GENERAL"}</definedName>
    <definedName name="____t3" localSheetId="4" hidden="1">{"TAB1",#N/A,TRUE,"GENERAL";"TAB2",#N/A,TRUE,"GENERAL";"TAB3",#N/A,TRUE,"GENERAL";"TAB4",#N/A,TRUE,"GENERAL";"TAB5",#N/A,TRUE,"GENERAL"}</definedName>
    <definedName name="____t3" localSheetId="11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6" hidden="1">{"via1",#N/A,TRUE,"general";"via2",#N/A,TRUE,"general";"via3",#N/A,TRUE,"general"}</definedName>
    <definedName name="____t4" localSheetId="14" hidden="1">{"via1",#N/A,TRUE,"general";"via2",#N/A,TRUE,"general";"via3",#N/A,TRUE,"general"}</definedName>
    <definedName name="____t4" localSheetId="12" hidden="1">{"via1",#N/A,TRUE,"general";"via2",#N/A,TRUE,"general";"via3",#N/A,TRUE,"general"}</definedName>
    <definedName name="____t4" localSheetId="3" hidden="1">{"via1",#N/A,TRUE,"general";"via2",#N/A,TRUE,"general";"via3",#N/A,TRUE,"general"}</definedName>
    <definedName name="____t4" localSheetId="10" hidden="1">{"via1",#N/A,TRUE,"general";"via2",#N/A,TRUE,"general";"via3",#N/A,TRUE,"general"}</definedName>
    <definedName name="____t4" localSheetId="9" hidden="1">{"via1",#N/A,TRUE,"general";"via2",#N/A,TRUE,"general";"via3",#N/A,TRUE,"general"}</definedName>
    <definedName name="____t4" localSheetId="13" hidden="1">{"via1",#N/A,TRUE,"general";"via2",#N/A,TRUE,"general";"via3",#N/A,TRUE,"general"}</definedName>
    <definedName name="____t4" localSheetId="4" hidden="1">{"via1",#N/A,TRUE,"general";"via2",#N/A,TRUE,"general";"via3",#N/A,TRUE,"general"}</definedName>
    <definedName name="____t4" localSheetId="11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6" hidden="1">{"TAB1",#N/A,TRUE,"GENERAL";"TAB2",#N/A,TRUE,"GENERAL";"TAB3",#N/A,TRUE,"GENERAL";"TAB4",#N/A,TRUE,"GENERAL";"TAB5",#N/A,TRUE,"GENERAL"}</definedName>
    <definedName name="____t5" localSheetId="14" hidden="1">{"TAB1",#N/A,TRUE,"GENERAL";"TAB2",#N/A,TRUE,"GENERAL";"TAB3",#N/A,TRUE,"GENERAL";"TAB4",#N/A,TRUE,"GENERAL";"TAB5",#N/A,TRUE,"GENERAL"}</definedName>
    <definedName name="____t5" localSheetId="12" hidden="1">{"TAB1",#N/A,TRUE,"GENERAL";"TAB2",#N/A,TRUE,"GENERAL";"TAB3",#N/A,TRUE,"GENERAL";"TAB4",#N/A,TRUE,"GENERAL";"TAB5",#N/A,TRUE,"GENERAL"}</definedName>
    <definedName name="____t5" localSheetId="3" hidden="1">{"TAB1",#N/A,TRUE,"GENERAL";"TAB2",#N/A,TRUE,"GENERAL";"TAB3",#N/A,TRUE,"GENERAL";"TAB4",#N/A,TRUE,"GENERAL";"TAB5",#N/A,TRUE,"GENERAL"}</definedName>
    <definedName name="____t5" localSheetId="10" hidden="1">{"TAB1",#N/A,TRUE,"GENERAL";"TAB2",#N/A,TRUE,"GENERAL";"TAB3",#N/A,TRUE,"GENERAL";"TAB4",#N/A,TRUE,"GENERAL";"TAB5",#N/A,TRUE,"GENERAL"}</definedName>
    <definedName name="____t5" localSheetId="9" hidden="1">{"TAB1",#N/A,TRUE,"GENERAL";"TAB2",#N/A,TRUE,"GENERAL";"TAB3",#N/A,TRUE,"GENERAL";"TAB4",#N/A,TRUE,"GENERAL";"TAB5",#N/A,TRUE,"GENERAL"}</definedName>
    <definedName name="____t5" localSheetId="13" hidden="1">{"TAB1",#N/A,TRUE,"GENERAL";"TAB2",#N/A,TRUE,"GENERAL";"TAB3",#N/A,TRUE,"GENERAL";"TAB4",#N/A,TRUE,"GENERAL";"TAB5",#N/A,TRUE,"GENERAL"}</definedName>
    <definedName name="____t5" localSheetId="4" hidden="1">{"TAB1",#N/A,TRUE,"GENERAL";"TAB2",#N/A,TRUE,"GENERAL";"TAB3",#N/A,TRUE,"GENERAL";"TAB4",#N/A,TRUE,"GENERAL";"TAB5",#N/A,TRUE,"GENERAL"}</definedName>
    <definedName name="____t5" localSheetId="11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6" hidden="1">{"via1",#N/A,TRUE,"general";"via2",#N/A,TRUE,"general";"via3",#N/A,TRUE,"general"}</definedName>
    <definedName name="____t6" localSheetId="14" hidden="1">{"via1",#N/A,TRUE,"general";"via2",#N/A,TRUE,"general";"via3",#N/A,TRUE,"general"}</definedName>
    <definedName name="____t6" localSheetId="12" hidden="1">{"via1",#N/A,TRUE,"general";"via2",#N/A,TRUE,"general";"via3",#N/A,TRUE,"general"}</definedName>
    <definedName name="____t6" localSheetId="3" hidden="1">{"via1",#N/A,TRUE,"general";"via2",#N/A,TRUE,"general";"via3",#N/A,TRUE,"general"}</definedName>
    <definedName name="____t6" localSheetId="10" hidden="1">{"via1",#N/A,TRUE,"general";"via2",#N/A,TRUE,"general";"via3",#N/A,TRUE,"general"}</definedName>
    <definedName name="____t6" localSheetId="9" hidden="1">{"via1",#N/A,TRUE,"general";"via2",#N/A,TRUE,"general";"via3",#N/A,TRUE,"general"}</definedName>
    <definedName name="____t6" localSheetId="13" hidden="1">{"via1",#N/A,TRUE,"general";"via2",#N/A,TRUE,"general";"via3",#N/A,TRUE,"general"}</definedName>
    <definedName name="____t6" localSheetId="4" hidden="1">{"via1",#N/A,TRUE,"general";"via2",#N/A,TRUE,"general";"via3",#N/A,TRUE,"general"}</definedName>
    <definedName name="____t6" localSheetId="11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6" hidden="1">{"TAB1",#N/A,TRUE,"GENERAL";"TAB2",#N/A,TRUE,"GENERAL";"TAB3",#N/A,TRUE,"GENERAL";"TAB4",#N/A,TRUE,"GENERAL";"TAB5",#N/A,TRUE,"GENERAL"}</definedName>
    <definedName name="____t66" localSheetId="14" hidden="1">{"TAB1",#N/A,TRUE,"GENERAL";"TAB2",#N/A,TRUE,"GENERAL";"TAB3",#N/A,TRUE,"GENERAL";"TAB4",#N/A,TRUE,"GENERAL";"TAB5",#N/A,TRUE,"GENERAL"}</definedName>
    <definedName name="____t66" localSheetId="12" hidden="1">{"TAB1",#N/A,TRUE,"GENERAL";"TAB2",#N/A,TRUE,"GENERAL";"TAB3",#N/A,TRUE,"GENERAL";"TAB4",#N/A,TRUE,"GENERAL";"TAB5",#N/A,TRUE,"GENERAL"}</definedName>
    <definedName name="____t66" localSheetId="3" hidden="1">{"TAB1",#N/A,TRUE,"GENERAL";"TAB2",#N/A,TRUE,"GENERAL";"TAB3",#N/A,TRUE,"GENERAL";"TAB4",#N/A,TRUE,"GENERAL";"TAB5",#N/A,TRUE,"GENERAL"}</definedName>
    <definedName name="____t66" localSheetId="10" hidden="1">{"TAB1",#N/A,TRUE,"GENERAL";"TAB2",#N/A,TRUE,"GENERAL";"TAB3",#N/A,TRUE,"GENERAL";"TAB4",#N/A,TRUE,"GENERAL";"TAB5",#N/A,TRUE,"GENERAL"}</definedName>
    <definedName name="____t66" localSheetId="9" hidden="1">{"TAB1",#N/A,TRUE,"GENERAL";"TAB2",#N/A,TRUE,"GENERAL";"TAB3",#N/A,TRUE,"GENERAL";"TAB4",#N/A,TRUE,"GENERAL";"TAB5",#N/A,TRUE,"GENERAL"}</definedName>
    <definedName name="____t66" localSheetId="13" hidden="1">{"TAB1",#N/A,TRUE,"GENERAL";"TAB2",#N/A,TRUE,"GENERAL";"TAB3",#N/A,TRUE,"GENERAL";"TAB4",#N/A,TRUE,"GENERAL";"TAB5",#N/A,TRUE,"GENERAL"}</definedName>
    <definedName name="____t66" localSheetId="4" hidden="1">{"TAB1",#N/A,TRUE,"GENERAL";"TAB2",#N/A,TRUE,"GENERAL";"TAB3",#N/A,TRUE,"GENERAL";"TAB4",#N/A,TRUE,"GENERAL";"TAB5",#N/A,TRUE,"GENERAL"}</definedName>
    <definedName name="____t66" localSheetId="11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6" hidden="1">{"via1",#N/A,TRUE,"general";"via2",#N/A,TRUE,"general";"via3",#N/A,TRUE,"general"}</definedName>
    <definedName name="____t7" localSheetId="14" hidden="1">{"via1",#N/A,TRUE,"general";"via2",#N/A,TRUE,"general";"via3",#N/A,TRUE,"general"}</definedName>
    <definedName name="____t7" localSheetId="12" hidden="1">{"via1",#N/A,TRUE,"general";"via2",#N/A,TRUE,"general";"via3",#N/A,TRUE,"general"}</definedName>
    <definedName name="____t7" localSheetId="3" hidden="1">{"via1",#N/A,TRUE,"general";"via2",#N/A,TRUE,"general";"via3",#N/A,TRUE,"general"}</definedName>
    <definedName name="____t7" localSheetId="10" hidden="1">{"via1",#N/A,TRUE,"general";"via2",#N/A,TRUE,"general";"via3",#N/A,TRUE,"general"}</definedName>
    <definedName name="____t7" localSheetId="9" hidden="1">{"via1",#N/A,TRUE,"general";"via2",#N/A,TRUE,"general";"via3",#N/A,TRUE,"general"}</definedName>
    <definedName name="____t7" localSheetId="13" hidden="1">{"via1",#N/A,TRUE,"general";"via2",#N/A,TRUE,"general";"via3",#N/A,TRUE,"general"}</definedName>
    <definedName name="____t7" localSheetId="4" hidden="1">{"via1",#N/A,TRUE,"general";"via2",#N/A,TRUE,"general";"via3",#N/A,TRUE,"general"}</definedName>
    <definedName name="____t7" localSheetId="11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6" hidden="1">{"TAB1",#N/A,TRUE,"GENERAL";"TAB2",#N/A,TRUE,"GENERAL";"TAB3",#N/A,TRUE,"GENERAL";"TAB4",#N/A,TRUE,"GENERAL";"TAB5",#N/A,TRUE,"GENERAL"}</definedName>
    <definedName name="____t77" localSheetId="14" hidden="1">{"TAB1",#N/A,TRUE,"GENERAL";"TAB2",#N/A,TRUE,"GENERAL";"TAB3",#N/A,TRUE,"GENERAL";"TAB4",#N/A,TRUE,"GENERAL";"TAB5",#N/A,TRUE,"GENERAL"}</definedName>
    <definedName name="____t77" localSheetId="12" hidden="1">{"TAB1",#N/A,TRUE,"GENERAL";"TAB2",#N/A,TRUE,"GENERAL";"TAB3",#N/A,TRUE,"GENERAL";"TAB4",#N/A,TRUE,"GENERAL";"TAB5",#N/A,TRUE,"GENERAL"}</definedName>
    <definedName name="____t77" localSheetId="3" hidden="1">{"TAB1",#N/A,TRUE,"GENERAL";"TAB2",#N/A,TRUE,"GENERAL";"TAB3",#N/A,TRUE,"GENERAL";"TAB4",#N/A,TRUE,"GENERAL";"TAB5",#N/A,TRUE,"GENERAL"}</definedName>
    <definedName name="____t77" localSheetId="10" hidden="1">{"TAB1",#N/A,TRUE,"GENERAL";"TAB2",#N/A,TRUE,"GENERAL";"TAB3",#N/A,TRUE,"GENERAL";"TAB4",#N/A,TRUE,"GENERAL";"TAB5",#N/A,TRUE,"GENERAL"}</definedName>
    <definedName name="____t77" localSheetId="9" hidden="1">{"TAB1",#N/A,TRUE,"GENERAL";"TAB2",#N/A,TRUE,"GENERAL";"TAB3",#N/A,TRUE,"GENERAL";"TAB4",#N/A,TRUE,"GENERAL";"TAB5",#N/A,TRUE,"GENERAL"}</definedName>
    <definedName name="____t77" localSheetId="13" hidden="1">{"TAB1",#N/A,TRUE,"GENERAL";"TAB2",#N/A,TRUE,"GENERAL";"TAB3",#N/A,TRUE,"GENERAL";"TAB4",#N/A,TRUE,"GENERAL";"TAB5",#N/A,TRUE,"GENERAL"}</definedName>
    <definedName name="____t77" localSheetId="4" hidden="1">{"TAB1",#N/A,TRUE,"GENERAL";"TAB2",#N/A,TRUE,"GENERAL";"TAB3",#N/A,TRUE,"GENERAL";"TAB4",#N/A,TRUE,"GENERAL";"TAB5",#N/A,TRUE,"GENERAL"}</definedName>
    <definedName name="____t77" localSheetId="11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6" hidden="1">{"TAB1",#N/A,TRUE,"GENERAL";"TAB2",#N/A,TRUE,"GENERAL";"TAB3",#N/A,TRUE,"GENERAL";"TAB4",#N/A,TRUE,"GENERAL";"TAB5",#N/A,TRUE,"GENERAL"}</definedName>
    <definedName name="____t8" localSheetId="14" hidden="1">{"TAB1",#N/A,TRUE,"GENERAL";"TAB2",#N/A,TRUE,"GENERAL";"TAB3",#N/A,TRUE,"GENERAL";"TAB4",#N/A,TRUE,"GENERAL";"TAB5",#N/A,TRUE,"GENERAL"}</definedName>
    <definedName name="____t8" localSheetId="12" hidden="1">{"TAB1",#N/A,TRUE,"GENERAL";"TAB2",#N/A,TRUE,"GENERAL";"TAB3",#N/A,TRUE,"GENERAL";"TAB4",#N/A,TRUE,"GENERAL";"TAB5",#N/A,TRUE,"GENERAL"}</definedName>
    <definedName name="____t8" localSheetId="3" hidden="1">{"TAB1",#N/A,TRUE,"GENERAL";"TAB2",#N/A,TRUE,"GENERAL";"TAB3",#N/A,TRUE,"GENERAL";"TAB4",#N/A,TRUE,"GENERAL";"TAB5",#N/A,TRUE,"GENERAL"}</definedName>
    <definedName name="____t8" localSheetId="10" hidden="1">{"TAB1",#N/A,TRUE,"GENERAL";"TAB2",#N/A,TRUE,"GENERAL";"TAB3",#N/A,TRUE,"GENERAL";"TAB4",#N/A,TRUE,"GENERAL";"TAB5",#N/A,TRUE,"GENERAL"}</definedName>
    <definedName name="____t8" localSheetId="9" hidden="1">{"TAB1",#N/A,TRUE,"GENERAL";"TAB2",#N/A,TRUE,"GENERAL";"TAB3",#N/A,TRUE,"GENERAL";"TAB4",#N/A,TRUE,"GENERAL";"TAB5",#N/A,TRUE,"GENERAL"}</definedName>
    <definedName name="____t8" localSheetId="13" hidden="1">{"TAB1",#N/A,TRUE,"GENERAL";"TAB2",#N/A,TRUE,"GENERAL";"TAB3",#N/A,TRUE,"GENERAL";"TAB4",#N/A,TRUE,"GENERAL";"TAB5",#N/A,TRUE,"GENERAL"}</definedName>
    <definedName name="____t8" localSheetId="4" hidden="1">{"TAB1",#N/A,TRUE,"GENERAL";"TAB2",#N/A,TRUE,"GENERAL";"TAB3",#N/A,TRUE,"GENERAL";"TAB4",#N/A,TRUE,"GENERAL";"TAB5",#N/A,TRUE,"GENERAL"}</definedName>
    <definedName name="____t8" localSheetId="1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6" hidden="1">{"via1",#N/A,TRUE,"general";"via2",#N/A,TRUE,"general";"via3",#N/A,TRUE,"general"}</definedName>
    <definedName name="____t88" localSheetId="14" hidden="1">{"via1",#N/A,TRUE,"general";"via2",#N/A,TRUE,"general";"via3",#N/A,TRUE,"general"}</definedName>
    <definedName name="____t88" localSheetId="12" hidden="1">{"via1",#N/A,TRUE,"general";"via2",#N/A,TRUE,"general";"via3",#N/A,TRUE,"general"}</definedName>
    <definedName name="____t88" localSheetId="3" hidden="1">{"via1",#N/A,TRUE,"general";"via2",#N/A,TRUE,"general";"via3",#N/A,TRUE,"general"}</definedName>
    <definedName name="____t88" localSheetId="10" hidden="1">{"via1",#N/A,TRUE,"general";"via2",#N/A,TRUE,"general";"via3",#N/A,TRUE,"general"}</definedName>
    <definedName name="____t88" localSheetId="9" hidden="1">{"via1",#N/A,TRUE,"general";"via2",#N/A,TRUE,"general";"via3",#N/A,TRUE,"general"}</definedName>
    <definedName name="____t88" localSheetId="13" hidden="1">{"via1",#N/A,TRUE,"general";"via2",#N/A,TRUE,"general";"via3",#N/A,TRUE,"general"}</definedName>
    <definedName name="____t88" localSheetId="4" hidden="1">{"via1",#N/A,TRUE,"general";"via2",#N/A,TRUE,"general";"via3",#N/A,TRUE,"general"}</definedName>
    <definedName name="____t88" localSheetId="11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6" hidden="1">{"TAB1",#N/A,TRUE,"GENERAL";"TAB2",#N/A,TRUE,"GENERAL";"TAB3",#N/A,TRUE,"GENERAL";"TAB4",#N/A,TRUE,"GENERAL";"TAB5",#N/A,TRUE,"GENERAL"}</definedName>
    <definedName name="____t9" localSheetId="14" hidden="1">{"TAB1",#N/A,TRUE,"GENERAL";"TAB2",#N/A,TRUE,"GENERAL";"TAB3",#N/A,TRUE,"GENERAL";"TAB4",#N/A,TRUE,"GENERAL";"TAB5",#N/A,TRUE,"GENERAL"}</definedName>
    <definedName name="____t9" localSheetId="12" hidden="1">{"TAB1",#N/A,TRUE,"GENERAL";"TAB2",#N/A,TRUE,"GENERAL";"TAB3",#N/A,TRUE,"GENERAL";"TAB4",#N/A,TRUE,"GENERAL";"TAB5",#N/A,TRUE,"GENERAL"}</definedName>
    <definedName name="____t9" localSheetId="3" hidden="1">{"TAB1",#N/A,TRUE,"GENERAL";"TAB2",#N/A,TRUE,"GENERAL";"TAB3",#N/A,TRUE,"GENERAL";"TAB4",#N/A,TRUE,"GENERAL";"TAB5",#N/A,TRUE,"GENERAL"}</definedName>
    <definedName name="____t9" localSheetId="10" hidden="1">{"TAB1",#N/A,TRUE,"GENERAL";"TAB2",#N/A,TRUE,"GENERAL";"TAB3",#N/A,TRUE,"GENERAL";"TAB4",#N/A,TRUE,"GENERAL";"TAB5",#N/A,TRUE,"GENERAL"}</definedName>
    <definedName name="____t9" localSheetId="9" hidden="1">{"TAB1",#N/A,TRUE,"GENERAL";"TAB2",#N/A,TRUE,"GENERAL";"TAB3",#N/A,TRUE,"GENERAL";"TAB4",#N/A,TRUE,"GENERAL";"TAB5",#N/A,TRUE,"GENERAL"}</definedName>
    <definedName name="____t9" localSheetId="13" hidden="1">{"TAB1",#N/A,TRUE,"GENERAL";"TAB2",#N/A,TRUE,"GENERAL";"TAB3",#N/A,TRUE,"GENERAL";"TAB4",#N/A,TRUE,"GENERAL";"TAB5",#N/A,TRUE,"GENERAL"}</definedName>
    <definedName name="____t9" localSheetId="4" hidden="1">{"TAB1",#N/A,TRUE,"GENERAL";"TAB2",#N/A,TRUE,"GENERAL";"TAB3",#N/A,TRUE,"GENERAL";"TAB4",#N/A,TRUE,"GENERAL";"TAB5",#N/A,TRUE,"GENERAL"}</definedName>
    <definedName name="____t9" localSheetId="11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6" hidden="1">{"via1",#N/A,TRUE,"general";"via2",#N/A,TRUE,"general";"via3",#N/A,TRUE,"general"}</definedName>
    <definedName name="____t99" localSheetId="14" hidden="1">{"via1",#N/A,TRUE,"general";"via2",#N/A,TRUE,"general";"via3",#N/A,TRUE,"general"}</definedName>
    <definedName name="____t99" localSheetId="12" hidden="1">{"via1",#N/A,TRUE,"general";"via2",#N/A,TRUE,"general";"via3",#N/A,TRUE,"general"}</definedName>
    <definedName name="____t99" localSheetId="3" hidden="1">{"via1",#N/A,TRUE,"general";"via2",#N/A,TRUE,"general";"via3",#N/A,TRUE,"general"}</definedName>
    <definedName name="____t99" localSheetId="10" hidden="1">{"via1",#N/A,TRUE,"general";"via2",#N/A,TRUE,"general";"via3",#N/A,TRUE,"general"}</definedName>
    <definedName name="____t99" localSheetId="9" hidden="1">{"via1",#N/A,TRUE,"general";"via2",#N/A,TRUE,"general";"via3",#N/A,TRUE,"general"}</definedName>
    <definedName name="____t99" localSheetId="13" hidden="1">{"via1",#N/A,TRUE,"general";"via2",#N/A,TRUE,"general";"via3",#N/A,TRUE,"general"}</definedName>
    <definedName name="____t99" localSheetId="4" hidden="1">{"via1",#N/A,TRUE,"general";"via2",#N/A,TRUE,"general";"via3",#N/A,TRUE,"general"}</definedName>
    <definedName name="____t99" localSheetId="11" hidden="1">{"via1",#N/A,TRUE,"general";"via2",#N/A,TRUE,"general";"via3",#N/A,TRUE,"general"}</definedName>
    <definedName name="____t99" hidden="1">{"via1",#N/A,TRUE,"general";"via2",#N/A,TRUE,"general";"via3",#N/A,TRUE,"general"}</definedName>
    <definedName name="____TAP2">#REF!</definedName>
    <definedName name="____TEE1">#REF!</definedName>
    <definedName name="____TEE2">#REF!</definedName>
    <definedName name="____TEE32">#REF!</definedName>
    <definedName name="____TEE33">#REF!</definedName>
    <definedName name="____TEP44">#REF!</definedName>
    <definedName name="____TES44">#REF!</definedName>
    <definedName name="____TES64">#REF!</definedName>
    <definedName name="____TES66">#REF!</definedName>
    <definedName name="____THF12">#REF!</definedName>
    <definedName name="____TPE1132">#REF!</definedName>
    <definedName name="____TPE12">#REF!</definedName>
    <definedName name="____TPE1331">#REF!</definedName>
    <definedName name="____TPE1701">#REF!</definedName>
    <definedName name="____TPE1702">#REF!</definedName>
    <definedName name="____TPE1703">#REF!</definedName>
    <definedName name="____TPE1704">#REF!</definedName>
    <definedName name="____TPE1706">#REF!</definedName>
    <definedName name="____TPE1708">#REF!</definedName>
    <definedName name="____TPE1710">#REF!</definedName>
    <definedName name="____TPE1735">#REF!</definedName>
    <definedName name="____TPE1763">#REF!</definedName>
    <definedName name="____TPE1790">#REF!</definedName>
    <definedName name="____TPE8016">#REF!</definedName>
    <definedName name="____TPE8020">#REF!</definedName>
    <definedName name="____TPE8025">#REF!</definedName>
    <definedName name="____TPF12">#REF!</definedName>
    <definedName name="____TPN1002">#REF!</definedName>
    <definedName name="____TPN1003">#REF!</definedName>
    <definedName name="____TPN1004">#REF!</definedName>
    <definedName name="____TPN1006">#REF!</definedName>
    <definedName name="____TPN1008">#REF!</definedName>
    <definedName name="____TPN1202">#REF!</definedName>
    <definedName name="____TPN1203">#REF!</definedName>
    <definedName name="____TPN1204">#REF!</definedName>
    <definedName name="____TPN1206">#REF!</definedName>
    <definedName name="____TPN1208">#REF!</definedName>
    <definedName name="____TPN16012">#REF!</definedName>
    <definedName name="____TPN1602">#REF!</definedName>
    <definedName name="____TPN1603">#REF!</definedName>
    <definedName name="____TPN1604">#REF!</definedName>
    <definedName name="____TPN1606">#REF!</definedName>
    <definedName name="____TPN1608">#REF!</definedName>
    <definedName name="____TR114">#REF!</definedName>
    <definedName name="____TUZ22">#REF!</definedName>
    <definedName name="____TUZ36">#REF!</definedName>
    <definedName name="____TZ13">#REF!</definedName>
    <definedName name="____TZ131">#REF!</definedName>
    <definedName name="____TZ132">#REF!</definedName>
    <definedName name="____TZ133">#REF!</definedName>
    <definedName name="____TZ134">#REF!</definedName>
    <definedName name="____TZ135">#REF!</definedName>
    <definedName name="____TZ136">#REF!</definedName>
    <definedName name="____TZ137">#REF!</definedName>
    <definedName name="____TZ138">#REF!</definedName>
    <definedName name="____TZ2110">#REF!</definedName>
    <definedName name="____TZ2112">#REF!</definedName>
    <definedName name="____TZ2114">#REF!</definedName>
    <definedName name="____TZ2116">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25">#REF!</definedName>
    <definedName name="____TZ2610">#REF!</definedName>
    <definedName name="____TZ2612">#REF!</definedName>
    <definedName name="____TZ2616">#REF!</definedName>
    <definedName name="____TZ262">#REF!</definedName>
    <definedName name="____TZ263">#REF!</definedName>
    <definedName name="____TZ264">#REF!</definedName>
    <definedName name="____TZ266">#REF!</definedName>
    <definedName name="____TZ268">#REF!</definedName>
    <definedName name="____TZ323">#REF!</definedName>
    <definedName name="____TZ324">#REF!</definedName>
    <definedName name="____TZ32510">#REF!</definedName>
    <definedName name="____TZ32512">#REF!</definedName>
    <definedName name="____TZ3253">#REF!</definedName>
    <definedName name="____TZ3254">#REF!</definedName>
    <definedName name="____TZ3256">#REF!</definedName>
    <definedName name="____TZ3258">#REF!</definedName>
    <definedName name="____TZ4110">#REF!</definedName>
    <definedName name="____TZ4112">#REF!</definedName>
    <definedName name="____TZ414">#REF!</definedName>
    <definedName name="____TZ416">#REF!</definedName>
    <definedName name="____TZ418">#REF!</definedName>
    <definedName name="____u4" localSheetId="6" hidden="1">{"TAB1",#N/A,TRUE,"GENERAL";"TAB2",#N/A,TRUE,"GENERAL";"TAB3",#N/A,TRUE,"GENERAL";"TAB4",#N/A,TRUE,"GENERAL";"TAB5",#N/A,TRUE,"GENERAL"}</definedName>
    <definedName name="____u4" localSheetId="14" hidden="1">{"TAB1",#N/A,TRUE,"GENERAL";"TAB2",#N/A,TRUE,"GENERAL";"TAB3",#N/A,TRUE,"GENERAL";"TAB4",#N/A,TRUE,"GENERAL";"TAB5",#N/A,TRUE,"GENERAL"}</definedName>
    <definedName name="____u4" localSheetId="12" hidden="1">{"TAB1",#N/A,TRUE,"GENERAL";"TAB2",#N/A,TRUE,"GENERAL";"TAB3",#N/A,TRUE,"GENERAL";"TAB4",#N/A,TRUE,"GENERAL";"TAB5",#N/A,TRUE,"GENERAL"}</definedName>
    <definedName name="____u4" localSheetId="3" hidden="1">{"TAB1",#N/A,TRUE,"GENERAL";"TAB2",#N/A,TRUE,"GENERAL";"TAB3",#N/A,TRUE,"GENERAL";"TAB4",#N/A,TRUE,"GENERAL";"TAB5",#N/A,TRUE,"GENERAL"}</definedName>
    <definedName name="____u4" localSheetId="10" hidden="1">{"TAB1",#N/A,TRUE,"GENERAL";"TAB2",#N/A,TRUE,"GENERAL";"TAB3",#N/A,TRUE,"GENERAL";"TAB4",#N/A,TRUE,"GENERAL";"TAB5",#N/A,TRUE,"GENERAL"}</definedName>
    <definedName name="____u4" localSheetId="9" hidden="1">{"TAB1",#N/A,TRUE,"GENERAL";"TAB2",#N/A,TRUE,"GENERAL";"TAB3",#N/A,TRUE,"GENERAL";"TAB4",#N/A,TRUE,"GENERAL";"TAB5",#N/A,TRUE,"GENERAL"}</definedName>
    <definedName name="____u4" localSheetId="13" hidden="1">{"TAB1",#N/A,TRUE,"GENERAL";"TAB2",#N/A,TRUE,"GENERAL";"TAB3",#N/A,TRUE,"GENERAL";"TAB4",#N/A,TRUE,"GENERAL";"TAB5",#N/A,TRUE,"GENERAL"}</definedName>
    <definedName name="____u4" localSheetId="4" hidden="1">{"TAB1",#N/A,TRUE,"GENERAL";"TAB2",#N/A,TRUE,"GENERAL";"TAB3",#N/A,TRUE,"GENERAL";"TAB4",#N/A,TRUE,"GENERAL";"TAB5",#N/A,TRUE,"GENERAL"}</definedName>
    <definedName name="____u4" localSheetId="11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6" hidden="1">{"TAB1",#N/A,TRUE,"GENERAL";"TAB2",#N/A,TRUE,"GENERAL";"TAB3",#N/A,TRUE,"GENERAL";"TAB4",#N/A,TRUE,"GENERAL";"TAB5",#N/A,TRUE,"GENERAL"}</definedName>
    <definedName name="____u5" localSheetId="14" hidden="1">{"TAB1",#N/A,TRUE,"GENERAL";"TAB2",#N/A,TRUE,"GENERAL";"TAB3",#N/A,TRUE,"GENERAL";"TAB4",#N/A,TRUE,"GENERAL";"TAB5",#N/A,TRUE,"GENERAL"}</definedName>
    <definedName name="____u5" localSheetId="12" hidden="1">{"TAB1",#N/A,TRUE,"GENERAL";"TAB2",#N/A,TRUE,"GENERAL";"TAB3",#N/A,TRUE,"GENERAL";"TAB4",#N/A,TRUE,"GENERAL";"TAB5",#N/A,TRUE,"GENERAL"}</definedName>
    <definedName name="____u5" localSheetId="3" hidden="1">{"TAB1",#N/A,TRUE,"GENERAL";"TAB2",#N/A,TRUE,"GENERAL";"TAB3",#N/A,TRUE,"GENERAL";"TAB4",#N/A,TRUE,"GENERAL";"TAB5",#N/A,TRUE,"GENERAL"}</definedName>
    <definedName name="____u5" localSheetId="10" hidden="1">{"TAB1",#N/A,TRUE,"GENERAL";"TAB2",#N/A,TRUE,"GENERAL";"TAB3",#N/A,TRUE,"GENERAL";"TAB4",#N/A,TRUE,"GENERAL";"TAB5",#N/A,TRUE,"GENERAL"}</definedName>
    <definedName name="____u5" localSheetId="9" hidden="1">{"TAB1",#N/A,TRUE,"GENERAL";"TAB2",#N/A,TRUE,"GENERAL";"TAB3",#N/A,TRUE,"GENERAL";"TAB4",#N/A,TRUE,"GENERAL";"TAB5",#N/A,TRUE,"GENERAL"}</definedName>
    <definedName name="____u5" localSheetId="13" hidden="1">{"TAB1",#N/A,TRUE,"GENERAL";"TAB2",#N/A,TRUE,"GENERAL";"TAB3",#N/A,TRUE,"GENERAL";"TAB4",#N/A,TRUE,"GENERAL";"TAB5",#N/A,TRUE,"GENERAL"}</definedName>
    <definedName name="____u5" localSheetId="4" hidden="1">{"TAB1",#N/A,TRUE,"GENERAL";"TAB2",#N/A,TRUE,"GENERAL";"TAB3",#N/A,TRUE,"GENERAL";"TAB4",#N/A,TRUE,"GENERAL";"TAB5",#N/A,TRUE,"GENERAL"}</definedName>
    <definedName name="____u5" localSheetId="1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6" hidden="1">{"TAB1",#N/A,TRUE,"GENERAL";"TAB2",#N/A,TRUE,"GENERAL";"TAB3",#N/A,TRUE,"GENERAL";"TAB4",#N/A,TRUE,"GENERAL";"TAB5",#N/A,TRUE,"GENERAL"}</definedName>
    <definedName name="____u6" localSheetId="14" hidden="1">{"TAB1",#N/A,TRUE,"GENERAL";"TAB2",#N/A,TRUE,"GENERAL";"TAB3",#N/A,TRUE,"GENERAL";"TAB4",#N/A,TRUE,"GENERAL";"TAB5",#N/A,TRUE,"GENERAL"}</definedName>
    <definedName name="____u6" localSheetId="12" hidden="1">{"TAB1",#N/A,TRUE,"GENERAL";"TAB2",#N/A,TRUE,"GENERAL";"TAB3",#N/A,TRUE,"GENERAL";"TAB4",#N/A,TRUE,"GENERAL";"TAB5",#N/A,TRUE,"GENERAL"}</definedName>
    <definedName name="____u6" localSheetId="3" hidden="1">{"TAB1",#N/A,TRUE,"GENERAL";"TAB2",#N/A,TRUE,"GENERAL";"TAB3",#N/A,TRUE,"GENERAL";"TAB4",#N/A,TRUE,"GENERAL";"TAB5",#N/A,TRUE,"GENERAL"}</definedName>
    <definedName name="____u6" localSheetId="10" hidden="1">{"TAB1",#N/A,TRUE,"GENERAL";"TAB2",#N/A,TRUE,"GENERAL";"TAB3",#N/A,TRUE,"GENERAL";"TAB4",#N/A,TRUE,"GENERAL";"TAB5",#N/A,TRUE,"GENERAL"}</definedName>
    <definedName name="____u6" localSheetId="9" hidden="1">{"TAB1",#N/A,TRUE,"GENERAL";"TAB2",#N/A,TRUE,"GENERAL";"TAB3",#N/A,TRUE,"GENERAL";"TAB4",#N/A,TRUE,"GENERAL";"TAB5",#N/A,TRUE,"GENERAL"}</definedName>
    <definedName name="____u6" localSheetId="13" hidden="1">{"TAB1",#N/A,TRUE,"GENERAL";"TAB2",#N/A,TRUE,"GENERAL";"TAB3",#N/A,TRUE,"GENERAL";"TAB4",#N/A,TRUE,"GENERAL";"TAB5",#N/A,TRUE,"GENERAL"}</definedName>
    <definedName name="____u6" localSheetId="4" hidden="1">{"TAB1",#N/A,TRUE,"GENERAL";"TAB2",#N/A,TRUE,"GENERAL";"TAB3",#N/A,TRUE,"GENERAL";"TAB4",#N/A,TRUE,"GENERAL";"TAB5",#N/A,TRUE,"GENERAL"}</definedName>
    <definedName name="____u6" localSheetId="1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6" hidden="1">{"via1",#N/A,TRUE,"general";"via2",#N/A,TRUE,"general";"via3",#N/A,TRUE,"general"}</definedName>
    <definedName name="____u7" localSheetId="14" hidden="1">{"via1",#N/A,TRUE,"general";"via2",#N/A,TRUE,"general";"via3",#N/A,TRUE,"general"}</definedName>
    <definedName name="____u7" localSheetId="12" hidden="1">{"via1",#N/A,TRUE,"general";"via2",#N/A,TRUE,"general";"via3",#N/A,TRUE,"general"}</definedName>
    <definedName name="____u7" localSheetId="3" hidden="1">{"via1",#N/A,TRUE,"general";"via2",#N/A,TRUE,"general";"via3",#N/A,TRUE,"general"}</definedName>
    <definedName name="____u7" localSheetId="10" hidden="1">{"via1",#N/A,TRUE,"general";"via2",#N/A,TRUE,"general";"via3",#N/A,TRUE,"general"}</definedName>
    <definedName name="____u7" localSheetId="9" hidden="1">{"via1",#N/A,TRUE,"general";"via2",#N/A,TRUE,"general";"via3",#N/A,TRUE,"general"}</definedName>
    <definedName name="____u7" localSheetId="13" hidden="1">{"via1",#N/A,TRUE,"general";"via2",#N/A,TRUE,"general";"via3",#N/A,TRUE,"general"}</definedName>
    <definedName name="____u7" localSheetId="4" hidden="1">{"via1",#N/A,TRUE,"general";"via2",#N/A,TRUE,"general";"via3",#N/A,TRUE,"general"}</definedName>
    <definedName name="____u7" localSheetId="11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6" hidden="1">{"TAB1",#N/A,TRUE,"GENERAL";"TAB2",#N/A,TRUE,"GENERAL";"TAB3",#N/A,TRUE,"GENERAL";"TAB4",#N/A,TRUE,"GENERAL";"TAB5",#N/A,TRUE,"GENERAL"}</definedName>
    <definedName name="____u8" localSheetId="14" hidden="1">{"TAB1",#N/A,TRUE,"GENERAL";"TAB2",#N/A,TRUE,"GENERAL";"TAB3",#N/A,TRUE,"GENERAL";"TAB4",#N/A,TRUE,"GENERAL";"TAB5",#N/A,TRUE,"GENERAL"}</definedName>
    <definedName name="____u8" localSheetId="12" hidden="1">{"TAB1",#N/A,TRUE,"GENERAL";"TAB2",#N/A,TRUE,"GENERAL";"TAB3",#N/A,TRUE,"GENERAL";"TAB4",#N/A,TRUE,"GENERAL";"TAB5",#N/A,TRUE,"GENERAL"}</definedName>
    <definedName name="____u8" localSheetId="3" hidden="1">{"TAB1",#N/A,TRUE,"GENERAL";"TAB2",#N/A,TRUE,"GENERAL";"TAB3",#N/A,TRUE,"GENERAL";"TAB4",#N/A,TRUE,"GENERAL";"TAB5",#N/A,TRUE,"GENERAL"}</definedName>
    <definedName name="____u8" localSheetId="10" hidden="1">{"TAB1",#N/A,TRUE,"GENERAL";"TAB2",#N/A,TRUE,"GENERAL";"TAB3",#N/A,TRUE,"GENERAL";"TAB4",#N/A,TRUE,"GENERAL";"TAB5",#N/A,TRUE,"GENERAL"}</definedName>
    <definedName name="____u8" localSheetId="9" hidden="1">{"TAB1",#N/A,TRUE,"GENERAL";"TAB2",#N/A,TRUE,"GENERAL";"TAB3",#N/A,TRUE,"GENERAL";"TAB4",#N/A,TRUE,"GENERAL";"TAB5",#N/A,TRUE,"GENERAL"}</definedName>
    <definedName name="____u8" localSheetId="13" hidden="1">{"TAB1",#N/A,TRUE,"GENERAL";"TAB2",#N/A,TRUE,"GENERAL";"TAB3",#N/A,TRUE,"GENERAL";"TAB4",#N/A,TRUE,"GENERAL";"TAB5",#N/A,TRUE,"GENERAL"}</definedName>
    <definedName name="____u8" localSheetId="4" hidden="1">{"TAB1",#N/A,TRUE,"GENERAL";"TAB2",#N/A,TRUE,"GENERAL";"TAB3",#N/A,TRUE,"GENERAL";"TAB4",#N/A,TRUE,"GENERAL";"TAB5",#N/A,TRUE,"GENERAL"}</definedName>
    <definedName name="____u8" localSheetId="11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6" hidden="1">{"TAB1",#N/A,TRUE,"GENERAL";"TAB2",#N/A,TRUE,"GENERAL";"TAB3",#N/A,TRUE,"GENERAL";"TAB4",#N/A,TRUE,"GENERAL";"TAB5",#N/A,TRUE,"GENERAL"}</definedName>
    <definedName name="____u9" localSheetId="14" hidden="1">{"TAB1",#N/A,TRUE,"GENERAL";"TAB2",#N/A,TRUE,"GENERAL";"TAB3",#N/A,TRUE,"GENERAL";"TAB4",#N/A,TRUE,"GENERAL";"TAB5",#N/A,TRUE,"GENERAL"}</definedName>
    <definedName name="____u9" localSheetId="12" hidden="1">{"TAB1",#N/A,TRUE,"GENERAL";"TAB2",#N/A,TRUE,"GENERAL";"TAB3",#N/A,TRUE,"GENERAL";"TAB4",#N/A,TRUE,"GENERAL";"TAB5",#N/A,TRUE,"GENERAL"}</definedName>
    <definedName name="____u9" localSheetId="3" hidden="1">{"TAB1",#N/A,TRUE,"GENERAL";"TAB2",#N/A,TRUE,"GENERAL";"TAB3",#N/A,TRUE,"GENERAL";"TAB4",#N/A,TRUE,"GENERAL";"TAB5",#N/A,TRUE,"GENERAL"}</definedName>
    <definedName name="____u9" localSheetId="10" hidden="1">{"TAB1",#N/A,TRUE,"GENERAL";"TAB2",#N/A,TRUE,"GENERAL";"TAB3",#N/A,TRUE,"GENERAL";"TAB4",#N/A,TRUE,"GENERAL";"TAB5",#N/A,TRUE,"GENERAL"}</definedName>
    <definedName name="____u9" localSheetId="9" hidden="1">{"TAB1",#N/A,TRUE,"GENERAL";"TAB2",#N/A,TRUE,"GENERAL";"TAB3",#N/A,TRUE,"GENERAL";"TAB4",#N/A,TRUE,"GENERAL";"TAB5",#N/A,TRUE,"GENERAL"}</definedName>
    <definedName name="____u9" localSheetId="13" hidden="1">{"TAB1",#N/A,TRUE,"GENERAL";"TAB2",#N/A,TRUE,"GENERAL";"TAB3",#N/A,TRUE,"GENERAL";"TAB4",#N/A,TRUE,"GENERAL";"TAB5",#N/A,TRUE,"GENERAL"}</definedName>
    <definedName name="____u9" localSheetId="4" hidden="1">{"TAB1",#N/A,TRUE,"GENERAL";"TAB2",#N/A,TRUE,"GENERAL";"TAB3",#N/A,TRUE,"GENERAL";"TAB4",#N/A,TRUE,"GENERAL";"TAB5",#N/A,TRUE,"GENERAL"}</definedName>
    <definedName name="____u9" localSheetId="1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DD06">#REF!</definedName>
    <definedName name="____UDD08">#REF!</definedName>
    <definedName name="____UNI32">#REF!</definedName>
    <definedName name="____ur7" localSheetId="6" hidden="1">{"TAB1",#N/A,TRUE,"GENERAL";"TAB2",#N/A,TRUE,"GENERAL";"TAB3",#N/A,TRUE,"GENERAL";"TAB4",#N/A,TRUE,"GENERAL";"TAB5",#N/A,TRUE,"GENERAL"}</definedName>
    <definedName name="____ur7" localSheetId="14" hidden="1">{"TAB1",#N/A,TRUE,"GENERAL";"TAB2",#N/A,TRUE,"GENERAL";"TAB3",#N/A,TRUE,"GENERAL";"TAB4",#N/A,TRUE,"GENERAL";"TAB5",#N/A,TRUE,"GENERAL"}</definedName>
    <definedName name="____ur7" localSheetId="12" hidden="1">{"TAB1",#N/A,TRUE,"GENERAL";"TAB2",#N/A,TRUE,"GENERAL";"TAB3",#N/A,TRUE,"GENERAL";"TAB4",#N/A,TRUE,"GENERAL";"TAB5",#N/A,TRUE,"GENERAL"}</definedName>
    <definedName name="____ur7" localSheetId="3" hidden="1">{"TAB1",#N/A,TRUE,"GENERAL";"TAB2",#N/A,TRUE,"GENERAL";"TAB3",#N/A,TRUE,"GENERAL";"TAB4",#N/A,TRUE,"GENERAL";"TAB5",#N/A,TRUE,"GENERAL"}</definedName>
    <definedName name="____ur7" localSheetId="10" hidden="1">{"TAB1",#N/A,TRUE,"GENERAL";"TAB2",#N/A,TRUE,"GENERAL";"TAB3",#N/A,TRUE,"GENERAL";"TAB4",#N/A,TRUE,"GENERAL";"TAB5",#N/A,TRUE,"GENERAL"}</definedName>
    <definedName name="____ur7" localSheetId="9" hidden="1">{"TAB1",#N/A,TRUE,"GENERAL";"TAB2",#N/A,TRUE,"GENERAL";"TAB3",#N/A,TRUE,"GENERAL";"TAB4",#N/A,TRUE,"GENERAL";"TAB5",#N/A,TRUE,"GENERAL"}</definedName>
    <definedName name="____ur7" localSheetId="13" hidden="1">{"TAB1",#N/A,TRUE,"GENERAL";"TAB2",#N/A,TRUE,"GENERAL";"TAB3",#N/A,TRUE,"GENERAL";"TAB4",#N/A,TRUE,"GENERAL";"TAB5",#N/A,TRUE,"GENERAL"}</definedName>
    <definedName name="____ur7" localSheetId="4" hidden="1">{"TAB1",#N/A,TRUE,"GENERAL";"TAB2",#N/A,TRUE,"GENERAL";"TAB3",#N/A,TRUE,"GENERAL";"TAB4",#N/A,TRUE,"GENERAL";"TAB5",#N/A,TRUE,"GENERAL"}</definedName>
    <definedName name="____ur7" localSheetId="1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6" hidden="1">{"via1",#N/A,TRUE,"general";"via2",#N/A,TRUE,"general";"via3",#N/A,TRUE,"general"}</definedName>
    <definedName name="____v2" localSheetId="14" hidden="1">{"via1",#N/A,TRUE,"general";"via2",#N/A,TRUE,"general";"via3",#N/A,TRUE,"general"}</definedName>
    <definedName name="____v2" localSheetId="12" hidden="1">{"via1",#N/A,TRUE,"general";"via2",#N/A,TRUE,"general";"via3",#N/A,TRUE,"general"}</definedName>
    <definedName name="____v2" localSheetId="3" hidden="1">{"via1",#N/A,TRUE,"general";"via2",#N/A,TRUE,"general";"via3",#N/A,TRUE,"general"}</definedName>
    <definedName name="____v2" localSheetId="10" hidden="1">{"via1",#N/A,TRUE,"general";"via2",#N/A,TRUE,"general";"via3",#N/A,TRUE,"general"}</definedName>
    <definedName name="____v2" localSheetId="9" hidden="1">{"via1",#N/A,TRUE,"general";"via2",#N/A,TRUE,"general";"via3",#N/A,TRUE,"general"}</definedName>
    <definedName name="____v2" localSheetId="13" hidden="1">{"via1",#N/A,TRUE,"general";"via2",#N/A,TRUE,"general";"via3",#N/A,TRUE,"general"}</definedName>
    <definedName name="____v2" localSheetId="4" hidden="1">{"via1",#N/A,TRUE,"general";"via2",#N/A,TRUE,"general";"via3",#N/A,TRUE,"general"}</definedName>
    <definedName name="____v2" localSheetId="11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6" hidden="1">{"TAB1",#N/A,TRUE,"GENERAL";"TAB2",#N/A,TRUE,"GENERAL";"TAB3",#N/A,TRUE,"GENERAL";"TAB4",#N/A,TRUE,"GENERAL";"TAB5",#N/A,TRUE,"GENERAL"}</definedName>
    <definedName name="____v3" localSheetId="14" hidden="1">{"TAB1",#N/A,TRUE,"GENERAL";"TAB2",#N/A,TRUE,"GENERAL";"TAB3",#N/A,TRUE,"GENERAL";"TAB4",#N/A,TRUE,"GENERAL";"TAB5",#N/A,TRUE,"GENERAL"}</definedName>
    <definedName name="____v3" localSheetId="12" hidden="1">{"TAB1",#N/A,TRUE,"GENERAL";"TAB2",#N/A,TRUE,"GENERAL";"TAB3",#N/A,TRUE,"GENERAL";"TAB4",#N/A,TRUE,"GENERAL";"TAB5",#N/A,TRUE,"GENERAL"}</definedName>
    <definedName name="____v3" localSheetId="3" hidden="1">{"TAB1",#N/A,TRUE,"GENERAL";"TAB2",#N/A,TRUE,"GENERAL";"TAB3",#N/A,TRUE,"GENERAL";"TAB4",#N/A,TRUE,"GENERAL";"TAB5",#N/A,TRUE,"GENERAL"}</definedName>
    <definedName name="____v3" localSheetId="10" hidden="1">{"TAB1",#N/A,TRUE,"GENERAL";"TAB2",#N/A,TRUE,"GENERAL";"TAB3",#N/A,TRUE,"GENERAL";"TAB4",#N/A,TRUE,"GENERAL";"TAB5",#N/A,TRUE,"GENERAL"}</definedName>
    <definedName name="____v3" localSheetId="9" hidden="1">{"TAB1",#N/A,TRUE,"GENERAL";"TAB2",#N/A,TRUE,"GENERAL";"TAB3",#N/A,TRUE,"GENERAL";"TAB4",#N/A,TRUE,"GENERAL";"TAB5",#N/A,TRUE,"GENERAL"}</definedName>
    <definedName name="____v3" localSheetId="13" hidden="1">{"TAB1",#N/A,TRUE,"GENERAL";"TAB2",#N/A,TRUE,"GENERAL";"TAB3",#N/A,TRUE,"GENERAL";"TAB4",#N/A,TRUE,"GENERAL";"TAB5",#N/A,TRUE,"GENERAL"}</definedName>
    <definedName name="____v3" localSheetId="4" hidden="1">{"TAB1",#N/A,TRUE,"GENERAL";"TAB2",#N/A,TRUE,"GENERAL";"TAB3",#N/A,TRUE,"GENERAL";"TAB4",#N/A,TRUE,"GENERAL";"TAB5",#N/A,TRUE,"GENERAL"}</definedName>
    <definedName name="____v3" localSheetId="11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6" hidden="1">{"TAB1",#N/A,TRUE,"GENERAL";"TAB2",#N/A,TRUE,"GENERAL";"TAB3",#N/A,TRUE,"GENERAL";"TAB4",#N/A,TRUE,"GENERAL";"TAB5",#N/A,TRUE,"GENERAL"}</definedName>
    <definedName name="____v4" localSheetId="14" hidden="1">{"TAB1",#N/A,TRUE,"GENERAL";"TAB2",#N/A,TRUE,"GENERAL";"TAB3",#N/A,TRUE,"GENERAL";"TAB4",#N/A,TRUE,"GENERAL";"TAB5",#N/A,TRUE,"GENERAL"}</definedName>
    <definedName name="____v4" localSheetId="12" hidden="1">{"TAB1",#N/A,TRUE,"GENERAL";"TAB2",#N/A,TRUE,"GENERAL";"TAB3",#N/A,TRUE,"GENERAL";"TAB4",#N/A,TRUE,"GENERAL";"TAB5",#N/A,TRUE,"GENERAL"}</definedName>
    <definedName name="____v4" localSheetId="3" hidden="1">{"TAB1",#N/A,TRUE,"GENERAL";"TAB2",#N/A,TRUE,"GENERAL";"TAB3",#N/A,TRUE,"GENERAL";"TAB4",#N/A,TRUE,"GENERAL";"TAB5",#N/A,TRUE,"GENERAL"}</definedName>
    <definedName name="____v4" localSheetId="10" hidden="1">{"TAB1",#N/A,TRUE,"GENERAL";"TAB2",#N/A,TRUE,"GENERAL";"TAB3",#N/A,TRUE,"GENERAL";"TAB4",#N/A,TRUE,"GENERAL";"TAB5",#N/A,TRUE,"GENERAL"}</definedName>
    <definedName name="____v4" localSheetId="9" hidden="1">{"TAB1",#N/A,TRUE,"GENERAL";"TAB2",#N/A,TRUE,"GENERAL";"TAB3",#N/A,TRUE,"GENERAL";"TAB4",#N/A,TRUE,"GENERAL";"TAB5",#N/A,TRUE,"GENERAL"}</definedName>
    <definedName name="____v4" localSheetId="13" hidden="1">{"TAB1",#N/A,TRUE,"GENERAL";"TAB2",#N/A,TRUE,"GENERAL";"TAB3",#N/A,TRUE,"GENERAL";"TAB4",#N/A,TRUE,"GENERAL";"TAB5",#N/A,TRUE,"GENERAL"}</definedName>
    <definedName name="____v4" localSheetId="4" hidden="1">{"TAB1",#N/A,TRUE,"GENERAL";"TAB2",#N/A,TRUE,"GENERAL";"TAB3",#N/A,TRUE,"GENERAL";"TAB4",#N/A,TRUE,"GENERAL";"TAB5",#N/A,TRUE,"GENERAL"}</definedName>
    <definedName name="____v4" localSheetId="1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6" hidden="1">{"TAB1",#N/A,TRUE,"GENERAL";"TAB2",#N/A,TRUE,"GENERAL";"TAB3",#N/A,TRUE,"GENERAL";"TAB4",#N/A,TRUE,"GENERAL";"TAB5",#N/A,TRUE,"GENERAL"}</definedName>
    <definedName name="____v5" localSheetId="14" hidden="1">{"TAB1",#N/A,TRUE,"GENERAL";"TAB2",#N/A,TRUE,"GENERAL";"TAB3",#N/A,TRUE,"GENERAL";"TAB4",#N/A,TRUE,"GENERAL";"TAB5",#N/A,TRUE,"GENERAL"}</definedName>
    <definedName name="____v5" localSheetId="12" hidden="1">{"TAB1",#N/A,TRUE,"GENERAL";"TAB2",#N/A,TRUE,"GENERAL";"TAB3",#N/A,TRUE,"GENERAL";"TAB4",#N/A,TRUE,"GENERAL";"TAB5",#N/A,TRUE,"GENERAL"}</definedName>
    <definedName name="____v5" localSheetId="3" hidden="1">{"TAB1",#N/A,TRUE,"GENERAL";"TAB2",#N/A,TRUE,"GENERAL";"TAB3",#N/A,TRUE,"GENERAL";"TAB4",#N/A,TRUE,"GENERAL";"TAB5",#N/A,TRUE,"GENERAL"}</definedName>
    <definedName name="____v5" localSheetId="10" hidden="1">{"TAB1",#N/A,TRUE,"GENERAL";"TAB2",#N/A,TRUE,"GENERAL";"TAB3",#N/A,TRUE,"GENERAL";"TAB4",#N/A,TRUE,"GENERAL";"TAB5",#N/A,TRUE,"GENERAL"}</definedName>
    <definedName name="____v5" localSheetId="9" hidden="1">{"TAB1",#N/A,TRUE,"GENERAL";"TAB2",#N/A,TRUE,"GENERAL";"TAB3",#N/A,TRUE,"GENERAL";"TAB4",#N/A,TRUE,"GENERAL";"TAB5",#N/A,TRUE,"GENERAL"}</definedName>
    <definedName name="____v5" localSheetId="13" hidden="1">{"TAB1",#N/A,TRUE,"GENERAL";"TAB2",#N/A,TRUE,"GENERAL";"TAB3",#N/A,TRUE,"GENERAL";"TAB4",#N/A,TRUE,"GENERAL";"TAB5",#N/A,TRUE,"GENERAL"}</definedName>
    <definedName name="____v5" localSheetId="4" hidden="1">{"TAB1",#N/A,TRUE,"GENERAL";"TAB2",#N/A,TRUE,"GENERAL";"TAB3",#N/A,TRUE,"GENERAL";"TAB4",#N/A,TRUE,"GENERAL";"TAB5",#N/A,TRUE,"GENERAL"}</definedName>
    <definedName name="____v5" localSheetId="1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6" hidden="1">{"TAB1",#N/A,TRUE,"GENERAL";"TAB2",#N/A,TRUE,"GENERAL";"TAB3",#N/A,TRUE,"GENERAL";"TAB4",#N/A,TRUE,"GENERAL";"TAB5",#N/A,TRUE,"GENERAL"}</definedName>
    <definedName name="____v6" localSheetId="14" hidden="1">{"TAB1",#N/A,TRUE,"GENERAL";"TAB2",#N/A,TRUE,"GENERAL";"TAB3",#N/A,TRUE,"GENERAL";"TAB4",#N/A,TRUE,"GENERAL";"TAB5",#N/A,TRUE,"GENERAL"}</definedName>
    <definedName name="____v6" localSheetId="12" hidden="1">{"TAB1",#N/A,TRUE,"GENERAL";"TAB2",#N/A,TRUE,"GENERAL";"TAB3",#N/A,TRUE,"GENERAL";"TAB4",#N/A,TRUE,"GENERAL";"TAB5",#N/A,TRUE,"GENERAL"}</definedName>
    <definedName name="____v6" localSheetId="3" hidden="1">{"TAB1",#N/A,TRUE,"GENERAL";"TAB2",#N/A,TRUE,"GENERAL";"TAB3",#N/A,TRUE,"GENERAL";"TAB4",#N/A,TRUE,"GENERAL";"TAB5",#N/A,TRUE,"GENERAL"}</definedName>
    <definedName name="____v6" localSheetId="10" hidden="1">{"TAB1",#N/A,TRUE,"GENERAL";"TAB2",#N/A,TRUE,"GENERAL";"TAB3",#N/A,TRUE,"GENERAL";"TAB4",#N/A,TRUE,"GENERAL";"TAB5",#N/A,TRUE,"GENERAL"}</definedName>
    <definedName name="____v6" localSheetId="9" hidden="1">{"TAB1",#N/A,TRUE,"GENERAL";"TAB2",#N/A,TRUE,"GENERAL";"TAB3",#N/A,TRUE,"GENERAL";"TAB4",#N/A,TRUE,"GENERAL";"TAB5",#N/A,TRUE,"GENERAL"}</definedName>
    <definedName name="____v6" localSheetId="13" hidden="1">{"TAB1",#N/A,TRUE,"GENERAL";"TAB2",#N/A,TRUE,"GENERAL";"TAB3",#N/A,TRUE,"GENERAL";"TAB4",#N/A,TRUE,"GENERAL";"TAB5",#N/A,TRUE,"GENERAL"}</definedName>
    <definedName name="____v6" localSheetId="4" hidden="1">{"TAB1",#N/A,TRUE,"GENERAL";"TAB2",#N/A,TRUE,"GENERAL";"TAB3",#N/A,TRUE,"GENERAL";"TAB4",#N/A,TRUE,"GENERAL";"TAB5",#N/A,TRUE,"GENERAL"}</definedName>
    <definedName name="____v6" localSheetId="1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6" hidden="1">{"via1",#N/A,TRUE,"general";"via2",#N/A,TRUE,"general";"via3",#N/A,TRUE,"general"}</definedName>
    <definedName name="____v7" localSheetId="14" hidden="1">{"via1",#N/A,TRUE,"general";"via2",#N/A,TRUE,"general";"via3",#N/A,TRUE,"general"}</definedName>
    <definedName name="____v7" localSheetId="12" hidden="1">{"via1",#N/A,TRUE,"general";"via2",#N/A,TRUE,"general";"via3",#N/A,TRUE,"general"}</definedName>
    <definedName name="____v7" localSheetId="3" hidden="1">{"via1",#N/A,TRUE,"general";"via2",#N/A,TRUE,"general";"via3",#N/A,TRUE,"general"}</definedName>
    <definedName name="____v7" localSheetId="10" hidden="1">{"via1",#N/A,TRUE,"general";"via2",#N/A,TRUE,"general";"via3",#N/A,TRUE,"general"}</definedName>
    <definedName name="____v7" localSheetId="9" hidden="1">{"via1",#N/A,TRUE,"general";"via2",#N/A,TRUE,"general";"via3",#N/A,TRUE,"general"}</definedName>
    <definedName name="____v7" localSheetId="13" hidden="1">{"via1",#N/A,TRUE,"general";"via2",#N/A,TRUE,"general";"via3",#N/A,TRUE,"general"}</definedName>
    <definedName name="____v7" localSheetId="4" hidden="1">{"via1",#N/A,TRUE,"general";"via2",#N/A,TRUE,"general";"via3",#N/A,TRUE,"general"}</definedName>
    <definedName name="____v7" localSheetId="11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6" hidden="1">{"TAB1",#N/A,TRUE,"GENERAL";"TAB2",#N/A,TRUE,"GENERAL";"TAB3",#N/A,TRUE,"GENERAL";"TAB4",#N/A,TRUE,"GENERAL";"TAB5",#N/A,TRUE,"GENERAL"}</definedName>
    <definedName name="____v8" localSheetId="14" hidden="1">{"TAB1",#N/A,TRUE,"GENERAL";"TAB2",#N/A,TRUE,"GENERAL";"TAB3",#N/A,TRUE,"GENERAL";"TAB4",#N/A,TRUE,"GENERAL";"TAB5",#N/A,TRUE,"GENERAL"}</definedName>
    <definedName name="____v8" localSheetId="12" hidden="1">{"TAB1",#N/A,TRUE,"GENERAL";"TAB2",#N/A,TRUE,"GENERAL";"TAB3",#N/A,TRUE,"GENERAL";"TAB4",#N/A,TRUE,"GENERAL";"TAB5",#N/A,TRUE,"GENERAL"}</definedName>
    <definedName name="____v8" localSheetId="3" hidden="1">{"TAB1",#N/A,TRUE,"GENERAL";"TAB2",#N/A,TRUE,"GENERAL";"TAB3",#N/A,TRUE,"GENERAL";"TAB4",#N/A,TRUE,"GENERAL";"TAB5",#N/A,TRUE,"GENERAL"}</definedName>
    <definedName name="____v8" localSheetId="10" hidden="1">{"TAB1",#N/A,TRUE,"GENERAL";"TAB2",#N/A,TRUE,"GENERAL";"TAB3",#N/A,TRUE,"GENERAL";"TAB4",#N/A,TRUE,"GENERAL";"TAB5",#N/A,TRUE,"GENERAL"}</definedName>
    <definedName name="____v8" localSheetId="9" hidden="1">{"TAB1",#N/A,TRUE,"GENERAL";"TAB2",#N/A,TRUE,"GENERAL";"TAB3",#N/A,TRUE,"GENERAL";"TAB4",#N/A,TRUE,"GENERAL";"TAB5",#N/A,TRUE,"GENERAL"}</definedName>
    <definedName name="____v8" localSheetId="13" hidden="1">{"TAB1",#N/A,TRUE,"GENERAL";"TAB2",#N/A,TRUE,"GENERAL";"TAB3",#N/A,TRUE,"GENERAL";"TAB4",#N/A,TRUE,"GENERAL";"TAB5",#N/A,TRUE,"GENERAL"}</definedName>
    <definedName name="____v8" localSheetId="4" hidden="1">{"TAB1",#N/A,TRUE,"GENERAL";"TAB2",#N/A,TRUE,"GENERAL";"TAB3",#N/A,TRUE,"GENERAL";"TAB4",#N/A,TRUE,"GENERAL";"TAB5",#N/A,TRUE,"GENERAL"}</definedName>
    <definedName name="____v8" localSheetId="11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6" hidden="1">{"TAB1",#N/A,TRUE,"GENERAL";"TAB2",#N/A,TRUE,"GENERAL";"TAB3",#N/A,TRUE,"GENERAL";"TAB4",#N/A,TRUE,"GENERAL";"TAB5",#N/A,TRUE,"GENERAL"}</definedName>
    <definedName name="____v9" localSheetId="14" hidden="1">{"TAB1",#N/A,TRUE,"GENERAL";"TAB2",#N/A,TRUE,"GENERAL";"TAB3",#N/A,TRUE,"GENERAL";"TAB4",#N/A,TRUE,"GENERAL";"TAB5",#N/A,TRUE,"GENERAL"}</definedName>
    <definedName name="____v9" localSheetId="12" hidden="1">{"TAB1",#N/A,TRUE,"GENERAL";"TAB2",#N/A,TRUE,"GENERAL";"TAB3",#N/A,TRUE,"GENERAL";"TAB4",#N/A,TRUE,"GENERAL";"TAB5",#N/A,TRUE,"GENERAL"}</definedName>
    <definedName name="____v9" localSheetId="3" hidden="1">{"TAB1",#N/A,TRUE,"GENERAL";"TAB2",#N/A,TRUE,"GENERAL";"TAB3",#N/A,TRUE,"GENERAL";"TAB4",#N/A,TRUE,"GENERAL";"TAB5",#N/A,TRUE,"GENERAL"}</definedName>
    <definedName name="____v9" localSheetId="10" hidden="1">{"TAB1",#N/A,TRUE,"GENERAL";"TAB2",#N/A,TRUE,"GENERAL";"TAB3",#N/A,TRUE,"GENERAL";"TAB4",#N/A,TRUE,"GENERAL";"TAB5",#N/A,TRUE,"GENERAL"}</definedName>
    <definedName name="____v9" localSheetId="9" hidden="1">{"TAB1",#N/A,TRUE,"GENERAL";"TAB2",#N/A,TRUE,"GENERAL";"TAB3",#N/A,TRUE,"GENERAL";"TAB4",#N/A,TRUE,"GENERAL";"TAB5",#N/A,TRUE,"GENERAL"}</definedName>
    <definedName name="____v9" localSheetId="13" hidden="1">{"TAB1",#N/A,TRUE,"GENERAL";"TAB2",#N/A,TRUE,"GENERAL";"TAB3",#N/A,TRUE,"GENERAL";"TAB4",#N/A,TRUE,"GENERAL";"TAB5",#N/A,TRUE,"GENERAL"}</definedName>
    <definedName name="____v9" localSheetId="4" hidden="1">{"TAB1",#N/A,TRUE,"GENERAL";"TAB2",#N/A,TRUE,"GENERAL";"TAB3",#N/A,TRUE,"GENERAL";"TAB4",#N/A,TRUE,"GENERAL";"TAB5",#N/A,TRUE,"GENERAL"}</definedName>
    <definedName name="____v9" localSheetId="1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6" hidden="1">{"via1",#N/A,TRUE,"general";"via2",#N/A,TRUE,"general";"via3",#N/A,TRUE,"general"}</definedName>
    <definedName name="____vfv4" localSheetId="14" hidden="1">{"via1",#N/A,TRUE,"general";"via2",#N/A,TRUE,"general";"via3",#N/A,TRUE,"general"}</definedName>
    <definedName name="____vfv4" localSheetId="12" hidden="1">{"via1",#N/A,TRUE,"general";"via2",#N/A,TRUE,"general";"via3",#N/A,TRUE,"general"}</definedName>
    <definedName name="____vfv4" localSheetId="3" hidden="1">{"via1",#N/A,TRUE,"general";"via2",#N/A,TRUE,"general";"via3",#N/A,TRUE,"general"}</definedName>
    <definedName name="____vfv4" localSheetId="10" hidden="1">{"via1",#N/A,TRUE,"general";"via2",#N/A,TRUE,"general";"via3",#N/A,TRUE,"general"}</definedName>
    <definedName name="____vfv4" localSheetId="9" hidden="1">{"via1",#N/A,TRUE,"general";"via2",#N/A,TRUE,"general";"via3",#N/A,TRUE,"general"}</definedName>
    <definedName name="____vfv4" localSheetId="13" hidden="1">{"via1",#N/A,TRUE,"general";"via2",#N/A,TRUE,"general";"via3",#N/A,TRUE,"general"}</definedName>
    <definedName name="____vfv4" localSheetId="4" hidden="1">{"via1",#N/A,TRUE,"general";"via2",#N/A,TRUE,"general";"via3",#N/A,TRUE,"general"}</definedName>
    <definedName name="____vfv4" localSheetId="11" hidden="1">{"via1",#N/A,TRUE,"general";"via2",#N/A,TRUE,"general";"via3",#N/A,TRUE,"general"}</definedName>
    <definedName name="____vfv4" hidden="1">{"via1",#N/A,TRUE,"general";"via2",#N/A,TRUE,"general";"via3",#N/A,TRUE,"general"}</definedName>
    <definedName name="____x1" localSheetId="6" hidden="1">{"TAB1",#N/A,TRUE,"GENERAL";"TAB2",#N/A,TRUE,"GENERAL";"TAB3",#N/A,TRUE,"GENERAL";"TAB4",#N/A,TRUE,"GENERAL";"TAB5",#N/A,TRUE,"GENERAL"}</definedName>
    <definedName name="____x1" localSheetId="14" hidden="1">{"TAB1",#N/A,TRUE,"GENERAL";"TAB2",#N/A,TRUE,"GENERAL";"TAB3",#N/A,TRUE,"GENERAL";"TAB4",#N/A,TRUE,"GENERAL";"TAB5",#N/A,TRUE,"GENERAL"}</definedName>
    <definedName name="____x1" localSheetId="12" hidden="1">{"TAB1",#N/A,TRUE,"GENERAL";"TAB2",#N/A,TRUE,"GENERAL";"TAB3",#N/A,TRUE,"GENERAL";"TAB4",#N/A,TRUE,"GENERAL";"TAB5",#N/A,TRUE,"GENERAL"}</definedName>
    <definedName name="____x1" localSheetId="3" hidden="1">{"TAB1",#N/A,TRUE,"GENERAL";"TAB2",#N/A,TRUE,"GENERAL";"TAB3",#N/A,TRUE,"GENERAL";"TAB4",#N/A,TRUE,"GENERAL";"TAB5",#N/A,TRUE,"GENERAL"}</definedName>
    <definedName name="____x1" localSheetId="10" hidden="1">{"TAB1",#N/A,TRUE,"GENERAL";"TAB2",#N/A,TRUE,"GENERAL";"TAB3",#N/A,TRUE,"GENERAL";"TAB4",#N/A,TRUE,"GENERAL";"TAB5",#N/A,TRUE,"GENERAL"}</definedName>
    <definedName name="____x1" localSheetId="9" hidden="1">{"TAB1",#N/A,TRUE,"GENERAL";"TAB2",#N/A,TRUE,"GENERAL";"TAB3",#N/A,TRUE,"GENERAL";"TAB4",#N/A,TRUE,"GENERAL";"TAB5",#N/A,TRUE,"GENERAL"}</definedName>
    <definedName name="____x1" localSheetId="13" hidden="1">{"TAB1",#N/A,TRUE,"GENERAL";"TAB2",#N/A,TRUE,"GENERAL";"TAB3",#N/A,TRUE,"GENERAL";"TAB4",#N/A,TRUE,"GENERAL";"TAB5",#N/A,TRUE,"GENERAL"}</definedName>
    <definedName name="____x1" localSheetId="4" hidden="1">{"TAB1",#N/A,TRUE,"GENERAL";"TAB2",#N/A,TRUE,"GENERAL";"TAB3",#N/A,TRUE,"GENERAL";"TAB4",#N/A,TRUE,"GENERAL";"TAB5",#N/A,TRUE,"GENERAL"}</definedName>
    <definedName name="____x1" localSheetId="11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6" hidden="1">{"via1",#N/A,TRUE,"general";"via2",#N/A,TRUE,"general";"via3",#N/A,TRUE,"general"}</definedName>
    <definedName name="____x2" localSheetId="14" hidden="1">{"via1",#N/A,TRUE,"general";"via2",#N/A,TRUE,"general";"via3",#N/A,TRUE,"general"}</definedName>
    <definedName name="____x2" localSheetId="12" hidden="1">{"via1",#N/A,TRUE,"general";"via2",#N/A,TRUE,"general";"via3",#N/A,TRUE,"general"}</definedName>
    <definedName name="____x2" localSheetId="3" hidden="1">{"via1",#N/A,TRUE,"general";"via2",#N/A,TRUE,"general";"via3",#N/A,TRUE,"general"}</definedName>
    <definedName name="____x2" localSheetId="10" hidden="1">{"via1",#N/A,TRUE,"general";"via2",#N/A,TRUE,"general";"via3",#N/A,TRUE,"general"}</definedName>
    <definedName name="____x2" localSheetId="9" hidden="1">{"via1",#N/A,TRUE,"general";"via2",#N/A,TRUE,"general";"via3",#N/A,TRUE,"general"}</definedName>
    <definedName name="____x2" localSheetId="13" hidden="1">{"via1",#N/A,TRUE,"general";"via2",#N/A,TRUE,"general";"via3",#N/A,TRUE,"general"}</definedName>
    <definedName name="____x2" localSheetId="4" hidden="1">{"via1",#N/A,TRUE,"general";"via2",#N/A,TRUE,"general";"via3",#N/A,TRUE,"general"}</definedName>
    <definedName name="____x2" localSheetId="11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6" hidden="1">{"via1",#N/A,TRUE,"general";"via2",#N/A,TRUE,"general";"via3",#N/A,TRUE,"general"}</definedName>
    <definedName name="____x3" localSheetId="14" hidden="1">{"via1",#N/A,TRUE,"general";"via2",#N/A,TRUE,"general";"via3",#N/A,TRUE,"general"}</definedName>
    <definedName name="____x3" localSheetId="12" hidden="1">{"via1",#N/A,TRUE,"general";"via2",#N/A,TRUE,"general";"via3",#N/A,TRUE,"general"}</definedName>
    <definedName name="____x3" localSheetId="3" hidden="1">{"via1",#N/A,TRUE,"general";"via2",#N/A,TRUE,"general";"via3",#N/A,TRUE,"general"}</definedName>
    <definedName name="____x3" localSheetId="10" hidden="1">{"via1",#N/A,TRUE,"general";"via2",#N/A,TRUE,"general";"via3",#N/A,TRUE,"general"}</definedName>
    <definedName name="____x3" localSheetId="9" hidden="1">{"via1",#N/A,TRUE,"general";"via2",#N/A,TRUE,"general";"via3",#N/A,TRUE,"general"}</definedName>
    <definedName name="____x3" localSheetId="13" hidden="1">{"via1",#N/A,TRUE,"general";"via2",#N/A,TRUE,"general";"via3",#N/A,TRUE,"general"}</definedName>
    <definedName name="____x3" localSheetId="4" hidden="1">{"via1",#N/A,TRUE,"general";"via2",#N/A,TRUE,"general";"via3",#N/A,TRUE,"general"}</definedName>
    <definedName name="____x3" localSheetId="11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6" hidden="1">{"via1",#N/A,TRUE,"general";"via2",#N/A,TRUE,"general";"via3",#N/A,TRUE,"general"}</definedName>
    <definedName name="____x4" localSheetId="14" hidden="1">{"via1",#N/A,TRUE,"general";"via2",#N/A,TRUE,"general";"via3",#N/A,TRUE,"general"}</definedName>
    <definedName name="____x4" localSheetId="12" hidden="1">{"via1",#N/A,TRUE,"general";"via2",#N/A,TRUE,"general";"via3",#N/A,TRUE,"general"}</definedName>
    <definedName name="____x4" localSheetId="3" hidden="1">{"via1",#N/A,TRUE,"general";"via2",#N/A,TRUE,"general";"via3",#N/A,TRUE,"general"}</definedName>
    <definedName name="____x4" localSheetId="10" hidden="1">{"via1",#N/A,TRUE,"general";"via2",#N/A,TRUE,"general";"via3",#N/A,TRUE,"general"}</definedName>
    <definedName name="____x4" localSheetId="9" hidden="1">{"via1",#N/A,TRUE,"general";"via2",#N/A,TRUE,"general";"via3",#N/A,TRUE,"general"}</definedName>
    <definedName name="____x4" localSheetId="13" hidden="1">{"via1",#N/A,TRUE,"general";"via2",#N/A,TRUE,"general";"via3",#N/A,TRUE,"general"}</definedName>
    <definedName name="____x4" localSheetId="4" hidden="1">{"via1",#N/A,TRUE,"general";"via2",#N/A,TRUE,"general";"via3",#N/A,TRUE,"general"}</definedName>
    <definedName name="____x4" localSheetId="11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6" hidden="1">{"TAB1",#N/A,TRUE,"GENERAL";"TAB2",#N/A,TRUE,"GENERAL";"TAB3",#N/A,TRUE,"GENERAL";"TAB4",#N/A,TRUE,"GENERAL";"TAB5",#N/A,TRUE,"GENERAL"}</definedName>
    <definedName name="____x5" localSheetId="14" hidden="1">{"TAB1",#N/A,TRUE,"GENERAL";"TAB2",#N/A,TRUE,"GENERAL";"TAB3",#N/A,TRUE,"GENERAL";"TAB4",#N/A,TRUE,"GENERAL";"TAB5",#N/A,TRUE,"GENERAL"}</definedName>
    <definedName name="____x5" localSheetId="12" hidden="1">{"TAB1",#N/A,TRUE,"GENERAL";"TAB2",#N/A,TRUE,"GENERAL";"TAB3",#N/A,TRUE,"GENERAL";"TAB4",#N/A,TRUE,"GENERAL";"TAB5",#N/A,TRUE,"GENERAL"}</definedName>
    <definedName name="____x5" localSheetId="3" hidden="1">{"TAB1",#N/A,TRUE,"GENERAL";"TAB2",#N/A,TRUE,"GENERAL";"TAB3",#N/A,TRUE,"GENERAL";"TAB4",#N/A,TRUE,"GENERAL";"TAB5",#N/A,TRUE,"GENERAL"}</definedName>
    <definedName name="____x5" localSheetId="10" hidden="1">{"TAB1",#N/A,TRUE,"GENERAL";"TAB2",#N/A,TRUE,"GENERAL";"TAB3",#N/A,TRUE,"GENERAL";"TAB4",#N/A,TRUE,"GENERAL";"TAB5",#N/A,TRUE,"GENERAL"}</definedName>
    <definedName name="____x5" localSheetId="9" hidden="1">{"TAB1",#N/A,TRUE,"GENERAL";"TAB2",#N/A,TRUE,"GENERAL";"TAB3",#N/A,TRUE,"GENERAL";"TAB4",#N/A,TRUE,"GENERAL";"TAB5",#N/A,TRUE,"GENERAL"}</definedName>
    <definedName name="____x5" localSheetId="13" hidden="1">{"TAB1",#N/A,TRUE,"GENERAL";"TAB2",#N/A,TRUE,"GENERAL";"TAB3",#N/A,TRUE,"GENERAL";"TAB4",#N/A,TRUE,"GENERAL";"TAB5",#N/A,TRUE,"GENERAL"}</definedName>
    <definedName name="____x5" localSheetId="4" hidden="1">{"TAB1",#N/A,TRUE,"GENERAL";"TAB2",#N/A,TRUE,"GENERAL";"TAB3",#N/A,TRUE,"GENERAL";"TAB4",#N/A,TRUE,"GENERAL";"TAB5",#N/A,TRUE,"GENERAL"}</definedName>
    <definedName name="____x5" localSheetId="11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6" hidden="1">{"TAB1",#N/A,TRUE,"GENERAL";"TAB2",#N/A,TRUE,"GENERAL";"TAB3",#N/A,TRUE,"GENERAL";"TAB4",#N/A,TRUE,"GENERAL";"TAB5",#N/A,TRUE,"GENERAL"}</definedName>
    <definedName name="____x6" localSheetId="14" hidden="1">{"TAB1",#N/A,TRUE,"GENERAL";"TAB2",#N/A,TRUE,"GENERAL";"TAB3",#N/A,TRUE,"GENERAL";"TAB4",#N/A,TRUE,"GENERAL";"TAB5",#N/A,TRUE,"GENERAL"}</definedName>
    <definedName name="____x6" localSheetId="12" hidden="1">{"TAB1",#N/A,TRUE,"GENERAL";"TAB2",#N/A,TRUE,"GENERAL";"TAB3",#N/A,TRUE,"GENERAL";"TAB4",#N/A,TRUE,"GENERAL";"TAB5",#N/A,TRUE,"GENERAL"}</definedName>
    <definedName name="____x6" localSheetId="3" hidden="1">{"TAB1",#N/A,TRUE,"GENERAL";"TAB2",#N/A,TRUE,"GENERAL";"TAB3",#N/A,TRUE,"GENERAL";"TAB4",#N/A,TRUE,"GENERAL";"TAB5",#N/A,TRUE,"GENERAL"}</definedName>
    <definedName name="____x6" localSheetId="10" hidden="1">{"TAB1",#N/A,TRUE,"GENERAL";"TAB2",#N/A,TRUE,"GENERAL";"TAB3",#N/A,TRUE,"GENERAL";"TAB4",#N/A,TRUE,"GENERAL";"TAB5",#N/A,TRUE,"GENERAL"}</definedName>
    <definedName name="____x6" localSheetId="9" hidden="1">{"TAB1",#N/A,TRUE,"GENERAL";"TAB2",#N/A,TRUE,"GENERAL";"TAB3",#N/A,TRUE,"GENERAL";"TAB4",#N/A,TRUE,"GENERAL";"TAB5",#N/A,TRUE,"GENERAL"}</definedName>
    <definedName name="____x6" localSheetId="13" hidden="1">{"TAB1",#N/A,TRUE,"GENERAL";"TAB2",#N/A,TRUE,"GENERAL";"TAB3",#N/A,TRUE,"GENERAL";"TAB4",#N/A,TRUE,"GENERAL";"TAB5",#N/A,TRUE,"GENERAL"}</definedName>
    <definedName name="____x6" localSheetId="4" hidden="1">{"TAB1",#N/A,TRUE,"GENERAL";"TAB2",#N/A,TRUE,"GENERAL";"TAB3",#N/A,TRUE,"GENERAL";"TAB4",#N/A,TRUE,"GENERAL";"TAB5",#N/A,TRUE,"GENERAL"}</definedName>
    <definedName name="____x6" localSheetId="1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6" hidden="1">{"TAB1",#N/A,TRUE,"GENERAL";"TAB2",#N/A,TRUE,"GENERAL";"TAB3",#N/A,TRUE,"GENERAL";"TAB4",#N/A,TRUE,"GENERAL";"TAB5",#N/A,TRUE,"GENERAL"}</definedName>
    <definedName name="____x7" localSheetId="14" hidden="1">{"TAB1",#N/A,TRUE,"GENERAL";"TAB2",#N/A,TRUE,"GENERAL";"TAB3",#N/A,TRUE,"GENERAL";"TAB4",#N/A,TRUE,"GENERAL";"TAB5",#N/A,TRUE,"GENERAL"}</definedName>
    <definedName name="____x7" localSheetId="12" hidden="1">{"TAB1",#N/A,TRUE,"GENERAL";"TAB2",#N/A,TRUE,"GENERAL";"TAB3",#N/A,TRUE,"GENERAL";"TAB4",#N/A,TRUE,"GENERAL";"TAB5",#N/A,TRUE,"GENERAL"}</definedName>
    <definedName name="____x7" localSheetId="3" hidden="1">{"TAB1",#N/A,TRUE,"GENERAL";"TAB2",#N/A,TRUE,"GENERAL";"TAB3",#N/A,TRUE,"GENERAL";"TAB4",#N/A,TRUE,"GENERAL";"TAB5",#N/A,TRUE,"GENERAL"}</definedName>
    <definedName name="____x7" localSheetId="10" hidden="1">{"TAB1",#N/A,TRUE,"GENERAL";"TAB2",#N/A,TRUE,"GENERAL";"TAB3",#N/A,TRUE,"GENERAL";"TAB4",#N/A,TRUE,"GENERAL";"TAB5",#N/A,TRUE,"GENERAL"}</definedName>
    <definedName name="____x7" localSheetId="9" hidden="1">{"TAB1",#N/A,TRUE,"GENERAL";"TAB2",#N/A,TRUE,"GENERAL";"TAB3",#N/A,TRUE,"GENERAL";"TAB4",#N/A,TRUE,"GENERAL";"TAB5",#N/A,TRUE,"GENERAL"}</definedName>
    <definedName name="____x7" localSheetId="13" hidden="1">{"TAB1",#N/A,TRUE,"GENERAL";"TAB2",#N/A,TRUE,"GENERAL";"TAB3",#N/A,TRUE,"GENERAL";"TAB4",#N/A,TRUE,"GENERAL";"TAB5",#N/A,TRUE,"GENERAL"}</definedName>
    <definedName name="____x7" localSheetId="4" hidden="1">{"TAB1",#N/A,TRUE,"GENERAL";"TAB2",#N/A,TRUE,"GENERAL";"TAB3",#N/A,TRUE,"GENERAL";"TAB4",#N/A,TRUE,"GENERAL";"TAB5",#N/A,TRUE,"GENERAL"}</definedName>
    <definedName name="____x7" localSheetId="1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6" hidden="1">{"via1",#N/A,TRUE,"general";"via2",#N/A,TRUE,"general";"via3",#N/A,TRUE,"general"}</definedName>
    <definedName name="____x8" localSheetId="14" hidden="1">{"via1",#N/A,TRUE,"general";"via2",#N/A,TRUE,"general";"via3",#N/A,TRUE,"general"}</definedName>
    <definedName name="____x8" localSheetId="12" hidden="1">{"via1",#N/A,TRUE,"general";"via2",#N/A,TRUE,"general";"via3",#N/A,TRUE,"general"}</definedName>
    <definedName name="____x8" localSheetId="3" hidden="1">{"via1",#N/A,TRUE,"general";"via2",#N/A,TRUE,"general";"via3",#N/A,TRUE,"general"}</definedName>
    <definedName name="____x8" localSheetId="10" hidden="1">{"via1",#N/A,TRUE,"general";"via2",#N/A,TRUE,"general";"via3",#N/A,TRUE,"general"}</definedName>
    <definedName name="____x8" localSheetId="9" hidden="1">{"via1",#N/A,TRUE,"general";"via2",#N/A,TRUE,"general";"via3",#N/A,TRUE,"general"}</definedName>
    <definedName name="____x8" localSheetId="13" hidden="1">{"via1",#N/A,TRUE,"general";"via2",#N/A,TRUE,"general";"via3",#N/A,TRUE,"general"}</definedName>
    <definedName name="____x8" localSheetId="4" hidden="1">{"via1",#N/A,TRUE,"general";"via2",#N/A,TRUE,"general";"via3",#N/A,TRUE,"general"}</definedName>
    <definedName name="____x8" localSheetId="11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6" hidden="1">{"TAB1",#N/A,TRUE,"GENERAL";"TAB2",#N/A,TRUE,"GENERAL";"TAB3",#N/A,TRUE,"GENERAL";"TAB4",#N/A,TRUE,"GENERAL";"TAB5",#N/A,TRUE,"GENERAL"}</definedName>
    <definedName name="____x9" localSheetId="14" hidden="1">{"TAB1",#N/A,TRUE,"GENERAL";"TAB2",#N/A,TRUE,"GENERAL";"TAB3",#N/A,TRUE,"GENERAL";"TAB4",#N/A,TRUE,"GENERAL";"TAB5",#N/A,TRUE,"GENERAL"}</definedName>
    <definedName name="____x9" localSheetId="12" hidden="1">{"TAB1",#N/A,TRUE,"GENERAL";"TAB2",#N/A,TRUE,"GENERAL";"TAB3",#N/A,TRUE,"GENERAL";"TAB4",#N/A,TRUE,"GENERAL";"TAB5",#N/A,TRUE,"GENERAL"}</definedName>
    <definedName name="____x9" localSheetId="3" hidden="1">{"TAB1",#N/A,TRUE,"GENERAL";"TAB2",#N/A,TRUE,"GENERAL";"TAB3",#N/A,TRUE,"GENERAL";"TAB4",#N/A,TRUE,"GENERAL";"TAB5",#N/A,TRUE,"GENERAL"}</definedName>
    <definedName name="____x9" localSheetId="10" hidden="1">{"TAB1",#N/A,TRUE,"GENERAL";"TAB2",#N/A,TRUE,"GENERAL";"TAB3",#N/A,TRUE,"GENERAL";"TAB4",#N/A,TRUE,"GENERAL";"TAB5",#N/A,TRUE,"GENERAL"}</definedName>
    <definedName name="____x9" localSheetId="9" hidden="1">{"TAB1",#N/A,TRUE,"GENERAL";"TAB2",#N/A,TRUE,"GENERAL";"TAB3",#N/A,TRUE,"GENERAL";"TAB4",#N/A,TRUE,"GENERAL";"TAB5",#N/A,TRUE,"GENERAL"}</definedName>
    <definedName name="____x9" localSheetId="13" hidden="1">{"TAB1",#N/A,TRUE,"GENERAL";"TAB2",#N/A,TRUE,"GENERAL";"TAB3",#N/A,TRUE,"GENERAL";"TAB4",#N/A,TRUE,"GENERAL";"TAB5",#N/A,TRUE,"GENERAL"}</definedName>
    <definedName name="____x9" localSheetId="4" hidden="1">{"TAB1",#N/A,TRUE,"GENERAL";"TAB2",#N/A,TRUE,"GENERAL";"TAB3",#N/A,TRUE,"GENERAL";"TAB4",#N/A,TRUE,"GENERAL";"TAB5",#N/A,TRUE,"GENERAL"}</definedName>
    <definedName name="____x9" localSheetId="11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6" hidden="1">{"TAB1",#N/A,TRUE,"GENERAL";"TAB2",#N/A,TRUE,"GENERAL";"TAB3",#N/A,TRUE,"GENERAL";"TAB4",#N/A,TRUE,"GENERAL";"TAB5",#N/A,TRUE,"GENERAL"}</definedName>
    <definedName name="____y2" localSheetId="14" hidden="1">{"TAB1",#N/A,TRUE,"GENERAL";"TAB2",#N/A,TRUE,"GENERAL";"TAB3",#N/A,TRUE,"GENERAL";"TAB4",#N/A,TRUE,"GENERAL";"TAB5",#N/A,TRUE,"GENERAL"}</definedName>
    <definedName name="____y2" localSheetId="12" hidden="1">{"TAB1",#N/A,TRUE,"GENERAL";"TAB2",#N/A,TRUE,"GENERAL";"TAB3",#N/A,TRUE,"GENERAL";"TAB4",#N/A,TRUE,"GENERAL";"TAB5",#N/A,TRUE,"GENERAL"}</definedName>
    <definedName name="____y2" localSheetId="3" hidden="1">{"TAB1",#N/A,TRUE,"GENERAL";"TAB2",#N/A,TRUE,"GENERAL";"TAB3",#N/A,TRUE,"GENERAL";"TAB4",#N/A,TRUE,"GENERAL";"TAB5",#N/A,TRUE,"GENERAL"}</definedName>
    <definedName name="____y2" localSheetId="10" hidden="1">{"TAB1",#N/A,TRUE,"GENERAL";"TAB2",#N/A,TRUE,"GENERAL";"TAB3",#N/A,TRUE,"GENERAL";"TAB4",#N/A,TRUE,"GENERAL";"TAB5",#N/A,TRUE,"GENERAL"}</definedName>
    <definedName name="____y2" localSheetId="9" hidden="1">{"TAB1",#N/A,TRUE,"GENERAL";"TAB2",#N/A,TRUE,"GENERAL";"TAB3",#N/A,TRUE,"GENERAL";"TAB4",#N/A,TRUE,"GENERAL";"TAB5",#N/A,TRUE,"GENERAL"}</definedName>
    <definedName name="____y2" localSheetId="13" hidden="1">{"TAB1",#N/A,TRUE,"GENERAL";"TAB2",#N/A,TRUE,"GENERAL";"TAB3",#N/A,TRUE,"GENERAL";"TAB4",#N/A,TRUE,"GENERAL";"TAB5",#N/A,TRUE,"GENERAL"}</definedName>
    <definedName name="____y2" localSheetId="4" hidden="1">{"TAB1",#N/A,TRUE,"GENERAL";"TAB2",#N/A,TRUE,"GENERAL";"TAB3",#N/A,TRUE,"GENERAL";"TAB4",#N/A,TRUE,"GENERAL";"TAB5",#N/A,TRUE,"GENERAL"}</definedName>
    <definedName name="____y2" localSheetId="1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6" hidden="1">{"via1",#N/A,TRUE,"general";"via2",#N/A,TRUE,"general";"via3",#N/A,TRUE,"general"}</definedName>
    <definedName name="____y3" localSheetId="14" hidden="1">{"via1",#N/A,TRUE,"general";"via2",#N/A,TRUE,"general";"via3",#N/A,TRUE,"general"}</definedName>
    <definedName name="____y3" localSheetId="12" hidden="1">{"via1",#N/A,TRUE,"general";"via2",#N/A,TRUE,"general";"via3",#N/A,TRUE,"general"}</definedName>
    <definedName name="____y3" localSheetId="3" hidden="1">{"via1",#N/A,TRUE,"general";"via2",#N/A,TRUE,"general";"via3",#N/A,TRUE,"general"}</definedName>
    <definedName name="____y3" localSheetId="10" hidden="1">{"via1",#N/A,TRUE,"general";"via2",#N/A,TRUE,"general";"via3",#N/A,TRUE,"general"}</definedName>
    <definedName name="____y3" localSheetId="9" hidden="1">{"via1",#N/A,TRUE,"general";"via2",#N/A,TRUE,"general";"via3",#N/A,TRUE,"general"}</definedName>
    <definedName name="____y3" localSheetId="13" hidden="1">{"via1",#N/A,TRUE,"general";"via2",#N/A,TRUE,"general";"via3",#N/A,TRUE,"general"}</definedName>
    <definedName name="____y3" localSheetId="4" hidden="1">{"via1",#N/A,TRUE,"general";"via2",#N/A,TRUE,"general";"via3",#N/A,TRUE,"general"}</definedName>
    <definedName name="____y3" localSheetId="11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6" hidden="1">{"via1",#N/A,TRUE,"general";"via2",#N/A,TRUE,"general";"via3",#N/A,TRUE,"general"}</definedName>
    <definedName name="____y4" localSheetId="14" hidden="1">{"via1",#N/A,TRUE,"general";"via2",#N/A,TRUE,"general";"via3",#N/A,TRUE,"general"}</definedName>
    <definedName name="____y4" localSheetId="12" hidden="1">{"via1",#N/A,TRUE,"general";"via2",#N/A,TRUE,"general";"via3",#N/A,TRUE,"general"}</definedName>
    <definedName name="____y4" localSheetId="3" hidden="1">{"via1",#N/A,TRUE,"general";"via2",#N/A,TRUE,"general";"via3",#N/A,TRUE,"general"}</definedName>
    <definedName name="____y4" localSheetId="10" hidden="1">{"via1",#N/A,TRUE,"general";"via2",#N/A,TRUE,"general";"via3",#N/A,TRUE,"general"}</definedName>
    <definedName name="____y4" localSheetId="9" hidden="1">{"via1",#N/A,TRUE,"general";"via2",#N/A,TRUE,"general";"via3",#N/A,TRUE,"general"}</definedName>
    <definedName name="____y4" localSheetId="13" hidden="1">{"via1",#N/A,TRUE,"general";"via2",#N/A,TRUE,"general";"via3",#N/A,TRUE,"general"}</definedName>
    <definedName name="____y4" localSheetId="4" hidden="1">{"via1",#N/A,TRUE,"general";"via2",#N/A,TRUE,"general";"via3",#N/A,TRUE,"general"}</definedName>
    <definedName name="____y4" localSheetId="11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6" hidden="1">{"TAB1",#N/A,TRUE,"GENERAL";"TAB2",#N/A,TRUE,"GENERAL";"TAB3",#N/A,TRUE,"GENERAL";"TAB4",#N/A,TRUE,"GENERAL";"TAB5",#N/A,TRUE,"GENERAL"}</definedName>
    <definedName name="____y5" localSheetId="14" hidden="1">{"TAB1",#N/A,TRUE,"GENERAL";"TAB2",#N/A,TRUE,"GENERAL";"TAB3",#N/A,TRUE,"GENERAL";"TAB4",#N/A,TRUE,"GENERAL";"TAB5",#N/A,TRUE,"GENERAL"}</definedName>
    <definedName name="____y5" localSheetId="12" hidden="1">{"TAB1",#N/A,TRUE,"GENERAL";"TAB2",#N/A,TRUE,"GENERAL";"TAB3",#N/A,TRUE,"GENERAL";"TAB4",#N/A,TRUE,"GENERAL";"TAB5",#N/A,TRUE,"GENERAL"}</definedName>
    <definedName name="____y5" localSheetId="3" hidden="1">{"TAB1",#N/A,TRUE,"GENERAL";"TAB2",#N/A,TRUE,"GENERAL";"TAB3",#N/A,TRUE,"GENERAL";"TAB4",#N/A,TRUE,"GENERAL";"TAB5",#N/A,TRUE,"GENERAL"}</definedName>
    <definedName name="____y5" localSheetId="10" hidden="1">{"TAB1",#N/A,TRUE,"GENERAL";"TAB2",#N/A,TRUE,"GENERAL";"TAB3",#N/A,TRUE,"GENERAL";"TAB4",#N/A,TRUE,"GENERAL";"TAB5",#N/A,TRUE,"GENERAL"}</definedName>
    <definedName name="____y5" localSheetId="9" hidden="1">{"TAB1",#N/A,TRUE,"GENERAL";"TAB2",#N/A,TRUE,"GENERAL";"TAB3",#N/A,TRUE,"GENERAL";"TAB4",#N/A,TRUE,"GENERAL";"TAB5",#N/A,TRUE,"GENERAL"}</definedName>
    <definedName name="____y5" localSheetId="13" hidden="1">{"TAB1",#N/A,TRUE,"GENERAL";"TAB2",#N/A,TRUE,"GENERAL";"TAB3",#N/A,TRUE,"GENERAL";"TAB4",#N/A,TRUE,"GENERAL";"TAB5",#N/A,TRUE,"GENERAL"}</definedName>
    <definedName name="____y5" localSheetId="4" hidden="1">{"TAB1",#N/A,TRUE,"GENERAL";"TAB2",#N/A,TRUE,"GENERAL";"TAB3",#N/A,TRUE,"GENERAL";"TAB4",#N/A,TRUE,"GENERAL";"TAB5",#N/A,TRUE,"GENERAL"}</definedName>
    <definedName name="____y5" localSheetId="11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6" hidden="1">{"via1",#N/A,TRUE,"general";"via2",#N/A,TRUE,"general";"via3",#N/A,TRUE,"general"}</definedName>
    <definedName name="____y6" localSheetId="14" hidden="1">{"via1",#N/A,TRUE,"general";"via2",#N/A,TRUE,"general";"via3",#N/A,TRUE,"general"}</definedName>
    <definedName name="____y6" localSheetId="12" hidden="1">{"via1",#N/A,TRUE,"general";"via2",#N/A,TRUE,"general";"via3",#N/A,TRUE,"general"}</definedName>
    <definedName name="____y6" localSheetId="3" hidden="1">{"via1",#N/A,TRUE,"general";"via2",#N/A,TRUE,"general";"via3",#N/A,TRUE,"general"}</definedName>
    <definedName name="____y6" localSheetId="10" hidden="1">{"via1",#N/A,TRUE,"general";"via2",#N/A,TRUE,"general";"via3",#N/A,TRUE,"general"}</definedName>
    <definedName name="____y6" localSheetId="9" hidden="1">{"via1",#N/A,TRUE,"general";"via2",#N/A,TRUE,"general";"via3",#N/A,TRUE,"general"}</definedName>
    <definedName name="____y6" localSheetId="13" hidden="1">{"via1",#N/A,TRUE,"general";"via2",#N/A,TRUE,"general";"via3",#N/A,TRUE,"general"}</definedName>
    <definedName name="____y6" localSheetId="4" hidden="1">{"via1",#N/A,TRUE,"general";"via2",#N/A,TRUE,"general";"via3",#N/A,TRUE,"general"}</definedName>
    <definedName name="____y6" localSheetId="11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6" hidden="1">{"via1",#N/A,TRUE,"general";"via2",#N/A,TRUE,"general";"via3",#N/A,TRUE,"general"}</definedName>
    <definedName name="____y7" localSheetId="14" hidden="1">{"via1",#N/A,TRUE,"general";"via2",#N/A,TRUE,"general";"via3",#N/A,TRUE,"general"}</definedName>
    <definedName name="____y7" localSheetId="12" hidden="1">{"via1",#N/A,TRUE,"general";"via2",#N/A,TRUE,"general";"via3",#N/A,TRUE,"general"}</definedName>
    <definedName name="____y7" localSheetId="3" hidden="1">{"via1",#N/A,TRUE,"general";"via2",#N/A,TRUE,"general";"via3",#N/A,TRUE,"general"}</definedName>
    <definedName name="____y7" localSheetId="10" hidden="1">{"via1",#N/A,TRUE,"general";"via2",#N/A,TRUE,"general";"via3",#N/A,TRUE,"general"}</definedName>
    <definedName name="____y7" localSheetId="9" hidden="1">{"via1",#N/A,TRUE,"general";"via2",#N/A,TRUE,"general";"via3",#N/A,TRUE,"general"}</definedName>
    <definedName name="____y7" localSheetId="13" hidden="1">{"via1",#N/A,TRUE,"general";"via2",#N/A,TRUE,"general";"via3",#N/A,TRUE,"general"}</definedName>
    <definedName name="____y7" localSheetId="4" hidden="1">{"via1",#N/A,TRUE,"general";"via2",#N/A,TRUE,"general";"via3",#N/A,TRUE,"general"}</definedName>
    <definedName name="____y7" localSheetId="11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6" hidden="1">{"via1",#N/A,TRUE,"general";"via2",#N/A,TRUE,"general";"via3",#N/A,TRUE,"general"}</definedName>
    <definedName name="____y8" localSheetId="14" hidden="1">{"via1",#N/A,TRUE,"general";"via2",#N/A,TRUE,"general";"via3",#N/A,TRUE,"general"}</definedName>
    <definedName name="____y8" localSheetId="12" hidden="1">{"via1",#N/A,TRUE,"general";"via2",#N/A,TRUE,"general";"via3",#N/A,TRUE,"general"}</definedName>
    <definedName name="____y8" localSheetId="3" hidden="1">{"via1",#N/A,TRUE,"general";"via2",#N/A,TRUE,"general";"via3",#N/A,TRUE,"general"}</definedName>
    <definedName name="____y8" localSheetId="10" hidden="1">{"via1",#N/A,TRUE,"general";"via2",#N/A,TRUE,"general";"via3",#N/A,TRUE,"general"}</definedName>
    <definedName name="____y8" localSheetId="9" hidden="1">{"via1",#N/A,TRUE,"general";"via2",#N/A,TRUE,"general";"via3",#N/A,TRUE,"general"}</definedName>
    <definedName name="____y8" localSheetId="13" hidden="1">{"via1",#N/A,TRUE,"general";"via2",#N/A,TRUE,"general";"via3",#N/A,TRUE,"general"}</definedName>
    <definedName name="____y8" localSheetId="4" hidden="1">{"via1",#N/A,TRUE,"general";"via2",#N/A,TRUE,"general";"via3",#N/A,TRUE,"general"}</definedName>
    <definedName name="____y8" localSheetId="11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6" hidden="1">{"TAB1",#N/A,TRUE,"GENERAL";"TAB2",#N/A,TRUE,"GENERAL";"TAB3",#N/A,TRUE,"GENERAL";"TAB4",#N/A,TRUE,"GENERAL";"TAB5",#N/A,TRUE,"GENERAL"}</definedName>
    <definedName name="____y9" localSheetId="14" hidden="1">{"TAB1",#N/A,TRUE,"GENERAL";"TAB2",#N/A,TRUE,"GENERAL";"TAB3",#N/A,TRUE,"GENERAL";"TAB4",#N/A,TRUE,"GENERAL";"TAB5",#N/A,TRUE,"GENERAL"}</definedName>
    <definedName name="____y9" localSheetId="12" hidden="1">{"TAB1",#N/A,TRUE,"GENERAL";"TAB2",#N/A,TRUE,"GENERAL";"TAB3",#N/A,TRUE,"GENERAL";"TAB4",#N/A,TRUE,"GENERAL";"TAB5",#N/A,TRUE,"GENERAL"}</definedName>
    <definedName name="____y9" localSheetId="3" hidden="1">{"TAB1",#N/A,TRUE,"GENERAL";"TAB2",#N/A,TRUE,"GENERAL";"TAB3",#N/A,TRUE,"GENERAL";"TAB4",#N/A,TRUE,"GENERAL";"TAB5",#N/A,TRUE,"GENERAL"}</definedName>
    <definedName name="____y9" localSheetId="10" hidden="1">{"TAB1",#N/A,TRUE,"GENERAL";"TAB2",#N/A,TRUE,"GENERAL";"TAB3",#N/A,TRUE,"GENERAL";"TAB4",#N/A,TRUE,"GENERAL";"TAB5",#N/A,TRUE,"GENERAL"}</definedName>
    <definedName name="____y9" localSheetId="9" hidden="1">{"TAB1",#N/A,TRUE,"GENERAL";"TAB2",#N/A,TRUE,"GENERAL";"TAB3",#N/A,TRUE,"GENERAL";"TAB4",#N/A,TRUE,"GENERAL";"TAB5",#N/A,TRUE,"GENERAL"}</definedName>
    <definedName name="____y9" localSheetId="13" hidden="1">{"TAB1",#N/A,TRUE,"GENERAL";"TAB2",#N/A,TRUE,"GENERAL";"TAB3",#N/A,TRUE,"GENERAL";"TAB4",#N/A,TRUE,"GENERAL";"TAB5",#N/A,TRUE,"GENERAL"}</definedName>
    <definedName name="____y9" localSheetId="4" hidden="1">{"TAB1",#N/A,TRUE,"GENERAL";"TAB2",#N/A,TRUE,"GENERAL";"TAB3",#N/A,TRUE,"GENERAL";"TAB4",#N/A,TRUE,"GENERAL";"TAB5",#N/A,TRUE,"GENERAL"}</definedName>
    <definedName name="____y9" localSheetId="11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6" hidden="1">{"TAB1",#N/A,TRUE,"GENERAL";"TAB2",#N/A,TRUE,"GENERAL";"TAB3",#N/A,TRUE,"GENERAL";"TAB4",#N/A,TRUE,"GENERAL";"TAB5",#N/A,TRUE,"GENERAL"}</definedName>
    <definedName name="____z1" localSheetId="14" hidden="1">{"TAB1",#N/A,TRUE,"GENERAL";"TAB2",#N/A,TRUE,"GENERAL";"TAB3",#N/A,TRUE,"GENERAL";"TAB4",#N/A,TRUE,"GENERAL";"TAB5",#N/A,TRUE,"GENERAL"}</definedName>
    <definedName name="____z1" localSheetId="12" hidden="1">{"TAB1",#N/A,TRUE,"GENERAL";"TAB2",#N/A,TRUE,"GENERAL";"TAB3",#N/A,TRUE,"GENERAL";"TAB4",#N/A,TRUE,"GENERAL";"TAB5",#N/A,TRUE,"GENERAL"}</definedName>
    <definedName name="____z1" localSheetId="3" hidden="1">{"TAB1",#N/A,TRUE,"GENERAL";"TAB2",#N/A,TRUE,"GENERAL";"TAB3",#N/A,TRUE,"GENERAL";"TAB4",#N/A,TRUE,"GENERAL";"TAB5",#N/A,TRUE,"GENERAL"}</definedName>
    <definedName name="____z1" localSheetId="10" hidden="1">{"TAB1",#N/A,TRUE,"GENERAL";"TAB2",#N/A,TRUE,"GENERAL";"TAB3",#N/A,TRUE,"GENERAL";"TAB4",#N/A,TRUE,"GENERAL";"TAB5",#N/A,TRUE,"GENERAL"}</definedName>
    <definedName name="____z1" localSheetId="9" hidden="1">{"TAB1",#N/A,TRUE,"GENERAL";"TAB2",#N/A,TRUE,"GENERAL";"TAB3",#N/A,TRUE,"GENERAL";"TAB4",#N/A,TRUE,"GENERAL";"TAB5",#N/A,TRUE,"GENERAL"}</definedName>
    <definedName name="____z1" localSheetId="13" hidden="1">{"TAB1",#N/A,TRUE,"GENERAL";"TAB2",#N/A,TRUE,"GENERAL";"TAB3",#N/A,TRUE,"GENERAL";"TAB4",#N/A,TRUE,"GENERAL";"TAB5",#N/A,TRUE,"GENERAL"}</definedName>
    <definedName name="____z1" localSheetId="4" hidden="1">{"TAB1",#N/A,TRUE,"GENERAL";"TAB2",#N/A,TRUE,"GENERAL";"TAB3",#N/A,TRUE,"GENERAL";"TAB4",#N/A,TRUE,"GENERAL";"TAB5",#N/A,TRUE,"GENERAL"}</definedName>
    <definedName name="____z1" localSheetId="1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6" hidden="1">{"via1",#N/A,TRUE,"general";"via2",#N/A,TRUE,"general";"via3",#N/A,TRUE,"general"}</definedName>
    <definedName name="____z2" localSheetId="14" hidden="1">{"via1",#N/A,TRUE,"general";"via2",#N/A,TRUE,"general";"via3",#N/A,TRUE,"general"}</definedName>
    <definedName name="____z2" localSheetId="12" hidden="1">{"via1",#N/A,TRUE,"general";"via2",#N/A,TRUE,"general";"via3",#N/A,TRUE,"general"}</definedName>
    <definedName name="____z2" localSheetId="3" hidden="1">{"via1",#N/A,TRUE,"general";"via2",#N/A,TRUE,"general";"via3",#N/A,TRUE,"general"}</definedName>
    <definedName name="____z2" localSheetId="10" hidden="1">{"via1",#N/A,TRUE,"general";"via2",#N/A,TRUE,"general";"via3",#N/A,TRUE,"general"}</definedName>
    <definedName name="____z2" localSheetId="9" hidden="1">{"via1",#N/A,TRUE,"general";"via2",#N/A,TRUE,"general";"via3",#N/A,TRUE,"general"}</definedName>
    <definedName name="____z2" localSheetId="13" hidden="1">{"via1",#N/A,TRUE,"general";"via2",#N/A,TRUE,"general";"via3",#N/A,TRUE,"general"}</definedName>
    <definedName name="____z2" localSheetId="4" hidden="1">{"via1",#N/A,TRUE,"general";"via2",#N/A,TRUE,"general";"via3",#N/A,TRUE,"general"}</definedName>
    <definedName name="____z2" localSheetId="11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6" hidden="1">{"via1",#N/A,TRUE,"general";"via2",#N/A,TRUE,"general";"via3",#N/A,TRUE,"general"}</definedName>
    <definedName name="____z3" localSheetId="14" hidden="1">{"via1",#N/A,TRUE,"general";"via2",#N/A,TRUE,"general";"via3",#N/A,TRUE,"general"}</definedName>
    <definedName name="____z3" localSheetId="12" hidden="1">{"via1",#N/A,TRUE,"general";"via2",#N/A,TRUE,"general";"via3",#N/A,TRUE,"general"}</definedName>
    <definedName name="____z3" localSheetId="3" hidden="1">{"via1",#N/A,TRUE,"general";"via2",#N/A,TRUE,"general";"via3",#N/A,TRUE,"general"}</definedName>
    <definedName name="____z3" localSheetId="10" hidden="1">{"via1",#N/A,TRUE,"general";"via2",#N/A,TRUE,"general";"via3",#N/A,TRUE,"general"}</definedName>
    <definedName name="____z3" localSheetId="9" hidden="1">{"via1",#N/A,TRUE,"general";"via2",#N/A,TRUE,"general";"via3",#N/A,TRUE,"general"}</definedName>
    <definedName name="____z3" localSheetId="13" hidden="1">{"via1",#N/A,TRUE,"general";"via2",#N/A,TRUE,"general";"via3",#N/A,TRUE,"general"}</definedName>
    <definedName name="____z3" localSheetId="4" hidden="1">{"via1",#N/A,TRUE,"general";"via2",#N/A,TRUE,"general";"via3",#N/A,TRUE,"general"}</definedName>
    <definedName name="____z3" localSheetId="11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6" hidden="1">{"TAB1",#N/A,TRUE,"GENERAL";"TAB2",#N/A,TRUE,"GENERAL";"TAB3",#N/A,TRUE,"GENERAL";"TAB4",#N/A,TRUE,"GENERAL";"TAB5",#N/A,TRUE,"GENERAL"}</definedName>
    <definedName name="____z4" localSheetId="14" hidden="1">{"TAB1",#N/A,TRUE,"GENERAL";"TAB2",#N/A,TRUE,"GENERAL";"TAB3",#N/A,TRUE,"GENERAL";"TAB4",#N/A,TRUE,"GENERAL";"TAB5",#N/A,TRUE,"GENERAL"}</definedName>
    <definedName name="____z4" localSheetId="12" hidden="1">{"TAB1",#N/A,TRUE,"GENERAL";"TAB2",#N/A,TRUE,"GENERAL";"TAB3",#N/A,TRUE,"GENERAL";"TAB4",#N/A,TRUE,"GENERAL";"TAB5",#N/A,TRUE,"GENERAL"}</definedName>
    <definedName name="____z4" localSheetId="3" hidden="1">{"TAB1",#N/A,TRUE,"GENERAL";"TAB2",#N/A,TRUE,"GENERAL";"TAB3",#N/A,TRUE,"GENERAL";"TAB4",#N/A,TRUE,"GENERAL";"TAB5",#N/A,TRUE,"GENERAL"}</definedName>
    <definedName name="____z4" localSheetId="10" hidden="1">{"TAB1",#N/A,TRUE,"GENERAL";"TAB2",#N/A,TRUE,"GENERAL";"TAB3",#N/A,TRUE,"GENERAL";"TAB4",#N/A,TRUE,"GENERAL";"TAB5",#N/A,TRUE,"GENERAL"}</definedName>
    <definedName name="____z4" localSheetId="9" hidden="1">{"TAB1",#N/A,TRUE,"GENERAL";"TAB2",#N/A,TRUE,"GENERAL";"TAB3",#N/A,TRUE,"GENERAL";"TAB4",#N/A,TRUE,"GENERAL";"TAB5",#N/A,TRUE,"GENERAL"}</definedName>
    <definedName name="____z4" localSheetId="13" hidden="1">{"TAB1",#N/A,TRUE,"GENERAL";"TAB2",#N/A,TRUE,"GENERAL";"TAB3",#N/A,TRUE,"GENERAL";"TAB4",#N/A,TRUE,"GENERAL";"TAB5",#N/A,TRUE,"GENERAL"}</definedName>
    <definedName name="____z4" localSheetId="4" hidden="1">{"TAB1",#N/A,TRUE,"GENERAL";"TAB2",#N/A,TRUE,"GENERAL";"TAB3",#N/A,TRUE,"GENERAL";"TAB4",#N/A,TRUE,"GENERAL";"TAB5",#N/A,TRUE,"GENERAL"}</definedName>
    <definedName name="____z4" localSheetId="11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6" hidden="1">{"via1",#N/A,TRUE,"general";"via2",#N/A,TRUE,"general";"via3",#N/A,TRUE,"general"}</definedName>
    <definedName name="____z5" localSheetId="14" hidden="1">{"via1",#N/A,TRUE,"general";"via2",#N/A,TRUE,"general";"via3",#N/A,TRUE,"general"}</definedName>
    <definedName name="____z5" localSheetId="12" hidden="1">{"via1",#N/A,TRUE,"general";"via2",#N/A,TRUE,"general";"via3",#N/A,TRUE,"general"}</definedName>
    <definedName name="____z5" localSheetId="3" hidden="1">{"via1",#N/A,TRUE,"general";"via2",#N/A,TRUE,"general";"via3",#N/A,TRUE,"general"}</definedName>
    <definedName name="____z5" localSheetId="10" hidden="1">{"via1",#N/A,TRUE,"general";"via2",#N/A,TRUE,"general";"via3",#N/A,TRUE,"general"}</definedName>
    <definedName name="____z5" localSheetId="9" hidden="1">{"via1",#N/A,TRUE,"general";"via2",#N/A,TRUE,"general";"via3",#N/A,TRUE,"general"}</definedName>
    <definedName name="____z5" localSheetId="13" hidden="1">{"via1",#N/A,TRUE,"general";"via2",#N/A,TRUE,"general";"via3",#N/A,TRUE,"general"}</definedName>
    <definedName name="____z5" localSheetId="4" hidden="1">{"via1",#N/A,TRUE,"general";"via2",#N/A,TRUE,"general";"via3",#N/A,TRUE,"general"}</definedName>
    <definedName name="____z5" localSheetId="11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6" hidden="1">{"TAB1",#N/A,TRUE,"GENERAL";"TAB2",#N/A,TRUE,"GENERAL";"TAB3",#N/A,TRUE,"GENERAL";"TAB4",#N/A,TRUE,"GENERAL";"TAB5",#N/A,TRUE,"GENERAL"}</definedName>
    <definedName name="____z6" localSheetId="14" hidden="1">{"TAB1",#N/A,TRUE,"GENERAL";"TAB2",#N/A,TRUE,"GENERAL";"TAB3",#N/A,TRUE,"GENERAL";"TAB4",#N/A,TRUE,"GENERAL";"TAB5",#N/A,TRUE,"GENERAL"}</definedName>
    <definedName name="____z6" localSheetId="12" hidden="1">{"TAB1",#N/A,TRUE,"GENERAL";"TAB2",#N/A,TRUE,"GENERAL";"TAB3",#N/A,TRUE,"GENERAL";"TAB4",#N/A,TRUE,"GENERAL";"TAB5",#N/A,TRUE,"GENERAL"}</definedName>
    <definedName name="____z6" localSheetId="3" hidden="1">{"TAB1",#N/A,TRUE,"GENERAL";"TAB2",#N/A,TRUE,"GENERAL";"TAB3",#N/A,TRUE,"GENERAL";"TAB4",#N/A,TRUE,"GENERAL";"TAB5",#N/A,TRUE,"GENERAL"}</definedName>
    <definedName name="____z6" localSheetId="10" hidden="1">{"TAB1",#N/A,TRUE,"GENERAL";"TAB2",#N/A,TRUE,"GENERAL";"TAB3",#N/A,TRUE,"GENERAL";"TAB4",#N/A,TRUE,"GENERAL";"TAB5",#N/A,TRUE,"GENERAL"}</definedName>
    <definedName name="____z6" localSheetId="9" hidden="1">{"TAB1",#N/A,TRUE,"GENERAL";"TAB2",#N/A,TRUE,"GENERAL";"TAB3",#N/A,TRUE,"GENERAL";"TAB4",#N/A,TRUE,"GENERAL";"TAB5",#N/A,TRUE,"GENERAL"}</definedName>
    <definedName name="____z6" localSheetId="13" hidden="1">{"TAB1",#N/A,TRUE,"GENERAL";"TAB2",#N/A,TRUE,"GENERAL";"TAB3",#N/A,TRUE,"GENERAL";"TAB4",#N/A,TRUE,"GENERAL";"TAB5",#N/A,TRUE,"GENERAL"}</definedName>
    <definedName name="____z6" localSheetId="4" hidden="1">{"TAB1",#N/A,TRUE,"GENERAL";"TAB2",#N/A,TRUE,"GENERAL";"TAB3",#N/A,TRUE,"GENERAL";"TAB4",#N/A,TRUE,"GENERAL";"TAB5",#N/A,TRUE,"GENERAL"}</definedName>
    <definedName name="____z6" localSheetId="11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6" hidden="1">{"TAB1",#N/A,TRUE,"GENERAL";"TAB2",#N/A,TRUE,"GENERAL";"TAB3",#N/A,TRUE,"GENERAL";"TAB4",#N/A,TRUE,"GENERAL";"TAB5",#N/A,TRUE,"GENERAL"}</definedName>
    <definedName name="___a1" localSheetId="14" hidden="1">{"TAB1",#N/A,TRUE,"GENERAL";"TAB2",#N/A,TRUE,"GENERAL";"TAB3",#N/A,TRUE,"GENERAL";"TAB4",#N/A,TRUE,"GENERAL";"TAB5",#N/A,TRUE,"GENERAL"}</definedName>
    <definedName name="___a1" localSheetId="12" hidden="1">{"TAB1",#N/A,TRUE,"GENERAL";"TAB2",#N/A,TRUE,"GENERAL";"TAB3",#N/A,TRUE,"GENERAL";"TAB4",#N/A,TRUE,"GENERAL";"TAB5",#N/A,TRUE,"GENERAL"}</definedName>
    <definedName name="___a1" localSheetId="3" hidden="1">{"TAB1",#N/A,TRUE,"GENERAL";"TAB2",#N/A,TRUE,"GENERAL";"TAB3",#N/A,TRUE,"GENERAL";"TAB4",#N/A,TRUE,"GENERAL";"TAB5",#N/A,TRUE,"GENERAL"}</definedName>
    <definedName name="___a1" localSheetId="10" hidden="1">{"TAB1",#N/A,TRUE,"GENERAL";"TAB2",#N/A,TRUE,"GENERAL";"TAB3",#N/A,TRUE,"GENERAL";"TAB4",#N/A,TRUE,"GENERAL";"TAB5",#N/A,TRUE,"GENERAL"}</definedName>
    <definedName name="___a1" localSheetId="9" hidden="1">{"TAB1",#N/A,TRUE,"GENERAL";"TAB2",#N/A,TRUE,"GENERAL";"TAB3",#N/A,TRUE,"GENERAL";"TAB4",#N/A,TRUE,"GENERAL";"TAB5",#N/A,TRUE,"GENERAL"}</definedName>
    <definedName name="___a1" localSheetId="13" hidden="1">{"TAB1",#N/A,TRUE,"GENERAL";"TAB2",#N/A,TRUE,"GENERAL";"TAB3",#N/A,TRUE,"GENERAL";"TAB4",#N/A,TRUE,"GENERAL";"TAB5",#N/A,TRUE,"GENERAL"}</definedName>
    <definedName name="___a1" localSheetId="4" hidden="1">{"TAB1",#N/A,TRUE,"GENERAL";"TAB2",#N/A,TRUE,"GENERAL";"TAB3",#N/A,TRUE,"GENERAL";"TAB4",#N/A,TRUE,"GENERAL";"TAB5",#N/A,TRUE,"GENERAL"}</definedName>
    <definedName name="___a1" localSheetId="11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6" hidden="1">{"TAB1",#N/A,TRUE,"GENERAL";"TAB2",#N/A,TRUE,"GENERAL";"TAB3",#N/A,TRUE,"GENERAL";"TAB4",#N/A,TRUE,"GENERAL";"TAB5",#N/A,TRUE,"GENERAL"}</definedName>
    <definedName name="___a3" localSheetId="14" hidden="1">{"TAB1",#N/A,TRUE,"GENERAL";"TAB2",#N/A,TRUE,"GENERAL";"TAB3",#N/A,TRUE,"GENERAL";"TAB4",#N/A,TRUE,"GENERAL";"TAB5",#N/A,TRUE,"GENERAL"}</definedName>
    <definedName name="___a3" localSheetId="12" hidden="1">{"TAB1",#N/A,TRUE,"GENERAL";"TAB2",#N/A,TRUE,"GENERAL";"TAB3",#N/A,TRUE,"GENERAL";"TAB4",#N/A,TRUE,"GENERAL";"TAB5",#N/A,TRUE,"GENERAL"}</definedName>
    <definedName name="___a3" localSheetId="3" hidden="1">{"TAB1",#N/A,TRUE,"GENERAL";"TAB2",#N/A,TRUE,"GENERAL";"TAB3",#N/A,TRUE,"GENERAL";"TAB4",#N/A,TRUE,"GENERAL";"TAB5",#N/A,TRUE,"GENERAL"}</definedName>
    <definedName name="___a3" localSheetId="10" hidden="1">{"TAB1",#N/A,TRUE,"GENERAL";"TAB2",#N/A,TRUE,"GENERAL";"TAB3",#N/A,TRUE,"GENERAL";"TAB4",#N/A,TRUE,"GENERAL";"TAB5",#N/A,TRUE,"GENERAL"}</definedName>
    <definedName name="___a3" localSheetId="9" hidden="1">{"TAB1",#N/A,TRUE,"GENERAL";"TAB2",#N/A,TRUE,"GENERAL";"TAB3",#N/A,TRUE,"GENERAL";"TAB4",#N/A,TRUE,"GENERAL";"TAB5",#N/A,TRUE,"GENERAL"}</definedName>
    <definedName name="___a3" localSheetId="13" hidden="1">{"TAB1",#N/A,TRUE,"GENERAL";"TAB2",#N/A,TRUE,"GENERAL";"TAB3",#N/A,TRUE,"GENERAL";"TAB4",#N/A,TRUE,"GENERAL";"TAB5",#N/A,TRUE,"GENERAL"}</definedName>
    <definedName name="___a3" localSheetId="4" hidden="1">{"TAB1",#N/A,TRUE,"GENERAL";"TAB2",#N/A,TRUE,"GENERAL";"TAB3",#N/A,TRUE,"GENERAL";"TAB4",#N/A,TRUE,"GENERAL";"TAB5",#N/A,TRUE,"GENERAL"}</definedName>
    <definedName name="___a3" localSheetId="1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6" hidden="1">{"via1",#N/A,TRUE,"general";"via2",#N/A,TRUE,"general";"via3",#N/A,TRUE,"general"}</definedName>
    <definedName name="___a4" localSheetId="14" hidden="1">{"via1",#N/A,TRUE,"general";"via2",#N/A,TRUE,"general";"via3",#N/A,TRUE,"general"}</definedName>
    <definedName name="___a4" localSheetId="12" hidden="1">{"via1",#N/A,TRUE,"general";"via2",#N/A,TRUE,"general";"via3",#N/A,TRUE,"general"}</definedName>
    <definedName name="___a4" localSheetId="3" hidden="1">{"via1",#N/A,TRUE,"general";"via2",#N/A,TRUE,"general";"via3",#N/A,TRUE,"general"}</definedName>
    <definedName name="___a4" localSheetId="10" hidden="1">{"via1",#N/A,TRUE,"general";"via2",#N/A,TRUE,"general";"via3",#N/A,TRUE,"general"}</definedName>
    <definedName name="___a4" localSheetId="9" hidden="1">{"via1",#N/A,TRUE,"general";"via2",#N/A,TRUE,"general";"via3",#N/A,TRUE,"general"}</definedName>
    <definedName name="___a4" localSheetId="13" hidden="1">{"via1",#N/A,TRUE,"general";"via2",#N/A,TRUE,"general";"via3",#N/A,TRUE,"general"}</definedName>
    <definedName name="___a4" localSheetId="4" hidden="1">{"via1",#N/A,TRUE,"general";"via2",#N/A,TRUE,"general";"via3",#N/A,TRUE,"general"}</definedName>
    <definedName name="___a4" localSheetId="1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6" hidden="1">{"TAB1",#N/A,TRUE,"GENERAL";"TAB2",#N/A,TRUE,"GENERAL";"TAB3",#N/A,TRUE,"GENERAL";"TAB4",#N/A,TRUE,"GENERAL";"TAB5",#N/A,TRUE,"GENERAL"}</definedName>
    <definedName name="___a5" localSheetId="14" hidden="1">{"TAB1",#N/A,TRUE,"GENERAL";"TAB2",#N/A,TRUE,"GENERAL";"TAB3",#N/A,TRUE,"GENERAL";"TAB4",#N/A,TRUE,"GENERAL";"TAB5",#N/A,TRUE,"GENERAL"}</definedName>
    <definedName name="___a5" localSheetId="12" hidden="1">{"TAB1",#N/A,TRUE,"GENERAL";"TAB2",#N/A,TRUE,"GENERAL";"TAB3",#N/A,TRUE,"GENERAL";"TAB4",#N/A,TRUE,"GENERAL";"TAB5",#N/A,TRUE,"GENERAL"}</definedName>
    <definedName name="___a5" localSheetId="3" hidden="1">{"TAB1",#N/A,TRUE,"GENERAL";"TAB2",#N/A,TRUE,"GENERAL";"TAB3",#N/A,TRUE,"GENERAL";"TAB4",#N/A,TRUE,"GENERAL";"TAB5",#N/A,TRUE,"GENERAL"}</definedName>
    <definedName name="___a5" localSheetId="10" hidden="1">{"TAB1",#N/A,TRUE,"GENERAL";"TAB2",#N/A,TRUE,"GENERAL";"TAB3",#N/A,TRUE,"GENERAL";"TAB4",#N/A,TRUE,"GENERAL";"TAB5",#N/A,TRUE,"GENERAL"}</definedName>
    <definedName name="___a5" localSheetId="9" hidden="1">{"TAB1",#N/A,TRUE,"GENERAL";"TAB2",#N/A,TRUE,"GENERAL";"TAB3",#N/A,TRUE,"GENERAL";"TAB4",#N/A,TRUE,"GENERAL";"TAB5",#N/A,TRUE,"GENERAL"}</definedName>
    <definedName name="___a5" localSheetId="13" hidden="1">{"TAB1",#N/A,TRUE,"GENERAL";"TAB2",#N/A,TRUE,"GENERAL";"TAB3",#N/A,TRUE,"GENERAL";"TAB4",#N/A,TRUE,"GENERAL";"TAB5",#N/A,TRUE,"GENERAL"}</definedName>
    <definedName name="___a5" localSheetId="4" hidden="1">{"TAB1",#N/A,TRUE,"GENERAL";"TAB2",#N/A,TRUE,"GENERAL";"TAB3",#N/A,TRUE,"GENERAL";"TAB4",#N/A,TRUE,"GENERAL";"TAB5",#N/A,TRUE,"GENERAL"}</definedName>
    <definedName name="___a5" localSheetId="1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6" hidden="1">{"TAB1",#N/A,TRUE,"GENERAL";"TAB2",#N/A,TRUE,"GENERAL";"TAB3",#N/A,TRUE,"GENERAL";"TAB4",#N/A,TRUE,"GENERAL";"TAB5",#N/A,TRUE,"GENERAL"}</definedName>
    <definedName name="___a6" localSheetId="14" hidden="1">{"TAB1",#N/A,TRUE,"GENERAL";"TAB2",#N/A,TRUE,"GENERAL";"TAB3",#N/A,TRUE,"GENERAL";"TAB4",#N/A,TRUE,"GENERAL";"TAB5",#N/A,TRUE,"GENERAL"}</definedName>
    <definedName name="___a6" localSheetId="12" hidden="1">{"TAB1",#N/A,TRUE,"GENERAL";"TAB2",#N/A,TRUE,"GENERAL";"TAB3",#N/A,TRUE,"GENERAL";"TAB4",#N/A,TRUE,"GENERAL";"TAB5",#N/A,TRUE,"GENERAL"}</definedName>
    <definedName name="___a6" localSheetId="3" hidden="1">{"TAB1",#N/A,TRUE,"GENERAL";"TAB2",#N/A,TRUE,"GENERAL";"TAB3",#N/A,TRUE,"GENERAL";"TAB4",#N/A,TRUE,"GENERAL";"TAB5",#N/A,TRUE,"GENERAL"}</definedName>
    <definedName name="___a6" localSheetId="10" hidden="1">{"TAB1",#N/A,TRUE,"GENERAL";"TAB2",#N/A,TRUE,"GENERAL";"TAB3",#N/A,TRUE,"GENERAL";"TAB4",#N/A,TRUE,"GENERAL";"TAB5",#N/A,TRUE,"GENERAL"}</definedName>
    <definedName name="___a6" localSheetId="9" hidden="1">{"TAB1",#N/A,TRUE,"GENERAL";"TAB2",#N/A,TRUE,"GENERAL";"TAB3",#N/A,TRUE,"GENERAL";"TAB4",#N/A,TRUE,"GENERAL";"TAB5",#N/A,TRUE,"GENERAL"}</definedName>
    <definedName name="___a6" localSheetId="13" hidden="1">{"TAB1",#N/A,TRUE,"GENERAL";"TAB2",#N/A,TRUE,"GENERAL";"TAB3",#N/A,TRUE,"GENERAL";"TAB4",#N/A,TRUE,"GENERAL";"TAB5",#N/A,TRUE,"GENERAL"}</definedName>
    <definedName name="___a6" localSheetId="4" hidden="1">{"TAB1",#N/A,TRUE,"GENERAL";"TAB2",#N/A,TRUE,"GENERAL";"TAB3",#N/A,TRUE,"GENERAL";"TAB4",#N/A,TRUE,"GENERAL";"TAB5",#N/A,TRUE,"GENERAL"}</definedName>
    <definedName name="___a6" localSheetId="1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H12">#REF!</definedName>
    <definedName name="___ADM12">#REF!</definedName>
    <definedName name="___ADM2">#REF!</definedName>
    <definedName name="___ADM3">#REF!</definedName>
    <definedName name="___ADM4">#REF!</definedName>
    <definedName name="___ADP1">#REF!</definedName>
    <definedName name="___AIU1">#REF!</definedName>
    <definedName name="___AIU2">#REF!</definedName>
    <definedName name="___AIU3">#REF!</definedName>
    <definedName name="___B104445">#REF!</definedName>
    <definedName name="___b2" localSheetId="6" hidden="1">{"TAB1",#N/A,TRUE,"GENERAL";"TAB2",#N/A,TRUE,"GENERAL";"TAB3",#N/A,TRUE,"GENERAL";"TAB4",#N/A,TRUE,"GENERAL";"TAB5",#N/A,TRUE,"GENERAL"}</definedName>
    <definedName name="___b2" localSheetId="14" hidden="1">{"TAB1",#N/A,TRUE,"GENERAL";"TAB2",#N/A,TRUE,"GENERAL";"TAB3",#N/A,TRUE,"GENERAL";"TAB4",#N/A,TRUE,"GENERAL";"TAB5",#N/A,TRUE,"GENERAL"}</definedName>
    <definedName name="___b2" localSheetId="12" hidden="1">{"TAB1",#N/A,TRUE,"GENERAL";"TAB2",#N/A,TRUE,"GENERAL";"TAB3",#N/A,TRUE,"GENERAL";"TAB4",#N/A,TRUE,"GENERAL";"TAB5",#N/A,TRUE,"GENERAL"}</definedName>
    <definedName name="___b2" localSheetId="3" hidden="1">{"TAB1",#N/A,TRUE,"GENERAL";"TAB2",#N/A,TRUE,"GENERAL";"TAB3",#N/A,TRUE,"GENERAL";"TAB4",#N/A,TRUE,"GENERAL";"TAB5",#N/A,TRUE,"GENERAL"}</definedName>
    <definedName name="___b2" localSheetId="10" hidden="1">{"TAB1",#N/A,TRUE,"GENERAL";"TAB2",#N/A,TRUE,"GENERAL";"TAB3",#N/A,TRUE,"GENERAL";"TAB4",#N/A,TRUE,"GENERAL";"TAB5",#N/A,TRUE,"GENERAL"}</definedName>
    <definedName name="___b2" localSheetId="9" hidden="1">{"TAB1",#N/A,TRUE,"GENERAL";"TAB2",#N/A,TRUE,"GENERAL";"TAB3",#N/A,TRUE,"GENERAL";"TAB4",#N/A,TRUE,"GENERAL";"TAB5",#N/A,TRUE,"GENERAL"}</definedName>
    <definedName name="___b2" localSheetId="13" hidden="1">{"TAB1",#N/A,TRUE,"GENERAL";"TAB2",#N/A,TRUE,"GENERAL";"TAB3",#N/A,TRUE,"GENERAL";"TAB4",#N/A,TRUE,"GENERAL";"TAB5",#N/A,TRUE,"GENERAL"}</definedName>
    <definedName name="___b2" localSheetId="4" hidden="1">{"TAB1",#N/A,TRUE,"GENERAL";"TAB2",#N/A,TRUE,"GENERAL";"TAB3",#N/A,TRUE,"GENERAL";"TAB4",#N/A,TRUE,"GENERAL";"TAB5",#N/A,TRUE,"GENERAL"}</definedName>
    <definedName name="___b2" localSheetId="1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6" hidden="1">{"TAB1",#N/A,TRUE,"GENERAL";"TAB2",#N/A,TRUE,"GENERAL";"TAB3",#N/A,TRUE,"GENERAL";"TAB4",#N/A,TRUE,"GENERAL";"TAB5",#N/A,TRUE,"GENERAL"}</definedName>
    <definedName name="___b3" localSheetId="14" hidden="1">{"TAB1",#N/A,TRUE,"GENERAL";"TAB2",#N/A,TRUE,"GENERAL";"TAB3",#N/A,TRUE,"GENERAL";"TAB4",#N/A,TRUE,"GENERAL";"TAB5",#N/A,TRUE,"GENERAL"}</definedName>
    <definedName name="___b3" localSheetId="12" hidden="1">{"TAB1",#N/A,TRUE,"GENERAL";"TAB2",#N/A,TRUE,"GENERAL";"TAB3",#N/A,TRUE,"GENERAL";"TAB4",#N/A,TRUE,"GENERAL";"TAB5",#N/A,TRUE,"GENERAL"}</definedName>
    <definedName name="___b3" localSheetId="3" hidden="1">{"TAB1",#N/A,TRUE,"GENERAL";"TAB2",#N/A,TRUE,"GENERAL";"TAB3",#N/A,TRUE,"GENERAL";"TAB4",#N/A,TRUE,"GENERAL";"TAB5",#N/A,TRUE,"GENERAL"}</definedName>
    <definedName name="___b3" localSheetId="10" hidden="1">{"TAB1",#N/A,TRUE,"GENERAL";"TAB2",#N/A,TRUE,"GENERAL";"TAB3",#N/A,TRUE,"GENERAL";"TAB4",#N/A,TRUE,"GENERAL";"TAB5",#N/A,TRUE,"GENERAL"}</definedName>
    <definedName name="___b3" localSheetId="9" hidden="1">{"TAB1",#N/A,TRUE,"GENERAL";"TAB2",#N/A,TRUE,"GENERAL";"TAB3",#N/A,TRUE,"GENERAL";"TAB4",#N/A,TRUE,"GENERAL";"TAB5",#N/A,TRUE,"GENERAL"}</definedName>
    <definedName name="___b3" localSheetId="13" hidden="1">{"TAB1",#N/A,TRUE,"GENERAL";"TAB2",#N/A,TRUE,"GENERAL";"TAB3",#N/A,TRUE,"GENERAL";"TAB4",#N/A,TRUE,"GENERAL";"TAB5",#N/A,TRUE,"GENERAL"}</definedName>
    <definedName name="___b3" localSheetId="4" hidden="1">{"TAB1",#N/A,TRUE,"GENERAL";"TAB2",#N/A,TRUE,"GENERAL";"TAB3",#N/A,TRUE,"GENERAL";"TAB4",#N/A,TRUE,"GENERAL";"TAB5",#N/A,TRUE,"GENERAL"}</definedName>
    <definedName name="___b3" localSheetId="1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6" hidden="1">{"TAB1",#N/A,TRUE,"GENERAL";"TAB2",#N/A,TRUE,"GENERAL";"TAB3",#N/A,TRUE,"GENERAL";"TAB4",#N/A,TRUE,"GENERAL";"TAB5",#N/A,TRUE,"GENERAL"}</definedName>
    <definedName name="___b4" localSheetId="14" hidden="1">{"TAB1",#N/A,TRUE,"GENERAL";"TAB2",#N/A,TRUE,"GENERAL";"TAB3",#N/A,TRUE,"GENERAL";"TAB4",#N/A,TRUE,"GENERAL";"TAB5",#N/A,TRUE,"GENERAL"}</definedName>
    <definedName name="___b4" localSheetId="12" hidden="1">{"TAB1",#N/A,TRUE,"GENERAL";"TAB2",#N/A,TRUE,"GENERAL";"TAB3",#N/A,TRUE,"GENERAL";"TAB4",#N/A,TRUE,"GENERAL";"TAB5",#N/A,TRUE,"GENERAL"}</definedName>
    <definedName name="___b4" localSheetId="3" hidden="1">{"TAB1",#N/A,TRUE,"GENERAL";"TAB2",#N/A,TRUE,"GENERAL";"TAB3",#N/A,TRUE,"GENERAL";"TAB4",#N/A,TRUE,"GENERAL";"TAB5",#N/A,TRUE,"GENERAL"}</definedName>
    <definedName name="___b4" localSheetId="10" hidden="1">{"TAB1",#N/A,TRUE,"GENERAL";"TAB2",#N/A,TRUE,"GENERAL";"TAB3",#N/A,TRUE,"GENERAL";"TAB4",#N/A,TRUE,"GENERAL";"TAB5",#N/A,TRUE,"GENERAL"}</definedName>
    <definedName name="___b4" localSheetId="9" hidden="1">{"TAB1",#N/A,TRUE,"GENERAL";"TAB2",#N/A,TRUE,"GENERAL";"TAB3",#N/A,TRUE,"GENERAL";"TAB4",#N/A,TRUE,"GENERAL";"TAB5",#N/A,TRUE,"GENERAL"}</definedName>
    <definedName name="___b4" localSheetId="13" hidden="1">{"TAB1",#N/A,TRUE,"GENERAL";"TAB2",#N/A,TRUE,"GENERAL";"TAB3",#N/A,TRUE,"GENERAL";"TAB4",#N/A,TRUE,"GENERAL";"TAB5",#N/A,TRUE,"GENERAL"}</definedName>
    <definedName name="___b4" localSheetId="4" hidden="1">{"TAB1",#N/A,TRUE,"GENERAL";"TAB2",#N/A,TRUE,"GENERAL";"TAB3",#N/A,TRUE,"GENERAL";"TAB4",#N/A,TRUE,"GENERAL";"TAB5",#N/A,TRUE,"GENERAL"}</definedName>
    <definedName name="___b4" localSheetId="1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6" hidden="1">{"TAB1",#N/A,TRUE,"GENERAL";"TAB2",#N/A,TRUE,"GENERAL";"TAB3",#N/A,TRUE,"GENERAL";"TAB4",#N/A,TRUE,"GENERAL";"TAB5",#N/A,TRUE,"GENERAL"}</definedName>
    <definedName name="___b5" localSheetId="14" hidden="1">{"TAB1",#N/A,TRUE,"GENERAL";"TAB2",#N/A,TRUE,"GENERAL";"TAB3",#N/A,TRUE,"GENERAL";"TAB4",#N/A,TRUE,"GENERAL";"TAB5",#N/A,TRUE,"GENERAL"}</definedName>
    <definedName name="___b5" localSheetId="12" hidden="1">{"TAB1",#N/A,TRUE,"GENERAL";"TAB2",#N/A,TRUE,"GENERAL";"TAB3",#N/A,TRUE,"GENERAL";"TAB4",#N/A,TRUE,"GENERAL";"TAB5",#N/A,TRUE,"GENERAL"}</definedName>
    <definedName name="___b5" localSheetId="3" hidden="1">{"TAB1",#N/A,TRUE,"GENERAL";"TAB2",#N/A,TRUE,"GENERAL";"TAB3",#N/A,TRUE,"GENERAL";"TAB4",#N/A,TRUE,"GENERAL";"TAB5",#N/A,TRUE,"GENERAL"}</definedName>
    <definedName name="___b5" localSheetId="10" hidden="1">{"TAB1",#N/A,TRUE,"GENERAL";"TAB2",#N/A,TRUE,"GENERAL";"TAB3",#N/A,TRUE,"GENERAL";"TAB4",#N/A,TRUE,"GENERAL";"TAB5",#N/A,TRUE,"GENERAL"}</definedName>
    <definedName name="___b5" localSheetId="9" hidden="1">{"TAB1",#N/A,TRUE,"GENERAL";"TAB2",#N/A,TRUE,"GENERAL";"TAB3",#N/A,TRUE,"GENERAL";"TAB4",#N/A,TRUE,"GENERAL";"TAB5",#N/A,TRUE,"GENERAL"}</definedName>
    <definedName name="___b5" localSheetId="13" hidden="1">{"TAB1",#N/A,TRUE,"GENERAL";"TAB2",#N/A,TRUE,"GENERAL";"TAB3",#N/A,TRUE,"GENERAL";"TAB4",#N/A,TRUE,"GENERAL";"TAB5",#N/A,TRUE,"GENERAL"}</definedName>
    <definedName name="___b5" localSheetId="4" hidden="1">{"TAB1",#N/A,TRUE,"GENERAL";"TAB2",#N/A,TRUE,"GENERAL";"TAB3",#N/A,TRUE,"GENERAL";"TAB4",#N/A,TRUE,"GENERAL";"TAB5",#N/A,TRUE,"GENERAL"}</definedName>
    <definedName name="___b5" localSheetId="1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6" hidden="1">{"TAB1",#N/A,TRUE,"GENERAL";"TAB2",#N/A,TRUE,"GENERAL";"TAB3",#N/A,TRUE,"GENERAL";"TAB4",#N/A,TRUE,"GENERAL";"TAB5",#N/A,TRUE,"GENERAL"}</definedName>
    <definedName name="___b6" localSheetId="14" hidden="1">{"TAB1",#N/A,TRUE,"GENERAL";"TAB2",#N/A,TRUE,"GENERAL";"TAB3",#N/A,TRUE,"GENERAL";"TAB4",#N/A,TRUE,"GENERAL";"TAB5",#N/A,TRUE,"GENERAL"}</definedName>
    <definedName name="___b6" localSheetId="12" hidden="1">{"TAB1",#N/A,TRUE,"GENERAL";"TAB2",#N/A,TRUE,"GENERAL";"TAB3",#N/A,TRUE,"GENERAL";"TAB4",#N/A,TRUE,"GENERAL";"TAB5",#N/A,TRUE,"GENERAL"}</definedName>
    <definedName name="___b6" localSheetId="3" hidden="1">{"TAB1",#N/A,TRUE,"GENERAL";"TAB2",#N/A,TRUE,"GENERAL";"TAB3",#N/A,TRUE,"GENERAL";"TAB4",#N/A,TRUE,"GENERAL";"TAB5",#N/A,TRUE,"GENERAL"}</definedName>
    <definedName name="___b6" localSheetId="10" hidden="1">{"TAB1",#N/A,TRUE,"GENERAL";"TAB2",#N/A,TRUE,"GENERAL";"TAB3",#N/A,TRUE,"GENERAL";"TAB4",#N/A,TRUE,"GENERAL";"TAB5",#N/A,TRUE,"GENERAL"}</definedName>
    <definedName name="___b6" localSheetId="9" hidden="1">{"TAB1",#N/A,TRUE,"GENERAL";"TAB2",#N/A,TRUE,"GENERAL";"TAB3",#N/A,TRUE,"GENERAL";"TAB4",#N/A,TRUE,"GENERAL";"TAB5",#N/A,TRUE,"GENERAL"}</definedName>
    <definedName name="___b6" localSheetId="13" hidden="1">{"TAB1",#N/A,TRUE,"GENERAL";"TAB2",#N/A,TRUE,"GENERAL";"TAB3",#N/A,TRUE,"GENERAL";"TAB4",#N/A,TRUE,"GENERAL";"TAB5",#N/A,TRUE,"GENERAL"}</definedName>
    <definedName name="___b6" localSheetId="4" hidden="1">{"TAB1",#N/A,TRUE,"GENERAL";"TAB2",#N/A,TRUE,"GENERAL";"TAB3",#N/A,TRUE,"GENERAL";"TAB4",#N/A,TRUE,"GENERAL";"TAB5",#N/A,TRUE,"GENERAL"}</definedName>
    <definedName name="___b6" localSheetId="1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6" hidden="1">{"via1",#N/A,TRUE,"general";"via2",#N/A,TRUE,"general";"via3",#N/A,TRUE,"general"}</definedName>
    <definedName name="___b7" localSheetId="14" hidden="1">{"via1",#N/A,TRUE,"general";"via2",#N/A,TRUE,"general";"via3",#N/A,TRUE,"general"}</definedName>
    <definedName name="___b7" localSheetId="12" hidden="1">{"via1",#N/A,TRUE,"general";"via2",#N/A,TRUE,"general";"via3",#N/A,TRUE,"general"}</definedName>
    <definedName name="___b7" localSheetId="3" hidden="1">{"via1",#N/A,TRUE,"general";"via2",#N/A,TRUE,"general";"via3",#N/A,TRUE,"general"}</definedName>
    <definedName name="___b7" localSheetId="10" hidden="1">{"via1",#N/A,TRUE,"general";"via2",#N/A,TRUE,"general";"via3",#N/A,TRUE,"general"}</definedName>
    <definedName name="___b7" localSheetId="9" hidden="1">{"via1",#N/A,TRUE,"general";"via2",#N/A,TRUE,"general";"via3",#N/A,TRUE,"general"}</definedName>
    <definedName name="___b7" localSheetId="13" hidden="1">{"via1",#N/A,TRUE,"general";"via2",#N/A,TRUE,"general";"via3",#N/A,TRUE,"general"}</definedName>
    <definedName name="___b7" localSheetId="4" hidden="1">{"via1",#N/A,TRUE,"general";"via2",#N/A,TRUE,"general";"via3",#N/A,TRUE,"general"}</definedName>
    <definedName name="___b7" localSheetId="1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6" hidden="1">{"via1",#N/A,TRUE,"general";"via2",#N/A,TRUE,"general";"via3",#N/A,TRUE,"general"}</definedName>
    <definedName name="___b8" localSheetId="14" hidden="1">{"via1",#N/A,TRUE,"general";"via2",#N/A,TRUE,"general";"via3",#N/A,TRUE,"general"}</definedName>
    <definedName name="___b8" localSheetId="12" hidden="1">{"via1",#N/A,TRUE,"general";"via2",#N/A,TRUE,"general";"via3",#N/A,TRUE,"general"}</definedName>
    <definedName name="___b8" localSheetId="3" hidden="1">{"via1",#N/A,TRUE,"general";"via2",#N/A,TRUE,"general";"via3",#N/A,TRUE,"general"}</definedName>
    <definedName name="___b8" localSheetId="10" hidden="1">{"via1",#N/A,TRUE,"general";"via2",#N/A,TRUE,"general";"via3",#N/A,TRUE,"general"}</definedName>
    <definedName name="___b8" localSheetId="9" hidden="1">{"via1",#N/A,TRUE,"general";"via2",#N/A,TRUE,"general";"via3",#N/A,TRUE,"general"}</definedName>
    <definedName name="___b8" localSheetId="13" hidden="1">{"via1",#N/A,TRUE,"general";"via2",#N/A,TRUE,"general";"via3",#N/A,TRUE,"general"}</definedName>
    <definedName name="___b8" localSheetId="4" hidden="1">{"via1",#N/A,TRUE,"general";"via2",#N/A,TRUE,"general";"via3",#N/A,TRUE,"general"}</definedName>
    <definedName name="___b8" localSheetId="11" hidden="1">{"via1",#N/A,TRUE,"general";"via2",#N/A,TRUE,"general";"via3",#N/A,TRUE,"general"}</definedName>
    <definedName name="___b8" hidden="1">{"via1",#N/A,TRUE,"general";"via2",#N/A,TRUE,"general";"via3",#N/A,TRUE,"general"}</definedName>
    <definedName name="___BAZ10">#REF!</definedName>
    <definedName name="___bb9" localSheetId="6" hidden="1">{"TAB1",#N/A,TRUE,"GENERAL";"TAB2",#N/A,TRUE,"GENERAL";"TAB3",#N/A,TRUE,"GENERAL";"TAB4",#N/A,TRUE,"GENERAL";"TAB5",#N/A,TRUE,"GENERAL"}</definedName>
    <definedName name="___bb9" localSheetId="14" hidden="1">{"TAB1",#N/A,TRUE,"GENERAL";"TAB2",#N/A,TRUE,"GENERAL";"TAB3",#N/A,TRUE,"GENERAL";"TAB4",#N/A,TRUE,"GENERAL";"TAB5",#N/A,TRUE,"GENERAL"}</definedName>
    <definedName name="___bb9" localSheetId="12" hidden="1">{"TAB1",#N/A,TRUE,"GENERAL";"TAB2",#N/A,TRUE,"GENERAL";"TAB3",#N/A,TRUE,"GENERAL";"TAB4",#N/A,TRUE,"GENERAL";"TAB5",#N/A,TRUE,"GENERAL"}</definedName>
    <definedName name="___bb9" localSheetId="3" hidden="1">{"TAB1",#N/A,TRUE,"GENERAL";"TAB2",#N/A,TRUE,"GENERAL";"TAB3",#N/A,TRUE,"GENERAL";"TAB4",#N/A,TRUE,"GENERAL";"TAB5",#N/A,TRUE,"GENERAL"}</definedName>
    <definedName name="___bb9" localSheetId="10" hidden="1">{"TAB1",#N/A,TRUE,"GENERAL";"TAB2",#N/A,TRUE,"GENERAL";"TAB3",#N/A,TRUE,"GENERAL";"TAB4",#N/A,TRUE,"GENERAL";"TAB5",#N/A,TRUE,"GENERAL"}</definedName>
    <definedName name="___bb9" localSheetId="9" hidden="1">{"TAB1",#N/A,TRUE,"GENERAL";"TAB2",#N/A,TRUE,"GENERAL";"TAB3",#N/A,TRUE,"GENERAL";"TAB4",#N/A,TRUE,"GENERAL";"TAB5",#N/A,TRUE,"GENERAL"}</definedName>
    <definedName name="___bb9" localSheetId="13" hidden="1">{"TAB1",#N/A,TRUE,"GENERAL";"TAB2",#N/A,TRUE,"GENERAL";"TAB3",#N/A,TRUE,"GENERAL";"TAB4",#N/A,TRUE,"GENERAL";"TAB5",#N/A,TRUE,"GENERAL"}</definedName>
    <definedName name="___bb9" localSheetId="4" hidden="1">{"TAB1",#N/A,TRUE,"GENERAL";"TAB2",#N/A,TRUE,"GENERAL";"TAB3",#N/A,TRUE,"GENERAL";"TAB4",#N/A,TRUE,"GENERAL";"TAB5",#N/A,TRUE,"GENERAL"}</definedName>
    <definedName name="___bb9" localSheetId="1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6" hidden="1">{"TAB1",#N/A,TRUE,"GENERAL";"TAB2",#N/A,TRUE,"GENERAL";"TAB3",#N/A,TRUE,"GENERAL";"TAB4",#N/A,TRUE,"GENERAL";"TAB5",#N/A,TRUE,"GENERAL"}</definedName>
    <definedName name="___bgb5" localSheetId="14" hidden="1">{"TAB1",#N/A,TRUE,"GENERAL";"TAB2",#N/A,TRUE,"GENERAL";"TAB3",#N/A,TRUE,"GENERAL";"TAB4",#N/A,TRUE,"GENERAL";"TAB5",#N/A,TRUE,"GENERAL"}</definedName>
    <definedName name="___bgb5" localSheetId="12" hidden="1">{"TAB1",#N/A,TRUE,"GENERAL";"TAB2",#N/A,TRUE,"GENERAL";"TAB3",#N/A,TRUE,"GENERAL";"TAB4",#N/A,TRUE,"GENERAL";"TAB5",#N/A,TRUE,"GENERAL"}</definedName>
    <definedName name="___bgb5" localSheetId="3" hidden="1">{"TAB1",#N/A,TRUE,"GENERAL";"TAB2",#N/A,TRUE,"GENERAL";"TAB3",#N/A,TRUE,"GENERAL";"TAB4",#N/A,TRUE,"GENERAL";"TAB5",#N/A,TRUE,"GENERAL"}</definedName>
    <definedName name="___bgb5" localSheetId="10" hidden="1">{"TAB1",#N/A,TRUE,"GENERAL";"TAB2",#N/A,TRUE,"GENERAL";"TAB3",#N/A,TRUE,"GENERAL";"TAB4",#N/A,TRUE,"GENERAL";"TAB5",#N/A,TRUE,"GENERAL"}</definedName>
    <definedName name="___bgb5" localSheetId="9" hidden="1">{"TAB1",#N/A,TRUE,"GENERAL";"TAB2",#N/A,TRUE,"GENERAL";"TAB3",#N/A,TRUE,"GENERAL";"TAB4",#N/A,TRUE,"GENERAL";"TAB5",#N/A,TRUE,"GENERAL"}</definedName>
    <definedName name="___bgb5" localSheetId="13" hidden="1">{"TAB1",#N/A,TRUE,"GENERAL";"TAB2",#N/A,TRUE,"GENERAL";"TAB3",#N/A,TRUE,"GENERAL";"TAB4",#N/A,TRUE,"GENERAL";"TAB5",#N/A,TRUE,"GENERAL"}</definedName>
    <definedName name="___bgb5" localSheetId="4" hidden="1">{"TAB1",#N/A,TRUE,"GENERAL";"TAB2",#N/A,TRUE,"GENERAL";"TAB3",#N/A,TRUE,"GENERAL";"TAB4",#N/A,TRUE,"GENERAL";"TAB5",#N/A,TRUE,"GENERAL"}</definedName>
    <definedName name="___bgb5" localSheetId="1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LO20">#REF!</definedName>
    <definedName name="___C2254JH">#REF!</definedName>
    <definedName name="___C2256JH">#REF!</definedName>
    <definedName name="___C452JH">#REF!</definedName>
    <definedName name="___C903L">#REF!</definedName>
    <definedName name="___C908J">#REF!</definedName>
    <definedName name="___CAN28">#REF!</definedName>
    <definedName name="___Cod1">#REF!</definedName>
    <definedName name="___CUA44">#REF!</definedName>
    <definedName name="___EEF110">#REF!</definedName>
    <definedName name="___ETF315">#REF!</definedName>
    <definedName name="___FYB02">#REF!</definedName>
    <definedName name="___FYB03">#REF!</definedName>
    <definedName name="___FYB04">#REF!</definedName>
    <definedName name="___FYB08">#REF!</definedName>
    <definedName name="___FYB10">#REF!</definedName>
    <definedName name="___g2" localSheetId="6" hidden="1">{"TAB1",#N/A,TRUE,"GENERAL";"TAB2",#N/A,TRUE,"GENERAL";"TAB3",#N/A,TRUE,"GENERAL";"TAB4",#N/A,TRUE,"GENERAL";"TAB5",#N/A,TRUE,"GENERAL"}</definedName>
    <definedName name="___g2" localSheetId="14" hidden="1">{"TAB1",#N/A,TRUE,"GENERAL";"TAB2",#N/A,TRUE,"GENERAL";"TAB3",#N/A,TRUE,"GENERAL";"TAB4",#N/A,TRUE,"GENERAL";"TAB5",#N/A,TRUE,"GENERAL"}</definedName>
    <definedName name="___g2" localSheetId="12" hidden="1">{"TAB1",#N/A,TRUE,"GENERAL";"TAB2",#N/A,TRUE,"GENERAL";"TAB3",#N/A,TRUE,"GENERAL";"TAB4",#N/A,TRUE,"GENERAL";"TAB5",#N/A,TRUE,"GENERAL"}</definedName>
    <definedName name="___g2" localSheetId="3" hidden="1">{"TAB1",#N/A,TRUE,"GENERAL";"TAB2",#N/A,TRUE,"GENERAL";"TAB3",#N/A,TRUE,"GENERAL";"TAB4",#N/A,TRUE,"GENERAL";"TAB5",#N/A,TRUE,"GENERAL"}</definedName>
    <definedName name="___g2" localSheetId="10" hidden="1">{"TAB1",#N/A,TRUE,"GENERAL";"TAB2",#N/A,TRUE,"GENERAL";"TAB3",#N/A,TRUE,"GENERAL";"TAB4",#N/A,TRUE,"GENERAL";"TAB5",#N/A,TRUE,"GENERAL"}</definedName>
    <definedName name="___g2" localSheetId="9" hidden="1">{"TAB1",#N/A,TRUE,"GENERAL";"TAB2",#N/A,TRUE,"GENERAL";"TAB3",#N/A,TRUE,"GENERAL";"TAB4",#N/A,TRUE,"GENERAL";"TAB5",#N/A,TRUE,"GENERAL"}</definedName>
    <definedName name="___g2" localSheetId="13" hidden="1">{"TAB1",#N/A,TRUE,"GENERAL";"TAB2",#N/A,TRUE,"GENERAL";"TAB3",#N/A,TRUE,"GENERAL";"TAB4",#N/A,TRUE,"GENERAL";"TAB5",#N/A,TRUE,"GENERAL"}</definedName>
    <definedName name="___g2" localSheetId="4" hidden="1">{"TAB1",#N/A,TRUE,"GENERAL";"TAB2",#N/A,TRUE,"GENERAL";"TAB3",#N/A,TRUE,"GENERAL";"TAB4",#N/A,TRUE,"GENERAL";"TAB5",#N/A,TRUE,"GENERAL"}</definedName>
    <definedName name="___g2" localSheetId="11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6" hidden="1">{"via1",#N/A,TRUE,"general";"via2",#N/A,TRUE,"general";"via3",#N/A,TRUE,"general"}</definedName>
    <definedName name="___g3" localSheetId="14" hidden="1">{"via1",#N/A,TRUE,"general";"via2",#N/A,TRUE,"general";"via3",#N/A,TRUE,"general"}</definedName>
    <definedName name="___g3" localSheetId="12" hidden="1">{"via1",#N/A,TRUE,"general";"via2",#N/A,TRUE,"general";"via3",#N/A,TRUE,"general"}</definedName>
    <definedName name="___g3" localSheetId="3" hidden="1">{"via1",#N/A,TRUE,"general";"via2",#N/A,TRUE,"general";"via3",#N/A,TRUE,"general"}</definedName>
    <definedName name="___g3" localSheetId="10" hidden="1">{"via1",#N/A,TRUE,"general";"via2",#N/A,TRUE,"general";"via3",#N/A,TRUE,"general"}</definedName>
    <definedName name="___g3" localSheetId="9" hidden="1">{"via1",#N/A,TRUE,"general";"via2",#N/A,TRUE,"general";"via3",#N/A,TRUE,"general"}</definedName>
    <definedName name="___g3" localSheetId="13" hidden="1">{"via1",#N/A,TRUE,"general";"via2",#N/A,TRUE,"general";"via3",#N/A,TRUE,"general"}</definedName>
    <definedName name="___g3" localSheetId="4" hidden="1">{"via1",#N/A,TRUE,"general";"via2",#N/A,TRUE,"general";"via3",#N/A,TRUE,"general"}</definedName>
    <definedName name="___g3" localSheetId="1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6" hidden="1">{"via1",#N/A,TRUE,"general";"via2",#N/A,TRUE,"general";"via3",#N/A,TRUE,"general"}</definedName>
    <definedName name="___g4" localSheetId="14" hidden="1">{"via1",#N/A,TRUE,"general";"via2",#N/A,TRUE,"general";"via3",#N/A,TRUE,"general"}</definedName>
    <definedName name="___g4" localSheetId="12" hidden="1">{"via1",#N/A,TRUE,"general";"via2",#N/A,TRUE,"general";"via3",#N/A,TRUE,"general"}</definedName>
    <definedName name="___g4" localSheetId="3" hidden="1">{"via1",#N/A,TRUE,"general";"via2",#N/A,TRUE,"general";"via3",#N/A,TRUE,"general"}</definedName>
    <definedName name="___g4" localSheetId="10" hidden="1">{"via1",#N/A,TRUE,"general";"via2",#N/A,TRUE,"general";"via3",#N/A,TRUE,"general"}</definedName>
    <definedName name="___g4" localSheetId="9" hidden="1">{"via1",#N/A,TRUE,"general";"via2",#N/A,TRUE,"general";"via3",#N/A,TRUE,"general"}</definedName>
    <definedName name="___g4" localSheetId="13" hidden="1">{"via1",#N/A,TRUE,"general";"via2",#N/A,TRUE,"general";"via3",#N/A,TRUE,"general"}</definedName>
    <definedName name="___g4" localSheetId="4" hidden="1">{"via1",#N/A,TRUE,"general";"via2",#N/A,TRUE,"general";"via3",#N/A,TRUE,"general"}</definedName>
    <definedName name="___g4" localSheetId="1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6" hidden="1">{"via1",#N/A,TRUE,"general";"via2",#N/A,TRUE,"general";"via3",#N/A,TRUE,"general"}</definedName>
    <definedName name="___g5" localSheetId="14" hidden="1">{"via1",#N/A,TRUE,"general";"via2",#N/A,TRUE,"general";"via3",#N/A,TRUE,"general"}</definedName>
    <definedName name="___g5" localSheetId="12" hidden="1">{"via1",#N/A,TRUE,"general";"via2",#N/A,TRUE,"general";"via3",#N/A,TRUE,"general"}</definedName>
    <definedName name="___g5" localSheetId="3" hidden="1">{"via1",#N/A,TRUE,"general";"via2",#N/A,TRUE,"general";"via3",#N/A,TRUE,"general"}</definedName>
    <definedName name="___g5" localSheetId="10" hidden="1">{"via1",#N/A,TRUE,"general";"via2",#N/A,TRUE,"general";"via3",#N/A,TRUE,"general"}</definedName>
    <definedName name="___g5" localSheetId="9" hidden="1">{"via1",#N/A,TRUE,"general";"via2",#N/A,TRUE,"general";"via3",#N/A,TRUE,"general"}</definedName>
    <definedName name="___g5" localSheetId="13" hidden="1">{"via1",#N/A,TRUE,"general";"via2",#N/A,TRUE,"general";"via3",#N/A,TRUE,"general"}</definedName>
    <definedName name="___g5" localSheetId="4" hidden="1">{"via1",#N/A,TRUE,"general";"via2",#N/A,TRUE,"general";"via3",#N/A,TRUE,"general"}</definedName>
    <definedName name="___g5" localSheetId="1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6" hidden="1">{"via1",#N/A,TRUE,"general";"via2",#N/A,TRUE,"general";"via3",#N/A,TRUE,"general"}</definedName>
    <definedName name="___g6" localSheetId="14" hidden="1">{"via1",#N/A,TRUE,"general";"via2",#N/A,TRUE,"general";"via3",#N/A,TRUE,"general"}</definedName>
    <definedName name="___g6" localSheetId="12" hidden="1">{"via1",#N/A,TRUE,"general";"via2",#N/A,TRUE,"general";"via3",#N/A,TRUE,"general"}</definedName>
    <definedName name="___g6" localSheetId="3" hidden="1">{"via1",#N/A,TRUE,"general";"via2",#N/A,TRUE,"general";"via3",#N/A,TRUE,"general"}</definedName>
    <definedName name="___g6" localSheetId="10" hidden="1">{"via1",#N/A,TRUE,"general";"via2",#N/A,TRUE,"general";"via3",#N/A,TRUE,"general"}</definedName>
    <definedName name="___g6" localSheetId="9" hidden="1">{"via1",#N/A,TRUE,"general";"via2",#N/A,TRUE,"general";"via3",#N/A,TRUE,"general"}</definedName>
    <definedName name="___g6" localSheetId="13" hidden="1">{"via1",#N/A,TRUE,"general";"via2",#N/A,TRUE,"general";"via3",#N/A,TRUE,"general"}</definedName>
    <definedName name="___g6" localSheetId="4" hidden="1">{"via1",#N/A,TRUE,"general";"via2",#N/A,TRUE,"general";"via3",#N/A,TRUE,"general"}</definedName>
    <definedName name="___g6" localSheetId="1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6" hidden="1">{"TAB1",#N/A,TRUE,"GENERAL";"TAB2",#N/A,TRUE,"GENERAL";"TAB3",#N/A,TRUE,"GENERAL";"TAB4",#N/A,TRUE,"GENERAL";"TAB5",#N/A,TRUE,"GENERAL"}</definedName>
    <definedName name="___g7" localSheetId="14" hidden="1">{"TAB1",#N/A,TRUE,"GENERAL";"TAB2",#N/A,TRUE,"GENERAL";"TAB3",#N/A,TRUE,"GENERAL";"TAB4",#N/A,TRUE,"GENERAL";"TAB5",#N/A,TRUE,"GENERAL"}</definedName>
    <definedName name="___g7" localSheetId="12" hidden="1">{"TAB1",#N/A,TRUE,"GENERAL";"TAB2",#N/A,TRUE,"GENERAL";"TAB3",#N/A,TRUE,"GENERAL";"TAB4",#N/A,TRUE,"GENERAL";"TAB5",#N/A,TRUE,"GENERAL"}</definedName>
    <definedName name="___g7" localSheetId="3" hidden="1">{"TAB1",#N/A,TRUE,"GENERAL";"TAB2",#N/A,TRUE,"GENERAL";"TAB3",#N/A,TRUE,"GENERAL";"TAB4",#N/A,TRUE,"GENERAL";"TAB5",#N/A,TRUE,"GENERAL"}</definedName>
    <definedName name="___g7" localSheetId="10" hidden="1">{"TAB1",#N/A,TRUE,"GENERAL";"TAB2",#N/A,TRUE,"GENERAL";"TAB3",#N/A,TRUE,"GENERAL";"TAB4",#N/A,TRUE,"GENERAL";"TAB5",#N/A,TRUE,"GENERAL"}</definedName>
    <definedName name="___g7" localSheetId="9" hidden="1">{"TAB1",#N/A,TRUE,"GENERAL";"TAB2",#N/A,TRUE,"GENERAL";"TAB3",#N/A,TRUE,"GENERAL";"TAB4",#N/A,TRUE,"GENERAL";"TAB5",#N/A,TRUE,"GENERAL"}</definedName>
    <definedName name="___g7" localSheetId="13" hidden="1">{"TAB1",#N/A,TRUE,"GENERAL";"TAB2",#N/A,TRUE,"GENERAL";"TAB3",#N/A,TRUE,"GENERAL";"TAB4",#N/A,TRUE,"GENERAL";"TAB5",#N/A,TRUE,"GENERAL"}</definedName>
    <definedName name="___g7" localSheetId="4" hidden="1">{"TAB1",#N/A,TRUE,"GENERAL";"TAB2",#N/A,TRUE,"GENERAL";"TAB3",#N/A,TRUE,"GENERAL";"TAB4",#N/A,TRUE,"GENERAL";"TAB5",#N/A,TRUE,"GENERAL"}</definedName>
    <definedName name="___g7" localSheetId="1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6" hidden="1">{"TAB1",#N/A,TRUE,"GENERAL";"TAB2",#N/A,TRUE,"GENERAL";"TAB3",#N/A,TRUE,"GENERAL";"TAB4",#N/A,TRUE,"GENERAL";"TAB5",#N/A,TRUE,"GENERAL"}</definedName>
    <definedName name="___GR1" localSheetId="14" hidden="1">{"TAB1",#N/A,TRUE,"GENERAL";"TAB2",#N/A,TRUE,"GENERAL";"TAB3",#N/A,TRUE,"GENERAL";"TAB4",#N/A,TRUE,"GENERAL";"TAB5",#N/A,TRUE,"GENERAL"}</definedName>
    <definedName name="___GR1" localSheetId="12" hidden="1">{"TAB1",#N/A,TRUE,"GENERAL";"TAB2",#N/A,TRUE,"GENERAL";"TAB3",#N/A,TRUE,"GENERAL";"TAB4",#N/A,TRUE,"GENERAL";"TAB5",#N/A,TRUE,"GENERAL"}</definedName>
    <definedName name="___GR1" localSheetId="3" hidden="1">{"TAB1",#N/A,TRUE,"GENERAL";"TAB2",#N/A,TRUE,"GENERAL";"TAB3",#N/A,TRUE,"GENERAL";"TAB4",#N/A,TRUE,"GENERAL";"TAB5",#N/A,TRUE,"GENERAL"}</definedName>
    <definedName name="___GR1" localSheetId="10" hidden="1">{"TAB1",#N/A,TRUE,"GENERAL";"TAB2",#N/A,TRUE,"GENERAL";"TAB3",#N/A,TRUE,"GENERAL";"TAB4",#N/A,TRUE,"GENERAL";"TAB5",#N/A,TRUE,"GENERAL"}</definedName>
    <definedName name="___GR1" localSheetId="9" hidden="1">{"TAB1",#N/A,TRUE,"GENERAL";"TAB2",#N/A,TRUE,"GENERAL";"TAB3",#N/A,TRUE,"GENERAL";"TAB4",#N/A,TRUE,"GENERAL";"TAB5",#N/A,TRUE,"GENERAL"}</definedName>
    <definedName name="___GR1" localSheetId="13" hidden="1">{"TAB1",#N/A,TRUE,"GENERAL";"TAB2",#N/A,TRUE,"GENERAL";"TAB3",#N/A,TRUE,"GENERAL";"TAB4",#N/A,TRUE,"GENERAL";"TAB5",#N/A,TRUE,"GENERAL"}</definedName>
    <definedName name="___GR1" localSheetId="4" hidden="1">{"TAB1",#N/A,TRUE,"GENERAL";"TAB2",#N/A,TRUE,"GENERAL";"TAB3",#N/A,TRUE,"GENERAL";"TAB4",#N/A,TRUE,"GENERAL";"TAB5",#N/A,TRUE,"GENERAL"}</definedName>
    <definedName name="___GR1" localSheetId="1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6" hidden="1">{"via1",#N/A,TRUE,"general";"via2",#N/A,TRUE,"general";"via3",#N/A,TRUE,"general"}</definedName>
    <definedName name="___gtr4" localSheetId="14" hidden="1">{"via1",#N/A,TRUE,"general";"via2",#N/A,TRUE,"general";"via3",#N/A,TRUE,"general"}</definedName>
    <definedName name="___gtr4" localSheetId="12" hidden="1">{"via1",#N/A,TRUE,"general";"via2",#N/A,TRUE,"general";"via3",#N/A,TRUE,"general"}</definedName>
    <definedName name="___gtr4" localSheetId="3" hidden="1">{"via1",#N/A,TRUE,"general";"via2",#N/A,TRUE,"general";"via3",#N/A,TRUE,"general"}</definedName>
    <definedName name="___gtr4" localSheetId="10" hidden="1">{"via1",#N/A,TRUE,"general";"via2",#N/A,TRUE,"general";"via3",#N/A,TRUE,"general"}</definedName>
    <definedName name="___gtr4" localSheetId="9" hidden="1">{"via1",#N/A,TRUE,"general";"via2",#N/A,TRUE,"general";"via3",#N/A,TRUE,"general"}</definedName>
    <definedName name="___gtr4" localSheetId="13" hidden="1">{"via1",#N/A,TRUE,"general";"via2",#N/A,TRUE,"general";"via3",#N/A,TRUE,"general"}</definedName>
    <definedName name="___gtr4" localSheetId="4" hidden="1">{"via1",#N/A,TRUE,"general";"via2",#N/A,TRUE,"general";"via3",#N/A,TRUE,"general"}</definedName>
    <definedName name="___gtr4" localSheetId="1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6" hidden="1">{"via1",#N/A,TRUE,"general";"via2",#N/A,TRUE,"general";"via3",#N/A,TRUE,"general"}</definedName>
    <definedName name="___h2" localSheetId="14" hidden="1">{"via1",#N/A,TRUE,"general";"via2",#N/A,TRUE,"general";"via3",#N/A,TRUE,"general"}</definedName>
    <definedName name="___h2" localSheetId="12" hidden="1">{"via1",#N/A,TRUE,"general";"via2",#N/A,TRUE,"general";"via3",#N/A,TRUE,"general"}</definedName>
    <definedName name="___h2" localSheetId="3" hidden="1">{"via1",#N/A,TRUE,"general";"via2",#N/A,TRUE,"general";"via3",#N/A,TRUE,"general"}</definedName>
    <definedName name="___h2" localSheetId="10" hidden="1">{"via1",#N/A,TRUE,"general";"via2",#N/A,TRUE,"general";"via3",#N/A,TRUE,"general"}</definedName>
    <definedName name="___h2" localSheetId="9" hidden="1">{"via1",#N/A,TRUE,"general";"via2",#N/A,TRUE,"general";"via3",#N/A,TRUE,"general"}</definedName>
    <definedName name="___h2" localSheetId="13" hidden="1">{"via1",#N/A,TRUE,"general";"via2",#N/A,TRUE,"general";"via3",#N/A,TRUE,"general"}</definedName>
    <definedName name="___h2" localSheetId="4" hidden="1">{"via1",#N/A,TRUE,"general";"via2",#N/A,TRUE,"general";"via3",#N/A,TRUE,"general"}</definedName>
    <definedName name="___h2" localSheetId="1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6" hidden="1">{"via1",#N/A,TRUE,"general";"via2",#N/A,TRUE,"general";"via3",#N/A,TRUE,"general"}</definedName>
    <definedName name="___h3" localSheetId="14" hidden="1">{"via1",#N/A,TRUE,"general";"via2",#N/A,TRUE,"general";"via3",#N/A,TRUE,"general"}</definedName>
    <definedName name="___h3" localSheetId="12" hidden="1">{"via1",#N/A,TRUE,"general";"via2",#N/A,TRUE,"general";"via3",#N/A,TRUE,"general"}</definedName>
    <definedName name="___h3" localSheetId="3" hidden="1">{"via1",#N/A,TRUE,"general";"via2",#N/A,TRUE,"general";"via3",#N/A,TRUE,"general"}</definedName>
    <definedName name="___h3" localSheetId="10" hidden="1">{"via1",#N/A,TRUE,"general";"via2",#N/A,TRUE,"general";"via3",#N/A,TRUE,"general"}</definedName>
    <definedName name="___h3" localSheetId="9" hidden="1">{"via1",#N/A,TRUE,"general";"via2",#N/A,TRUE,"general";"via3",#N/A,TRUE,"general"}</definedName>
    <definedName name="___h3" localSheetId="13" hidden="1">{"via1",#N/A,TRUE,"general";"via2",#N/A,TRUE,"general";"via3",#N/A,TRUE,"general"}</definedName>
    <definedName name="___h3" localSheetId="4" hidden="1">{"via1",#N/A,TRUE,"general";"via2",#N/A,TRUE,"general";"via3",#N/A,TRUE,"general"}</definedName>
    <definedName name="___h3" localSheetId="1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6" hidden="1">{"TAB1",#N/A,TRUE,"GENERAL";"TAB2",#N/A,TRUE,"GENERAL";"TAB3",#N/A,TRUE,"GENERAL";"TAB4",#N/A,TRUE,"GENERAL";"TAB5",#N/A,TRUE,"GENERAL"}</definedName>
    <definedName name="___h4" localSheetId="14" hidden="1">{"TAB1",#N/A,TRUE,"GENERAL";"TAB2",#N/A,TRUE,"GENERAL";"TAB3",#N/A,TRUE,"GENERAL";"TAB4",#N/A,TRUE,"GENERAL";"TAB5",#N/A,TRUE,"GENERAL"}</definedName>
    <definedName name="___h4" localSheetId="12" hidden="1">{"TAB1",#N/A,TRUE,"GENERAL";"TAB2",#N/A,TRUE,"GENERAL";"TAB3",#N/A,TRUE,"GENERAL";"TAB4",#N/A,TRUE,"GENERAL";"TAB5",#N/A,TRUE,"GENERAL"}</definedName>
    <definedName name="___h4" localSheetId="3" hidden="1">{"TAB1",#N/A,TRUE,"GENERAL";"TAB2",#N/A,TRUE,"GENERAL";"TAB3",#N/A,TRUE,"GENERAL";"TAB4",#N/A,TRUE,"GENERAL";"TAB5",#N/A,TRUE,"GENERAL"}</definedName>
    <definedName name="___h4" localSheetId="10" hidden="1">{"TAB1",#N/A,TRUE,"GENERAL";"TAB2",#N/A,TRUE,"GENERAL";"TAB3",#N/A,TRUE,"GENERAL";"TAB4",#N/A,TRUE,"GENERAL";"TAB5",#N/A,TRUE,"GENERAL"}</definedName>
    <definedName name="___h4" localSheetId="9" hidden="1">{"TAB1",#N/A,TRUE,"GENERAL";"TAB2",#N/A,TRUE,"GENERAL";"TAB3",#N/A,TRUE,"GENERAL";"TAB4",#N/A,TRUE,"GENERAL";"TAB5",#N/A,TRUE,"GENERAL"}</definedName>
    <definedName name="___h4" localSheetId="13" hidden="1">{"TAB1",#N/A,TRUE,"GENERAL";"TAB2",#N/A,TRUE,"GENERAL";"TAB3",#N/A,TRUE,"GENERAL";"TAB4",#N/A,TRUE,"GENERAL";"TAB5",#N/A,TRUE,"GENERAL"}</definedName>
    <definedName name="___h4" localSheetId="4" hidden="1">{"TAB1",#N/A,TRUE,"GENERAL";"TAB2",#N/A,TRUE,"GENERAL";"TAB3",#N/A,TRUE,"GENERAL";"TAB4",#N/A,TRUE,"GENERAL";"TAB5",#N/A,TRUE,"GENERAL"}</definedName>
    <definedName name="___h4" localSheetId="1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6" hidden="1">{"TAB1",#N/A,TRUE,"GENERAL";"TAB2",#N/A,TRUE,"GENERAL";"TAB3",#N/A,TRUE,"GENERAL";"TAB4",#N/A,TRUE,"GENERAL";"TAB5",#N/A,TRUE,"GENERAL"}</definedName>
    <definedName name="___h5" localSheetId="14" hidden="1">{"TAB1",#N/A,TRUE,"GENERAL";"TAB2",#N/A,TRUE,"GENERAL";"TAB3",#N/A,TRUE,"GENERAL";"TAB4",#N/A,TRUE,"GENERAL";"TAB5",#N/A,TRUE,"GENERAL"}</definedName>
    <definedName name="___h5" localSheetId="12" hidden="1">{"TAB1",#N/A,TRUE,"GENERAL";"TAB2",#N/A,TRUE,"GENERAL";"TAB3",#N/A,TRUE,"GENERAL";"TAB4",#N/A,TRUE,"GENERAL";"TAB5",#N/A,TRUE,"GENERAL"}</definedName>
    <definedName name="___h5" localSheetId="3" hidden="1">{"TAB1",#N/A,TRUE,"GENERAL";"TAB2",#N/A,TRUE,"GENERAL";"TAB3",#N/A,TRUE,"GENERAL";"TAB4",#N/A,TRUE,"GENERAL";"TAB5",#N/A,TRUE,"GENERAL"}</definedName>
    <definedName name="___h5" localSheetId="10" hidden="1">{"TAB1",#N/A,TRUE,"GENERAL";"TAB2",#N/A,TRUE,"GENERAL";"TAB3",#N/A,TRUE,"GENERAL";"TAB4",#N/A,TRUE,"GENERAL";"TAB5",#N/A,TRUE,"GENERAL"}</definedName>
    <definedName name="___h5" localSheetId="9" hidden="1">{"TAB1",#N/A,TRUE,"GENERAL";"TAB2",#N/A,TRUE,"GENERAL";"TAB3",#N/A,TRUE,"GENERAL";"TAB4",#N/A,TRUE,"GENERAL";"TAB5",#N/A,TRUE,"GENERAL"}</definedName>
    <definedName name="___h5" localSheetId="13" hidden="1">{"TAB1",#N/A,TRUE,"GENERAL";"TAB2",#N/A,TRUE,"GENERAL";"TAB3",#N/A,TRUE,"GENERAL";"TAB4",#N/A,TRUE,"GENERAL";"TAB5",#N/A,TRUE,"GENERAL"}</definedName>
    <definedName name="___h5" localSheetId="4" hidden="1">{"TAB1",#N/A,TRUE,"GENERAL";"TAB2",#N/A,TRUE,"GENERAL";"TAB3",#N/A,TRUE,"GENERAL";"TAB4",#N/A,TRUE,"GENERAL";"TAB5",#N/A,TRUE,"GENERAL"}</definedName>
    <definedName name="___h5" localSheetId="1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6" hidden="1">{"via1",#N/A,TRUE,"general";"via2",#N/A,TRUE,"general";"via3",#N/A,TRUE,"general"}</definedName>
    <definedName name="___h6" localSheetId="14" hidden="1">{"via1",#N/A,TRUE,"general";"via2",#N/A,TRUE,"general";"via3",#N/A,TRUE,"general"}</definedName>
    <definedName name="___h6" localSheetId="12" hidden="1">{"via1",#N/A,TRUE,"general";"via2",#N/A,TRUE,"general";"via3",#N/A,TRUE,"general"}</definedName>
    <definedName name="___h6" localSheetId="3" hidden="1">{"via1",#N/A,TRUE,"general";"via2",#N/A,TRUE,"general";"via3",#N/A,TRUE,"general"}</definedName>
    <definedName name="___h6" localSheetId="10" hidden="1">{"via1",#N/A,TRUE,"general";"via2",#N/A,TRUE,"general";"via3",#N/A,TRUE,"general"}</definedName>
    <definedName name="___h6" localSheetId="9" hidden="1">{"via1",#N/A,TRUE,"general";"via2",#N/A,TRUE,"general";"via3",#N/A,TRUE,"general"}</definedName>
    <definedName name="___h6" localSheetId="13" hidden="1">{"via1",#N/A,TRUE,"general";"via2",#N/A,TRUE,"general";"via3",#N/A,TRUE,"general"}</definedName>
    <definedName name="___h6" localSheetId="4" hidden="1">{"via1",#N/A,TRUE,"general";"via2",#N/A,TRUE,"general";"via3",#N/A,TRUE,"general"}</definedName>
    <definedName name="___h6" localSheetId="1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6" hidden="1">{"TAB1",#N/A,TRUE,"GENERAL";"TAB2",#N/A,TRUE,"GENERAL";"TAB3",#N/A,TRUE,"GENERAL";"TAB4",#N/A,TRUE,"GENERAL";"TAB5",#N/A,TRUE,"GENERAL"}</definedName>
    <definedName name="___h7" localSheetId="14" hidden="1">{"TAB1",#N/A,TRUE,"GENERAL";"TAB2",#N/A,TRUE,"GENERAL";"TAB3",#N/A,TRUE,"GENERAL";"TAB4",#N/A,TRUE,"GENERAL";"TAB5",#N/A,TRUE,"GENERAL"}</definedName>
    <definedName name="___h7" localSheetId="12" hidden="1">{"TAB1",#N/A,TRUE,"GENERAL";"TAB2",#N/A,TRUE,"GENERAL";"TAB3",#N/A,TRUE,"GENERAL";"TAB4",#N/A,TRUE,"GENERAL";"TAB5",#N/A,TRUE,"GENERAL"}</definedName>
    <definedName name="___h7" localSheetId="3" hidden="1">{"TAB1",#N/A,TRUE,"GENERAL";"TAB2",#N/A,TRUE,"GENERAL";"TAB3",#N/A,TRUE,"GENERAL";"TAB4",#N/A,TRUE,"GENERAL";"TAB5",#N/A,TRUE,"GENERAL"}</definedName>
    <definedName name="___h7" localSheetId="10" hidden="1">{"TAB1",#N/A,TRUE,"GENERAL";"TAB2",#N/A,TRUE,"GENERAL";"TAB3",#N/A,TRUE,"GENERAL";"TAB4",#N/A,TRUE,"GENERAL";"TAB5",#N/A,TRUE,"GENERAL"}</definedName>
    <definedName name="___h7" localSheetId="9" hidden="1">{"TAB1",#N/A,TRUE,"GENERAL";"TAB2",#N/A,TRUE,"GENERAL";"TAB3",#N/A,TRUE,"GENERAL";"TAB4",#N/A,TRUE,"GENERAL";"TAB5",#N/A,TRUE,"GENERAL"}</definedName>
    <definedName name="___h7" localSheetId="13" hidden="1">{"TAB1",#N/A,TRUE,"GENERAL";"TAB2",#N/A,TRUE,"GENERAL";"TAB3",#N/A,TRUE,"GENERAL";"TAB4",#N/A,TRUE,"GENERAL";"TAB5",#N/A,TRUE,"GENERAL"}</definedName>
    <definedName name="___h7" localSheetId="4" hidden="1">{"TAB1",#N/A,TRUE,"GENERAL";"TAB2",#N/A,TRUE,"GENERAL";"TAB3",#N/A,TRUE,"GENERAL";"TAB4",#N/A,TRUE,"GENERAL";"TAB5",#N/A,TRUE,"GENERAL"}</definedName>
    <definedName name="___h7" localSheetId="1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6" hidden="1">{"via1",#N/A,TRUE,"general";"via2",#N/A,TRUE,"general";"via3",#N/A,TRUE,"general"}</definedName>
    <definedName name="___h8" localSheetId="14" hidden="1">{"via1",#N/A,TRUE,"general";"via2",#N/A,TRUE,"general";"via3",#N/A,TRUE,"general"}</definedName>
    <definedName name="___h8" localSheetId="12" hidden="1">{"via1",#N/A,TRUE,"general";"via2",#N/A,TRUE,"general";"via3",#N/A,TRUE,"general"}</definedName>
    <definedName name="___h8" localSheetId="3" hidden="1">{"via1",#N/A,TRUE,"general";"via2",#N/A,TRUE,"general";"via3",#N/A,TRUE,"general"}</definedName>
    <definedName name="___h8" localSheetId="10" hidden="1">{"via1",#N/A,TRUE,"general";"via2",#N/A,TRUE,"general";"via3",#N/A,TRUE,"general"}</definedName>
    <definedName name="___h8" localSheetId="9" hidden="1">{"via1",#N/A,TRUE,"general";"via2",#N/A,TRUE,"general";"via3",#N/A,TRUE,"general"}</definedName>
    <definedName name="___h8" localSheetId="13" hidden="1">{"via1",#N/A,TRUE,"general";"via2",#N/A,TRUE,"general";"via3",#N/A,TRUE,"general"}</definedName>
    <definedName name="___h8" localSheetId="4" hidden="1">{"via1",#N/A,TRUE,"general";"via2",#N/A,TRUE,"general";"via3",#N/A,TRUE,"general"}</definedName>
    <definedName name="___h8" localSheetId="11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6" hidden="1">{"via1",#N/A,TRUE,"general";"via2",#N/A,TRUE,"general";"via3",#N/A,TRUE,"general"}</definedName>
    <definedName name="___hfh7" localSheetId="14" hidden="1">{"via1",#N/A,TRUE,"general";"via2",#N/A,TRUE,"general";"via3",#N/A,TRUE,"general"}</definedName>
    <definedName name="___hfh7" localSheetId="12" hidden="1">{"via1",#N/A,TRUE,"general";"via2",#N/A,TRUE,"general";"via3",#N/A,TRUE,"general"}</definedName>
    <definedName name="___hfh7" localSheetId="3" hidden="1">{"via1",#N/A,TRUE,"general";"via2",#N/A,TRUE,"general";"via3",#N/A,TRUE,"general"}</definedName>
    <definedName name="___hfh7" localSheetId="10" hidden="1">{"via1",#N/A,TRUE,"general";"via2",#N/A,TRUE,"general";"via3",#N/A,TRUE,"general"}</definedName>
    <definedName name="___hfh7" localSheetId="9" hidden="1">{"via1",#N/A,TRUE,"general";"via2",#N/A,TRUE,"general";"via3",#N/A,TRUE,"general"}</definedName>
    <definedName name="___hfh7" localSheetId="13" hidden="1">{"via1",#N/A,TRUE,"general";"via2",#N/A,TRUE,"general";"via3",#N/A,TRUE,"general"}</definedName>
    <definedName name="___hfh7" localSheetId="4" hidden="1">{"via1",#N/A,TRUE,"general";"via2",#N/A,TRUE,"general";"via3",#N/A,TRUE,"general"}</definedName>
    <definedName name="___hfh7" localSheetId="11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6" hidden="1">{"via1",#N/A,TRUE,"general";"via2",#N/A,TRUE,"general";"via3",#N/A,TRUE,"general"}</definedName>
    <definedName name="___i4" localSheetId="14" hidden="1">{"via1",#N/A,TRUE,"general";"via2",#N/A,TRUE,"general";"via3",#N/A,TRUE,"general"}</definedName>
    <definedName name="___i4" localSheetId="12" hidden="1">{"via1",#N/A,TRUE,"general";"via2",#N/A,TRUE,"general";"via3",#N/A,TRUE,"general"}</definedName>
    <definedName name="___i4" localSheetId="3" hidden="1">{"via1",#N/A,TRUE,"general";"via2",#N/A,TRUE,"general";"via3",#N/A,TRUE,"general"}</definedName>
    <definedName name="___i4" localSheetId="10" hidden="1">{"via1",#N/A,TRUE,"general";"via2",#N/A,TRUE,"general";"via3",#N/A,TRUE,"general"}</definedName>
    <definedName name="___i4" localSheetId="9" hidden="1">{"via1",#N/A,TRUE,"general";"via2",#N/A,TRUE,"general";"via3",#N/A,TRUE,"general"}</definedName>
    <definedName name="___i4" localSheetId="13" hidden="1">{"via1",#N/A,TRUE,"general";"via2",#N/A,TRUE,"general";"via3",#N/A,TRUE,"general"}</definedName>
    <definedName name="___i4" localSheetId="4" hidden="1">{"via1",#N/A,TRUE,"general";"via2",#N/A,TRUE,"general";"via3",#N/A,TRUE,"general"}</definedName>
    <definedName name="___i4" localSheetId="1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6" hidden="1">{"TAB1",#N/A,TRUE,"GENERAL";"TAB2",#N/A,TRUE,"GENERAL";"TAB3",#N/A,TRUE,"GENERAL";"TAB4",#N/A,TRUE,"GENERAL";"TAB5",#N/A,TRUE,"GENERAL"}</definedName>
    <definedName name="___i5" localSheetId="14" hidden="1">{"TAB1",#N/A,TRUE,"GENERAL";"TAB2",#N/A,TRUE,"GENERAL";"TAB3",#N/A,TRUE,"GENERAL";"TAB4",#N/A,TRUE,"GENERAL";"TAB5",#N/A,TRUE,"GENERAL"}</definedName>
    <definedName name="___i5" localSheetId="12" hidden="1">{"TAB1",#N/A,TRUE,"GENERAL";"TAB2",#N/A,TRUE,"GENERAL";"TAB3",#N/A,TRUE,"GENERAL";"TAB4",#N/A,TRUE,"GENERAL";"TAB5",#N/A,TRUE,"GENERAL"}</definedName>
    <definedName name="___i5" localSheetId="3" hidden="1">{"TAB1",#N/A,TRUE,"GENERAL";"TAB2",#N/A,TRUE,"GENERAL";"TAB3",#N/A,TRUE,"GENERAL";"TAB4",#N/A,TRUE,"GENERAL";"TAB5",#N/A,TRUE,"GENERAL"}</definedName>
    <definedName name="___i5" localSheetId="10" hidden="1">{"TAB1",#N/A,TRUE,"GENERAL";"TAB2",#N/A,TRUE,"GENERAL";"TAB3",#N/A,TRUE,"GENERAL";"TAB4",#N/A,TRUE,"GENERAL";"TAB5",#N/A,TRUE,"GENERAL"}</definedName>
    <definedName name="___i5" localSheetId="9" hidden="1">{"TAB1",#N/A,TRUE,"GENERAL";"TAB2",#N/A,TRUE,"GENERAL";"TAB3",#N/A,TRUE,"GENERAL";"TAB4",#N/A,TRUE,"GENERAL";"TAB5",#N/A,TRUE,"GENERAL"}</definedName>
    <definedName name="___i5" localSheetId="13" hidden="1">{"TAB1",#N/A,TRUE,"GENERAL";"TAB2",#N/A,TRUE,"GENERAL";"TAB3",#N/A,TRUE,"GENERAL";"TAB4",#N/A,TRUE,"GENERAL";"TAB5",#N/A,TRUE,"GENERAL"}</definedName>
    <definedName name="___i5" localSheetId="4" hidden="1">{"TAB1",#N/A,TRUE,"GENERAL";"TAB2",#N/A,TRUE,"GENERAL";"TAB3",#N/A,TRUE,"GENERAL";"TAB4",#N/A,TRUE,"GENERAL";"TAB5",#N/A,TRUE,"GENERAL"}</definedName>
    <definedName name="___i5" localSheetId="1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6" hidden="1">{"TAB1",#N/A,TRUE,"GENERAL";"TAB2",#N/A,TRUE,"GENERAL";"TAB3",#N/A,TRUE,"GENERAL";"TAB4",#N/A,TRUE,"GENERAL";"TAB5",#N/A,TRUE,"GENERAL"}</definedName>
    <definedName name="___i6" localSheetId="14" hidden="1">{"TAB1",#N/A,TRUE,"GENERAL";"TAB2",#N/A,TRUE,"GENERAL";"TAB3",#N/A,TRUE,"GENERAL";"TAB4",#N/A,TRUE,"GENERAL";"TAB5",#N/A,TRUE,"GENERAL"}</definedName>
    <definedName name="___i6" localSheetId="12" hidden="1">{"TAB1",#N/A,TRUE,"GENERAL";"TAB2",#N/A,TRUE,"GENERAL";"TAB3",#N/A,TRUE,"GENERAL";"TAB4",#N/A,TRUE,"GENERAL";"TAB5",#N/A,TRUE,"GENERAL"}</definedName>
    <definedName name="___i6" localSheetId="3" hidden="1">{"TAB1",#N/A,TRUE,"GENERAL";"TAB2",#N/A,TRUE,"GENERAL";"TAB3",#N/A,TRUE,"GENERAL";"TAB4",#N/A,TRUE,"GENERAL";"TAB5",#N/A,TRUE,"GENERAL"}</definedName>
    <definedName name="___i6" localSheetId="10" hidden="1">{"TAB1",#N/A,TRUE,"GENERAL";"TAB2",#N/A,TRUE,"GENERAL";"TAB3",#N/A,TRUE,"GENERAL";"TAB4",#N/A,TRUE,"GENERAL";"TAB5",#N/A,TRUE,"GENERAL"}</definedName>
    <definedName name="___i6" localSheetId="9" hidden="1">{"TAB1",#N/A,TRUE,"GENERAL";"TAB2",#N/A,TRUE,"GENERAL";"TAB3",#N/A,TRUE,"GENERAL";"TAB4",#N/A,TRUE,"GENERAL";"TAB5",#N/A,TRUE,"GENERAL"}</definedName>
    <definedName name="___i6" localSheetId="13" hidden="1">{"TAB1",#N/A,TRUE,"GENERAL";"TAB2",#N/A,TRUE,"GENERAL";"TAB3",#N/A,TRUE,"GENERAL";"TAB4",#N/A,TRUE,"GENERAL";"TAB5",#N/A,TRUE,"GENERAL"}</definedName>
    <definedName name="___i6" localSheetId="4" hidden="1">{"TAB1",#N/A,TRUE,"GENERAL";"TAB2",#N/A,TRUE,"GENERAL";"TAB3",#N/A,TRUE,"GENERAL";"TAB4",#N/A,TRUE,"GENERAL";"TAB5",#N/A,TRUE,"GENERAL"}</definedName>
    <definedName name="___i6" localSheetId="1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6" hidden="1">{"via1",#N/A,TRUE,"general";"via2",#N/A,TRUE,"general";"via3",#N/A,TRUE,"general"}</definedName>
    <definedName name="___i7" localSheetId="14" hidden="1">{"via1",#N/A,TRUE,"general";"via2",#N/A,TRUE,"general";"via3",#N/A,TRUE,"general"}</definedName>
    <definedName name="___i7" localSheetId="12" hidden="1">{"via1",#N/A,TRUE,"general";"via2",#N/A,TRUE,"general";"via3",#N/A,TRUE,"general"}</definedName>
    <definedName name="___i7" localSheetId="3" hidden="1">{"via1",#N/A,TRUE,"general";"via2",#N/A,TRUE,"general";"via3",#N/A,TRUE,"general"}</definedName>
    <definedName name="___i7" localSheetId="10" hidden="1">{"via1",#N/A,TRUE,"general";"via2",#N/A,TRUE,"general";"via3",#N/A,TRUE,"general"}</definedName>
    <definedName name="___i7" localSheetId="9" hidden="1">{"via1",#N/A,TRUE,"general";"via2",#N/A,TRUE,"general";"via3",#N/A,TRUE,"general"}</definedName>
    <definedName name="___i7" localSheetId="13" hidden="1">{"via1",#N/A,TRUE,"general";"via2",#N/A,TRUE,"general";"via3",#N/A,TRUE,"general"}</definedName>
    <definedName name="___i7" localSheetId="4" hidden="1">{"via1",#N/A,TRUE,"general";"via2",#N/A,TRUE,"general";"via3",#N/A,TRUE,"general"}</definedName>
    <definedName name="___i7" localSheetId="1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6" hidden="1">{"TAB1",#N/A,TRUE,"GENERAL";"TAB2",#N/A,TRUE,"GENERAL";"TAB3",#N/A,TRUE,"GENERAL";"TAB4",#N/A,TRUE,"GENERAL";"TAB5",#N/A,TRUE,"GENERAL"}</definedName>
    <definedName name="___i77" localSheetId="14" hidden="1">{"TAB1",#N/A,TRUE,"GENERAL";"TAB2",#N/A,TRUE,"GENERAL";"TAB3",#N/A,TRUE,"GENERAL";"TAB4",#N/A,TRUE,"GENERAL";"TAB5",#N/A,TRUE,"GENERAL"}</definedName>
    <definedName name="___i77" localSheetId="12" hidden="1">{"TAB1",#N/A,TRUE,"GENERAL";"TAB2",#N/A,TRUE,"GENERAL";"TAB3",#N/A,TRUE,"GENERAL";"TAB4",#N/A,TRUE,"GENERAL";"TAB5",#N/A,TRUE,"GENERAL"}</definedName>
    <definedName name="___i77" localSheetId="3" hidden="1">{"TAB1",#N/A,TRUE,"GENERAL";"TAB2",#N/A,TRUE,"GENERAL";"TAB3",#N/A,TRUE,"GENERAL";"TAB4",#N/A,TRUE,"GENERAL";"TAB5",#N/A,TRUE,"GENERAL"}</definedName>
    <definedName name="___i77" localSheetId="10" hidden="1">{"TAB1",#N/A,TRUE,"GENERAL";"TAB2",#N/A,TRUE,"GENERAL";"TAB3",#N/A,TRUE,"GENERAL";"TAB4",#N/A,TRUE,"GENERAL";"TAB5",#N/A,TRUE,"GENERAL"}</definedName>
    <definedName name="___i77" localSheetId="9" hidden="1">{"TAB1",#N/A,TRUE,"GENERAL";"TAB2",#N/A,TRUE,"GENERAL";"TAB3",#N/A,TRUE,"GENERAL";"TAB4",#N/A,TRUE,"GENERAL";"TAB5",#N/A,TRUE,"GENERAL"}</definedName>
    <definedName name="___i77" localSheetId="13" hidden="1">{"TAB1",#N/A,TRUE,"GENERAL";"TAB2",#N/A,TRUE,"GENERAL";"TAB3",#N/A,TRUE,"GENERAL";"TAB4",#N/A,TRUE,"GENERAL";"TAB5",#N/A,TRUE,"GENERAL"}</definedName>
    <definedName name="___i77" localSheetId="4" hidden="1">{"TAB1",#N/A,TRUE,"GENERAL";"TAB2",#N/A,TRUE,"GENERAL";"TAB3",#N/A,TRUE,"GENERAL";"TAB4",#N/A,TRUE,"GENERAL";"TAB5",#N/A,TRUE,"GENERAL"}</definedName>
    <definedName name="___i77" localSheetId="1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6" hidden="1">{"via1",#N/A,TRUE,"general";"via2",#N/A,TRUE,"general";"via3",#N/A,TRUE,"general"}</definedName>
    <definedName name="___i8" localSheetId="14" hidden="1">{"via1",#N/A,TRUE,"general";"via2",#N/A,TRUE,"general";"via3",#N/A,TRUE,"general"}</definedName>
    <definedName name="___i8" localSheetId="12" hidden="1">{"via1",#N/A,TRUE,"general";"via2",#N/A,TRUE,"general";"via3",#N/A,TRUE,"general"}</definedName>
    <definedName name="___i8" localSheetId="3" hidden="1">{"via1",#N/A,TRUE,"general";"via2",#N/A,TRUE,"general";"via3",#N/A,TRUE,"general"}</definedName>
    <definedName name="___i8" localSheetId="10" hidden="1">{"via1",#N/A,TRUE,"general";"via2",#N/A,TRUE,"general";"via3",#N/A,TRUE,"general"}</definedName>
    <definedName name="___i8" localSheetId="9" hidden="1">{"via1",#N/A,TRUE,"general";"via2",#N/A,TRUE,"general";"via3",#N/A,TRUE,"general"}</definedName>
    <definedName name="___i8" localSheetId="13" hidden="1">{"via1",#N/A,TRUE,"general";"via2",#N/A,TRUE,"general";"via3",#N/A,TRUE,"general"}</definedName>
    <definedName name="___i8" localSheetId="4" hidden="1">{"via1",#N/A,TRUE,"general";"via2",#N/A,TRUE,"general";"via3",#N/A,TRUE,"general"}</definedName>
    <definedName name="___i8" localSheetId="1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6" hidden="1">{"TAB1",#N/A,TRUE,"GENERAL";"TAB2",#N/A,TRUE,"GENERAL";"TAB3",#N/A,TRUE,"GENERAL";"TAB4",#N/A,TRUE,"GENERAL";"TAB5",#N/A,TRUE,"GENERAL"}</definedName>
    <definedName name="___i9" localSheetId="14" hidden="1">{"TAB1",#N/A,TRUE,"GENERAL";"TAB2",#N/A,TRUE,"GENERAL";"TAB3",#N/A,TRUE,"GENERAL";"TAB4",#N/A,TRUE,"GENERAL";"TAB5",#N/A,TRUE,"GENERAL"}</definedName>
    <definedName name="___i9" localSheetId="12" hidden="1">{"TAB1",#N/A,TRUE,"GENERAL";"TAB2",#N/A,TRUE,"GENERAL";"TAB3",#N/A,TRUE,"GENERAL";"TAB4",#N/A,TRUE,"GENERAL";"TAB5",#N/A,TRUE,"GENERAL"}</definedName>
    <definedName name="___i9" localSheetId="3" hidden="1">{"TAB1",#N/A,TRUE,"GENERAL";"TAB2",#N/A,TRUE,"GENERAL";"TAB3",#N/A,TRUE,"GENERAL";"TAB4",#N/A,TRUE,"GENERAL";"TAB5",#N/A,TRUE,"GENERAL"}</definedName>
    <definedName name="___i9" localSheetId="10" hidden="1">{"TAB1",#N/A,TRUE,"GENERAL";"TAB2",#N/A,TRUE,"GENERAL";"TAB3",#N/A,TRUE,"GENERAL";"TAB4",#N/A,TRUE,"GENERAL";"TAB5",#N/A,TRUE,"GENERAL"}</definedName>
    <definedName name="___i9" localSheetId="9" hidden="1">{"TAB1",#N/A,TRUE,"GENERAL";"TAB2",#N/A,TRUE,"GENERAL";"TAB3",#N/A,TRUE,"GENERAL";"TAB4",#N/A,TRUE,"GENERAL";"TAB5",#N/A,TRUE,"GENERAL"}</definedName>
    <definedName name="___i9" localSheetId="13" hidden="1">{"TAB1",#N/A,TRUE,"GENERAL";"TAB2",#N/A,TRUE,"GENERAL";"TAB3",#N/A,TRUE,"GENERAL";"TAB4",#N/A,TRUE,"GENERAL";"TAB5",#N/A,TRUE,"GENERAL"}</definedName>
    <definedName name="___i9" localSheetId="4" hidden="1">{"TAB1",#N/A,TRUE,"GENERAL";"TAB2",#N/A,TRUE,"GENERAL";"TAB3",#N/A,TRUE,"GENERAL";"TAB4",#N/A,TRUE,"GENERAL";"TAB5",#N/A,TRUE,"GENERAL"}</definedName>
    <definedName name="___i9" localSheetId="1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k3" localSheetId="6" hidden="1">{"TAB1",#N/A,TRUE,"GENERAL";"TAB2",#N/A,TRUE,"GENERAL";"TAB3",#N/A,TRUE,"GENERAL";"TAB4",#N/A,TRUE,"GENERAL";"TAB5",#N/A,TRUE,"GENERAL"}</definedName>
    <definedName name="___k3" localSheetId="14" hidden="1">{"TAB1",#N/A,TRUE,"GENERAL";"TAB2",#N/A,TRUE,"GENERAL";"TAB3",#N/A,TRUE,"GENERAL";"TAB4",#N/A,TRUE,"GENERAL";"TAB5",#N/A,TRUE,"GENERAL"}</definedName>
    <definedName name="___k3" localSheetId="12" hidden="1">{"TAB1",#N/A,TRUE,"GENERAL";"TAB2",#N/A,TRUE,"GENERAL";"TAB3",#N/A,TRUE,"GENERAL";"TAB4",#N/A,TRUE,"GENERAL";"TAB5",#N/A,TRUE,"GENERAL"}</definedName>
    <definedName name="___k3" localSheetId="3" hidden="1">{"TAB1",#N/A,TRUE,"GENERAL";"TAB2",#N/A,TRUE,"GENERAL";"TAB3",#N/A,TRUE,"GENERAL";"TAB4",#N/A,TRUE,"GENERAL";"TAB5",#N/A,TRUE,"GENERAL"}</definedName>
    <definedName name="___k3" localSheetId="10" hidden="1">{"TAB1",#N/A,TRUE,"GENERAL";"TAB2",#N/A,TRUE,"GENERAL";"TAB3",#N/A,TRUE,"GENERAL";"TAB4",#N/A,TRUE,"GENERAL";"TAB5",#N/A,TRUE,"GENERAL"}</definedName>
    <definedName name="___k3" localSheetId="9" hidden="1">{"TAB1",#N/A,TRUE,"GENERAL";"TAB2",#N/A,TRUE,"GENERAL";"TAB3",#N/A,TRUE,"GENERAL";"TAB4",#N/A,TRUE,"GENERAL";"TAB5",#N/A,TRUE,"GENERAL"}</definedName>
    <definedName name="___k3" localSheetId="13" hidden="1">{"TAB1",#N/A,TRUE,"GENERAL";"TAB2",#N/A,TRUE,"GENERAL";"TAB3",#N/A,TRUE,"GENERAL";"TAB4",#N/A,TRUE,"GENERAL";"TAB5",#N/A,TRUE,"GENERAL"}</definedName>
    <definedName name="___k3" localSheetId="4" hidden="1">{"TAB1",#N/A,TRUE,"GENERAL";"TAB2",#N/A,TRUE,"GENERAL";"TAB3",#N/A,TRUE,"GENERAL";"TAB4",#N/A,TRUE,"GENERAL";"TAB5",#N/A,TRUE,"GENERAL"}</definedName>
    <definedName name="___k3" localSheetId="1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6" hidden="1">{"via1",#N/A,TRUE,"general";"via2",#N/A,TRUE,"general";"via3",#N/A,TRUE,"general"}</definedName>
    <definedName name="___k4" localSheetId="14" hidden="1">{"via1",#N/A,TRUE,"general";"via2",#N/A,TRUE,"general";"via3",#N/A,TRUE,"general"}</definedName>
    <definedName name="___k4" localSheetId="12" hidden="1">{"via1",#N/A,TRUE,"general";"via2",#N/A,TRUE,"general";"via3",#N/A,TRUE,"general"}</definedName>
    <definedName name="___k4" localSheetId="3" hidden="1">{"via1",#N/A,TRUE,"general";"via2",#N/A,TRUE,"general";"via3",#N/A,TRUE,"general"}</definedName>
    <definedName name="___k4" localSheetId="10" hidden="1">{"via1",#N/A,TRUE,"general";"via2",#N/A,TRUE,"general";"via3",#N/A,TRUE,"general"}</definedName>
    <definedName name="___k4" localSheetId="9" hidden="1">{"via1",#N/A,TRUE,"general";"via2",#N/A,TRUE,"general";"via3",#N/A,TRUE,"general"}</definedName>
    <definedName name="___k4" localSheetId="13" hidden="1">{"via1",#N/A,TRUE,"general";"via2",#N/A,TRUE,"general";"via3",#N/A,TRUE,"general"}</definedName>
    <definedName name="___k4" localSheetId="4" hidden="1">{"via1",#N/A,TRUE,"general";"via2",#N/A,TRUE,"general";"via3",#N/A,TRUE,"general"}</definedName>
    <definedName name="___k4" localSheetId="1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6" hidden="1">{"via1",#N/A,TRUE,"general";"via2",#N/A,TRUE,"general";"via3",#N/A,TRUE,"general"}</definedName>
    <definedName name="___k5" localSheetId="14" hidden="1">{"via1",#N/A,TRUE,"general";"via2",#N/A,TRUE,"general";"via3",#N/A,TRUE,"general"}</definedName>
    <definedName name="___k5" localSheetId="12" hidden="1">{"via1",#N/A,TRUE,"general";"via2",#N/A,TRUE,"general";"via3",#N/A,TRUE,"general"}</definedName>
    <definedName name="___k5" localSheetId="3" hidden="1">{"via1",#N/A,TRUE,"general";"via2",#N/A,TRUE,"general";"via3",#N/A,TRUE,"general"}</definedName>
    <definedName name="___k5" localSheetId="10" hidden="1">{"via1",#N/A,TRUE,"general";"via2",#N/A,TRUE,"general";"via3",#N/A,TRUE,"general"}</definedName>
    <definedName name="___k5" localSheetId="9" hidden="1">{"via1",#N/A,TRUE,"general";"via2",#N/A,TRUE,"general";"via3",#N/A,TRUE,"general"}</definedName>
    <definedName name="___k5" localSheetId="13" hidden="1">{"via1",#N/A,TRUE,"general";"via2",#N/A,TRUE,"general";"via3",#N/A,TRUE,"general"}</definedName>
    <definedName name="___k5" localSheetId="4" hidden="1">{"via1",#N/A,TRUE,"general";"via2",#N/A,TRUE,"general";"via3",#N/A,TRUE,"general"}</definedName>
    <definedName name="___k5" localSheetId="1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6" hidden="1">{"TAB1",#N/A,TRUE,"GENERAL";"TAB2",#N/A,TRUE,"GENERAL";"TAB3",#N/A,TRUE,"GENERAL";"TAB4",#N/A,TRUE,"GENERAL";"TAB5",#N/A,TRUE,"GENERAL"}</definedName>
    <definedName name="___k6" localSheetId="14" hidden="1">{"TAB1",#N/A,TRUE,"GENERAL";"TAB2",#N/A,TRUE,"GENERAL";"TAB3",#N/A,TRUE,"GENERAL";"TAB4",#N/A,TRUE,"GENERAL";"TAB5",#N/A,TRUE,"GENERAL"}</definedName>
    <definedName name="___k6" localSheetId="12" hidden="1">{"TAB1",#N/A,TRUE,"GENERAL";"TAB2",#N/A,TRUE,"GENERAL";"TAB3",#N/A,TRUE,"GENERAL";"TAB4",#N/A,TRUE,"GENERAL";"TAB5",#N/A,TRUE,"GENERAL"}</definedName>
    <definedName name="___k6" localSheetId="3" hidden="1">{"TAB1",#N/A,TRUE,"GENERAL";"TAB2",#N/A,TRUE,"GENERAL";"TAB3",#N/A,TRUE,"GENERAL";"TAB4",#N/A,TRUE,"GENERAL";"TAB5",#N/A,TRUE,"GENERAL"}</definedName>
    <definedName name="___k6" localSheetId="10" hidden="1">{"TAB1",#N/A,TRUE,"GENERAL";"TAB2",#N/A,TRUE,"GENERAL";"TAB3",#N/A,TRUE,"GENERAL";"TAB4",#N/A,TRUE,"GENERAL";"TAB5",#N/A,TRUE,"GENERAL"}</definedName>
    <definedName name="___k6" localSheetId="9" hidden="1">{"TAB1",#N/A,TRUE,"GENERAL";"TAB2",#N/A,TRUE,"GENERAL";"TAB3",#N/A,TRUE,"GENERAL";"TAB4",#N/A,TRUE,"GENERAL";"TAB5",#N/A,TRUE,"GENERAL"}</definedName>
    <definedName name="___k6" localSheetId="13" hidden="1">{"TAB1",#N/A,TRUE,"GENERAL";"TAB2",#N/A,TRUE,"GENERAL";"TAB3",#N/A,TRUE,"GENERAL";"TAB4",#N/A,TRUE,"GENERAL";"TAB5",#N/A,TRUE,"GENERAL"}</definedName>
    <definedName name="___k6" localSheetId="4" hidden="1">{"TAB1",#N/A,TRUE,"GENERAL";"TAB2",#N/A,TRUE,"GENERAL";"TAB3",#N/A,TRUE,"GENERAL";"TAB4",#N/A,TRUE,"GENERAL";"TAB5",#N/A,TRUE,"GENERAL"}</definedName>
    <definedName name="___k6" localSheetId="1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6" hidden="1">{"via1",#N/A,TRUE,"general";"via2",#N/A,TRUE,"general";"via3",#N/A,TRUE,"general"}</definedName>
    <definedName name="___k7" localSheetId="14" hidden="1">{"via1",#N/A,TRUE,"general";"via2",#N/A,TRUE,"general";"via3",#N/A,TRUE,"general"}</definedName>
    <definedName name="___k7" localSheetId="12" hidden="1">{"via1",#N/A,TRUE,"general";"via2",#N/A,TRUE,"general";"via3",#N/A,TRUE,"general"}</definedName>
    <definedName name="___k7" localSheetId="3" hidden="1">{"via1",#N/A,TRUE,"general";"via2",#N/A,TRUE,"general";"via3",#N/A,TRUE,"general"}</definedName>
    <definedName name="___k7" localSheetId="10" hidden="1">{"via1",#N/A,TRUE,"general";"via2",#N/A,TRUE,"general";"via3",#N/A,TRUE,"general"}</definedName>
    <definedName name="___k7" localSheetId="9" hidden="1">{"via1",#N/A,TRUE,"general";"via2",#N/A,TRUE,"general";"via3",#N/A,TRUE,"general"}</definedName>
    <definedName name="___k7" localSheetId="13" hidden="1">{"via1",#N/A,TRUE,"general";"via2",#N/A,TRUE,"general";"via3",#N/A,TRUE,"general"}</definedName>
    <definedName name="___k7" localSheetId="4" hidden="1">{"via1",#N/A,TRUE,"general";"via2",#N/A,TRUE,"general";"via3",#N/A,TRUE,"general"}</definedName>
    <definedName name="___k7" localSheetId="1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6" hidden="1">{"via1",#N/A,TRUE,"general";"via2",#N/A,TRUE,"general";"via3",#N/A,TRUE,"general"}</definedName>
    <definedName name="___k8" localSheetId="14" hidden="1">{"via1",#N/A,TRUE,"general";"via2",#N/A,TRUE,"general";"via3",#N/A,TRUE,"general"}</definedName>
    <definedName name="___k8" localSheetId="12" hidden="1">{"via1",#N/A,TRUE,"general";"via2",#N/A,TRUE,"general";"via3",#N/A,TRUE,"general"}</definedName>
    <definedName name="___k8" localSheetId="3" hidden="1">{"via1",#N/A,TRUE,"general";"via2",#N/A,TRUE,"general";"via3",#N/A,TRUE,"general"}</definedName>
    <definedName name="___k8" localSheetId="10" hidden="1">{"via1",#N/A,TRUE,"general";"via2",#N/A,TRUE,"general";"via3",#N/A,TRUE,"general"}</definedName>
    <definedName name="___k8" localSheetId="9" hidden="1">{"via1",#N/A,TRUE,"general";"via2",#N/A,TRUE,"general";"via3",#N/A,TRUE,"general"}</definedName>
    <definedName name="___k8" localSheetId="13" hidden="1">{"via1",#N/A,TRUE,"general";"via2",#N/A,TRUE,"general";"via3",#N/A,TRUE,"general"}</definedName>
    <definedName name="___k8" localSheetId="4" hidden="1">{"via1",#N/A,TRUE,"general";"via2",#N/A,TRUE,"general";"via3",#N/A,TRUE,"general"}</definedName>
    <definedName name="___k8" localSheetId="1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6" hidden="1">{"TAB1",#N/A,TRUE,"GENERAL";"TAB2",#N/A,TRUE,"GENERAL";"TAB3",#N/A,TRUE,"GENERAL";"TAB4",#N/A,TRUE,"GENERAL";"TAB5",#N/A,TRUE,"GENERAL"}</definedName>
    <definedName name="___k9" localSheetId="14" hidden="1">{"TAB1",#N/A,TRUE,"GENERAL";"TAB2",#N/A,TRUE,"GENERAL";"TAB3",#N/A,TRUE,"GENERAL";"TAB4",#N/A,TRUE,"GENERAL";"TAB5",#N/A,TRUE,"GENERAL"}</definedName>
    <definedName name="___k9" localSheetId="12" hidden="1">{"TAB1",#N/A,TRUE,"GENERAL";"TAB2",#N/A,TRUE,"GENERAL";"TAB3",#N/A,TRUE,"GENERAL";"TAB4",#N/A,TRUE,"GENERAL";"TAB5",#N/A,TRUE,"GENERAL"}</definedName>
    <definedName name="___k9" localSheetId="3" hidden="1">{"TAB1",#N/A,TRUE,"GENERAL";"TAB2",#N/A,TRUE,"GENERAL";"TAB3",#N/A,TRUE,"GENERAL";"TAB4",#N/A,TRUE,"GENERAL";"TAB5",#N/A,TRUE,"GENERAL"}</definedName>
    <definedName name="___k9" localSheetId="10" hidden="1">{"TAB1",#N/A,TRUE,"GENERAL";"TAB2",#N/A,TRUE,"GENERAL";"TAB3",#N/A,TRUE,"GENERAL";"TAB4",#N/A,TRUE,"GENERAL";"TAB5",#N/A,TRUE,"GENERAL"}</definedName>
    <definedName name="___k9" localSheetId="9" hidden="1">{"TAB1",#N/A,TRUE,"GENERAL";"TAB2",#N/A,TRUE,"GENERAL";"TAB3",#N/A,TRUE,"GENERAL";"TAB4",#N/A,TRUE,"GENERAL";"TAB5",#N/A,TRUE,"GENERAL"}</definedName>
    <definedName name="___k9" localSheetId="13" hidden="1">{"TAB1",#N/A,TRUE,"GENERAL";"TAB2",#N/A,TRUE,"GENERAL";"TAB3",#N/A,TRUE,"GENERAL";"TAB4",#N/A,TRUE,"GENERAL";"TAB5",#N/A,TRUE,"GENERAL"}</definedName>
    <definedName name="___k9" localSheetId="4" hidden="1">{"TAB1",#N/A,TRUE,"GENERAL";"TAB2",#N/A,TRUE,"GENERAL";"TAB3",#N/A,TRUE,"GENERAL";"TAB4",#N/A,TRUE,"GENERAL";"TAB5",#N/A,TRUE,"GENERAL"}</definedName>
    <definedName name="___k9" localSheetId="1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6" hidden="1">{"TAB1",#N/A,TRUE,"GENERAL";"TAB2",#N/A,TRUE,"GENERAL";"TAB3",#N/A,TRUE,"GENERAL";"TAB4",#N/A,TRUE,"GENERAL";"TAB5",#N/A,TRUE,"GENERAL"}</definedName>
    <definedName name="___kjk6" localSheetId="14" hidden="1">{"TAB1",#N/A,TRUE,"GENERAL";"TAB2",#N/A,TRUE,"GENERAL";"TAB3",#N/A,TRUE,"GENERAL";"TAB4",#N/A,TRUE,"GENERAL";"TAB5",#N/A,TRUE,"GENERAL"}</definedName>
    <definedName name="___kjk6" localSheetId="12" hidden="1">{"TAB1",#N/A,TRUE,"GENERAL";"TAB2",#N/A,TRUE,"GENERAL";"TAB3",#N/A,TRUE,"GENERAL";"TAB4",#N/A,TRUE,"GENERAL";"TAB5",#N/A,TRUE,"GENERAL"}</definedName>
    <definedName name="___kjk6" localSheetId="3" hidden="1">{"TAB1",#N/A,TRUE,"GENERAL";"TAB2",#N/A,TRUE,"GENERAL";"TAB3",#N/A,TRUE,"GENERAL";"TAB4",#N/A,TRUE,"GENERAL";"TAB5",#N/A,TRUE,"GENERAL"}</definedName>
    <definedName name="___kjk6" localSheetId="10" hidden="1">{"TAB1",#N/A,TRUE,"GENERAL";"TAB2",#N/A,TRUE,"GENERAL";"TAB3",#N/A,TRUE,"GENERAL";"TAB4",#N/A,TRUE,"GENERAL";"TAB5",#N/A,TRUE,"GENERAL"}</definedName>
    <definedName name="___kjk6" localSheetId="9" hidden="1">{"TAB1",#N/A,TRUE,"GENERAL";"TAB2",#N/A,TRUE,"GENERAL";"TAB3",#N/A,TRUE,"GENERAL";"TAB4",#N/A,TRUE,"GENERAL";"TAB5",#N/A,TRUE,"GENERAL"}</definedName>
    <definedName name="___kjk6" localSheetId="13" hidden="1">{"TAB1",#N/A,TRUE,"GENERAL";"TAB2",#N/A,TRUE,"GENERAL";"TAB3",#N/A,TRUE,"GENERAL";"TAB4",#N/A,TRUE,"GENERAL";"TAB5",#N/A,TRUE,"GENERAL"}</definedName>
    <definedName name="___kjk6" localSheetId="4" hidden="1">{"TAB1",#N/A,TRUE,"GENERAL";"TAB2",#N/A,TRUE,"GENERAL";"TAB3",#N/A,TRUE,"GENERAL";"TAB4",#N/A,TRUE,"GENERAL";"TAB5",#N/A,TRUE,"GENERAL"}</definedName>
    <definedName name="___kjk6" localSheetId="1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A124">#REF!</definedName>
    <definedName name="___LAC18">#REF!</definedName>
    <definedName name="___m3" localSheetId="6" hidden="1">{"via1",#N/A,TRUE,"general";"via2",#N/A,TRUE,"general";"via3",#N/A,TRUE,"general"}</definedName>
    <definedName name="___m3" localSheetId="14" hidden="1">{"via1",#N/A,TRUE,"general";"via2",#N/A,TRUE,"general";"via3",#N/A,TRUE,"general"}</definedName>
    <definedName name="___m3" localSheetId="12" hidden="1">{"via1",#N/A,TRUE,"general";"via2",#N/A,TRUE,"general";"via3",#N/A,TRUE,"general"}</definedName>
    <definedName name="___m3" localSheetId="3" hidden="1">{"via1",#N/A,TRUE,"general";"via2",#N/A,TRUE,"general";"via3",#N/A,TRUE,"general"}</definedName>
    <definedName name="___m3" localSheetId="10" hidden="1">{"via1",#N/A,TRUE,"general";"via2",#N/A,TRUE,"general";"via3",#N/A,TRUE,"general"}</definedName>
    <definedName name="___m3" localSheetId="9" hidden="1">{"via1",#N/A,TRUE,"general";"via2",#N/A,TRUE,"general";"via3",#N/A,TRUE,"general"}</definedName>
    <definedName name="___m3" localSheetId="13" hidden="1">{"via1",#N/A,TRUE,"general";"via2",#N/A,TRUE,"general";"via3",#N/A,TRUE,"general"}</definedName>
    <definedName name="___m3" localSheetId="4" hidden="1">{"via1",#N/A,TRUE,"general";"via2",#N/A,TRUE,"general";"via3",#N/A,TRUE,"general"}</definedName>
    <definedName name="___m3" localSheetId="1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6" hidden="1">{"TAB1",#N/A,TRUE,"GENERAL";"TAB2",#N/A,TRUE,"GENERAL";"TAB3",#N/A,TRUE,"GENERAL";"TAB4",#N/A,TRUE,"GENERAL";"TAB5",#N/A,TRUE,"GENERAL"}</definedName>
    <definedName name="___m4" localSheetId="14" hidden="1">{"TAB1",#N/A,TRUE,"GENERAL";"TAB2",#N/A,TRUE,"GENERAL";"TAB3",#N/A,TRUE,"GENERAL";"TAB4",#N/A,TRUE,"GENERAL";"TAB5",#N/A,TRUE,"GENERAL"}</definedName>
    <definedName name="___m4" localSheetId="12" hidden="1">{"TAB1",#N/A,TRUE,"GENERAL";"TAB2",#N/A,TRUE,"GENERAL";"TAB3",#N/A,TRUE,"GENERAL";"TAB4",#N/A,TRUE,"GENERAL";"TAB5",#N/A,TRUE,"GENERAL"}</definedName>
    <definedName name="___m4" localSheetId="3" hidden="1">{"TAB1",#N/A,TRUE,"GENERAL";"TAB2",#N/A,TRUE,"GENERAL";"TAB3",#N/A,TRUE,"GENERAL";"TAB4",#N/A,TRUE,"GENERAL";"TAB5",#N/A,TRUE,"GENERAL"}</definedName>
    <definedName name="___m4" localSheetId="10" hidden="1">{"TAB1",#N/A,TRUE,"GENERAL";"TAB2",#N/A,TRUE,"GENERAL";"TAB3",#N/A,TRUE,"GENERAL";"TAB4",#N/A,TRUE,"GENERAL";"TAB5",#N/A,TRUE,"GENERAL"}</definedName>
    <definedName name="___m4" localSheetId="9" hidden="1">{"TAB1",#N/A,TRUE,"GENERAL";"TAB2",#N/A,TRUE,"GENERAL";"TAB3",#N/A,TRUE,"GENERAL";"TAB4",#N/A,TRUE,"GENERAL";"TAB5",#N/A,TRUE,"GENERAL"}</definedName>
    <definedName name="___m4" localSheetId="13" hidden="1">{"TAB1",#N/A,TRUE,"GENERAL";"TAB2",#N/A,TRUE,"GENERAL";"TAB3",#N/A,TRUE,"GENERAL";"TAB4",#N/A,TRUE,"GENERAL";"TAB5",#N/A,TRUE,"GENERAL"}</definedName>
    <definedName name="___m4" localSheetId="4" hidden="1">{"TAB1",#N/A,TRUE,"GENERAL";"TAB2",#N/A,TRUE,"GENERAL";"TAB3",#N/A,TRUE,"GENERAL";"TAB4",#N/A,TRUE,"GENERAL";"TAB5",#N/A,TRUE,"GENERAL"}</definedName>
    <definedName name="___m4" localSheetId="1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6" hidden="1">{"via1",#N/A,TRUE,"general";"via2",#N/A,TRUE,"general";"via3",#N/A,TRUE,"general"}</definedName>
    <definedName name="___m5" localSheetId="14" hidden="1">{"via1",#N/A,TRUE,"general";"via2",#N/A,TRUE,"general";"via3",#N/A,TRUE,"general"}</definedName>
    <definedName name="___m5" localSheetId="12" hidden="1">{"via1",#N/A,TRUE,"general";"via2",#N/A,TRUE,"general";"via3",#N/A,TRUE,"general"}</definedName>
    <definedName name="___m5" localSheetId="3" hidden="1">{"via1",#N/A,TRUE,"general";"via2",#N/A,TRUE,"general";"via3",#N/A,TRUE,"general"}</definedName>
    <definedName name="___m5" localSheetId="10" hidden="1">{"via1",#N/A,TRUE,"general";"via2",#N/A,TRUE,"general";"via3",#N/A,TRUE,"general"}</definedName>
    <definedName name="___m5" localSheetId="9" hidden="1">{"via1",#N/A,TRUE,"general";"via2",#N/A,TRUE,"general";"via3",#N/A,TRUE,"general"}</definedName>
    <definedName name="___m5" localSheetId="13" hidden="1">{"via1",#N/A,TRUE,"general";"via2",#N/A,TRUE,"general";"via3",#N/A,TRUE,"general"}</definedName>
    <definedName name="___m5" localSheetId="4" hidden="1">{"via1",#N/A,TRUE,"general";"via2",#N/A,TRUE,"general";"via3",#N/A,TRUE,"general"}</definedName>
    <definedName name="___m5" localSheetId="1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6" hidden="1">{"TAB1",#N/A,TRUE,"GENERAL";"TAB2",#N/A,TRUE,"GENERAL";"TAB3",#N/A,TRUE,"GENERAL";"TAB4",#N/A,TRUE,"GENERAL";"TAB5",#N/A,TRUE,"GENERAL"}</definedName>
    <definedName name="___m6" localSheetId="14" hidden="1">{"TAB1",#N/A,TRUE,"GENERAL";"TAB2",#N/A,TRUE,"GENERAL";"TAB3",#N/A,TRUE,"GENERAL";"TAB4",#N/A,TRUE,"GENERAL";"TAB5",#N/A,TRUE,"GENERAL"}</definedName>
    <definedName name="___m6" localSheetId="12" hidden="1">{"TAB1",#N/A,TRUE,"GENERAL";"TAB2",#N/A,TRUE,"GENERAL";"TAB3",#N/A,TRUE,"GENERAL";"TAB4",#N/A,TRUE,"GENERAL";"TAB5",#N/A,TRUE,"GENERAL"}</definedName>
    <definedName name="___m6" localSheetId="3" hidden="1">{"TAB1",#N/A,TRUE,"GENERAL";"TAB2",#N/A,TRUE,"GENERAL";"TAB3",#N/A,TRUE,"GENERAL";"TAB4",#N/A,TRUE,"GENERAL";"TAB5",#N/A,TRUE,"GENERAL"}</definedName>
    <definedName name="___m6" localSheetId="10" hidden="1">{"TAB1",#N/A,TRUE,"GENERAL";"TAB2",#N/A,TRUE,"GENERAL";"TAB3",#N/A,TRUE,"GENERAL";"TAB4",#N/A,TRUE,"GENERAL";"TAB5",#N/A,TRUE,"GENERAL"}</definedName>
    <definedName name="___m6" localSheetId="9" hidden="1">{"TAB1",#N/A,TRUE,"GENERAL";"TAB2",#N/A,TRUE,"GENERAL";"TAB3",#N/A,TRUE,"GENERAL";"TAB4",#N/A,TRUE,"GENERAL";"TAB5",#N/A,TRUE,"GENERAL"}</definedName>
    <definedName name="___m6" localSheetId="13" hidden="1">{"TAB1",#N/A,TRUE,"GENERAL";"TAB2",#N/A,TRUE,"GENERAL";"TAB3",#N/A,TRUE,"GENERAL";"TAB4",#N/A,TRUE,"GENERAL";"TAB5",#N/A,TRUE,"GENERAL"}</definedName>
    <definedName name="___m6" localSheetId="4" hidden="1">{"TAB1",#N/A,TRUE,"GENERAL";"TAB2",#N/A,TRUE,"GENERAL";"TAB3",#N/A,TRUE,"GENERAL";"TAB4",#N/A,TRUE,"GENERAL";"TAB5",#N/A,TRUE,"GENERAL"}</definedName>
    <definedName name="___m6" localSheetId="1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6" hidden="1">{"TAB1",#N/A,TRUE,"GENERAL";"TAB2",#N/A,TRUE,"GENERAL";"TAB3",#N/A,TRUE,"GENERAL";"TAB4",#N/A,TRUE,"GENERAL";"TAB5",#N/A,TRUE,"GENERAL"}</definedName>
    <definedName name="___m7" localSheetId="14" hidden="1">{"TAB1",#N/A,TRUE,"GENERAL";"TAB2",#N/A,TRUE,"GENERAL";"TAB3",#N/A,TRUE,"GENERAL";"TAB4",#N/A,TRUE,"GENERAL";"TAB5",#N/A,TRUE,"GENERAL"}</definedName>
    <definedName name="___m7" localSheetId="12" hidden="1">{"TAB1",#N/A,TRUE,"GENERAL";"TAB2",#N/A,TRUE,"GENERAL";"TAB3",#N/A,TRUE,"GENERAL";"TAB4",#N/A,TRUE,"GENERAL";"TAB5",#N/A,TRUE,"GENERAL"}</definedName>
    <definedName name="___m7" localSheetId="3" hidden="1">{"TAB1",#N/A,TRUE,"GENERAL";"TAB2",#N/A,TRUE,"GENERAL";"TAB3",#N/A,TRUE,"GENERAL";"TAB4",#N/A,TRUE,"GENERAL";"TAB5",#N/A,TRUE,"GENERAL"}</definedName>
    <definedName name="___m7" localSheetId="10" hidden="1">{"TAB1",#N/A,TRUE,"GENERAL";"TAB2",#N/A,TRUE,"GENERAL";"TAB3",#N/A,TRUE,"GENERAL";"TAB4",#N/A,TRUE,"GENERAL";"TAB5",#N/A,TRUE,"GENERAL"}</definedName>
    <definedName name="___m7" localSheetId="9" hidden="1">{"TAB1",#N/A,TRUE,"GENERAL";"TAB2",#N/A,TRUE,"GENERAL";"TAB3",#N/A,TRUE,"GENERAL";"TAB4",#N/A,TRUE,"GENERAL";"TAB5",#N/A,TRUE,"GENERAL"}</definedName>
    <definedName name="___m7" localSheetId="13" hidden="1">{"TAB1",#N/A,TRUE,"GENERAL";"TAB2",#N/A,TRUE,"GENERAL";"TAB3",#N/A,TRUE,"GENERAL";"TAB4",#N/A,TRUE,"GENERAL";"TAB5",#N/A,TRUE,"GENERAL"}</definedName>
    <definedName name="___m7" localSheetId="4" hidden="1">{"TAB1",#N/A,TRUE,"GENERAL";"TAB2",#N/A,TRUE,"GENERAL";"TAB3",#N/A,TRUE,"GENERAL";"TAB4",#N/A,TRUE,"GENERAL";"TAB5",#N/A,TRUE,"GENERAL"}</definedName>
    <definedName name="___m7" localSheetId="1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6" hidden="1">{"via1",#N/A,TRUE,"general";"via2",#N/A,TRUE,"general";"via3",#N/A,TRUE,"general"}</definedName>
    <definedName name="___m8" localSheetId="14" hidden="1">{"via1",#N/A,TRUE,"general";"via2",#N/A,TRUE,"general";"via3",#N/A,TRUE,"general"}</definedName>
    <definedName name="___m8" localSheetId="12" hidden="1">{"via1",#N/A,TRUE,"general";"via2",#N/A,TRUE,"general";"via3",#N/A,TRUE,"general"}</definedName>
    <definedName name="___m8" localSheetId="3" hidden="1">{"via1",#N/A,TRUE,"general";"via2",#N/A,TRUE,"general";"via3",#N/A,TRUE,"general"}</definedName>
    <definedName name="___m8" localSheetId="10" hidden="1">{"via1",#N/A,TRUE,"general";"via2",#N/A,TRUE,"general";"via3",#N/A,TRUE,"general"}</definedName>
    <definedName name="___m8" localSheetId="9" hidden="1">{"via1",#N/A,TRUE,"general";"via2",#N/A,TRUE,"general";"via3",#N/A,TRUE,"general"}</definedName>
    <definedName name="___m8" localSheetId="13" hidden="1">{"via1",#N/A,TRUE,"general";"via2",#N/A,TRUE,"general";"via3",#N/A,TRUE,"general"}</definedName>
    <definedName name="___m8" localSheetId="4" hidden="1">{"via1",#N/A,TRUE,"general";"via2",#N/A,TRUE,"general";"via3",#N/A,TRUE,"general"}</definedName>
    <definedName name="___m8" localSheetId="1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6" hidden="1">{"via1",#N/A,TRUE,"general";"via2",#N/A,TRUE,"general";"via3",#N/A,TRUE,"general"}</definedName>
    <definedName name="___m9" localSheetId="14" hidden="1">{"via1",#N/A,TRUE,"general";"via2",#N/A,TRUE,"general";"via3",#N/A,TRUE,"general"}</definedName>
    <definedName name="___m9" localSheetId="12" hidden="1">{"via1",#N/A,TRUE,"general";"via2",#N/A,TRUE,"general";"via3",#N/A,TRUE,"general"}</definedName>
    <definedName name="___m9" localSheetId="3" hidden="1">{"via1",#N/A,TRUE,"general";"via2",#N/A,TRUE,"general";"via3",#N/A,TRUE,"general"}</definedName>
    <definedName name="___m9" localSheetId="10" hidden="1">{"via1",#N/A,TRUE,"general";"via2",#N/A,TRUE,"general";"via3",#N/A,TRUE,"general"}</definedName>
    <definedName name="___m9" localSheetId="9" hidden="1">{"via1",#N/A,TRUE,"general";"via2",#N/A,TRUE,"general";"via3",#N/A,TRUE,"general"}</definedName>
    <definedName name="___m9" localSheetId="13" hidden="1">{"via1",#N/A,TRUE,"general";"via2",#N/A,TRUE,"general";"via3",#N/A,TRUE,"general"}</definedName>
    <definedName name="___m9" localSheetId="4" hidden="1">{"via1",#N/A,TRUE,"general";"via2",#N/A,TRUE,"general";"via3",#N/A,TRUE,"general"}</definedName>
    <definedName name="___m9" localSheetId="11" hidden="1">{"via1",#N/A,TRUE,"general";"via2",#N/A,TRUE,"general";"via3",#N/A,TRUE,"general"}</definedName>
    <definedName name="___m9" hidden="1">{"via1",#N/A,TRUE,"general";"via2",#N/A,TRUE,"general";"via3",#N/A,TRUE,"general"}</definedName>
    <definedName name="___n3" localSheetId="6" hidden="1">{"TAB1",#N/A,TRUE,"GENERAL";"TAB2",#N/A,TRUE,"GENERAL";"TAB3",#N/A,TRUE,"GENERAL";"TAB4",#N/A,TRUE,"GENERAL";"TAB5",#N/A,TRUE,"GENERAL"}</definedName>
    <definedName name="___n3" localSheetId="14" hidden="1">{"TAB1",#N/A,TRUE,"GENERAL";"TAB2",#N/A,TRUE,"GENERAL";"TAB3",#N/A,TRUE,"GENERAL";"TAB4",#N/A,TRUE,"GENERAL";"TAB5",#N/A,TRUE,"GENERAL"}</definedName>
    <definedName name="___n3" localSheetId="12" hidden="1">{"TAB1",#N/A,TRUE,"GENERAL";"TAB2",#N/A,TRUE,"GENERAL";"TAB3",#N/A,TRUE,"GENERAL";"TAB4",#N/A,TRUE,"GENERAL";"TAB5",#N/A,TRUE,"GENERAL"}</definedName>
    <definedName name="___n3" localSheetId="3" hidden="1">{"TAB1",#N/A,TRUE,"GENERAL";"TAB2",#N/A,TRUE,"GENERAL";"TAB3",#N/A,TRUE,"GENERAL";"TAB4",#N/A,TRUE,"GENERAL";"TAB5",#N/A,TRUE,"GENERAL"}</definedName>
    <definedName name="___n3" localSheetId="10" hidden="1">{"TAB1",#N/A,TRUE,"GENERAL";"TAB2",#N/A,TRUE,"GENERAL";"TAB3",#N/A,TRUE,"GENERAL";"TAB4",#N/A,TRUE,"GENERAL";"TAB5",#N/A,TRUE,"GENERAL"}</definedName>
    <definedName name="___n3" localSheetId="9" hidden="1">{"TAB1",#N/A,TRUE,"GENERAL";"TAB2",#N/A,TRUE,"GENERAL";"TAB3",#N/A,TRUE,"GENERAL";"TAB4",#N/A,TRUE,"GENERAL";"TAB5",#N/A,TRUE,"GENERAL"}</definedName>
    <definedName name="___n3" localSheetId="13" hidden="1">{"TAB1",#N/A,TRUE,"GENERAL";"TAB2",#N/A,TRUE,"GENERAL";"TAB3",#N/A,TRUE,"GENERAL";"TAB4",#N/A,TRUE,"GENERAL";"TAB5",#N/A,TRUE,"GENERAL"}</definedName>
    <definedName name="___n3" localSheetId="4" hidden="1">{"TAB1",#N/A,TRUE,"GENERAL";"TAB2",#N/A,TRUE,"GENERAL";"TAB3",#N/A,TRUE,"GENERAL";"TAB4",#N/A,TRUE,"GENERAL";"TAB5",#N/A,TRUE,"GENERAL"}</definedName>
    <definedName name="___n3" localSheetId="1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6" hidden="1">{"via1",#N/A,TRUE,"general";"via2",#N/A,TRUE,"general";"via3",#N/A,TRUE,"general"}</definedName>
    <definedName name="___n4" localSheetId="14" hidden="1">{"via1",#N/A,TRUE,"general";"via2",#N/A,TRUE,"general";"via3",#N/A,TRUE,"general"}</definedName>
    <definedName name="___n4" localSheetId="12" hidden="1">{"via1",#N/A,TRUE,"general";"via2",#N/A,TRUE,"general";"via3",#N/A,TRUE,"general"}</definedName>
    <definedName name="___n4" localSheetId="3" hidden="1">{"via1",#N/A,TRUE,"general";"via2",#N/A,TRUE,"general";"via3",#N/A,TRUE,"general"}</definedName>
    <definedName name="___n4" localSheetId="10" hidden="1">{"via1",#N/A,TRUE,"general";"via2",#N/A,TRUE,"general";"via3",#N/A,TRUE,"general"}</definedName>
    <definedName name="___n4" localSheetId="9" hidden="1">{"via1",#N/A,TRUE,"general";"via2",#N/A,TRUE,"general";"via3",#N/A,TRUE,"general"}</definedName>
    <definedName name="___n4" localSheetId="13" hidden="1">{"via1",#N/A,TRUE,"general";"via2",#N/A,TRUE,"general";"via3",#N/A,TRUE,"general"}</definedName>
    <definedName name="___n4" localSheetId="4" hidden="1">{"via1",#N/A,TRUE,"general";"via2",#N/A,TRUE,"general";"via3",#N/A,TRUE,"general"}</definedName>
    <definedName name="___n4" localSheetId="1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6" hidden="1">{"TAB1",#N/A,TRUE,"GENERAL";"TAB2",#N/A,TRUE,"GENERAL";"TAB3",#N/A,TRUE,"GENERAL";"TAB4",#N/A,TRUE,"GENERAL";"TAB5",#N/A,TRUE,"GENERAL"}</definedName>
    <definedName name="___n5" localSheetId="14" hidden="1">{"TAB1",#N/A,TRUE,"GENERAL";"TAB2",#N/A,TRUE,"GENERAL";"TAB3",#N/A,TRUE,"GENERAL";"TAB4",#N/A,TRUE,"GENERAL";"TAB5",#N/A,TRUE,"GENERAL"}</definedName>
    <definedName name="___n5" localSheetId="12" hidden="1">{"TAB1",#N/A,TRUE,"GENERAL";"TAB2",#N/A,TRUE,"GENERAL";"TAB3",#N/A,TRUE,"GENERAL";"TAB4",#N/A,TRUE,"GENERAL";"TAB5",#N/A,TRUE,"GENERAL"}</definedName>
    <definedName name="___n5" localSheetId="3" hidden="1">{"TAB1",#N/A,TRUE,"GENERAL";"TAB2",#N/A,TRUE,"GENERAL";"TAB3",#N/A,TRUE,"GENERAL";"TAB4",#N/A,TRUE,"GENERAL";"TAB5",#N/A,TRUE,"GENERAL"}</definedName>
    <definedName name="___n5" localSheetId="10" hidden="1">{"TAB1",#N/A,TRUE,"GENERAL";"TAB2",#N/A,TRUE,"GENERAL";"TAB3",#N/A,TRUE,"GENERAL";"TAB4",#N/A,TRUE,"GENERAL";"TAB5",#N/A,TRUE,"GENERAL"}</definedName>
    <definedName name="___n5" localSheetId="9" hidden="1">{"TAB1",#N/A,TRUE,"GENERAL";"TAB2",#N/A,TRUE,"GENERAL";"TAB3",#N/A,TRUE,"GENERAL";"TAB4",#N/A,TRUE,"GENERAL";"TAB5",#N/A,TRUE,"GENERAL"}</definedName>
    <definedName name="___n5" localSheetId="13" hidden="1">{"TAB1",#N/A,TRUE,"GENERAL";"TAB2",#N/A,TRUE,"GENERAL";"TAB3",#N/A,TRUE,"GENERAL";"TAB4",#N/A,TRUE,"GENERAL";"TAB5",#N/A,TRUE,"GENERAL"}</definedName>
    <definedName name="___n5" localSheetId="4" hidden="1">{"TAB1",#N/A,TRUE,"GENERAL";"TAB2",#N/A,TRUE,"GENERAL";"TAB3",#N/A,TRUE,"GENERAL";"TAB4",#N/A,TRUE,"GENERAL";"TAB5",#N/A,TRUE,"GENERAL"}</definedName>
    <definedName name="___n5" localSheetId="1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6" hidden="1">{"via1",#N/A,TRUE,"general";"via2",#N/A,TRUE,"general";"via3",#N/A,TRUE,"general"}</definedName>
    <definedName name="___nyn7" localSheetId="14" hidden="1">{"via1",#N/A,TRUE,"general";"via2",#N/A,TRUE,"general";"via3",#N/A,TRUE,"general"}</definedName>
    <definedName name="___nyn7" localSheetId="12" hidden="1">{"via1",#N/A,TRUE,"general";"via2",#N/A,TRUE,"general";"via3",#N/A,TRUE,"general"}</definedName>
    <definedName name="___nyn7" localSheetId="3" hidden="1">{"via1",#N/A,TRUE,"general";"via2",#N/A,TRUE,"general";"via3",#N/A,TRUE,"general"}</definedName>
    <definedName name="___nyn7" localSheetId="10" hidden="1">{"via1",#N/A,TRUE,"general";"via2",#N/A,TRUE,"general";"via3",#N/A,TRUE,"general"}</definedName>
    <definedName name="___nyn7" localSheetId="9" hidden="1">{"via1",#N/A,TRUE,"general";"via2",#N/A,TRUE,"general";"via3",#N/A,TRUE,"general"}</definedName>
    <definedName name="___nyn7" localSheetId="13" hidden="1">{"via1",#N/A,TRUE,"general";"via2",#N/A,TRUE,"general";"via3",#N/A,TRUE,"general"}</definedName>
    <definedName name="___nyn7" localSheetId="4" hidden="1">{"via1",#N/A,TRUE,"general";"via2",#N/A,TRUE,"general";"via3",#N/A,TRUE,"general"}</definedName>
    <definedName name="___nyn7" localSheetId="1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6" hidden="1">{"via1",#N/A,TRUE,"general";"via2",#N/A,TRUE,"general";"via3",#N/A,TRUE,"general"}</definedName>
    <definedName name="___o4" localSheetId="14" hidden="1">{"via1",#N/A,TRUE,"general";"via2",#N/A,TRUE,"general";"via3",#N/A,TRUE,"general"}</definedName>
    <definedName name="___o4" localSheetId="12" hidden="1">{"via1",#N/A,TRUE,"general";"via2",#N/A,TRUE,"general";"via3",#N/A,TRUE,"general"}</definedName>
    <definedName name="___o4" localSheetId="3" hidden="1">{"via1",#N/A,TRUE,"general";"via2",#N/A,TRUE,"general";"via3",#N/A,TRUE,"general"}</definedName>
    <definedName name="___o4" localSheetId="10" hidden="1">{"via1",#N/A,TRUE,"general";"via2",#N/A,TRUE,"general";"via3",#N/A,TRUE,"general"}</definedName>
    <definedName name="___o4" localSheetId="9" hidden="1">{"via1",#N/A,TRUE,"general";"via2",#N/A,TRUE,"general";"via3",#N/A,TRUE,"general"}</definedName>
    <definedName name="___o4" localSheetId="13" hidden="1">{"via1",#N/A,TRUE,"general";"via2",#N/A,TRUE,"general";"via3",#N/A,TRUE,"general"}</definedName>
    <definedName name="___o4" localSheetId="4" hidden="1">{"via1",#N/A,TRUE,"general";"via2",#N/A,TRUE,"general";"via3",#N/A,TRUE,"general"}</definedName>
    <definedName name="___o4" localSheetId="1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6" hidden="1">{"TAB1",#N/A,TRUE,"GENERAL";"TAB2",#N/A,TRUE,"GENERAL";"TAB3",#N/A,TRUE,"GENERAL";"TAB4",#N/A,TRUE,"GENERAL";"TAB5",#N/A,TRUE,"GENERAL"}</definedName>
    <definedName name="___o5" localSheetId="14" hidden="1">{"TAB1",#N/A,TRUE,"GENERAL";"TAB2",#N/A,TRUE,"GENERAL";"TAB3",#N/A,TRUE,"GENERAL";"TAB4",#N/A,TRUE,"GENERAL";"TAB5",#N/A,TRUE,"GENERAL"}</definedName>
    <definedName name="___o5" localSheetId="12" hidden="1">{"TAB1",#N/A,TRUE,"GENERAL";"TAB2",#N/A,TRUE,"GENERAL";"TAB3",#N/A,TRUE,"GENERAL";"TAB4",#N/A,TRUE,"GENERAL";"TAB5",#N/A,TRUE,"GENERAL"}</definedName>
    <definedName name="___o5" localSheetId="3" hidden="1">{"TAB1",#N/A,TRUE,"GENERAL";"TAB2",#N/A,TRUE,"GENERAL";"TAB3",#N/A,TRUE,"GENERAL";"TAB4",#N/A,TRUE,"GENERAL";"TAB5",#N/A,TRUE,"GENERAL"}</definedName>
    <definedName name="___o5" localSheetId="10" hidden="1">{"TAB1",#N/A,TRUE,"GENERAL";"TAB2",#N/A,TRUE,"GENERAL";"TAB3",#N/A,TRUE,"GENERAL";"TAB4",#N/A,TRUE,"GENERAL";"TAB5",#N/A,TRUE,"GENERAL"}</definedName>
    <definedName name="___o5" localSheetId="9" hidden="1">{"TAB1",#N/A,TRUE,"GENERAL";"TAB2",#N/A,TRUE,"GENERAL";"TAB3",#N/A,TRUE,"GENERAL";"TAB4",#N/A,TRUE,"GENERAL";"TAB5",#N/A,TRUE,"GENERAL"}</definedName>
    <definedName name="___o5" localSheetId="13" hidden="1">{"TAB1",#N/A,TRUE,"GENERAL";"TAB2",#N/A,TRUE,"GENERAL";"TAB3",#N/A,TRUE,"GENERAL";"TAB4",#N/A,TRUE,"GENERAL";"TAB5",#N/A,TRUE,"GENERAL"}</definedName>
    <definedName name="___o5" localSheetId="4" hidden="1">{"TAB1",#N/A,TRUE,"GENERAL";"TAB2",#N/A,TRUE,"GENERAL";"TAB3",#N/A,TRUE,"GENERAL";"TAB4",#N/A,TRUE,"GENERAL";"TAB5",#N/A,TRUE,"GENERAL"}</definedName>
    <definedName name="___o5" localSheetId="1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6" hidden="1">{"TAB1",#N/A,TRUE,"GENERAL";"TAB2",#N/A,TRUE,"GENERAL";"TAB3",#N/A,TRUE,"GENERAL";"TAB4",#N/A,TRUE,"GENERAL";"TAB5",#N/A,TRUE,"GENERAL"}</definedName>
    <definedName name="___o6" localSheetId="14" hidden="1">{"TAB1",#N/A,TRUE,"GENERAL";"TAB2",#N/A,TRUE,"GENERAL";"TAB3",#N/A,TRUE,"GENERAL";"TAB4",#N/A,TRUE,"GENERAL";"TAB5",#N/A,TRUE,"GENERAL"}</definedName>
    <definedName name="___o6" localSheetId="12" hidden="1">{"TAB1",#N/A,TRUE,"GENERAL";"TAB2",#N/A,TRUE,"GENERAL";"TAB3",#N/A,TRUE,"GENERAL";"TAB4",#N/A,TRUE,"GENERAL";"TAB5",#N/A,TRUE,"GENERAL"}</definedName>
    <definedName name="___o6" localSheetId="3" hidden="1">{"TAB1",#N/A,TRUE,"GENERAL";"TAB2",#N/A,TRUE,"GENERAL";"TAB3",#N/A,TRUE,"GENERAL";"TAB4",#N/A,TRUE,"GENERAL";"TAB5",#N/A,TRUE,"GENERAL"}</definedName>
    <definedName name="___o6" localSheetId="10" hidden="1">{"TAB1",#N/A,TRUE,"GENERAL";"TAB2",#N/A,TRUE,"GENERAL";"TAB3",#N/A,TRUE,"GENERAL";"TAB4",#N/A,TRUE,"GENERAL";"TAB5",#N/A,TRUE,"GENERAL"}</definedName>
    <definedName name="___o6" localSheetId="9" hidden="1">{"TAB1",#N/A,TRUE,"GENERAL";"TAB2",#N/A,TRUE,"GENERAL";"TAB3",#N/A,TRUE,"GENERAL";"TAB4",#N/A,TRUE,"GENERAL";"TAB5",#N/A,TRUE,"GENERAL"}</definedName>
    <definedName name="___o6" localSheetId="13" hidden="1">{"TAB1",#N/A,TRUE,"GENERAL";"TAB2",#N/A,TRUE,"GENERAL";"TAB3",#N/A,TRUE,"GENERAL";"TAB4",#N/A,TRUE,"GENERAL";"TAB5",#N/A,TRUE,"GENERAL"}</definedName>
    <definedName name="___o6" localSheetId="4" hidden="1">{"TAB1",#N/A,TRUE,"GENERAL";"TAB2",#N/A,TRUE,"GENERAL";"TAB3",#N/A,TRUE,"GENERAL";"TAB4",#N/A,TRUE,"GENERAL";"TAB5",#N/A,TRUE,"GENERAL"}</definedName>
    <definedName name="___o6" localSheetId="1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6" hidden="1">{"TAB1",#N/A,TRUE,"GENERAL";"TAB2",#N/A,TRUE,"GENERAL";"TAB3",#N/A,TRUE,"GENERAL";"TAB4",#N/A,TRUE,"GENERAL";"TAB5",#N/A,TRUE,"GENERAL"}</definedName>
    <definedName name="___o7" localSheetId="14" hidden="1">{"TAB1",#N/A,TRUE,"GENERAL";"TAB2",#N/A,TRUE,"GENERAL";"TAB3",#N/A,TRUE,"GENERAL";"TAB4",#N/A,TRUE,"GENERAL";"TAB5",#N/A,TRUE,"GENERAL"}</definedName>
    <definedName name="___o7" localSheetId="12" hidden="1">{"TAB1",#N/A,TRUE,"GENERAL";"TAB2",#N/A,TRUE,"GENERAL";"TAB3",#N/A,TRUE,"GENERAL";"TAB4",#N/A,TRUE,"GENERAL";"TAB5",#N/A,TRUE,"GENERAL"}</definedName>
    <definedName name="___o7" localSheetId="3" hidden="1">{"TAB1",#N/A,TRUE,"GENERAL";"TAB2",#N/A,TRUE,"GENERAL";"TAB3",#N/A,TRUE,"GENERAL";"TAB4",#N/A,TRUE,"GENERAL";"TAB5",#N/A,TRUE,"GENERAL"}</definedName>
    <definedName name="___o7" localSheetId="10" hidden="1">{"TAB1",#N/A,TRUE,"GENERAL";"TAB2",#N/A,TRUE,"GENERAL";"TAB3",#N/A,TRUE,"GENERAL";"TAB4",#N/A,TRUE,"GENERAL";"TAB5",#N/A,TRUE,"GENERAL"}</definedName>
    <definedName name="___o7" localSheetId="9" hidden="1">{"TAB1",#N/A,TRUE,"GENERAL";"TAB2",#N/A,TRUE,"GENERAL";"TAB3",#N/A,TRUE,"GENERAL";"TAB4",#N/A,TRUE,"GENERAL";"TAB5",#N/A,TRUE,"GENERAL"}</definedName>
    <definedName name="___o7" localSheetId="13" hidden="1">{"TAB1",#N/A,TRUE,"GENERAL";"TAB2",#N/A,TRUE,"GENERAL";"TAB3",#N/A,TRUE,"GENERAL";"TAB4",#N/A,TRUE,"GENERAL";"TAB5",#N/A,TRUE,"GENERAL"}</definedName>
    <definedName name="___o7" localSheetId="4" hidden="1">{"TAB1",#N/A,TRUE,"GENERAL";"TAB2",#N/A,TRUE,"GENERAL";"TAB3",#N/A,TRUE,"GENERAL";"TAB4",#N/A,TRUE,"GENERAL";"TAB5",#N/A,TRUE,"GENERAL"}</definedName>
    <definedName name="___o7" localSheetId="1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6" hidden="1">{"via1",#N/A,TRUE,"general";"via2",#N/A,TRUE,"general";"via3",#N/A,TRUE,"general"}</definedName>
    <definedName name="___o8" localSheetId="14" hidden="1">{"via1",#N/A,TRUE,"general";"via2",#N/A,TRUE,"general";"via3",#N/A,TRUE,"general"}</definedName>
    <definedName name="___o8" localSheetId="12" hidden="1">{"via1",#N/A,TRUE,"general";"via2",#N/A,TRUE,"general";"via3",#N/A,TRUE,"general"}</definedName>
    <definedName name="___o8" localSheetId="3" hidden="1">{"via1",#N/A,TRUE,"general";"via2",#N/A,TRUE,"general";"via3",#N/A,TRUE,"general"}</definedName>
    <definedName name="___o8" localSheetId="10" hidden="1">{"via1",#N/A,TRUE,"general";"via2",#N/A,TRUE,"general";"via3",#N/A,TRUE,"general"}</definedName>
    <definedName name="___o8" localSheetId="9" hidden="1">{"via1",#N/A,TRUE,"general";"via2",#N/A,TRUE,"general";"via3",#N/A,TRUE,"general"}</definedName>
    <definedName name="___o8" localSheetId="13" hidden="1">{"via1",#N/A,TRUE,"general";"via2",#N/A,TRUE,"general";"via3",#N/A,TRUE,"general"}</definedName>
    <definedName name="___o8" localSheetId="4" hidden="1">{"via1",#N/A,TRUE,"general";"via2",#N/A,TRUE,"general";"via3",#N/A,TRUE,"general"}</definedName>
    <definedName name="___o8" localSheetId="1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6" hidden="1">{"TAB1",#N/A,TRUE,"GENERAL";"TAB2",#N/A,TRUE,"GENERAL";"TAB3",#N/A,TRUE,"GENERAL";"TAB4",#N/A,TRUE,"GENERAL";"TAB5",#N/A,TRUE,"GENERAL"}</definedName>
    <definedName name="___o9" localSheetId="14" hidden="1">{"TAB1",#N/A,TRUE,"GENERAL";"TAB2",#N/A,TRUE,"GENERAL";"TAB3",#N/A,TRUE,"GENERAL";"TAB4",#N/A,TRUE,"GENERAL";"TAB5",#N/A,TRUE,"GENERAL"}</definedName>
    <definedName name="___o9" localSheetId="12" hidden="1">{"TAB1",#N/A,TRUE,"GENERAL";"TAB2",#N/A,TRUE,"GENERAL";"TAB3",#N/A,TRUE,"GENERAL";"TAB4",#N/A,TRUE,"GENERAL";"TAB5",#N/A,TRUE,"GENERAL"}</definedName>
    <definedName name="___o9" localSheetId="3" hidden="1">{"TAB1",#N/A,TRUE,"GENERAL";"TAB2",#N/A,TRUE,"GENERAL";"TAB3",#N/A,TRUE,"GENERAL";"TAB4",#N/A,TRUE,"GENERAL";"TAB5",#N/A,TRUE,"GENERAL"}</definedName>
    <definedName name="___o9" localSheetId="10" hidden="1">{"TAB1",#N/A,TRUE,"GENERAL";"TAB2",#N/A,TRUE,"GENERAL";"TAB3",#N/A,TRUE,"GENERAL";"TAB4",#N/A,TRUE,"GENERAL";"TAB5",#N/A,TRUE,"GENERAL"}</definedName>
    <definedName name="___o9" localSheetId="9" hidden="1">{"TAB1",#N/A,TRUE,"GENERAL";"TAB2",#N/A,TRUE,"GENERAL";"TAB3",#N/A,TRUE,"GENERAL";"TAB4",#N/A,TRUE,"GENERAL";"TAB5",#N/A,TRUE,"GENERAL"}</definedName>
    <definedName name="___o9" localSheetId="13" hidden="1">{"TAB1",#N/A,TRUE,"GENERAL";"TAB2",#N/A,TRUE,"GENERAL";"TAB3",#N/A,TRUE,"GENERAL";"TAB4",#N/A,TRUE,"GENERAL";"TAB5",#N/A,TRUE,"GENERAL"}</definedName>
    <definedName name="___o9" localSheetId="4" hidden="1">{"TAB1",#N/A,TRUE,"GENERAL";"TAB2",#N/A,TRUE,"GENERAL";"TAB3",#N/A,TRUE,"GENERAL";"TAB4",#N/A,TRUE,"GENERAL";"TAB5",#N/A,TRUE,"GENERAL"}</definedName>
    <definedName name="___o9" localSheetId="1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p6" localSheetId="6" hidden="1">{"via1",#N/A,TRUE,"general";"via2",#N/A,TRUE,"general";"via3",#N/A,TRUE,"general"}</definedName>
    <definedName name="___p6" localSheetId="14" hidden="1">{"via1",#N/A,TRUE,"general";"via2",#N/A,TRUE,"general";"via3",#N/A,TRUE,"general"}</definedName>
    <definedName name="___p6" localSheetId="12" hidden="1">{"via1",#N/A,TRUE,"general";"via2",#N/A,TRUE,"general";"via3",#N/A,TRUE,"general"}</definedName>
    <definedName name="___p6" localSheetId="3" hidden="1">{"via1",#N/A,TRUE,"general";"via2",#N/A,TRUE,"general";"via3",#N/A,TRUE,"general"}</definedName>
    <definedName name="___p6" localSheetId="10" hidden="1">{"via1",#N/A,TRUE,"general";"via2",#N/A,TRUE,"general";"via3",#N/A,TRUE,"general"}</definedName>
    <definedName name="___p6" localSheetId="9" hidden="1">{"via1",#N/A,TRUE,"general";"via2",#N/A,TRUE,"general";"via3",#N/A,TRUE,"general"}</definedName>
    <definedName name="___p6" localSheetId="13" hidden="1">{"via1",#N/A,TRUE,"general";"via2",#N/A,TRUE,"general";"via3",#N/A,TRUE,"general"}</definedName>
    <definedName name="___p6" localSheetId="4" hidden="1">{"via1",#N/A,TRUE,"general";"via2",#N/A,TRUE,"general";"via3",#N/A,TRUE,"general"}</definedName>
    <definedName name="___p6" localSheetId="1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6" hidden="1">{"via1",#N/A,TRUE,"general";"via2",#N/A,TRUE,"general";"via3",#N/A,TRUE,"general"}</definedName>
    <definedName name="___p7" localSheetId="14" hidden="1">{"via1",#N/A,TRUE,"general";"via2",#N/A,TRUE,"general";"via3",#N/A,TRUE,"general"}</definedName>
    <definedName name="___p7" localSheetId="12" hidden="1">{"via1",#N/A,TRUE,"general";"via2",#N/A,TRUE,"general";"via3",#N/A,TRUE,"general"}</definedName>
    <definedName name="___p7" localSheetId="3" hidden="1">{"via1",#N/A,TRUE,"general";"via2",#N/A,TRUE,"general";"via3",#N/A,TRUE,"general"}</definedName>
    <definedName name="___p7" localSheetId="10" hidden="1">{"via1",#N/A,TRUE,"general";"via2",#N/A,TRUE,"general";"via3",#N/A,TRUE,"general"}</definedName>
    <definedName name="___p7" localSheetId="9" hidden="1">{"via1",#N/A,TRUE,"general";"via2",#N/A,TRUE,"general";"via3",#N/A,TRUE,"general"}</definedName>
    <definedName name="___p7" localSheetId="13" hidden="1">{"via1",#N/A,TRUE,"general";"via2",#N/A,TRUE,"general";"via3",#N/A,TRUE,"general"}</definedName>
    <definedName name="___p7" localSheetId="4" hidden="1">{"via1",#N/A,TRUE,"general";"via2",#N/A,TRUE,"general";"via3",#N/A,TRUE,"general"}</definedName>
    <definedName name="___p7" localSheetId="1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6" hidden="1">{"TAB1",#N/A,TRUE,"GENERAL";"TAB2",#N/A,TRUE,"GENERAL";"TAB3",#N/A,TRUE,"GENERAL";"TAB4",#N/A,TRUE,"GENERAL";"TAB5",#N/A,TRUE,"GENERAL"}</definedName>
    <definedName name="___p8" localSheetId="14" hidden="1">{"TAB1",#N/A,TRUE,"GENERAL";"TAB2",#N/A,TRUE,"GENERAL";"TAB3",#N/A,TRUE,"GENERAL";"TAB4",#N/A,TRUE,"GENERAL";"TAB5",#N/A,TRUE,"GENERAL"}</definedName>
    <definedName name="___p8" localSheetId="12" hidden="1">{"TAB1",#N/A,TRUE,"GENERAL";"TAB2",#N/A,TRUE,"GENERAL";"TAB3",#N/A,TRUE,"GENERAL";"TAB4",#N/A,TRUE,"GENERAL";"TAB5",#N/A,TRUE,"GENERAL"}</definedName>
    <definedName name="___p8" localSheetId="3" hidden="1">{"TAB1",#N/A,TRUE,"GENERAL";"TAB2",#N/A,TRUE,"GENERAL";"TAB3",#N/A,TRUE,"GENERAL";"TAB4",#N/A,TRUE,"GENERAL";"TAB5",#N/A,TRUE,"GENERAL"}</definedName>
    <definedName name="___p8" localSheetId="10" hidden="1">{"TAB1",#N/A,TRUE,"GENERAL";"TAB2",#N/A,TRUE,"GENERAL";"TAB3",#N/A,TRUE,"GENERAL";"TAB4",#N/A,TRUE,"GENERAL";"TAB5",#N/A,TRUE,"GENERAL"}</definedName>
    <definedName name="___p8" localSheetId="9" hidden="1">{"TAB1",#N/A,TRUE,"GENERAL";"TAB2",#N/A,TRUE,"GENERAL";"TAB3",#N/A,TRUE,"GENERAL";"TAB4",#N/A,TRUE,"GENERAL";"TAB5",#N/A,TRUE,"GENERAL"}</definedName>
    <definedName name="___p8" localSheetId="13" hidden="1">{"TAB1",#N/A,TRUE,"GENERAL";"TAB2",#N/A,TRUE,"GENERAL";"TAB3",#N/A,TRUE,"GENERAL";"TAB4",#N/A,TRUE,"GENERAL";"TAB5",#N/A,TRUE,"GENERAL"}</definedName>
    <definedName name="___p8" localSheetId="4" hidden="1">{"TAB1",#N/A,TRUE,"GENERAL";"TAB2",#N/A,TRUE,"GENERAL";"TAB3",#N/A,TRUE,"GENERAL";"TAB4",#N/A,TRUE,"GENERAL";"TAB5",#N/A,TRUE,"GENERAL"}</definedName>
    <definedName name="___p8" localSheetId="1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1">#REF!</definedName>
    <definedName name="___Pa2">#REF!</definedName>
    <definedName name="___Pa3">#REF!</definedName>
    <definedName name="___Pa4">#REF!</definedName>
    <definedName name="___Po2">#REF!</definedName>
    <definedName name="___R" localSheetId="6" hidden="1">{#N/A,#N/A,FALSE,"GRAFICO";#N/A,#N/A,FALSE,"CAJA (2)";#N/A,#N/A,FALSE,"TERCEROS-PROMEDIO";#N/A,#N/A,FALSE,"CAJA";#N/A,#N/A,FALSE,"INGRESOS1995-2003";#N/A,#N/A,FALSE,"GASTOS1995-2003"}</definedName>
    <definedName name="___R" localSheetId="14" hidden="1">{#N/A,#N/A,FALSE,"GRAFICO";#N/A,#N/A,FALSE,"CAJA (2)";#N/A,#N/A,FALSE,"TERCEROS-PROMEDIO";#N/A,#N/A,FALSE,"CAJA";#N/A,#N/A,FALSE,"INGRESOS1995-2003";#N/A,#N/A,FALSE,"GASTOS1995-2003"}</definedName>
    <definedName name="___R" localSheetId="16" hidden="1">{#N/A,#N/A,FALSE,"GRAFICO";#N/A,#N/A,FALSE,"CAJA (2)";#N/A,#N/A,FALSE,"TERCEROS-PROMEDIO";#N/A,#N/A,FALSE,"CAJA";#N/A,#N/A,FALSE,"INGRESOS1995-2003";#N/A,#N/A,FALSE,"GASTOS1995-2003"}</definedName>
    <definedName name="___r" localSheetId="12" hidden="1">{"TAB1",#N/A,TRUE,"GENERAL";"TAB2",#N/A,TRUE,"GENERAL";"TAB3",#N/A,TRUE,"GENERAL";"TAB4",#N/A,TRUE,"GENERAL";"TAB5",#N/A,TRUE,"GENERAL"}</definedName>
    <definedName name="___R" localSheetId="3" hidden="1">{#N/A,#N/A,FALSE,"GRAFICO";#N/A,#N/A,FALSE,"CAJA (2)";#N/A,#N/A,FALSE,"TERCEROS-PROMEDIO";#N/A,#N/A,FALSE,"CAJA";#N/A,#N/A,FALSE,"INGRESOS1995-2003";#N/A,#N/A,FALSE,"GASTOS1995-2003"}</definedName>
    <definedName name="___R" localSheetId="10" hidden="1">{#N/A,#N/A,FALSE,"GRAFICO";#N/A,#N/A,FALSE,"CAJA (2)";#N/A,#N/A,FALSE,"TERCEROS-PROMEDIO";#N/A,#N/A,FALSE,"CAJA";#N/A,#N/A,FALSE,"INGRESOS1995-2003";#N/A,#N/A,FALSE,"GASTOS1995-2003"}</definedName>
    <definedName name="___r" localSheetId="9" hidden="1">{"TAB1",#N/A,TRUE,"GENERAL";"TAB2",#N/A,TRUE,"GENERAL";"TAB3",#N/A,TRUE,"GENERAL";"TAB4",#N/A,TRUE,"GENERAL";"TAB5",#N/A,TRUE,"GENERAL"}</definedName>
    <definedName name="___r" localSheetId="13" hidden="1">{"TAB1",#N/A,TRUE,"GENERAL";"TAB2",#N/A,TRUE,"GENERAL";"TAB3",#N/A,TRUE,"GENERAL";"TAB4",#N/A,TRUE,"GENERAL";"TAB5",#N/A,TRUE,"GENERAL"}</definedName>
    <definedName name="___R" localSheetId="4" hidden="1">{#N/A,#N/A,FALSE,"GRAFICO";#N/A,#N/A,FALSE,"CAJA (2)";#N/A,#N/A,FALSE,"TERCEROS-PROMEDIO";#N/A,#N/A,FALSE,"CAJA";#N/A,#N/A,FALSE,"INGRESOS1995-2003";#N/A,#N/A,FALSE,"GASTOS1995-2003"}</definedName>
    <definedName name="___R" localSheetId="11" hidden="1">{#N/A,#N/A,FALSE,"GRAFICO";#N/A,#N/A,FALSE,"CAJA (2)";#N/A,#N/A,FALSE,"TERCEROS-PROMEDIO";#N/A,#N/A,FALSE,"CAJA";#N/A,#N/A,FALSE,"INGRESOS1995-2003";#N/A,#N/A,FALSE,"GASTOS1995-2003"}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_R1210JH">#REF!</definedName>
    <definedName name="___R32EL">#REF!</definedName>
    <definedName name="___R32JH">#REF!</definedName>
    <definedName name="___R42JH">#REF!</definedName>
    <definedName name="___R43JH">#REF!</definedName>
    <definedName name="___r4r" localSheetId="6" hidden="1">{"via1",#N/A,TRUE,"general";"via2",#N/A,TRUE,"general";"via3",#N/A,TRUE,"general"}</definedName>
    <definedName name="___r4r" localSheetId="14" hidden="1">{"via1",#N/A,TRUE,"general";"via2",#N/A,TRUE,"general";"via3",#N/A,TRUE,"general"}</definedName>
    <definedName name="___r4r" localSheetId="12" hidden="1">{"via1",#N/A,TRUE,"general";"via2",#N/A,TRUE,"general";"via3",#N/A,TRUE,"general"}</definedName>
    <definedName name="___r4r" localSheetId="3" hidden="1">{"via1",#N/A,TRUE,"general";"via2",#N/A,TRUE,"general";"via3",#N/A,TRUE,"general"}</definedName>
    <definedName name="___r4r" localSheetId="10" hidden="1">{"via1",#N/A,TRUE,"general";"via2",#N/A,TRUE,"general";"via3",#N/A,TRUE,"general"}</definedName>
    <definedName name="___r4r" localSheetId="9" hidden="1">{"via1",#N/A,TRUE,"general";"via2",#N/A,TRUE,"general";"via3",#N/A,TRUE,"general"}</definedName>
    <definedName name="___r4r" localSheetId="13" hidden="1">{"via1",#N/A,TRUE,"general";"via2",#N/A,TRUE,"general";"via3",#N/A,TRUE,"general"}</definedName>
    <definedName name="___r4r" localSheetId="4" hidden="1">{"via1",#N/A,TRUE,"general";"via2",#N/A,TRUE,"general";"via3",#N/A,TRUE,"general"}</definedName>
    <definedName name="___r4r" localSheetId="11" hidden="1">{"via1",#N/A,TRUE,"general";"via2",#N/A,TRUE,"general";"via3",#N/A,TRUE,"general"}</definedName>
    <definedName name="___r4r" hidden="1">{"via1",#N/A,TRUE,"general";"via2",#N/A,TRUE,"general";"via3",#N/A,TRUE,"general"}</definedName>
    <definedName name="___R63BB">#REF!</definedName>
    <definedName name="___R63JH">#REF!</definedName>
    <definedName name="___R64BB">#REF!</definedName>
    <definedName name="___R64JH">#REF!</definedName>
    <definedName name="___R83JH">#REF!</definedName>
    <definedName name="___R84JH">#REF!</definedName>
    <definedName name="___R86JH">#REF!</definedName>
    <definedName name="___RED32">#REF!</definedName>
    <definedName name="___REP21">#REF!</definedName>
    <definedName name="___REP42">#REF!</definedName>
    <definedName name="___REP43">#REF!</definedName>
    <definedName name="___RES64">#REF!</definedName>
    <definedName name="___rtu6" localSheetId="6" hidden="1">{"via1",#N/A,TRUE,"general";"via2",#N/A,TRUE,"general";"via3",#N/A,TRUE,"general"}</definedName>
    <definedName name="___rtu6" localSheetId="14" hidden="1">{"via1",#N/A,TRUE,"general";"via2",#N/A,TRUE,"general";"via3",#N/A,TRUE,"general"}</definedName>
    <definedName name="___rtu6" localSheetId="12" hidden="1">{"via1",#N/A,TRUE,"general";"via2",#N/A,TRUE,"general";"via3",#N/A,TRUE,"general"}</definedName>
    <definedName name="___rtu6" localSheetId="3" hidden="1">{"via1",#N/A,TRUE,"general";"via2",#N/A,TRUE,"general";"via3",#N/A,TRUE,"general"}</definedName>
    <definedName name="___rtu6" localSheetId="10" hidden="1">{"via1",#N/A,TRUE,"general";"via2",#N/A,TRUE,"general";"via3",#N/A,TRUE,"general"}</definedName>
    <definedName name="___rtu6" localSheetId="9" hidden="1">{"via1",#N/A,TRUE,"general";"via2",#N/A,TRUE,"general";"via3",#N/A,TRUE,"general"}</definedName>
    <definedName name="___rtu6" localSheetId="13" hidden="1">{"via1",#N/A,TRUE,"general";"via2",#N/A,TRUE,"general";"via3",#N/A,TRUE,"general"}</definedName>
    <definedName name="___rtu6" localSheetId="4" hidden="1">{"via1",#N/A,TRUE,"general";"via2",#N/A,TRUE,"general";"via3",#N/A,TRUE,"general"}</definedName>
    <definedName name="___rtu6" localSheetId="11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6" hidden="1">{"via1",#N/A,TRUE,"general";"via2",#N/A,TRUE,"general";"via3",#N/A,TRUE,"general"}</definedName>
    <definedName name="___s1" localSheetId="14" hidden="1">{"via1",#N/A,TRUE,"general";"via2",#N/A,TRUE,"general";"via3",#N/A,TRUE,"general"}</definedName>
    <definedName name="___s1" localSheetId="12" hidden="1">{"via1",#N/A,TRUE,"general";"via2",#N/A,TRUE,"general";"via3",#N/A,TRUE,"general"}</definedName>
    <definedName name="___s1" localSheetId="3" hidden="1">{"via1",#N/A,TRUE,"general";"via2",#N/A,TRUE,"general";"via3",#N/A,TRUE,"general"}</definedName>
    <definedName name="___s1" localSheetId="10" hidden="1">{"via1",#N/A,TRUE,"general";"via2",#N/A,TRUE,"general";"via3",#N/A,TRUE,"general"}</definedName>
    <definedName name="___s1" localSheetId="9" hidden="1">{"via1",#N/A,TRUE,"general";"via2",#N/A,TRUE,"general";"via3",#N/A,TRUE,"general"}</definedName>
    <definedName name="___s1" localSheetId="13" hidden="1">{"via1",#N/A,TRUE,"general";"via2",#N/A,TRUE,"general";"via3",#N/A,TRUE,"general"}</definedName>
    <definedName name="___s1" localSheetId="4" hidden="1">{"via1",#N/A,TRUE,"general";"via2",#N/A,TRUE,"general";"via3",#N/A,TRUE,"general"}</definedName>
    <definedName name="___s1" localSheetId="1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6" hidden="1">{"TAB1",#N/A,TRUE,"GENERAL";"TAB2",#N/A,TRUE,"GENERAL";"TAB3",#N/A,TRUE,"GENERAL";"TAB4",#N/A,TRUE,"GENERAL";"TAB5",#N/A,TRUE,"GENERAL"}</definedName>
    <definedName name="___s2" localSheetId="14" hidden="1">{"TAB1",#N/A,TRUE,"GENERAL";"TAB2",#N/A,TRUE,"GENERAL";"TAB3",#N/A,TRUE,"GENERAL";"TAB4",#N/A,TRUE,"GENERAL";"TAB5",#N/A,TRUE,"GENERAL"}</definedName>
    <definedName name="___s2" localSheetId="12" hidden="1">{"TAB1",#N/A,TRUE,"GENERAL";"TAB2",#N/A,TRUE,"GENERAL";"TAB3",#N/A,TRUE,"GENERAL";"TAB4",#N/A,TRUE,"GENERAL";"TAB5",#N/A,TRUE,"GENERAL"}</definedName>
    <definedName name="___s2" localSheetId="3" hidden="1">{"TAB1",#N/A,TRUE,"GENERAL";"TAB2",#N/A,TRUE,"GENERAL";"TAB3",#N/A,TRUE,"GENERAL";"TAB4",#N/A,TRUE,"GENERAL";"TAB5",#N/A,TRUE,"GENERAL"}</definedName>
    <definedName name="___s2" localSheetId="10" hidden="1">{"TAB1",#N/A,TRUE,"GENERAL";"TAB2",#N/A,TRUE,"GENERAL";"TAB3",#N/A,TRUE,"GENERAL";"TAB4",#N/A,TRUE,"GENERAL";"TAB5",#N/A,TRUE,"GENERAL"}</definedName>
    <definedName name="___s2" localSheetId="9" hidden="1">{"TAB1",#N/A,TRUE,"GENERAL";"TAB2",#N/A,TRUE,"GENERAL";"TAB3",#N/A,TRUE,"GENERAL";"TAB4",#N/A,TRUE,"GENERAL";"TAB5",#N/A,TRUE,"GENERAL"}</definedName>
    <definedName name="___s2" localSheetId="13" hidden="1">{"TAB1",#N/A,TRUE,"GENERAL";"TAB2",#N/A,TRUE,"GENERAL";"TAB3",#N/A,TRUE,"GENERAL";"TAB4",#N/A,TRUE,"GENERAL";"TAB5",#N/A,TRUE,"GENERAL"}</definedName>
    <definedName name="___s2" localSheetId="4" hidden="1">{"TAB1",#N/A,TRUE,"GENERAL";"TAB2",#N/A,TRUE,"GENERAL";"TAB3",#N/A,TRUE,"GENERAL";"TAB4",#N/A,TRUE,"GENERAL";"TAB5",#N/A,TRUE,"GENERAL"}</definedName>
    <definedName name="___s2" localSheetId="1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6" hidden="1">{"TAB1",#N/A,TRUE,"GENERAL";"TAB2",#N/A,TRUE,"GENERAL";"TAB3",#N/A,TRUE,"GENERAL";"TAB4",#N/A,TRUE,"GENERAL";"TAB5",#N/A,TRUE,"GENERAL"}</definedName>
    <definedName name="___s3" localSheetId="14" hidden="1">{"TAB1",#N/A,TRUE,"GENERAL";"TAB2",#N/A,TRUE,"GENERAL";"TAB3",#N/A,TRUE,"GENERAL";"TAB4",#N/A,TRUE,"GENERAL";"TAB5",#N/A,TRUE,"GENERAL"}</definedName>
    <definedName name="___s3" localSheetId="12" hidden="1">{"TAB1",#N/A,TRUE,"GENERAL";"TAB2",#N/A,TRUE,"GENERAL";"TAB3",#N/A,TRUE,"GENERAL";"TAB4",#N/A,TRUE,"GENERAL";"TAB5",#N/A,TRUE,"GENERAL"}</definedName>
    <definedName name="___s3" localSheetId="3" hidden="1">{"TAB1",#N/A,TRUE,"GENERAL";"TAB2",#N/A,TRUE,"GENERAL";"TAB3",#N/A,TRUE,"GENERAL";"TAB4",#N/A,TRUE,"GENERAL";"TAB5",#N/A,TRUE,"GENERAL"}</definedName>
    <definedName name="___s3" localSheetId="10" hidden="1">{"TAB1",#N/A,TRUE,"GENERAL";"TAB2",#N/A,TRUE,"GENERAL";"TAB3",#N/A,TRUE,"GENERAL";"TAB4",#N/A,TRUE,"GENERAL";"TAB5",#N/A,TRUE,"GENERAL"}</definedName>
    <definedName name="___s3" localSheetId="9" hidden="1">{"TAB1",#N/A,TRUE,"GENERAL";"TAB2",#N/A,TRUE,"GENERAL";"TAB3",#N/A,TRUE,"GENERAL";"TAB4",#N/A,TRUE,"GENERAL";"TAB5",#N/A,TRUE,"GENERAL"}</definedName>
    <definedName name="___s3" localSheetId="13" hidden="1">{"TAB1",#N/A,TRUE,"GENERAL";"TAB2",#N/A,TRUE,"GENERAL";"TAB3",#N/A,TRUE,"GENERAL";"TAB4",#N/A,TRUE,"GENERAL";"TAB5",#N/A,TRUE,"GENERAL"}</definedName>
    <definedName name="___s3" localSheetId="4" hidden="1">{"TAB1",#N/A,TRUE,"GENERAL";"TAB2",#N/A,TRUE,"GENERAL";"TAB3",#N/A,TRUE,"GENERAL";"TAB4",#N/A,TRUE,"GENERAL";"TAB5",#N/A,TRUE,"GENERAL"}</definedName>
    <definedName name="___s3" localSheetId="1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6" hidden="1">{"via1",#N/A,TRUE,"general";"via2",#N/A,TRUE,"general";"via3",#N/A,TRUE,"general"}</definedName>
    <definedName name="___s4" localSheetId="14" hidden="1">{"via1",#N/A,TRUE,"general";"via2",#N/A,TRUE,"general";"via3",#N/A,TRUE,"general"}</definedName>
    <definedName name="___s4" localSheetId="12" hidden="1">{"via1",#N/A,TRUE,"general";"via2",#N/A,TRUE,"general";"via3",#N/A,TRUE,"general"}</definedName>
    <definedName name="___s4" localSheetId="3" hidden="1">{"via1",#N/A,TRUE,"general";"via2",#N/A,TRUE,"general";"via3",#N/A,TRUE,"general"}</definedName>
    <definedName name="___s4" localSheetId="10" hidden="1">{"via1",#N/A,TRUE,"general";"via2",#N/A,TRUE,"general";"via3",#N/A,TRUE,"general"}</definedName>
    <definedName name="___s4" localSheetId="9" hidden="1">{"via1",#N/A,TRUE,"general";"via2",#N/A,TRUE,"general";"via3",#N/A,TRUE,"general"}</definedName>
    <definedName name="___s4" localSheetId="13" hidden="1">{"via1",#N/A,TRUE,"general";"via2",#N/A,TRUE,"general";"via3",#N/A,TRUE,"general"}</definedName>
    <definedName name="___s4" localSheetId="4" hidden="1">{"via1",#N/A,TRUE,"general";"via2",#N/A,TRUE,"general";"via3",#N/A,TRUE,"general"}</definedName>
    <definedName name="___s4" localSheetId="1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6" hidden="1">{"via1",#N/A,TRUE,"general";"via2",#N/A,TRUE,"general";"via3",#N/A,TRUE,"general"}</definedName>
    <definedName name="___s5" localSheetId="14" hidden="1">{"via1",#N/A,TRUE,"general";"via2",#N/A,TRUE,"general";"via3",#N/A,TRUE,"general"}</definedName>
    <definedName name="___s5" localSheetId="12" hidden="1">{"via1",#N/A,TRUE,"general";"via2",#N/A,TRUE,"general";"via3",#N/A,TRUE,"general"}</definedName>
    <definedName name="___s5" localSheetId="3" hidden="1">{"via1",#N/A,TRUE,"general";"via2",#N/A,TRUE,"general";"via3",#N/A,TRUE,"general"}</definedName>
    <definedName name="___s5" localSheetId="10" hidden="1">{"via1",#N/A,TRUE,"general";"via2",#N/A,TRUE,"general";"via3",#N/A,TRUE,"general"}</definedName>
    <definedName name="___s5" localSheetId="9" hidden="1">{"via1",#N/A,TRUE,"general";"via2",#N/A,TRUE,"general";"via3",#N/A,TRUE,"general"}</definedName>
    <definedName name="___s5" localSheetId="13" hidden="1">{"via1",#N/A,TRUE,"general";"via2",#N/A,TRUE,"general";"via3",#N/A,TRUE,"general"}</definedName>
    <definedName name="___s5" localSheetId="4" hidden="1">{"via1",#N/A,TRUE,"general";"via2",#N/A,TRUE,"general";"via3",#N/A,TRUE,"general"}</definedName>
    <definedName name="___s5" localSheetId="1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6" hidden="1">{"TAB1",#N/A,TRUE,"GENERAL";"TAB2",#N/A,TRUE,"GENERAL";"TAB3",#N/A,TRUE,"GENERAL";"TAB4",#N/A,TRUE,"GENERAL";"TAB5",#N/A,TRUE,"GENERAL"}</definedName>
    <definedName name="___s6" localSheetId="14" hidden="1">{"TAB1",#N/A,TRUE,"GENERAL";"TAB2",#N/A,TRUE,"GENERAL";"TAB3",#N/A,TRUE,"GENERAL";"TAB4",#N/A,TRUE,"GENERAL";"TAB5",#N/A,TRUE,"GENERAL"}</definedName>
    <definedName name="___s6" localSheetId="12" hidden="1">{"TAB1",#N/A,TRUE,"GENERAL";"TAB2",#N/A,TRUE,"GENERAL";"TAB3",#N/A,TRUE,"GENERAL";"TAB4",#N/A,TRUE,"GENERAL";"TAB5",#N/A,TRUE,"GENERAL"}</definedName>
    <definedName name="___s6" localSheetId="3" hidden="1">{"TAB1",#N/A,TRUE,"GENERAL";"TAB2",#N/A,TRUE,"GENERAL";"TAB3",#N/A,TRUE,"GENERAL";"TAB4",#N/A,TRUE,"GENERAL";"TAB5",#N/A,TRUE,"GENERAL"}</definedName>
    <definedName name="___s6" localSheetId="10" hidden="1">{"TAB1",#N/A,TRUE,"GENERAL";"TAB2",#N/A,TRUE,"GENERAL";"TAB3",#N/A,TRUE,"GENERAL";"TAB4",#N/A,TRUE,"GENERAL";"TAB5",#N/A,TRUE,"GENERAL"}</definedName>
    <definedName name="___s6" localSheetId="9" hidden="1">{"TAB1",#N/A,TRUE,"GENERAL";"TAB2",#N/A,TRUE,"GENERAL";"TAB3",#N/A,TRUE,"GENERAL";"TAB4",#N/A,TRUE,"GENERAL";"TAB5",#N/A,TRUE,"GENERAL"}</definedName>
    <definedName name="___s6" localSheetId="13" hidden="1">{"TAB1",#N/A,TRUE,"GENERAL";"TAB2",#N/A,TRUE,"GENERAL";"TAB3",#N/A,TRUE,"GENERAL";"TAB4",#N/A,TRUE,"GENERAL";"TAB5",#N/A,TRUE,"GENERAL"}</definedName>
    <definedName name="___s6" localSheetId="4" hidden="1">{"TAB1",#N/A,TRUE,"GENERAL";"TAB2",#N/A,TRUE,"GENERAL";"TAB3",#N/A,TRUE,"GENERAL";"TAB4",#N/A,TRUE,"GENERAL";"TAB5",#N/A,TRUE,"GENERAL"}</definedName>
    <definedName name="___s6" localSheetId="1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6" hidden="1">{"via1",#N/A,TRUE,"general";"via2",#N/A,TRUE,"general";"via3",#N/A,TRUE,"general"}</definedName>
    <definedName name="___s7" localSheetId="14" hidden="1">{"via1",#N/A,TRUE,"general";"via2",#N/A,TRUE,"general";"via3",#N/A,TRUE,"general"}</definedName>
    <definedName name="___s7" localSheetId="12" hidden="1">{"via1",#N/A,TRUE,"general";"via2",#N/A,TRUE,"general";"via3",#N/A,TRUE,"general"}</definedName>
    <definedName name="___s7" localSheetId="3" hidden="1">{"via1",#N/A,TRUE,"general";"via2",#N/A,TRUE,"general";"via3",#N/A,TRUE,"general"}</definedName>
    <definedName name="___s7" localSheetId="10" hidden="1">{"via1",#N/A,TRUE,"general";"via2",#N/A,TRUE,"general";"via3",#N/A,TRUE,"general"}</definedName>
    <definedName name="___s7" localSheetId="9" hidden="1">{"via1",#N/A,TRUE,"general";"via2",#N/A,TRUE,"general";"via3",#N/A,TRUE,"general"}</definedName>
    <definedName name="___s7" localSheetId="13" hidden="1">{"via1",#N/A,TRUE,"general";"via2",#N/A,TRUE,"general";"via3",#N/A,TRUE,"general"}</definedName>
    <definedName name="___s7" localSheetId="4" hidden="1">{"via1",#N/A,TRUE,"general";"via2",#N/A,TRUE,"general";"via3",#N/A,TRUE,"general"}</definedName>
    <definedName name="___s7" localSheetId="11" hidden="1">{"via1",#N/A,TRUE,"general";"via2",#N/A,TRUE,"general";"via3",#N/A,TRUE,"general"}</definedName>
    <definedName name="___s7" hidden="1">{"via1",#N/A,TRUE,"general";"via2",#N/A,TRUE,"general";"via3",#N/A,TRUE,"general"}</definedName>
    <definedName name="___ST106">#REF!</definedName>
    <definedName name="___ST126">#REF!</definedName>
    <definedName name="___ST146">#REF!</definedName>
    <definedName name="___ST166">#REF!</definedName>
    <definedName name="___ST186">#REF!</definedName>
    <definedName name="___ST206">#REF!</definedName>
    <definedName name="___ST86">#REF!</definedName>
    <definedName name="___SY106">#REF!</definedName>
    <definedName name="___SY86">#REF!</definedName>
    <definedName name="___t3" localSheetId="6" hidden="1">{"TAB1",#N/A,TRUE,"GENERAL";"TAB2",#N/A,TRUE,"GENERAL";"TAB3",#N/A,TRUE,"GENERAL";"TAB4",#N/A,TRUE,"GENERAL";"TAB5",#N/A,TRUE,"GENERAL"}</definedName>
    <definedName name="___t3" localSheetId="14" hidden="1">{"TAB1",#N/A,TRUE,"GENERAL";"TAB2",#N/A,TRUE,"GENERAL";"TAB3",#N/A,TRUE,"GENERAL";"TAB4",#N/A,TRUE,"GENERAL";"TAB5",#N/A,TRUE,"GENERAL"}</definedName>
    <definedName name="___t3" localSheetId="12" hidden="1">{"TAB1",#N/A,TRUE,"GENERAL";"TAB2",#N/A,TRUE,"GENERAL";"TAB3",#N/A,TRUE,"GENERAL";"TAB4",#N/A,TRUE,"GENERAL";"TAB5",#N/A,TRUE,"GENERAL"}</definedName>
    <definedName name="___t3" localSheetId="3" hidden="1">{"TAB1",#N/A,TRUE,"GENERAL";"TAB2",#N/A,TRUE,"GENERAL";"TAB3",#N/A,TRUE,"GENERAL";"TAB4",#N/A,TRUE,"GENERAL";"TAB5",#N/A,TRUE,"GENERAL"}</definedName>
    <definedName name="___t3" localSheetId="10" hidden="1">{"TAB1",#N/A,TRUE,"GENERAL";"TAB2",#N/A,TRUE,"GENERAL";"TAB3",#N/A,TRUE,"GENERAL";"TAB4",#N/A,TRUE,"GENERAL";"TAB5",#N/A,TRUE,"GENERAL"}</definedName>
    <definedName name="___t3" localSheetId="9" hidden="1">{"TAB1",#N/A,TRUE,"GENERAL";"TAB2",#N/A,TRUE,"GENERAL";"TAB3",#N/A,TRUE,"GENERAL";"TAB4",#N/A,TRUE,"GENERAL";"TAB5",#N/A,TRUE,"GENERAL"}</definedName>
    <definedName name="___t3" localSheetId="13" hidden="1">{"TAB1",#N/A,TRUE,"GENERAL";"TAB2",#N/A,TRUE,"GENERAL";"TAB3",#N/A,TRUE,"GENERAL";"TAB4",#N/A,TRUE,"GENERAL";"TAB5",#N/A,TRUE,"GENERAL"}</definedName>
    <definedName name="___t3" localSheetId="4" hidden="1">{"TAB1",#N/A,TRUE,"GENERAL";"TAB2",#N/A,TRUE,"GENERAL";"TAB3",#N/A,TRUE,"GENERAL";"TAB4",#N/A,TRUE,"GENERAL";"TAB5",#N/A,TRUE,"GENERAL"}</definedName>
    <definedName name="___t3" localSheetId="1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6" hidden="1">{"via1",#N/A,TRUE,"general";"via2",#N/A,TRUE,"general";"via3",#N/A,TRUE,"general"}</definedName>
    <definedName name="___t4" localSheetId="14" hidden="1">{"via1",#N/A,TRUE,"general";"via2",#N/A,TRUE,"general";"via3",#N/A,TRUE,"general"}</definedName>
    <definedName name="___t4" localSheetId="12" hidden="1">{"via1",#N/A,TRUE,"general";"via2",#N/A,TRUE,"general";"via3",#N/A,TRUE,"general"}</definedName>
    <definedName name="___t4" localSheetId="3" hidden="1">{"via1",#N/A,TRUE,"general";"via2",#N/A,TRUE,"general";"via3",#N/A,TRUE,"general"}</definedName>
    <definedName name="___t4" localSheetId="10" hidden="1">{"via1",#N/A,TRUE,"general";"via2",#N/A,TRUE,"general";"via3",#N/A,TRUE,"general"}</definedName>
    <definedName name="___t4" localSheetId="9" hidden="1">{"via1",#N/A,TRUE,"general";"via2",#N/A,TRUE,"general";"via3",#N/A,TRUE,"general"}</definedName>
    <definedName name="___t4" localSheetId="13" hidden="1">{"via1",#N/A,TRUE,"general";"via2",#N/A,TRUE,"general";"via3",#N/A,TRUE,"general"}</definedName>
    <definedName name="___t4" localSheetId="4" hidden="1">{"via1",#N/A,TRUE,"general";"via2",#N/A,TRUE,"general";"via3",#N/A,TRUE,"general"}</definedName>
    <definedName name="___t4" localSheetId="1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6" hidden="1">{"TAB1",#N/A,TRUE,"GENERAL";"TAB2",#N/A,TRUE,"GENERAL";"TAB3",#N/A,TRUE,"GENERAL";"TAB4",#N/A,TRUE,"GENERAL";"TAB5",#N/A,TRUE,"GENERAL"}</definedName>
    <definedName name="___t5" localSheetId="14" hidden="1">{"TAB1",#N/A,TRUE,"GENERAL";"TAB2",#N/A,TRUE,"GENERAL";"TAB3",#N/A,TRUE,"GENERAL";"TAB4",#N/A,TRUE,"GENERAL";"TAB5",#N/A,TRUE,"GENERAL"}</definedName>
    <definedName name="___t5" localSheetId="12" hidden="1">{"TAB1",#N/A,TRUE,"GENERAL";"TAB2",#N/A,TRUE,"GENERAL";"TAB3",#N/A,TRUE,"GENERAL";"TAB4",#N/A,TRUE,"GENERAL";"TAB5",#N/A,TRUE,"GENERAL"}</definedName>
    <definedName name="___t5" localSheetId="3" hidden="1">{"TAB1",#N/A,TRUE,"GENERAL";"TAB2",#N/A,TRUE,"GENERAL";"TAB3",#N/A,TRUE,"GENERAL";"TAB4",#N/A,TRUE,"GENERAL";"TAB5",#N/A,TRUE,"GENERAL"}</definedName>
    <definedName name="___t5" localSheetId="10" hidden="1">{"TAB1",#N/A,TRUE,"GENERAL";"TAB2",#N/A,TRUE,"GENERAL";"TAB3",#N/A,TRUE,"GENERAL";"TAB4",#N/A,TRUE,"GENERAL";"TAB5",#N/A,TRUE,"GENERAL"}</definedName>
    <definedName name="___t5" localSheetId="9" hidden="1">{"TAB1",#N/A,TRUE,"GENERAL";"TAB2",#N/A,TRUE,"GENERAL";"TAB3",#N/A,TRUE,"GENERAL";"TAB4",#N/A,TRUE,"GENERAL";"TAB5",#N/A,TRUE,"GENERAL"}</definedName>
    <definedName name="___t5" localSheetId="13" hidden="1">{"TAB1",#N/A,TRUE,"GENERAL";"TAB2",#N/A,TRUE,"GENERAL";"TAB3",#N/A,TRUE,"GENERAL";"TAB4",#N/A,TRUE,"GENERAL";"TAB5",#N/A,TRUE,"GENERAL"}</definedName>
    <definedName name="___t5" localSheetId="4" hidden="1">{"TAB1",#N/A,TRUE,"GENERAL";"TAB2",#N/A,TRUE,"GENERAL";"TAB3",#N/A,TRUE,"GENERAL";"TAB4",#N/A,TRUE,"GENERAL";"TAB5",#N/A,TRUE,"GENERAL"}</definedName>
    <definedName name="___t5" localSheetId="1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6" hidden="1">{"via1",#N/A,TRUE,"general";"via2",#N/A,TRUE,"general";"via3",#N/A,TRUE,"general"}</definedName>
    <definedName name="___t6" localSheetId="14" hidden="1">{"via1",#N/A,TRUE,"general";"via2",#N/A,TRUE,"general";"via3",#N/A,TRUE,"general"}</definedName>
    <definedName name="___t6" localSheetId="12" hidden="1">{"via1",#N/A,TRUE,"general";"via2",#N/A,TRUE,"general";"via3",#N/A,TRUE,"general"}</definedName>
    <definedName name="___t6" localSheetId="3" hidden="1">{"via1",#N/A,TRUE,"general";"via2",#N/A,TRUE,"general";"via3",#N/A,TRUE,"general"}</definedName>
    <definedName name="___t6" localSheetId="10" hidden="1">{"via1",#N/A,TRUE,"general";"via2",#N/A,TRUE,"general";"via3",#N/A,TRUE,"general"}</definedName>
    <definedName name="___t6" localSheetId="9" hidden="1">{"via1",#N/A,TRUE,"general";"via2",#N/A,TRUE,"general";"via3",#N/A,TRUE,"general"}</definedName>
    <definedName name="___t6" localSheetId="13" hidden="1">{"via1",#N/A,TRUE,"general";"via2",#N/A,TRUE,"general";"via3",#N/A,TRUE,"general"}</definedName>
    <definedName name="___t6" localSheetId="4" hidden="1">{"via1",#N/A,TRUE,"general";"via2",#N/A,TRUE,"general";"via3",#N/A,TRUE,"general"}</definedName>
    <definedName name="___t6" localSheetId="1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6" hidden="1">{"TAB1",#N/A,TRUE,"GENERAL";"TAB2",#N/A,TRUE,"GENERAL";"TAB3",#N/A,TRUE,"GENERAL";"TAB4",#N/A,TRUE,"GENERAL";"TAB5",#N/A,TRUE,"GENERAL"}</definedName>
    <definedName name="___t66" localSheetId="14" hidden="1">{"TAB1",#N/A,TRUE,"GENERAL";"TAB2",#N/A,TRUE,"GENERAL";"TAB3",#N/A,TRUE,"GENERAL";"TAB4",#N/A,TRUE,"GENERAL";"TAB5",#N/A,TRUE,"GENERAL"}</definedName>
    <definedName name="___t66" localSheetId="12" hidden="1">{"TAB1",#N/A,TRUE,"GENERAL";"TAB2",#N/A,TRUE,"GENERAL";"TAB3",#N/A,TRUE,"GENERAL";"TAB4",#N/A,TRUE,"GENERAL";"TAB5",#N/A,TRUE,"GENERAL"}</definedName>
    <definedName name="___t66" localSheetId="3" hidden="1">{"TAB1",#N/A,TRUE,"GENERAL";"TAB2",#N/A,TRUE,"GENERAL";"TAB3",#N/A,TRUE,"GENERAL";"TAB4",#N/A,TRUE,"GENERAL";"TAB5",#N/A,TRUE,"GENERAL"}</definedName>
    <definedName name="___t66" localSheetId="10" hidden="1">{"TAB1",#N/A,TRUE,"GENERAL";"TAB2",#N/A,TRUE,"GENERAL";"TAB3",#N/A,TRUE,"GENERAL";"TAB4",#N/A,TRUE,"GENERAL";"TAB5",#N/A,TRUE,"GENERAL"}</definedName>
    <definedName name="___t66" localSheetId="9" hidden="1">{"TAB1",#N/A,TRUE,"GENERAL";"TAB2",#N/A,TRUE,"GENERAL";"TAB3",#N/A,TRUE,"GENERAL";"TAB4",#N/A,TRUE,"GENERAL";"TAB5",#N/A,TRUE,"GENERAL"}</definedName>
    <definedName name="___t66" localSheetId="13" hidden="1">{"TAB1",#N/A,TRUE,"GENERAL";"TAB2",#N/A,TRUE,"GENERAL";"TAB3",#N/A,TRUE,"GENERAL";"TAB4",#N/A,TRUE,"GENERAL";"TAB5",#N/A,TRUE,"GENERAL"}</definedName>
    <definedName name="___t66" localSheetId="4" hidden="1">{"TAB1",#N/A,TRUE,"GENERAL";"TAB2",#N/A,TRUE,"GENERAL";"TAB3",#N/A,TRUE,"GENERAL";"TAB4",#N/A,TRUE,"GENERAL";"TAB5",#N/A,TRUE,"GENERAL"}</definedName>
    <definedName name="___t66" localSheetId="1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6" hidden="1">{"via1",#N/A,TRUE,"general";"via2",#N/A,TRUE,"general";"via3",#N/A,TRUE,"general"}</definedName>
    <definedName name="___t7" localSheetId="14" hidden="1">{"via1",#N/A,TRUE,"general";"via2",#N/A,TRUE,"general";"via3",#N/A,TRUE,"general"}</definedName>
    <definedName name="___t7" localSheetId="12" hidden="1">{"via1",#N/A,TRUE,"general";"via2",#N/A,TRUE,"general";"via3",#N/A,TRUE,"general"}</definedName>
    <definedName name="___t7" localSheetId="3" hidden="1">{"via1",#N/A,TRUE,"general";"via2",#N/A,TRUE,"general";"via3",#N/A,TRUE,"general"}</definedName>
    <definedName name="___t7" localSheetId="10" hidden="1">{"via1",#N/A,TRUE,"general";"via2",#N/A,TRUE,"general";"via3",#N/A,TRUE,"general"}</definedName>
    <definedName name="___t7" localSheetId="9" hidden="1">{"via1",#N/A,TRUE,"general";"via2",#N/A,TRUE,"general";"via3",#N/A,TRUE,"general"}</definedName>
    <definedName name="___t7" localSheetId="13" hidden="1">{"via1",#N/A,TRUE,"general";"via2",#N/A,TRUE,"general";"via3",#N/A,TRUE,"general"}</definedName>
    <definedName name="___t7" localSheetId="4" hidden="1">{"via1",#N/A,TRUE,"general";"via2",#N/A,TRUE,"general";"via3",#N/A,TRUE,"general"}</definedName>
    <definedName name="___t7" localSheetId="1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6" hidden="1">{"TAB1",#N/A,TRUE,"GENERAL";"TAB2",#N/A,TRUE,"GENERAL";"TAB3",#N/A,TRUE,"GENERAL";"TAB4",#N/A,TRUE,"GENERAL";"TAB5",#N/A,TRUE,"GENERAL"}</definedName>
    <definedName name="___t77" localSheetId="14" hidden="1">{"TAB1",#N/A,TRUE,"GENERAL";"TAB2",#N/A,TRUE,"GENERAL";"TAB3",#N/A,TRUE,"GENERAL";"TAB4",#N/A,TRUE,"GENERAL";"TAB5",#N/A,TRUE,"GENERAL"}</definedName>
    <definedName name="___t77" localSheetId="12" hidden="1">{"TAB1",#N/A,TRUE,"GENERAL";"TAB2",#N/A,TRUE,"GENERAL";"TAB3",#N/A,TRUE,"GENERAL";"TAB4",#N/A,TRUE,"GENERAL";"TAB5",#N/A,TRUE,"GENERAL"}</definedName>
    <definedName name="___t77" localSheetId="3" hidden="1">{"TAB1",#N/A,TRUE,"GENERAL";"TAB2",#N/A,TRUE,"GENERAL";"TAB3",#N/A,TRUE,"GENERAL";"TAB4",#N/A,TRUE,"GENERAL";"TAB5",#N/A,TRUE,"GENERAL"}</definedName>
    <definedName name="___t77" localSheetId="10" hidden="1">{"TAB1",#N/A,TRUE,"GENERAL";"TAB2",#N/A,TRUE,"GENERAL";"TAB3",#N/A,TRUE,"GENERAL";"TAB4",#N/A,TRUE,"GENERAL";"TAB5",#N/A,TRUE,"GENERAL"}</definedName>
    <definedName name="___t77" localSheetId="9" hidden="1">{"TAB1",#N/A,TRUE,"GENERAL";"TAB2",#N/A,TRUE,"GENERAL";"TAB3",#N/A,TRUE,"GENERAL";"TAB4",#N/A,TRUE,"GENERAL";"TAB5",#N/A,TRUE,"GENERAL"}</definedName>
    <definedName name="___t77" localSheetId="13" hidden="1">{"TAB1",#N/A,TRUE,"GENERAL";"TAB2",#N/A,TRUE,"GENERAL";"TAB3",#N/A,TRUE,"GENERAL";"TAB4",#N/A,TRUE,"GENERAL";"TAB5",#N/A,TRUE,"GENERAL"}</definedName>
    <definedName name="___t77" localSheetId="4" hidden="1">{"TAB1",#N/A,TRUE,"GENERAL";"TAB2",#N/A,TRUE,"GENERAL";"TAB3",#N/A,TRUE,"GENERAL";"TAB4",#N/A,TRUE,"GENERAL";"TAB5",#N/A,TRUE,"GENERAL"}</definedName>
    <definedName name="___t77" localSheetId="1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6" hidden="1">{"TAB1",#N/A,TRUE,"GENERAL";"TAB2",#N/A,TRUE,"GENERAL";"TAB3",#N/A,TRUE,"GENERAL";"TAB4",#N/A,TRUE,"GENERAL";"TAB5",#N/A,TRUE,"GENERAL"}</definedName>
    <definedName name="___t8" localSheetId="14" hidden="1">{"TAB1",#N/A,TRUE,"GENERAL";"TAB2",#N/A,TRUE,"GENERAL";"TAB3",#N/A,TRUE,"GENERAL";"TAB4",#N/A,TRUE,"GENERAL";"TAB5",#N/A,TRUE,"GENERAL"}</definedName>
    <definedName name="___t8" localSheetId="12" hidden="1">{"TAB1",#N/A,TRUE,"GENERAL";"TAB2",#N/A,TRUE,"GENERAL";"TAB3",#N/A,TRUE,"GENERAL";"TAB4",#N/A,TRUE,"GENERAL";"TAB5",#N/A,TRUE,"GENERAL"}</definedName>
    <definedName name="___t8" localSheetId="3" hidden="1">{"TAB1",#N/A,TRUE,"GENERAL";"TAB2",#N/A,TRUE,"GENERAL";"TAB3",#N/A,TRUE,"GENERAL";"TAB4",#N/A,TRUE,"GENERAL";"TAB5",#N/A,TRUE,"GENERAL"}</definedName>
    <definedName name="___t8" localSheetId="10" hidden="1">{"TAB1",#N/A,TRUE,"GENERAL";"TAB2",#N/A,TRUE,"GENERAL";"TAB3",#N/A,TRUE,"GENERAL";"TAB4",#N/A,TRUE,"GENERAL";"TAB5",#N/A,TRUE,"GENERAL"}</definedName>
    <definedName name="___t8" localSheetId="9" hidden="1">{"TAB1",#N/A,TRUE,"GENERAL";"TAB2",#N/A,TRUE,"GENERAL";"TAB3",#N/A,TRUE,"GENERAL";"TAB4",#N/A,TRUE,"GENERAL";"TAB5",#N/A,TRUE,"GENERAL"}</definedName>
    <definedName name="___t8" localSheetId="13" hidden="1">{"TAB1",#N/A,TRUE,"GENERAL";"TAB2",#N/A,TRUE,"GENERAL";"TAB3",#N/A,TRUE,"GENERAL";"TAB4",#N/A,TRUE,"GENERAL";"TAB5",#N/A,TRUE,"GENERAL"}</definedName>
    <definedName name="___t8" localSheetId="4" hidden="1">{"TAB1",#N/A,TRUE,"GENERAL";"TAB2",#N/A,TRUE,"GENERAL";"TAB3",#N/A,TRUE,"GENERAL";"TAB4",#N/A,TRUE,"GENERAL";"TAB5",#N/A,TRUE,"GENERAL"}</definedName>
    <definedName name="___t8" localSheetId="1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6" hidden="1">{"via1",#N/A,TRUE,"general";"via2",#N/A,TRUE,"general";"via3",#N/A,TRUE,"general"}</definedName>
    <definedName name="___t88" localSheetId="14" hidden="1">{"via1",#N/A,TRUE,"general";"via2",#N/A,TRUE,"general";"via3",#N/A,TRUE,"general"}</definedName>
    <definedName name="___t88" localSheetId="12" hidden="1">{"via1",#N/A,TRUE,"general";"via2",#N/A,TRUE,"general";"via3",#N/A,TRUE,"general"}</definedName>
    <definedName name="___t88" localSheetId="3" hidden="1">{"via1",#N/A,TRUE,"general";"via2",#N/A,TRUE,"general";"via3",#N/A,TRUE,"general"}</definedName>
    <definedName name="___t88" localSheetId="10" hidden="1">{"via1",#N/A,TRUE,"general";"via2",#N/A,TRUE,"general";"via3",#N/A,TRUE,"general"}</definedName>
    <definedName name="___t88" localSheetId="9" hidden="1">{"via1",#N/A,TRUE,"general";"via2",#N/A,TRUE,"general";"via3",#N/A,TRUE,"general"}</definedName>
    <definedName name="___t88" localSheetId="13" hidden="1">{"via1",#N/A,TRUE,"general";"via2",#N/A,TRUE,"general";"via3",#N/A,TRUE,"general"}</definedName>
    <definedName name="___t88" localSheetId="4" hidden="1">{"via1",#N/A,TRUE,"general";"via2",#N/A,TRUE,"general";"via3",#N/A,TRUE,"general"}</definedName>
    <definedName name="___t88" localSheetId="1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6" hidden="1">{"TAB1",#N/A,TRUE,"GENERAL";"TAB2",#N/A,TRUE,"GENERAL";"TAB3",#N/A,TRUE,"GENERAL";"TAB4",#N/A,TRUE,"GENERAL";"TAB5",#N/A,TRUE,"GENERAL"}</definedName>
    <definedName name="___t9" localSheetId="14" hidden="1">{"TAB1",#N/A,TRUE,"GENERAL";"TAB2",#N/A,TRUE,"GENERAL";"TAB3",#N/A,TRUE,"GENERAL";"TAB4",#N/A,TRUE,"GENERAL";"TAB5",#N/A,TRUE,"GENERAL"}</definedName>
    <definedName name="___t9" localSheetId="12" hidden="1">{"TAB1",#N/A,TRUE,"GENERAL";"TAB2",#N/A,TRUE,"GENERAL";"TAB3",#N/A,TRUE,"GENERAL";"TAB4",#N/A,TRUE,"GENERAL";"TAB5",#N/A,TRUE,"GENERAL"}</definedName>
    <definedName name="___t9" localSheetId="3" hidden="1">{"TAB1",#N/A,TRUE,"GENERAL";"TAB2",#N/A,TRUE,"GENERAL";"TAB3",#N/A,TRUE,"GENERAL";"TAB4",#N/A,TRUE,"GENERAL";"TAB5",#N/A,TRUE,"GENERAL"}</definedName>
    <definedName name="___t9" localSheetId="10" hidden="1">{"TAB1",#N/A,TRUE,"GENERAL";"TAB2",#N/A,TRUE,"GENERAL";"TAB3",#N/A,TRUE,"GENERAL";"TAB4",#N/A,TRUE,"GENERAL";"TAB5",#N/A,TRUE,"GENERAL"}</definedName>
    <definedName name="___t9" localSheetId="9" hidden="1">{"TAB1",#N/A,TRUE,"GENERAL";"TAB2",#N/A,TRUE,"GENERAL";"TAB3",#N/A,TRUE,"GENERAL";"TAB4",#N/A,TRUE,"GENERAL";"TAB5",#N/A,TRUE,"GENERAL"}</definedName>
    <definedName name="___t9" localSheetId="13" hidden="1">{"TAB1",#N/A,TRUE,"GENERAL";"TAB2",#N/A,TRUE,"GENERAL";"TAB3",#N/A,TRUE,"GENERAL";"TAB4",#N/A,TRUE,"GENERAL";"TAB5",#N/A,TRUE,"GENERAL"}</definedName>
    <definedName name="___t9" localSheetId="4" hidden="1">{"TAB1",#N/A,TRUE,"GENERAL";"TAB2",#N/A,TRUE,"GENERAL";"TAB3",#N/A,TRUE,"GENERAL";"TAB4",#N/A,TRUE,"GENERAL";"TAB5",#N/A,TRUE,"GENERAL"}</definedName>
    <definedName name="___t9" localSheetId="1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6" hidden="1">{"via1",#N/A,TRUE,"general";"via2",#N/A,TRUE,"general";"via3",#N/A,TRUE,"general"}</definedName>
    <definedName name="___t99" localSheetId="14" hidden="1">{"via1",#N/A,TRUE,"general";"via2",#N/A,TRUE,"general";"via3",#N/A,TRUE,"general"}</definedName>
    <definedName name="___t99" localSheetId="12" hidden="1">{"via1",#N/A,TRUE,"general";"via2",#N/A,TRUE,"general";"via3",#N/A,TRUE,"general"}</definedName>
    <definedName name="___t99" localSheetId="3" hidden="1">{"via1",#N/A,TRUE,"general";"via2",#N/A,TRUE,"general";"via3",#N/A,TRUE,"general"}</definedName>
    <definedName name="___t99" localSheetId="10" hidden="1">{"via1",#N/A,TRUE,"general";"via2",#N/A,TRUE,"general";"via3",#N/A,TRUE,"general"}</definedName>
    <definedName name="___t99" localSheetId="9" hidden="1">{"via1",#N/A,TRUE,"general";"via2",#N/A,TRUE,"general";"via3",#N/A,TRUE,"general"}</definedName>
    <definedName name="___t99" localSheetId="13" hidden="1">{"via1",#N/A,TRUE,"general";"via2",#N/A,TRUE,"general";"via3",#N/A,TRUE,"general"}</definedName>
    <definedName name="___t99" localSheetId="4" hidden="1">{"via1",#N/A,TRUE,"general";"via2",#N/A,TRUE,"general";"via3",#N/A,TRUE,"general"}</definedName>
    <definedName name="___t99" localSheetId="11" hidden="1">{"via1",#N/A,TRUE,"general";"via2",#N/A,TRUE,"general";"via3",#N/A,TRUE,"general"}</definedName>
    <definedName name="___t99" hidden="1">{"via1",#N/A,TRUE,"general";"via2",#N/A,TRUE,"general";"via3",#N/A,TRUE,"general"}</definedName>
    <definedName name="___TAP2">#REF!</definedName>
    <definedName name="___TEE1">#REF!</definedName>
    <definedName name="___TEE2">#REF!</definedName>
    <definedName name="___TEE32">#REF!</definedName>
    <definedName name="___TEE33">#REF!</definedName>
    <definedName name="___TEP44">#REF!</definedName>
    <definedName name="___TES44">#REF!</definedName>
    <definedName name="___TES64">#REF!</definedName>
    <definedName name="___TES66">#REF!</definedName>
    <definedName name="___THF12">#REF!</definedName>
    <definedName name="___TPE1132">#REF!</definedName>
    <definedName name="___TPE12">#REF!</definedName>
    <definedName name="___TPE1331">#REF!</definedName>
    <definedName name="___TPE1701">#REF!</definedName>
    <definedName name="___TPE1702">#REF!</definedName>
    <definedName name="___TPE1703">#REF!</definedName>
    <definedName name="___TPE1704">#REF!</definedName>
    <definedName name="___TPE1706">#REF!</definedName>
    <definedName name="___TPE1708">#REF!</definedName>
    <definedName name="___TPE1710">#REF!</definedName>
    <definedName name="___TPE1735">#REF!</definedName>
    <definedName name="___TPE1763">#REF!</definedName>
    <definedName name="___TPE1790">#REF!</definedName>
    <definedName name="___TPE8016">#REF!</definedName>
    <definedName name="___TPE8020">#REF!</definedName>
    <definedName name="___TPE8025">#REF!</definedName>
    <definedName name="___TPF12">#REF!</definedName>
    <definedName name="___TPN1002">#REF!</definedName>
    <definedName name="___TPN1003">#REF!</definedName>
    <definedName name="___TPN1004">#REF!</definedName>
    <definedName name="___TPN1006">#REF!</definedName>
    <definedName name="___TPN1008">#REF!</definedName>
    <definedName name="___TPN1202">#REF!</definedName>
    <definedName name="___TPN1203">#REF!</definedName>
    <definedName name="___TPN1204">#REF!</definedName>
    <definedName name="___TPN1206">#REF!</definedName>
    <definedName name="___TPN1208">#REF!</definedName>
    <definedName name="___TPN16012">#REF!</definedName>
    <definedName name="___TPN1602">#REF!</definedName>
    <definedName name="___TPN1603">#REF!</definedName>
    <definedName name="___TPN1604">#REF!</definedName>
    <definedName name="___TPN1606">#REF!</definedName>
    <definedName name="___TPN1608">#REF!</definedName>
    <definedName name="___TR114">#REF!</definedName>
    <definedName name="___TUZ22">#REF!</definedName>
    <definedName name="___TUZ36">#REF!</definedName>
    <definedName name="___TZ13">#REF!</definedName>
    <definedName name="___TZ131">#REF!</definedName>
    <definedName name="___TZ132">#REF!</definedName>
    <definedName name="___TZ133">#REF!</definedName>
    <definedName name="___TZ134">#REF!</definedName>
    <definedName name="___TZ135">#REF!</definedName>
    <definedName name="___TZ136">#REF!</definedName>
    <definedName name="___TZ137">#REF!</definedName>
    <definedName name="___TZ138">#REF!</definedName>
    <definedName name="___TZ2110">#REF!</definedName>
    <definedName name="___TZ2112">#REF!</definedName>
    <definedName name="___TZ2114">#REF!</definedName>
    <definedName name="___TZ2116">#REF!</definedName>
    <definedName name="___TZ212">#REF!</definedName>
    <definedName name="___TZ213">#REF!</definedName>
    <definedName name="___TZ214">#REF!</definedName>
    <definedName name="___TZ216">#REF!</definedName>
    <definedName name="___TZ218">#REF!</definedName>
    <definedName name="___TZ225">#REF!</definedName>
    <definedName name="___TZ2610">#REF!</definedName>
    <definedName name="___TZ2612">#REF!</definedName>
    <definedName name="___TZ2616">#REF!</definedName>
    <definedName name="___TZ262">#REF!</definedName>
    <definedName name="___TZ263">#REF!</definedName>
    <definedName name="___TZ264">#REF!</definedName>
    <definedName name="___TZ266">#REF!</definedName>
    <definedName name="___TZ268">#REF!</definedName>
    <definedName name="___TZ323">#REF!</definedName>
    <definedName name="___TZ324">#REF!</definedName>
    <definedName name="___TZ32510">#REF!</definedName>
    <definedName name="___TZ32512">#REF!</definedName>
    <definedName name="___TZ3253">#REF!</definedName>
    <definedName name="___TZ3254">#REF!</definedName>
    <definedName name="___TZ3256">#REF!</definedName>
    <definedName name="___TZ3258">#REF!</definedName>
    <definedName name="___TZ4110">#REF!</definedName>
    <definedName name="___TZ4112">#REF!</definedName>
    <definedName name="___TZ414">#REF!</definedName>
    <definedName name="___TZ416">#REF!</definedName>
    <definedName name="___TZ418">#REF!</definedName>
    <definedName name="___u4" localSheetId="6" hidden="1">{"TAB1",#N/A,TRUE,"GENERAL";"TAB2",#N/A,TRUE,"GENERAL";"TAB3",#N/A,TRUE,"GENERAL";"TAB4",#N/A,TRUE,"GENERAL";"TAB5",#N/A,TRUE,"GENERAL"}</definedName>
    <definedName name="___u4" localSheetId="14" hidden="1">{"TAB1",#N/A,TRUE,"GENERAL";"TAB2",#N/A,TRUE,"GENERAL";"TAB3",#N/A,TRUE,"GENERAL";"TAB4",#N/A,TRUE,"GENERAL";"TAB5",#N/A,TRUE,"GENERAL"}</definedName>
    <definedName name="___u4" localSheetId="12" hidden="1">{"TAB1",#N/A,TRUE,"GENERAL";"TAB2",#N/A,TRUE,"GENERAL";"TAB3",#N/A,TRUE,"GENERAL";"TAB4",#N/A,TRUE,"GENERAL";"TAB5",#N/A,TRUE,"GENERAL"}</definedName>
    <definedName name="___u4" localSheetId="3" hidden="1">{"TAB1",#N/A,TRUE,"GENERAL";"TAB2",#N/A,TRUE,"GENERAL";"TAB3",#N/A,TRUE,"GENERAL";"TAB4",#N/A,TRUE,"GENERAL";"TAB5",#N/A,TRUE,"GENERAL"}</definedName>
    <definedName name="___u4" localSheetId="10" hidden="1">{"TAB1",#N/A,TRUE,"GENERAL";"TAB2",#N/A,TRUE,"GENERAL";"TAB3",#N/A,TRUE,"GENERAL";"TAB4",#N/A,TRUE,"GENERAL";"TAB5",#N/A,TRUE,"GENERAL"}</definedName>
    <definedName name="___u4" localSheetId="9" hidden="1">{"TAB1",#N/A,TRUE,"GENERAL";"TAB2",#N/A,TRUE,"GENERAL";"TAB3",#N/A,TRUE,"GENERAL";"TAB4",#N/A,TRUE,"GENERAL";"TAB5",#N/A,TRUE,"GENERAL"}</definedName>
    <definedName name="___u4" localSheetId="13" hidden="1">{"TAB1",#N/A,TRUE,"GENERAL";"TAB2",#N/A,TRUE,"GENERAL";"TAB3",#N/A,TRUE,"GENERAL";"TAB4",#N/A,TRUE,"GENERAL";"TAB5",#N/A,TRUE,"GENERAL"}</definedName>
    <definedName name="___u4" localSheetId="4" hidden="1">{"TAB1",#N/A,TRUE,"GENERAL";"TAB2",#N/A,TRUE,"GENERAL";"TAB3",#N/A,TRUE,"GENERAL";"TAB4",#N/A,TRUE,"GENERAL";"TAB5",#N/A,TRUE,"GENERAL"}</definedName>
    <definedName name="___u4" localSheetId="1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6" hidden="1">{"TAB1",#N/A,TRUE,"GENERAL";"TAB2",#N/A,TRUE,"GENERAL";"TAB3",#N/A,TRUE,"GENERAL";"TAB4",#N/A,TRUE,"GENERAL";"TAB5",#N/A,TRUE,"GENERAL"}</definedName>
    <definedName name="___u5" localSheetId="14" hidden="1">{"TAB1",#N/A,TRUE,"GENERAL";"TAB2",#N/A,TRUE,"GENERAL";"TAB3",#N/A,TRUE,"GENERAL";"TAB4",#N/A,TRUE,"GENERAL";"TAB5",#N/A,TRUE,"GENERAL"}</definedName>
    <definedName name="___u5" localSheetId="12" hidden="1">{"TAB1",#N/A,TRUE,"GENERAL";"TAB2",#N/A,TRUE,"GENERAL";"TAB3",#N/A,TRUE,"GENERAL";"TAB4",#N/A,TRUE,"GENERAL";"TAB5",#N/A,TRUE,"GENERAL"}</definedName>
    <definedName name="___u5" localSheetId="3" hidden="1">{"TAB1",#N/A,TRUE,"GENERAL";"TAB2",#N/A,TRUE,"GENERAL";"TAB3",#N/A,TRUE,"GENERAL";"TAB4",#N/A,TRUE,"GENERAL";"TAB5",#N/A,TRUE,"GENERAL"}</definedName>
    <definedName name="___u5" localSheetId="10" hidden="1">{"TAB1",#N/A,TRUE,"GENERAL";"TAB2",#N/A,TRUE,"GENERAL";"TAB3",#N/A,TRUE,"GENERAL";"TAB4",#N/A,TRUE,"GENERAL";"TAB5",#N/A,TRUE,"GENERAL"}</definedName>
    <definedName name="___u5" localSheetId="9" hidden="1">{"TAB1",#N/A,TRUE,"GENERAL";"TAB2",#N/A,TRUE,"GENERAL";"TAB3",#N/A,TRUE,"GENERAL";"TAB4",#N/A,TRUE,"GENERAL";"TAB5",#N/A,TRUE,"GENERAL"}</definedName>
    <definedName name="___u5" localSheetId="13" hidden="1">{"TAB1",#N/A,TRUE,"GENERAL";"TAB2",#N/A,TRUE,"GENERAL";"TAB3",#N/A,TRUE,"GENERAL";"TAB4",#N/A,TRUE,"GENERAL";"TAB5",#N/A,TRUE,"GENERAL"}</definedName>
    <definedName name="___u5" localSheetId="4" hidden="1">{"TAB1",#N/A,TRUE,"GENERAL";"TAB2",#N/A,TRUE,"GENERAL";"TAB3",#N/A,TRUE,"GENERAL";"TAB4",#N/A,TRUE,"GENERAL";"TAB5",#N/A,TRUE,"GENERAL"}</definedName>
    <definedName name="___u5" localSheetId="1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6" hidden="1">{"TAB1",#N/A,TRUE,"GENERAL";"TAB2",#N/A,TRUE,"GENERAL";"TAB3",#N/A,TRUE,"GENERAL";"TAB4",#N/A,TRUE,"GENERAL";"TAB5",#N/A,TRUE,"GENERAL"}</definedName>
    <definedName name="___u6" localSheetId="14" hidden="1">{"TAB1",#N/A,TRUE,"GENERAL";"TAB2",#N/A,TRUE,"GENERAL";"TAB3",#N/A,TRUE,"GENERAL";"TAB4",#N/A,TRUE,"GENERAL";"TAB5",#N/A,TRUE,"GENERAL"}</definedName>
    <definedName name="___u6" localSheetId="12" hidden="1">{"TAB1",#N/A,TRUE,"GENERAL";"TAB2",#N/A,TRUE,"GENERAL";"TAB3",#N/A,TRUE,"GENERAL";"TAB4",#N/A,TRUE,"GENERAL";"TAB5",#N/A,TRUE,"GENERAL"}</definedName>
    <definedName name="___u6" localSheetId="3" hidden="1">{"TAB1",#N/A,TRUE,"GENERAL";"TAB2",#N/A,TRUE,"GENERAL";"TAB3",#N/A,TRUE,"GENERAL";"TAB4",#N/A,TRUE,"GENERAL";"TAB5",#N/A,TRUE,"GENERAL"}</definedName>
    <definedName name="___u6" localSheetId="10" hidden="1">{"TAB1",#N/A,TRUE,"GENERAL";"TAB2",#N/A,TRUE,"GENERAL";"TAB3",#N/A,TRUE,"GENERAL";"TAB4",#N/A,TRUE,"GENERAL";"TAB5",#N/A,TRUE,"GENERAL"}</definedName>
    <definedName name="___u6" localSheetId="9" hidden="1">{"TAB1",#N/A,TRUE,"GENERAL";"TAB2",#N/A,TRUE,"GENERAL";"TAB3",#N/A,TRUE,"GENERAL";"TAB4",#N/A,TRUE,"GENERAL";"TAB5",#N/A,TRUE,"GENERAL"}</definedName>
    <definedName name="___u6" localSheetId="13" hidden="1">{"TAB1",#N/A,TRUE,"GENERAL";"TAB2",#N/A,TRUE,"GENERAL";"TAB3",#N/A,TRUE,"GENERAL";"TAB4",#N/A,TRUE,"GENERAL";"TAB5",#N/A,TRUE,"GENERAL"}</definedName>
    <definedName name="___u6" localSheetId="4" hidden="1">{"TAB1",#N/A,TRUE,"GENERAL";"TAB2",#N/A,TRUE,"GENERAL";"TAB3",#N/A,TRUE,"GENERAL";"TAB4",#N/A,TRUE,"GENERAL";"TAB5",#N/A,TRUE,"GENERAL"}</definedName>
    <definedName name="___u6" localSheetId="1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6" hidden="1">{"via1",#N/A,TRUE,"general";"via2",#N/A,TRUE,"general";"via3",#N/A,TRUE,"general"}</definedName>
    <definedName name="___u7" localSheetId="14" hidden="1">{"via1",#N/A,TRUE,"general";"via2",#N/A,TRUE,"general";"via3",#N/A,TRUE,"general"}</definedName>
    <definedName name="___u7" localSheetId="12" hidden="1">{"via1",#N/A,TRUE,"general";"via2",#N/A,TRUE,"general";"via3",#N/A,TRUE,"general"}</definedName>
    <definedName name="___u7" localSheetId="3" hidden="1">{"via1",#N/A,TRUE,"general";"via2",#N/A,TRUE,"general";"via3",#N/A,TRUE,"general"}</definedName>
    <definedName name="___u7" localSheetId="10" hidden="1">{"via1",#N/A,TRUE,"general";"via2",#N/A,TRUE,"general";"via3",#N/A,TRUE,"general"}</definedName>
    <definedName name="___u7" localSheetId="9" hidden="1">{"via1",#N/A,TRUE,"general";"via2",#N/A,TRUE,"general";"via3",#N/A,TRUE,"general"}</definedName>
    <definedName name="___u7" localSheetId="13" hidden="1">{"via1",#N/A,TRUE,"general";"via2",#N/A,TRUE,"general";"via3",#N/A,TRUE,"general"}</definedName>
    <definedName name="___u7" localSheetId="4" hidden="1">{"via1",#N/A,TRUE,"general";"via2",#N/A,TRUE,"general";"via3",#N/A,TRUE,"general"}</definedName>
    <definedName name="___u7" localSheetId="1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6" hidden="1">{"TAB1",#N/A,TRUE,"GENERAL";"TAB2",#N/A,TRUE,"GENERAL";"TAB3",#N/A,TRUE,"GENERAL";"TAB4",#N/A,TRUE,"GENERAL";"TAB5",#N/A,TRUE,"GENERAL"}</definedName>
    <definedName name="___u8" localSheetId="14" hidden="1">{"TAB1",#N/A,TRUE,"GENERAL";"TAB2",#N/A,TRUE,"GENERAL";"TAB3",#N/A,TRUE,"GENERAL";"TAB4",#N/A,TRUE,"GENERAL";"TAB5",#N/A,TRUE,"GENERAL"}</definedName>
    <definedName name="___u8" localSheetId="12" hidden="1">{"TAB1",#N/A,TRUE,"GENERAL";"TAB2",#N/A,TRUE,"GENERAL";"TAB3",#N/A,TRUE,"GENERAL";"TAB4",#N/A,TRUE,"GENERAL";"TAB5",#N/A,TRUE,"GENERAL"}</definedName>
    <definedName name="___u8" localSheetId="3" hidden="1">{"TAB1",#N/A,TRUE,"GENERAL";"TAB2",#N/A,TRUE,"GENERAL";"TAB3",#N/A,TRUE,"GENERAL";"TAB4",#N/A,TRUE,"GENERAL";"TAB5",#N/A,TRUE,"GENERAL"}</definedName>
    <definedName name="___u8" localSheetId="10" hidden="1">{"TAB1",#N/A,TRUE,"GENERAL";"TAB2",#N/A,TRUE,"GENERAL";"TAB3",#N/A,TRUE,"GENERAL";"TAB4",#N/A,TRUE,"GENERAL";"TAB5",#N/A,TRUE,"GENERAL"}</definedName>
    <definedName name="___u8" localSheetId="9" hidden="1">{"TAB1",#N/A,TRUE,"GENERAL";"TAB2",#N/A,TRUE,"GENERAL";"TAB3",#N/A,TRUE,"GENERAL";"TAB4",#N/A,TRUE,"GENERAL";"TAB5",#N/A,TRUE,"GENERAL"}</definedName>
    <definedName name="___u8" localSheetId="13" hidden="1">{"TAB1",#N/A,TRUE,"GENERAL";"TAB2",#N/A,TRUE,"GENERAL";"TAB3",#N/A,TRUE,"GENERAL";"TAB4",#N/A,TRUE,"GENERAL";"TAB5",#N/A,TRUE,"GENERAL"}</definedName>
    <definedName name="___u8" localSheetId="4" hidden="1">{"TAB1",#N/A,TRUE,"GENERAL";"TAB2",#N/A,TRUE,"GENERAL";"TAB3",#N/A,TRUE,"GENERAL";"TAB4",#N/A,TRUE,"GENERAL";"TAB5",#N/A,TRUE,"GENERAL"}</definedName>
    <definedName name="___u8" localSheetId="1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6" hidden="1">{"TAB1",#N/A,TRUE,"GENERAL";"TAB2",#N/A,TRUE,"GENERAL";"TAB3",#N/A,TRUE,"GENERAL";"TAB4",#N/A,TRUE,"GENERAL";"TAB5",#N/A,TRUE,"GENERAL"}</definedName>
    <definedName name="___u9" localSheetId="14" hidden="1">{"TAB1",#N/A,TRUE,"GENERAL";"TAB2",#N/A,TRUE,"GENERAL";"TAB3",#N/A,TRUE,"GENERAL";"TAB4",#N/A,TRUE,"GENERAL";"TAB5",#N/A,TRUE,"GENERAL"}</definedName>
    <definedName name="___u9" localSheetId="12" hidden="1">{"TAB1",#N/A,TRUE,"GENERAL";"TAB2",#N/A,TRUE,"GENERAL";"TAB3",#N/A,TRUE,"GENERAL";"TAB4",#N/A,TRUE,"GENERAL";"TAB5",#N/A,TRUE,"GENERAL"}</definedName>
    <definedName name="___u9" localSheetId="3" hidden="1">{"TAB1",#N/A,TRUE,"GENERAL";"TAB2",#N/A,TRUE,"GENERAL";"TAB3",#N/A,TRUE,"GENERAL";"TAB4",#N/A,TRUE,"GENERAL";"TAB5",#N/A,TRUE,"GENERAL"}</definedName>
    <definedName name="___u9" localSheetId="10" hidden="1">{"TAB1",#N/A,TRUE,"GENERAL";"TAB2",#N/A,TRUE,"GENERAL";"TAB3",#N/A,TRUE,"GENERAL";"TAB4",#N/A,TRUE,"GENERAL";"TAB5",#N/A,TRUE,"GENERAL"}</definedName>
    <definedName name="___u9" localSheetId="9" hidden="1">{"TAB1",#N/A,TRUE,"GENERAL";"TAB2",#N/A,TRUE,"GENERAL";"TAB3",#N/A,TRUE,"GENERAL";"TAB4",#N/A,TRUE,"GENERAL";"TAB5",#N/A,TRUE,"GENERAL"}</definedName>
    <definedName name="___u9" localSheetId="13" hidden="1">{"TAB1",#N/A,TRUE,"GENERAL";"TAB2",#N/A,TRUE,"GENERAL";"TAB3",#N/A,TRUE,"GENERAL";"TAB4",#N/A,TRUE,"GENERAL";"TAB5",#N/A,TRUE,"GENERAL"}</definedName>
    <definedName name="___u9" localSheetId="4" hidden="1">{"TAB1",#N/A,TRUE,"GENERAL";"TAB2",#N/A,TRUE,"GENERAL";"TAB3",#N/A,TRUE,"GENERAL";"TAB4",#N/A,TRUE,"GENERAL";"TAB5",#N/A,TRUE,"GENERAL"}</definedName>
    <definedName name="___u9" localSheetId="1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DD06">#REF!</definedName>
    <definedName name="___UDD08">#REF!</definedName>
    <definedName name="___UNI32">#REF!</definedName>
    <definedName name="___ur7" localSheetId="6" hidden="1">{"TAB1",#N/A,TRUE,"GENERAL";"TAB2",#N/A,TRUE,"GENERAL";"TAB3",#N/A,TRUE,"GENERAL";"TAB4",#N/A,TRUE,"GENERAL";"TAB5",#N/A,TRUE,"GENERAL"}</definedName>
    <definedName name="___ur7" localSheetId="14" hidden="1">{"TAB1",#N/A,TRUE,"GENERAL";"TAB2",#N/A,TRUE,"GENERAL";"TAB3",#N/A,TRUE,"GENERAL";"TAB4",#N/A,TRUE,"GENERAL";"TAB5",#N/A,TRUE,"GENERAL"}</definedName>
    <definedName name="___ur7" localSheetId="12" hidden="1">{"TAB1",#N/A,TRUE,"GENERAL";"TAB2",#N/A,TRUE,"GENERAL";"TAB3",#N/A,TRUE,"GENERAL";"TAB4",#N/A,TRUE,"GENERAL";"TAB5",#N/A,TRUE,"GENERAL"}</definedName>
    <definedName name="___ur7" localSheetId="3" hidden="1">{"TAB1",#N/A,TRUE,"GENERAL";"TAB2",#N/A,TRUE,"GENERAL";"TAB3",#N/A,TRUE,"GENERAL";"TAB4",#N/A,TRUE,"GENERAL";"TAB5",#N/A,TRUE,"GENERAL"}</definedName>
    <definedName name="___ur7" localSheetId="10" hidden="1">{"TAB1",#N/A,TRUE,"GENERAL";"TAB2",#N/A,TRUE,"GENERAL";"TAB3",#N/A,TRUE,"GENERAL";"TAB4",#N/A,TRUE,"GENERAL";"TAB5",#N/A,TRUE,"GENERAL"}</definedName>
    <definedName name="___ur7" localSheetId="9" hidden="1">{"TAB1",#N/A,TRUE,"GENERAL";"TAB2",#N/A,TRUE,"GENERAL";"TAB3",#N/A,TRUE,"GENERAL";"TAB4",#N/A,TRUE,"GENERAL";"TAB5",#N/A,TRUE,"GENERAL"}</definedName>
    <definedName name="___ur7" localSheetId="13" hidden="1">{"TAB1",#N/A,TRUE,"GENERAL";"TAB2",#N/A,TRUE,"GENERAL";"TAB3",#N/A,TRUE,"GENERAL";"TAB4",#N/A,TRUE,"GENERAL";"TAB5",#N/A,TRUE,"GENERAL"}</definedName>
    <definedName name="___ur7" localSheetId="4" hidden="1">{"TAB1",#N/A,TRUE,"GENERAL";"TAB2",#N/A,TRUE,"GENERAL";"TAB3",#N/A,TRUE,"GENERAL";"TAB4",#N/A,TRUE,"GENERAL";"TAB5",#N/A,TRUE,"GENERAL"}</definedName>
    <definedName name="___ur7" localSheetId="1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6" hidden="1">{"via1",#N/A,TRUE,"general";"via2",#N/A,TRUE,"general";"via3",#N/A,TRUE,"general"}</definedName>
    <definedName name="___v2" localSheetId="14" hidden="1">{"via1",#N/A,TRUE,"general";"via2",#N/A,TRUE,"general";"via3",#N/A,TRUE,"general"}</definedName>
    <definedName name="___v2" localSheetId="12" hidden="1">{"via1",#N/A,TRUE,"general";"via2",#N/A,TRUE,"general";"via3",#N/A,TRUE,"general"}</definedName>
    <definedName name="___v2" localSheetId="3" hidden="1">{"via1",#N/A,TRUE,"general";"via2",#N/A,TRUE,"general";"via3",#N/A,TRUE,"general"}</definedName>
    <definedName name="___v2" localSheetId="10" hidden="1">{"via1",#N/A,TRUE,"general";"via2",#N/A,TRUE,"general";"via3",#N/A,TRUE,"general"}</definedName>
    <definedName name="___v2" localSheetId="9" hidden="1">{"via1",#N/A,TRUE,"general";"via2",#N/A,TRUE,"general";"via3",#N/A,TRUE,"general"}</definedName>
    <definedName name="___v2" localSheetId="13" hidden="1">{"via1",#N/A,TRUE,"general";"via2",#N/A,TRUE,"general";"via3",#N/A,TRUE,"general"}</definedName>
    <definedName name="___v2" localSheetId="4" hidden="1">{"via1",#N/A,TRUE,"general";"via2",#N/A,TRUE,"general";"via3",#N/A,TRUE,"general"}</definedName>
    <definedName name="___v2" localSheetId="11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6" hidden="1">{"TAB1",#N/A,TRUE,"GENERAL";"TAB2",#N/A,TRUE,"GENERAL";"TAB3",#N/A,TRUE,"GENERAL";"TAB4",#N/A,TRUE,"GENERAL";"TAB5",#N/A,TRUE,"GENERAL"}</definedName>
    <definedName name="___v3" localSheetId="14" hidden="1">{"TAB1",#N/A,TRUE,"GENERAL";"TAB2",#N/A,TRUE,"GENERAL";"TAB3",#N/A,TRUE,"GENERAL";"TAB4",#N/A,TRUE,"GENERAL";"TAB5",#N/A,TRUE,"GENERAL"}</definedName>
    <definedName name="___v3" localSheetId="12" hidden="1">{"TAB1",#N/A,TRUE,"GENERAL";"TAB2",#N/A,TRUE,"GENERAL";"TAB3",#N/A,TRUE,"GENERAL";"TAB4",#N/A,TRUE,"GENERAL";"TAB5",#N/A,TRUE,"GENERAL"}</definedName>
    <definedName name="___v3" localSheetId="3" hidden="1">{"TAB1",#N/A,TRUE,"GENERAL";"TAB2",#N/A,TRUE,"GENERAL";"TAB3",#N/A,TRUE,"GENERAL";"TAB4",#N/A,TRUE,"GENERAL";"TAB5",#N/A,TRUE,"GENERAL"}</definedName>
    <definedName name="___v3" localSheetId="10" hidden="1">{"TAB1",#N/A,TRUE,"GENERAL";"TAB2",#N/A,TRUE,"GENERAL";"TAB3",#N/A,TRUE,"GENERAL";"TAB4",#N/A,TRUE,"GENERAL";"TAB5",#N/A,TRUE,"GENERAL"}</definedName>
    <definedName name="___v3" localSheetId="9" hidden="1">{"TAB1",#N/A,TRUE,"GENERAL";"TAB2",#N/A,TRUE,"GENERAL";"TAB3",#N/A,TRUE,"GENERAL";"TAB4",#N/A,TRUE,"GENERAL";"TAB5",#N/A,TRUE,"GENERAL"}</definedName>
    <definedName name="___v3" localSheetId="13" hidden="1">{"TAB1",#N/A,TRUE,"GENERAL";"TAB2",#N/A,TRUE,"GENERAL";"TAB3",#N/A,TRUE,"GENERAL";"TAB4",#N/A,TRUE,"GENERAL";"TAB5",#N/A,TRUE,"GENERAL"}</definedName>
    <definedName name="___v3" localSheetId="4" hidden="1">{"TAB1",#N/A,TRUE,"GENERAL";"TAB2",#N/A,TRUE,"GENERAL";"TAB3",#N/A,TRUE,"GENERAL";"TAB4",#N/A,TRUE,"GENERAL";"TAB5",#N/A,TRUE,"GENERAL"}</definedName>
    <definedName name="___v3" localSheetId="1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6" hidden="1">{"TAB1",#N/A,TRUE,"GENERAL";"TAB2",#N/A,TRUE,"GENERAL";"TAB3",#N/A,TRUE,"GENERAL";"TAB4",#N/A,TRUE,"GENERAL";"TAB5",#N/A,TRUE,"GENERAL"}</definedName>
    <definedName name="___v4" localSheetId="14" hidden="1">{"TAB1",#N/A,TRUE,"GENERAL";"TAB2",#N/A,TRUE,"GENERAL";"TAB3",#N/A,TRUE,"GENERAL";"TAB4",#N/A,TRUE,"GENERAL";"TAB5",#N/A,TRUE,"GENERAL"}</definedName>
    <definedName name="___v4" localSheetId="12" hidden="1">{"TAB1",#N/A,TRUE,"GENERAL";"TAB2",#N/A,TRUE,"GENERAL";"TAB3",#N/A,TRUE,"GENERAL";"TAB4",#N/A,TRUE,"GENERAL";"TAB5",#N/A,TRUE,"GENERAL"}</definedName>
    <definedName name="___v4" localSheetId="3" hidden="1">{"TAB1",#N/A,TRUE,"GENERAL";"TAB2",#N/A,TRUE,"GENERAL";"TAB3",#N/A,TRUE,"GENERAL";"TAB4",#N/A,TRUE,"GENERAL";"TAB5",#N/A,TRUE,"GENERAL"}</definedName>
    <definedName name="___v4" localSheetId="10" hidden="1">{"TAB1",#N/A,TRUE,"GENERAL";"TAB2",#N/A,TRUE,"GENERAL";"TAB3",#N/A,TRUE,"GENERAL";"TAB4",#N/A,TRUE,"GENERAL";"TAB5",#N/A,TRUE,"GENERAL"}</definedName>
    <definedName name="___v4" localSheetId="9" hidden="1">{"TAB1",#N/A,TRUE,"GENERAL";"TAB2",#N/A,TRUE,"GENERAL";"TAB3",#N/A,TRUE,"GENERAL";"TAB4",#N/A,TRUE,"GENERAL";"TAB5",#N/A,TRUE,"GENERAL"}</definedName>
    <definedName name="___v4" localSheetId="13" hidden="1">{"TAB1",#N/A,TRUE,"GENERAL";"TAB2",#N/A,TRUE,"GENERAL";"TAB3",#N/A,TRUE,"GENERAL";"TAB4",#N/A,TRUE,"GENERAL";"TAB5",#N/A,TRUE,"GENERAL"}</definedName>
    <definedName name="___v4" localSheetId="4" hidden="1">{"TAB1",#N/A,TRUE,"GENERAL";"TAB2",#N/A,TRUE,"GENERAL";"TAB3",#N/A,TRUE,"GENERAL";"TAB4",#N/A,TRUE,"GENERAL";"TAB5",#N/A,TRUE,"GENERAL"}</definedName>
    <definedName name="___v4" localSheetId="11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6" hidden="1">{"TAB1",#N/A,TRUE,"GENERAL";"TAB2",#N/A,TRUE,"GENERAL";"TAB3",#N/A,TRUE,"GENERAL";"TAB4",#N/A,TRUE,"GENERAL";"TAB5",#N/A,TRUE,"GENERAL"}</definedName>
    <definedName name="___v5" localSheetId="14" hidden="1">{"TAB1",#N/A,TRUE,"GENERAL";"TAB2",#N/A,TRUE,"GENERAL";"TAB3",#N/A,TRUE,"GENERAL";"TAB4",#N/A,TRUE,"GENERAL";"TAB5",#N/A,TRUE,"GENERAL"}</definedName>
    <definedName name="___v5" localSheetId="12" hidden="1">{"TAB1",#N/A,TRUE,"GENERAL";"TAB2",#N/A,TRUE,"GENERAL";"TAB3",#N/A,TRUE,"GENERAL";"TAB4",#N/A,TRUE,"GENERAL";"TAB5",#N/A,TRUE,"GENERAL"}</definedName>
    <definedName name="___v5" localSheetId="3" hidden="1">{"TAB1",#N/A,TRUE,"GENERAL";"TAB2",#N/A,TRUE,"GENERAL";"TAB3",#N/A,TRUE,"GENERAL";"TAB4",#N/A,TRUE,"GENERAL";"TAB5",#N/A,TRUE,"GENERAL"}</definedName>
    <definedName name="___v5" localSheetId="10" hidden="1">{"TAB1",#N/A,TRUE,"GENERAL";"TAB2",#N/A,TRUE,"GENERAL";"TAB3",#N/A,TRUE,"GENERAL";"TAB4",#N/A,TRUE,"GENERAL";"TAB5",#N/A,TRUE,"GENERAL"}</definedName>
    <definedName name="___v5" localSheetId="9" hidden="1">{"TAB1",#N/A,TRUE,"GENERAL";"TAB2",#N/A,TRUE,"GENERAL";"TAB3",#N/A,TRUE,"GENERAL";"TAB4",#N/A,TRUE,"GENERAL";"TAB5",#N/A,TRUE,"GENERAL"}</definedName>
    <definedName name="___v5" localSheetId="13" hidden="1">{"TAB1",#N/A,TRUE,"GENERAL";"TAB2",#N/A,TRUE,"GENERAL";"TAB3",#N/A,TRUE,"GENERAL";"TAB4",#N/A,TRUE,"GENERAL";"TAB5",#N/A,TRUE,"GENERAL"}</definedName>
    <definedName name="___v5" localSheetId="4" hidden="1">{"TAB1",#N/A,TRUE,"GENERAL";"TAB2",#N/A,TRUE,"GENERAL";"TAB3",#N/A,TRUE,"GENERAL";"TAB4",#N/A,TRUE,"GENERAL";"TAB5",#N/A,TRUE,"GENERAL"}</definedName>
    <definedName name="___v5" localSheetId="11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6" hidden="1">{"TAB1",#N/A,TRUE,"GENERAL";"TAB2",#N/A,TRUE,"GENERAL";"TAB3",#N/A,TRUE,"GENERAL";"TAB4",#N/A,TRUE,"GENERAL";"TAB5",#N/A,TRUE,"GENERAL"}</definedName>
    <definedName name="___v6" localSheetId="14" hidden="1">{"TAB1",#N/A,TRUE,"GENERAL";"TAB2",#N/A,TRUE,"GENERAL";"TAB3",#N/A,TRUE,"GENERAL";"TAB4",#N/A,TRUE,"GENERAL";"TAB5",#N/A,TRUE,"GENERAL"}</definedName>
    <definedName name="___v6" localSheetId="12" hidden="1">{"TAB1",#N/A,TRUE,"GENERAL";"TAB2",#N/A,TRUE,"GENERAL";"TAB3",#N/A,TRUE,"GENERAL";"TAB4",#N/A,TRUE,"GENERAL";"TAB5",#N/A,TRUE,"GENERAL"}</definedName>
    <definedName name="___v6" localSheetId="3" hidden="1">{"TAB1",#N/A,TRUE,"GENERAL";"TAB2",#N/A,TRUE,"GENERAL";"TAB3",#N/A,TRUE,"GENERAL";"TAB4",#N/A,TRUE,"GENERAL";"TAB5",#N/A,TRUE,"GENERAL"}</definedName>
    <definedName name="___v6" localSheetId="10" hidden="1">{"TAB1",#N/A,TRUE,"GENERAL";"TAB2",#N/A,TRUE,"GENERAL";"TAB3",#N/A,TRUE,"GENERAL";"TAB4",#N/A,TRUE,"GENERAL";"TAB5",#N/A,TRUE,"GENERAL"}</definedName>
    <definedName name="___v6" localSheetId="9" hidden="1">{"TAB1",#N/A,TRUE,"GENERAL";"TAB2",#N/A,TRUE,"GENERAL";"TAB3",#N/A,TRUE,"GENERAL";"TAB4",#N/A,TRUE,"GENERAL";"TAB5",#N/A,TRUE,"GENERAL"}</definedName>
    <definedName name="___v6" localSheetId="13" hidden="1">{"TAB1",#N/A,TRUE,"GENERAL";"TAB2",#N/A,TRUE,"GENERAL";"TAB3",#N/A,TRUE,"GENERAL";"TAB4",#N/A,TRUE,"GENERAL";"TAB5",#N/A,TRUE,"GENERAL"}</definedName>
    <definedName name="___v6" localSheetId="4" hidden="1">{"TAB1",#N/A,TRUE,"GENERAL";"TAB2",#N/A,TRUE,"GENERAL";"TAB3",#N/A,TRUE,"GENERAL";"TAB4",#N/A,TRUE,"GENERAL";"TAB5",#N/A,TRUE,"GENERAL"}</definedName>
    <definedName name="___v6" localSheetId="11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6" hidden="1">{"via1",#N/A,TRUE,"general";"via2",#N/A,TRUE,"general";"via3",#N/A,TRUE,"general"}</definedName>
    <definedName name="___v7" localSheetId="14" hidden="1">{"via1",#N/A,TRUE,"general";"via2",#N/A,TRUE,"general";"via3",#N/A,TRUE,"general"}</definedName>
    <definedName name="___v7" localSheetId="12" hidden="1">{"via1",#N/A,TRUE,"general";"via2",#N/A,TRUE,"general";"via3",#N/A,TRUE,"general"}</definedName>
    <definedName name="___v7" localSheetId="3" hidden="1">{"via1",#N/A,TRUE,"general";"via2",#N/A,TRUE,"general";"via3",#N/A,TRUE,"general"}</definedName>
    <definedName name="___v7" localSheetId="10" hidden="1">{"via1",#N/A,TRUE,"general";"via2",#N/A,TRUE,"general";"via3",#N/A,TRUE,"general"}</definedName>
    <definedName name="___v7" localSheetId="9" hidden="1">{"via1",#N/A,TRUE,"general";"via2",#N/A,TRUE,"general";"via3",#N/A,TRUE,"general"}</definedName>
    <definedName name="___v7" localSheetId="13" hidden="1">{"via1",#N/A,TRUE,"general";"via2",#N/A,TRUE,"general";"via3",#N/A,TRUE,"general"}</definedName>
    <definedName name="___v7" localSheetId="4" hidden="1">{"via1",#N/A,TRUE,"general";"via2",#N/A,TRUE,"general";"via3",#N/A,TRUE,"general"}</definedName>
    <definedName name="___v7" localSheetId="11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6" hidden="1">{"TAB1",#N/A,TRUE,"GENERAL";"TAB2",#N/A,TRUE,"GENERAL";"TAB3",#N/A,TRUE,"GENERAL";"TAB4",#N/A,TRUE,"GENERAL";"TAB5",#N/A,TRUE,"GENERAL"}</definedName>
    <definedName name="___v8" localSheetId="14" hidden="1">{"TAB1",#N/A,TRUE,"GENERAL";"TAB2",#N/A,TRUE,"GENERAL";"TAB3",#N/A,TRUE,"GENERAL";"TAB4",#N/A,TRUE,"GENERAL";"TAB5",#N/A,TRUE,"GENERAL"}</definedName>
    <definedName name="___v8" localSheetId="12" hidden="1">{"TAB1",#N/A,TRUE,"GENERAL";"TAB2",#N/A,TRUE,"GENERAL";"TAB3",#N/A,TRUE,"GENERAL";"TAB4",#N/A,TRUE,"GENERAL";"TAB5",#N/A,TRUE,"GENERAL"}</definedName>
    <definedName name="___v8" localSheetId="3" hidden="1">{"TAB1",#N/A,TRUE,"GENERAL";"TAB2",#N/A,TRUE,"GENERAL";"TAB3",#N/A,TRUE,"GENERAL";"TAB4",#N/A,TRUE,"GENERAL";"TAB5",#N/A,TRUE,"GENERAL"}</definedName>
    <definedName name="___v8" localSheetId="10" hidden="1">{"TAB1",#N/A,TRUE,"GENERAL";"TAB2",#N/A,TRUE,"GENERAL";"TAB3",#N/A,TRUE,"GENERAL";"TAB4",#N/A,TRUE,"GENERAL";"TAB5",#N/A,TRUE,"GENERAL"}</definedName>
    <definedName name="___v8" localSheetId="9" hidden="1">{"TAB1",#N/A,TRUE,"GENERAL";"TAB2",#N/A,TRUE,"GENERAL";"TAB3",#N/A,TRUE,"GENERAL";"TAB4",#N/A,TRUE,"GENERAL";"TAB5",#N/A,TRUE,"GENERAL"}</definedName>
    <definedName name="___v8" localSheetId="13" hidden="1">{"TAB1",#N/A,TRUE,"GENERAL";"TAB2",#N/A,TRUE,"GENERAL";"TAB3",#N/A,TRUE,"GENERAL";"TAB4",#N/A,TRUE,"GENERAL";"TAB5",#N/A,TRUE,"GENERAL"}</definedName>
    <definedName name="___v8" localSheetId="4" hidden="1">{"TAB1",#N/A,TRUE,"GENERAL";"TAB2",#N/A,TRUE,"GENERAL";"TAB3",#N/A,TRUE,"GENERAL";"TAB4",#N/A,TRUE,"GENERAL";"TAB5",#N/A,TRUE,"GENERAL"}</definedName>
    <definedName name="___v8" localSheetId="11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6" hidden="1">{"TAB1",#N/A,TRUE,"GENERAL";"TAB2",#N/A,TRUE,"GENERAL";"TAB3",#N/A,TRUE,"GENERAL";"TAB4",#N/A,TRUE,"GENERAL";"TAB5",#N/A,TRUE,"GENERAL"}</definedName>
    <definedName name="___v9" localSheetId="14" hidden="1">{"TAB1",#N/A,TRUE,"GENERAL";"TAB2",#N/A,TRUE,"GENERAL";"TAB3",#N/A,TRUE,"GENERAL";"TAB4",#N/A,TRUE,"GENERAL";"TAB5",#N/A,TRUE,"GENERAL"}</definedName>
    <definedName name="___v9" localSheetId="12" hidden="1">{"TAB1",#N/A,TRUE,"GENERAL";"TAB2",#N/A,TRUE,"GENERAL";"TAB3",#N/A,TRUE,"GENERAL";"TAB4",#N/A,TRUE,"GENERAL";"TAB5",#N/A,TRUE,"GENERAL"}</definedName>
    <definedName name="___v9" localSheetId="3" hidden="1">{"TAB1",#N/A,TRUE,"GENERAL";"TAB2",#N/A,TRUE,"GENERAL";"TAB3",#N/A,TRUE,"GENERAL";"TAB4",#N/A,TRUE,"GENERAL";"TAB5",#N/A,TRUE,"GENERAL"}</definedName>
    <definedName name="___v9" localSheetId="10" hidden="1">{"TAB1",#N/A,TRUE,"GENERAL";"TAB2",#N/A,TRUE,"GENERAL";"TAB3",#N/A,TRUE,"GENERAL";"TAB4",#N/A,TRUE,"GENERAL";"TAB5",#N/A,TRUE,"GENERAL"}</definedName>
    <definedName name="___v9" localSheetId="9" hidden="1">{"TAB1",#N/A,TRUE,"GENERAL";"TAB2",#N/A,TRUE,"GENERAL";"TAB3",#N/A,TRUE,"GENERAL";"TAB4",#N/A,TRUE,"GENERAL";"TAB5",#N/A,TRUE,"GENERAL"}</definedName>
    <definedName name="___v9" localSheetId="13" hidden="1">{"TAB1",#N/A,TRUE,"GENERAL";"TAB2",#N/A,TRUE,"GENERAL";"TAB3",#N/A,TRUE,"GENERAL";"TAB4",#N/A,TRUE,"GENERAL";"TAB5",#N/A,TRUE,"GENERAL"}</definedName>
    <definedName name="___v9" localSheetId="4" hidden="1">{"TAB1",#N/A,TRUE,"GENERAL";"TAB2",#N/A,TRUE,"GENERAL";"TAB3",#N/A,TRUE,"GENERAL";"TAB4",#N/A,TRUE,"GENERAL";"TAB5",#N/A,TRUE,"GENERAL"}</definedName>
    <definedName name="___v9" localSheetId="1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6" hidden="1">{"via1",#N/A,TRUE,"general";"via2",#N/A,TRUE,"general";"via3",#N/A,TRUE,"general"}</definedName>
    <definedName name="___vfv4" localSheetId="14" hidden="1">{"via1",#N/A,TRUE,"general";"via2",#N/A,TRUE,"general";"via3",#N/A,TRUE,"general"}</definedName>
    <definedName name="___vfv4" localSheetId="12" hidden="1">{"via1",#N/A,TRUE,"general";"via2",#N/A,TRUE,"general";"via3",#N/A,TRUE,"general"}</definedName>
    <definedName name="___vfv4" localSheetId="3" hidden="1">{"via1",#N/A,TRUE,"general";"via2",#N/A,TRUE,"general";"via3",#N/A,TRUE,"general"}</definedName>
    <definedName name="___vfv4" localSheetId="10" hidden="1">{"via1",#N/A,TRUE,"general";"via2",#N/A,TRUE,"general";"via3",#N/A,TRUE,"general"}</definedName>
    <definedName name="___vfv4" localSheetId="9" hidden="1">{"via1",#N/A,TRUE,"general";"via2",#N/A,TRUE,"general";"via3",#N/A,TRUE,"general"}</definedName>
    <definedName name="___vfv4" localSheetId="13" hidden="1">{"via1",#N/A,TRUE,"general";"via2",#N/A,TRUE,"general";"via3",#N/A,TRUE,"general"}</definedName>
    <definedName name="___vfv4" localSheetId="4" hidden="1">{"via1",#N/A,TRUE,"general";"via2",#N/A,TRUE,"general";"via3",#N/A,TRUE,"general"}</definedName>
    <definedName name="___vfv4" localSheetId="11" hidden="1">{"via1",#N/A,TRUE,"general";"via2",#N/A,TRUE,"general";"via3",#N/A,TRUE,"general"}</definedName>
    <definedName name="___vfv4" hidden="1">{"via1",#N/A,TRUE,"general";"via2",#N/A,TRUE,"general";"via3",#N/A,TRUE,"general"}</definedName>
    <definedName name="___x1" localSheetId="6" hidden="1">{"TAB1",#N/A,TRUE,"GENERAL";"TAB2",#N/A,TRUE,"GENERAL";"TAB3",#N/A,TRUE,"GENERAL";"TAB4",#N/A,TRUE,"GENERAL";"TAB5",#N/A,TRUE,"GENERAL"}</definedName>
    <definedName name="___x1" localSheetId="14" hidden="1">{"TAB1",#N/A,TRUE,"GENERAL";"TAB2",#N/A,TRUE,"GENERAL";"TAB3",#N/A,TRUE,"GENERAL";"TAB4",#N/A,TRUE,"GENERAL";"TAB5",#N/A,TRUE,"GENERAL"}</definedName>
    <definedName name="___x1" localSheetId="12" hidden="1">{"TAB1",#N/A,TRUE,"GENERAL";"TAB2",#N/A,TRUE,"GENERAL";"TAB3",#N/A,TRUE,"GENERAL";"TAB4",#N/A,TRUE,"GENERAL";"TAB5",#N/A,TRUE,"GENERAL"}</definedName>
    <definedName name="___x1" localSheetId="3" hidden="1">{"TAB1",#N/A,TRUE,"GENERAL";"TAB2",#N/A,TRUE,"GENERAL";"TAB3",#N/A,TRUE,"GENERAL";"TAB4",#N/A,TRUE,"GENERAL";"TAB5",#N/A,TRUE,"GENERAL"}</definedName>
    <definedName name="___x1" localSheetId="10" hidden="1">{"TAB1",#N/A,TRUE,"GENERAL";"TAB2",#N/A,TRUE,"GENERAL";"TAB3",#N/A,TRUE,"GENERAL";"TAB4",#N/A,TRUE,"GENERAL";"TAB5",#N/A,TRUE,"GENERAL"}</definedName>
    <definedName name="___x1" localSheetId="9" hidden="1">{"TAB1",#N/A,TRUE,"GENERAL";"TAB2",#N/A,TRUE,"GENERAL";"TAB3",#N/A,TRUE,"GENERAL";"TAB4",#N/A,TRUE,"GENERAL";"TAB5",#N/A,TRUE,"GENERAL"}</definedName>
    <definedName name="___x1" localSheetId="13" hidden="1">{"TAB1",#N/A,TRUE,"GENERAL";"TAB2",#N/A,TRUE,"GENERAL";"TAB3",#N/A,TRUE,"GENERAL";"TAB4",#N/A,TRUE,"GENERAL";"TAB5",#N/A,TRUE,"GENERAL"}</definedName>
    <definedName name="___x1" localSheetId="4" hidden="1">{"TAB1",#N/A,TRUE,"GENERAL";"TAB2",#N/A,TRUE,"GENERAL";"TAB3",#N/A,TRUE,"GENERAL";"TAB4",#N/A,TRUE,"GENERAL";"TAB5",#N/A,TRUE,"GENERAL"}</definedName>
    <definedName name="___x1" localSheetId="11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6" hidden="1">{"via1",#N/A,TRUE,"general";"via2",#N/A,TRUE,"general";"via3",#N/A,TRUE,"general"}</definedName>
    <definedName name="___x2" localSheetId="14" hidden="1">{"via1",#N/A,TRUE,"general";"via2",#N/A,TRUE,"general";"via3",#N/A,TRUE,"general"}</definedName>
    <definedName name="___x2" localSheetId="12" hidden="1">{"via1",#N/A,TRUE,"general";"via2",#N/A,TRUE,"general";"via3",#N/A,TRUE,"general"}</definedName>
    <definedName name="___x2" localSheetId="3" hidden="1">{"via1",#N/A,TRUE,"general";"via2",#N/A,TRUE,"general";"via3",#N/A,TRUE,"general"}</definedName>
    <definedName name="___x2" localSheetId="10" hidden="1">{"via1",#N/A,TRUE,"general";"via2",#N/A,TRUE,"general";"via3",#N/A,TRUE,"general"}</definedName>
    <definedName name="___x2" localSheetId="9" hidden="1">{"via1",#N/A,TRUE,"general";"via2",#N/A,TRUE,"general";"via3",#N/A,TRUE,"general"}</definedName>
    <definedName name="___x2" localSheetId="13" hidden="1">{"via1",#N/A,TRUE,"general";"via2",#N/A,TRUE,"general";"via3",#N/A,TRUE,"general"}</definedName>
    <definedName name="___x2" localSheetId="4" hidden="1">{"via1",#N/A,TRUE,"general";"via2",#N/A,TRUE,"general";"via3",#N/A,TRUE,"general"}</definedName>
    <definedName name="___x2" localSheetId="11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6" hidden="1">{"via1",#N/A,TRUE,"general";"via2",#N/A,TRUE,"general";"via3",#N/A,TRUE,"general"}</definedName>
    <definedName name="___x3" localSheetId="14" hidden="1">{"via1",#N/A,TRUE,"general";"via2",#N/A,TRUE,"general";"via3",#N/A,TRUE,"general"}</definedName>
    <definedName name="___x3" localSheetId="12" hidden="1">{"via1",#N/A,TRUE,"general";"via2",#N/A,TRUE,"general";"via3",#N/A,TRUE,"general"}</definedName>
    <definedName name="___x3" localSheetId="3" hidden="1">{"via1",#N/A,TRUE,"general";"via2",#N/A,TRUE,"general";"via3",#N/A,TRUE,"general"}</definedName>
    <definedName name="___x3" localSheetId="10" hidden="1">{"via1",#N/A,TRUE,"general";"via2",#N/A,TRUE,"general";"via3",#N/A,TRUE,"general"}</definedName>
    <definedName name="___x3" localSheetId="9" hidden="1">{"via1",#N/A,TRUE,"general";"via2",#N/A,TRUE,"general";"via3",#N/A,TRUE,"general"}</definedName>
    <definedName name="___x3" localSheetId="13" hidden="1">{"via1",#N/A,TRUE,"general";"via2",#N/A,TRUE,"general";"via3",#N/A,TRUE,"general"}</definedName>
    <definedName name="___x3" localSheetId="4" hidden="1">{"via1",#N/A,TRUE,"general";"via2",#N/A,TRUE,"general";"via3",#N/A,TRUE,"general"}</definedName>
    <definedName name="___x3" localSheetId="11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6" hidden="1">{"via1",#N/A,TRUE,"general";"via2",#N/A,TRUE,"general";"via3",#N/A,TRUE,"general"}</definedName>
    <definedName name="___x4" localSheetId="14" hidden="1">{"via1",#N/A,TRUE,"general";"via2",#N/A,TRUE,"general";"via3",#N/A,TRUE,"general"}</definedName>
    <definedName name="___x4" localSheetId="12" hidden="1">{"via1",#N/A,TRUE,"general";"via2",#N/A,TRUE,"general";"via3",#N/A,TRUE,"general"}</definedName>
    <definedName name="___x4" localSheetId="3" hidden="1">{"via1",#N/A,TRUE,"general";"via2",#N/A,TRUE,"general";"via3",#N/A,TRUE,"general"}</definedName>
    <definedName name="___x4" localSheetId="10" hidden="1">{"via1",#N/A,TRUE,"general";"via2",#N/A,TRUE,"general";"via3",#N/A,TRUE,"general"}</definedName>
    <definedName name="___x4" localSheetId="9" hidden="1">{"via1",#N/A,TRUE,"general";"via2",#N/A,TRUE,"general";"via3",#N/A,TRUE,"general"}</definedName>
    <definedName name="___x4" localSheetId="13" hidden="1">{"via1",#N/A,TRUE,"general";"via2",#N/A,TRUE,"general";"via3",#N/A,TRUE,"general"}</definedName>
    <definedName name="___x4" localSheetId="4" hidden="1">{"via1",#N/A,TRUE,"general";"via2",#N/A,TRUE,"general";"via3",#N/A,TRUE,"general"}</definedName>
    <definedName name="___x4" localSheetId="11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6" hidden="1">{"TAB1",#N/A,TRUE,"GENERAL";"TAB2",#N/A,TRUE,"GENERAL";"TAB3",#N/A,TRUE,"GENERAL";"TAB4",#N/A,TRUE,"GENERAL";"TAB5",#N/A,TRUE,"GENERAL"}</definedName>
    <definedName name="___x5" localSheetId="14" hidden="1">{"TAB1",#N/A,TRUE,"GENERAL";"TAB2",#N/A,TRUE,"GENERAL";"TAB3",#N/A,TRUE,"GENERAL";"TAB4",#N/A,TRUE,"GENERAL";"TAB5",#N/A,TRUE,"GENERAL"}</definedName>
    <definedName name="___x5" localSheetId="12" hidden="1">{"TAB1",#N/A,TRUE,"GENERAL";"TAB2",#N/A,TRUE,"GENERAL";"TAB3",#N/A,TRUE,"GENERAL";"TAB4",#N/A,TRUE,"GENERAL";"TAB5",#N/A,TRUE,"GENERAL"}</definedName>
    <definedName name="___x5" localSheetId="3" hidden="1">{"TAB1",#N/A,TRUE,"GENERAL";"TAB2",#N/A,TRUE,"GENERAL";"TAB3",#N/A,TRUE,"GENERAL";"TAB4",#N/A,TRUE,"GENERAL";"TAB5",#N/A,TRUE,"GENERAL"}</definedName>
    <definedName name="___x5" localSheetId="10" hidden="1">{"TAB1",#N/A,TRUE,"GENERAL";"TAB2",#N/A,TRUE,"GENERAL";"TAB3",#N/A,TRUE,"GENERAL";"TAB4",#N/A,TRUE,"GENERAL";"TAB5",#N/A,TRUE,"GENERAL"}</definedName>
    <definedName name="___x5" localSheetId="9" hidden="1">{"TAB1",#N/A,TRUE,"GENERAL";"TAB2",#N/A,TRUE,"GENERAL";"TAB3",#N/A,TRUE,"GENERAL";"TAB4",#N/A,TRUE,"GENERAL";"TAB5",#N/A,TRUE,"GENERAL"}</definedName>
    <definedName name="___x5" localSheetId="13" hidden="1">{"TAB1",#N/A,TRUE,"GENERAL";"TAB2",#N/A,TRUE,"GENERAL";"TAB3",#N/A,TRUE,"GENERAL";"TAB4",#N/A,TRUE,"GENERAL";"TAB5",#N/A,TRUE,"GENERAL"}</definedName>
    <definedName name="___x5" localSheetId="4" hidden="1">{"TAB1",#N/A,TRUE,"GENERAL";"TAB2",#N/A,TRUE,"GENERAL";"TAB3",#N/A,TRUE,"GENERAL";"TAB4",#N/A,TRUE,"GENERAL";"TAB5",#N/A,TRUE,"GENERAL"}</definedName>
    <definedName name="___x5" localSheetId="11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6" hidden="1">{"TAB1",#N/A,TRUE,"GENERAL";"TAB2",#N/A,TRUE,"GENERAL";"TAB3",#N/A,TRUE,"GENERAL";"TAB4",#N/A,TRUE,"GENERAL";"TAB5",#N/A,TRUE,"GENERAL"}</definedName>
    <definedName name="___x6" localSheetId="14" hidden="1">{"TAB1",#N/A,TRUE,"GENERAL";"TAB2",#N/A,TRUE,"GENERAL";"TAB3",#N/A,TRUE,"GENERAL";"TAB4",#N/A,TRUE,"GENERAL";"TAB5",#N/A,TRUE,"GENERAL"}</definedName>
    <definedName name="___x6" localSheetId="12" hidden="1">{"TAB1",#N/A,TRUE,"GENERAL";"TAB2",#N/A,TRUE,"GENERAL";"TAB3",#N/A,TRUE,"GENERAL";"TAB4",#N/A,TRUE,"GENERAL";"TAB5",#N/A,TRUE,"GENERAL"}</definedName>
    <definedName name="___x6" localSheetId="3" hidden="1">{"TAB1",#N/A,TRUE,"GENERAL";"TAB2",#N/A,TRUE,"GENERAL";"TAB3",#N/A,TRUE,"GENERAL";"TAB4",#N/A,TRUE,"GENERAL";"TAB5",#N/A,TRUE,"GENERAL"}</definedName>
    <definedName name="___x6" localSheetId="10" hidden="1">{"TAB1",#N/A,TRUE,"GENERAL";"TAB2",#N/A,TRUE,"GENERAL";"TAB3",#N/A,TRUE,"GENERAL";"TAB4",#N/A,TRUE,"GENERAL";"TAB5",#N/A,TRUE,"GENERAL"}</definedName>
    <definedName name="___x6" localSheetId="9" hidden="1">{"TAB1",#N/A,TRUE,"GENERAL";"TAB2",#N/A,TRUE,"GENERAL";"TAB3",#N/A,TRUE,"GENERAL";"TAB4",#N/A,TRUE,"GENERAL";"TAB5",#N/A,TRUE,"GENERAL"}</definedName>
    <definedName name="___x6" localSheetId="13" hidden="1">{"TAB1",#N/A,TRUE,"GENERAL";"TAB2",#N/A,TRUE,"GENERAL";"TAB3",#N/A,TRUE,"GENERAL";"TAB4",#N/A,TRUE,"GENERAL";"TAB5",#N/A,TRUE,"GENERAL"}</definedName>
    <definedName name="___x6" localSheetId="4" hidden="1">{"TAB1",#N/A,TRUE,"GENERAL";"TAB2",#N/A,TRUE,"GENERAL";"TAB3",#N/A,TRUE,"GENERAL";"TAB4",#N/A,TRUE,"GENERAL";"TAB5",#N/A,TRUE,"GENERAL"}</definedName>
    <definedName name="___x6" localSheetId="11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6" hidden="1">{"TAB1",#N/A,TRUE,"GENERAL";"TAB2",#N/A,TRUE,"GENERAL";"TAB3",#N/A,TRUE,"GENERAL";"TAB4",#N/A,TRUE,"GENERAL";"TAB5",#N/A,TRUE,"GENERAL"}</definedName>
    <definedName name="___x7" localSheetId="14" hidden="1">{"TAB1",#N/A,TRUE,"GENERAL";"TAB2",#N/A,TRUE,"GENERAL";"TAB3",#N/A,TRUE,"GENERAL";"TAB4",#N/A,TRUE,"GENERAL";"TAB5",#N/A,TRUE,"GENERAL"}</definedName>
    <definedName name="___x7" localSheetId="12" hidden="1">{"TAB1",#N/A,TRUE,"GENERAL";"TAB2",#N/A,TRUE,"GENERAL";"TAB3",#N/A,TRUE,"GENERAL";"TAB4",#N/A,TRUE,"GENERAL";"TAB5",#N/A,TRUE,"GENERAL"}</definedName>
    <definedName name="___x7" localSheetId="3" hidden="1">{"TAB1",#N/A,TRUE,"GENERAL";"TAB2",#N/A,TRUE,"GENERAL";"TAB3",#N/A,TRUE,"GENERAL";"TAB4",#N/A,TRUE,"GENERAL";"TAB5",#N/A,TRUE,"GENERAL"}</definedName>
    <definedName name="___x7" localSheetId="10" hidden="1">{"TAB1",#N/A,TRUE,"GENERAL";"TAB2",#N/A,TRUE,"GENERAL";"TAB3",#N/A,TRUE,"GENERAL";"TAB4",#N/A,TRUE,"GENERAL";"TAB5",#N/A,TRUE,"GENERAL"}</definedName>
    <definedName name="___x7" localSheetId="9" hidden="1">{"TAB1",#N/A,TRUE,"GENERAL";"TAB2",#N/A,TRUE,"GENERAL";"TAB3",#N/A,TRUE,"GENERAL";"TAB4",#N/A,TRUE,"GENERAL";"TAB5",#N/A,TRUE,"GENERAL"}</definedName>
    <definedName name="___x7" localSheetId="13" hidden="1">{"TAB1",#N/A,TRUE,"GENERAL";"TAB2",#N/A,TRUE,"GENERAL";"TAB3",#N/A,TRUE,"GENERAL";"TAB4",#N/A,TRUE,"GENERAL";"TAB5",#N/A,TRUE,"GENERAL"}</definedName>
    <definedName name="___x7" localSheetId="4" hidden="1">{"TAB1",#N/A,TRUE,"GENERAL";"TAB2",#N/A,TRUE,"GENERAL";"TAB3",#N/A,TRUE,"GENERAL";"TAB4",#N/A,TRUE,"GENERAL";"TAB5",#N/A,TRUE,"GENERAL"}</definedName>
    <definedName name="___x7" localSheetId="11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6" hidden="1">{"via1",#N/A,TRUE,"general";"via2",#N/A,TRUE,"general";"via3",#N/A,TRUE,"general"}</definedName>
    <definedName name="___x8" localSheetId="14" hidden="1">{"via1",#N/A,TRUE,"general";"via2",#N/A,TRUE,"general";"via3",#N/A,TRUE,"general"}</definedName>
    <definedName name="___x8" localSheetId="12" hidden="1">{"via1",#N/A,TRUE,"general";"via2",#N/A,TRUE,"general";"via3",#N/A,TRUE,"general"}</definedName>
    <definedName name="___x8" localSheetId="3" hidden="1">{"via1",#N/A,TRUE,"general";"via2",#N/A,TRUE,"general";"via3",#N/A,TRUE,"general"}</definedName>
    <definedName name="___x8" localSheetId="10" hidden="1">{"via1",#N/A,TRUE,"general";"via2",#N/A,TRUE,"general";"via3",#N/A,TRUE,"general"}</definedName>
    <definedName name="___x8" localSheetId="9" hidden="1">{"via1",#N/A,TRUE,"general";"via2",#N/A,TRUE,"general";"via3",#N/A,TRUE,"general"}</definedName>
    <definedName name="___x8" localSheetId="13" hidden="1">{"via1",#N/A,TRUE,"general";"via2",#N/A,TRUE,"general";"via3",#N/A,TRUE,"general"}</definedName>
    <definedName name="___x8" localSheetId="4" hidden="1">{"via1",#N/A,TRUE,"general";"via2",#N/A,TRUE,"general";"via3",#N/A,TRUE,"general"}</definedName>
    <definedName name="___x8" localSheetId="1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6" hidden="1">{"TAB1",#N/A,TRUE,"GENERAL";"TAB2",#N/A,TRUE,"GENERAL";"TAB3",#N/A,TRUE,"GENERAL";"TAB4",#N/A,TRUE,"GENERAL";"TAB5",#N/A,TRUE,"GENERAL"}</definedName>
    <definedName name="___x9" localSheetId="14" hidden="1">{"TAB1",#N/A,TRUE,"GENERAL";"TAB2",#N/A,TRUE,"GENERAL";"TAB3",#N/A,TRUE,"GENERAL";"TAB4",#N/A,TRUE,"GENERAL";"TAB5",#N/A,TRUE,"GENERAL"}</definedName>
    <definedName name="___x9" localSheetId="12" hidden="1">{"TAB1",#N/A,TRUE,"GENERAL";"TAB2",#N/A,TRUE,"GENERAL";"TAB3",#N/A,TRUE,"GENERAL";"TAB4",#N/A,TRUE,"GENERAL";"TAB5",#N/A,TRUE,"GENERAL"}</definedName>
    <definedName name="___x9" localSheetId="3" hidden="1">{"TAB1",#N/A,TRUE,"GENERAL";"TAB2",#N/A,TRUE,"GENERAL";"TAB3",#N/A,TRUE,"GENERAL";"TAB4",#N/A,TRUE,"GENERAL";"TAB5",#N/A,TRUE,"GENERAL"}</definedName>
    <definedName name="___x9" localSheetId="10" hidden="1">{"TAB1",#N/A,TRUE,"GENERAL";"TAB2",#N/A,TRUE,"GENERAL";"TAB3",#N/A,TRUE,"GENERAL";"TAB4",#N/A,TRUE,"GENERAL";"TAB5",#N/A,TRUE,"GENERAL"}</definedName>
    <definedName name="___x9" localSheetId="9" hidden="1">{"TAB1",#N/A,TRUE,"GENERAL";"TAB2",#N/A,TRUE,"GENERAL";"TAB3",#N/A,TRUE,"GENERAL";"TAB4",#N/A,TRUE,"GENERAL";"TAB5",#N/A,TRUE,"GENERAL"}</definedName>
    <definedName name="___x9" localSheetId="13" hidden="1">{"TAB1",#N/A,TRUE,"GENERAL";"TAB2",#N/A,TRUE,"GENERAL";"TAB3",#N/A,TRUE,"GENERAL";"TAB4",#N/A,TRUE,"GENERAL";"TAB5",#N/A,TRUE,"GENERAL"}</definedName>
    <definedName name="___x9" localSheetId="4" hidden="1">{"TAB1",#N/A,TRUE,"GENERAL";"TAB2",#N/A,TRUE,"GENERAL";"TAB3",#N/A,TRUE,"GENERAL";"TAB4",#N/A,TRUE,"GENERAL";"TAB5",#N/A,TRUE,"GENERAL"}</definedName>
    <definedName name="___x9" localSheetId="1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6" hidden="1">{"TAB1",#N/A,TRUE,"GENERAL";"TAB2",#N/A,TRUE,"GENERAL";"TAB3",#N/A,TRUE,"GENERAL";"TAB4",#N/A,TRUE,"GENERAL";"TAB5",#N/A,TRUE,"GENERAL"}</definedName>
    <definedName name="___y2" localSheetId="14" hidden="1">{"TAB1",#N/A,TRUE,"GENERAL";"TAB2",#N/A,TRUE,"GENERAL";"TAB3",#N/A,TRUE,"GENERAL";"TAB4",#N/A,TRUE,"GENERAL";"TAB5",#N/A,TRUE,"GENERAL"}</definedName>
    <definedName name="___y2" localSheetId="12" hidden="1">{"TAB1",#N/A,TRUE,"GENERAL";"TAB2",#N/A,TRUE,"GENERAL";"TAB3",#N/A,TRUE,"GENERAL";"TAB4",#N/A,TRUE,"GENERAL";"TAB5",#N/A,TRUE,"GENERAL"}</definedName>
    <definedName name="___y2" localSheetId="3" hidden="1">{"TAB1",#N/A,TRUE,"GENERAL";"TAB2",#N/A,TRUE,"GENERAL";"TAB3",#N/A,TRUE,"GENERAL";"TAB4",#N/A,TRUE,"GENERAL";"TAB5",#N/A,TRUE,"GENERAL"}</definedName>
    <definedName name="___y2" localSheetId="10" hidden="1">{"TAB1",#N/A,TRUE,"GENERAL";"TAB2",#N/A,TRUE,"GENERAL";"TAB3",#N/A,TRUE,"GENERAL";"TAB4",#N/A,TRUE,"GENERAL";"TAB5",#N/A,TRUE,"GENERAL"}</definedName>
    <definedName name="___y2" localSheetId="9" hidden="1">{"TAB1",#N/A,TRUE,"GENERAL";"TAB2",#N/A,TRUE,"GENERAL";"TAB3",#N/A,TRUE,"GENERAL";"TAB4",#N/A,TRUE,"GENERAL";"TAB5",#N/A,TRUE,"GENERAL"}</definedName>
    <definedName name="___y2" localSheetId="13" hidden="1">{"TAB1",#N/A,TRUE,"GENERAL";"TAB2",#N/A,TRUE,"GENERAL";"TAB3",#N/A,TRUE,"GENERAL";"TAB4",#N/A,TRUE,"GENERAL";"TAB5",#N/A,TRUE,"GENERAL"}</definedName>
    <definedName name="___y2" localSheetId="4" hidden="1">{"TAB1",#N/A,TRUE,"GENERAL";"TAB2",#N/A,TRUE,"GENERAL";"TAB3",#N/A,TRUE,"GENERAL";"TAB4",#N/A,TRUE,"GENERAL";"TAB5",#N/A,TRUE,"GENERAL"}</definedName>
    <definedName name="___y2" localSheetId="11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6" hidden="1">{"via1",#N/A,TRUE,"general";"via2",#N/A,TRUE,"general";"via3",#N/A,TRUE,"general"}</definedName>
    <definedName name="___y3" localSheetId="14" hidden="1">{"via1",#N/A,TRUE,"general";"via2",#N/A,TRUE,"general";"via3",#N/A,TRUE,"general"}</definedName>
    <definedName name="___y3" localSheetId="12" hidden="1">{"via1",#N/A,TRUE,"general";"via2",#N/A,TRUE,"general";"via3",#N/A,TRUE,"general"}</definedName>
    <definedName name="___y3" localSheetId="3" hidden="1">{"via1",#N/A,TRUE,"general";"via2",#N/A,TRUE,"general";"via3",#N/A,TRUE,"general"}</definedName>
    <definedName name="___y3" localSheetId="10" hidden="1">{"via1",#N/A,TRUE,"general";"via2",#N/A,TRUE,"general";"via3",#N/A,TRUE,"general"}</definedName>
    <definedName name="___y3" localSheetId="9" hidden="1">{"via1",#N/A,TRUE,"general";"via2",#N/A,TRUE,"general";"via3",#N/A,TRUE,"general"}</definedName>
    <definedName name="___y3" localSheetId="13" hidden="1">{"via1",#N/A,TRUE,"general";"via2",#N/A,TRUE,"general";"via3",#N/A,TRUE,"general"}</definedName>
    <definedName name="___y3" localSheetId="4" hidden="1">{"via1",#N/A,TRUE,"general";"via2",#N/A,TRUE,"general";"via3",#N/A,TRUE,"general"}</definedName>
    <definedName name="___y3" localSheetId="11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6" hidden="1">{"via1",#N/A,TRUE,"general";"via2",#N/A,TRUE,"general";"via3",#N/A,TRUE,"general"}</definedName>
    <definedName name="___y4" localSheetId="14" hidden="1">{"via1",#N/A,TRUE,"general";"via2",#N/A,TRUE,"general";"via3",#N/A,TRUE,"general"}</definedName>
    <definedName name="___y4" localSheetId="12" hidden="1">{"via1",#N/A,TRUE,"general";"via2",#N/A,TRUE,"general";"via3",#N/A,TRUE,"general"}</definedName>
    <definedName name="___y4" localSheetId="3" hidden="1">{"via1",#N/A,TRUE,"general";"via2",#N/A,TRUE,"general";"via3",#N/A,TRUE,"general"}</definedName>
    <definedName name="___y4" localSheetId="10" hidden="1">{"via1",#N/A,TRUE,"general";"via2",#N/A,TRUE,"general";"via3",#N/A,TRUE,"general"}</definedName>
    <definedName name="___y4" localSheetId="9" hidden="1">{"via1",#N/A,TRUE,"general";"via2",#N/A,TRUE,"general";"via3",#N/A,TRUE,"general"}</definedName>
    <definedName name="___y4" localSheetId="13" hidden="1">{"via1",#N/A,TRUE,"general";"via2",#N/A,TRUE,"general";"via3",#N/A,TRUE,"general"}</definedName>
    <definedName name="___y4" localSheetId="4" hidden="1">{"via1",#N/A,TRUE,"general";"via2",#N/A,TRUE,"general";"via3",#N/A,TRUE,"general"}</definedName>
    <definedName name="___y4" localSheetId="11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6" hidden="1">{"TAB1",#N/A,TRUE,"GENERAL";"TAB2",#N/A,TRUE,"GENERAL";"TAB3",#N/A,TRUE,"GENERAL";"TAB4",#N/A,TRUE,"GENERAL";"TAB5",#N/A,TRUE,"GENERAL"}</definedName>
    <definedName name="___y5" localSheetId="14" hidden="1">{"TAB1",#N/A,TRUE,"GENERAL";"TAB2",#N/A,TRUE,"GENERAL";"TAB3",#N/A,TRUE,"GENERAL";"TAB4",#N/A,TRUE,"GENERAL";"TAB5",#N/A,TRUE,"GENERAL"}</definedName>
    <definedName name="___y5" localSheetId="12" hidden="1">{"TAB1",#N/A,TRUE,"GENERAL";"TAB2",#N/A,TRUE,"GENERAL";"TAB3",#N/A,TRUE,"GENERAL";"TAB4",#N/A,TRUE,"GENERAL";"TAB5",#N/A,TRUE,"GENERAL"}</definedName>
    <definedName name="___y5" localSheetId="3" hidden="1">{"TAB1",#N/A,TRUE,"GENERAL";"TAB2",#N/A,TRUE,"GENERAL";"TAB3",#N/A,TRUE,"GENERAL";"TAB4",#N/A,TRUE,"GENERAL";"TAB5",#N/A,TRUE,"GENERAL"}</definedName>
    <definedName name="___y5" localSheetId="10" hidden="1">{"TAB1",#N/A,TRUE,"GENERAL";"TAB2",#N/A,TRUE,"GENERAL";"TAB3",#N/A,TRUE,"GENERAL";"TAB4",#N/A,TRUE,"GENERAL";"TAB5",#N/A,TRUE,"GENERAL"}</definedName>
    <definedName name="___y5" localSheetId="9" hidden="1">{"TAB1",#N/A,TRUE,"GENERAL";"TAB2",#N/A,TRUE,"GENERAL";"TAB3",#N/A,TRUE,"GENERAL";"TAB4",#N/A,TRUE,"GENERAL";"TAB5",#N/A,TRUE,"GENERAL"}</definedName>
    <definedName name="___y5" localSheetId="13" hidden="1">{"TAB1",#N/A,TRUE,"GENERAL";"TAB2",#N/A,TRUE,"GENERAL";"TAB3",#N/A,TRUE,"GENERAL";"TAB4",#N/A,TRUE,"GENERAL";"TAB5",#N/A,TRUE,"GENERAL"}</definedName>
    <definedName name="___y5" localSheetId="4" hidden="1">{"TAB1",#N/A,TRUE,"GENERAL";"TAB2",#N/A,TRUE,"GENERAL";"TAB3",#N/A,TRUE,"GENERAL";"TAB4",#N/A,TRUE,"GENERAL";"TAB5",#N/A,TRUE,"GENERAL"}</definedName>
    <definedName name="___y5" localSheetId="11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6" hidden="1">{"via1",#N/A,TRUE,"general";"via2",#N/A,TRUE,"general";"via3",#N/A,TRUE,"general"}</definedName>
    <definedName name="___y6" localSheetId="14" hidden="1">{"via1",#N/A,TRUE,"general";"via2",#N/A,TRUE,"general";"via3",#N/A,TRUE,"general"}</definedName>
    <definedName name="___y6" localSheetId="12" hidden="1">{"via1",#N/A,TRUE,"general";"via2",#N/A,TRUE,"general";"via3",#N/A,TRUE,"general"}</definedName>
    <definedName name="___y6" localSheetId="3" hidden="1">{"via1",#N/A,TRUE,"general";"via2",#N/A,TRUE,"general";"via3",#N/A,TRUE,"general"}</definedName>
    <definedName name="___y6" localSheetId="10" hidden="1">{"via1",#N/A,TRUE,"general";"via2",#N/A,TRUE,"general";"via3",#N/A,TRUE,"general"}</definedName>
    <definedName name="___y6" localSheetId="9" hidden="1">{"via1",#N/A,TRUE,"general";"via2",#N/A,TRUE,"general";"via3",#N/A,TRUE,"general"}</definedName>
    <definedName name="___y6" localSheetId="13" hidden="1">{"via1",#N/A,TRUE,"general";"via2",#N/A,TRUE,"general";"via3",#N/A,TRUE,"general"}</definedName>
    <definedName name="___y6" localSheetId="4" hidden="1">{"via1",#N/A,TRUE,"general";"via2",#N/A,TRUE,"general";"via3",#N/A,TRUE,"general"}</definedName>
    <definedName name="___y6" localSheetId="11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6" hidden="1">{"via1",#N/A,TRUE,"general";"via2",#N/A,TRUE,"general";"via3",#N/A,TRUE,"general"}</definedName>
    <definedName name="___y7" localSheetId="14" hidden="1">{"via1",#N/A,TRUE,"general";"via2",#N/A,TRUE,"general";"via3",#N/A,TRUE,"general"}</definedName>
    <definedName name="___y7" localSheetId="12" hidden="1">{"via1",#N/A,TRUE,"general";"via2",#N/A,TRUE,"general";"via3",#N/A,TRUE,"general"}</definedName>
    <definedName name="___y7" localSheetId="3" hidden="1">{"via1",#N/A,TRUE,"general";"via2",#N/A,TRUE,"general";"via3",#N/A,TRUE,"general"}</definedName>
    <definedName name="___y7" localSheetId="10" hidden="1">{"via1",#N/A,TRUE,"general";"via2",#N/A,TRUE,"general";"via3",#N/A,TRUE,"general"}</definedName>
    <definedName name="___y7" localSheetId="9" hidden="1">{"via1",#N/A,TRUE,"general";"via2",#N/A,TRUE,"general";"via3",#N/A,TRUE,"general"}</definedName>
    <definedName name="___y7" localSheetId="13" hidden="1">{"via1",#N/A,TRUE,"general";"via2",#N/A,TRUE,"general";"via3",#N/A,TRUE,"general"}</definedName>
    <definedName name="___y7" localSheetId="4" hidden="1">{"via1",#N/A,TRUE,"general";"via2",#N/A,TRUE,"general";"via3",#N/A,TRUE,"general"}</definedName>
    <definedName name="___y7" localSheetId="11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6" hidden="1">{"via1",#N/A,TRUE,"general";"via2",#N/A,TRUE,"general";"via3",#N/A,TRUE,"general"}</definedName>
    <definedName name="___y8" localSheetId="14" hidden="1">{"via1",#N/A,TRUE,"general";"via2",#N/A,TRUE,"general";"via3",#N/A,TRUE,"general"}</definedName>
    <definedName name="___y8" localSheetId="12" hidden="1">{"via1",#N/A,TRUE,"general";"via2",#N/A,TRUE,"general";"via3",#N/A,TRUE,"general"}</definedName>
    <definedName name="___y8" localSheetId="3" hidden="1">{"via1",#N/A,TRUE,"general";"via2",#N/A,TRUE,"general";"via3",#N/A,TRUE,"general"}</definedName>
    <definedName name="___y8" localSheetId="10" hidden="1">{"via1",#N/A,TRUE,"general";"via2",#N/A,TRUE,"general";"via3",#N/A,TRUE,"general"}</definedName>
    <definedName name="___y8" localSheetId="9" hidden="1">{"via1",#N/A,TRUE,"general";"via2",#N/A,TRUE,"general";"via3",#N/A,TRUE,"general"}</definedName>
    <definedName name="___y8" localSheetId="13" hidden="1">{"via1",#N/A,TRUE,"general";"via2",#N/A,TRUE,"general";"via3",#N/A,TRUE,"general"}</definedName>
    <definedName name="___y8" localSheetId="4" hidden="1">{"via1",#N/A,TRUE,"general";"via2",#N/A,TRUE,"general";"via3",#N/A,TRUE,"general"}</definedName>
    <definedName name="___y8" localSheetId="1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6" hidden="1">{"TAB1",#N/A,TRUE,"GENERAL";"TAB2",#N/A,TRUE,"GENERAL";"TAB3",#N/A,TRUE,"GENERAL";"TAB4",#N/A,TRUE,"GENERAL";"TAB5",#N/A,TRUE,"GENERAL"}</definedName>
    <definedName name="___y9" localSheetId="14" hidden="1">{"TAB1",#N/A,TRUE,"GENERAL";"TAB2",#N/A,TRUE,"GENERAL";"TAB3",#N/A,TRUE,"GENERAL";"TAB4",#N/A,TRUE,"GENERAL";"TAB5",#N/A,TRUE,"GENERAL"}</definedName>
    <definedName name="___y9" localSheetId="12" hidden="1">{"TAB1",#N/A,TRUE,"GENERAL";"TAB2",#N/A,TRUE,"GENERAL";"TAB3",#N/A,TRUE,"GENERAL";"TAB4",#N/A,TRUE,"GENERAL";"TAB5",#N/A,TRUE,"GENERAL"}</definedName>
    <definedName name="___y9" localSheetId="3" hidden="1">{"TAB1",#N/A,TRUE,"GENERAL";"TAB2",#N/A,TRUE,"GENERAL";"TAB3",#N/A,TRUE,"GENERAL";"TAB4",#N/A,TRUE,"GENERAL";"TAB5",#N/A,TRUE,"GENERAL"}</definedName>
    <definedName name="___y9" localSheetId="10" hidden="1">{"TAB1",#N/A,TRUE,"GENERAL";"TAB2",#N/A,TRUE,"GENERAL";"TAB3",#N/A,TRUE,"GENERAL";"TAB4",#N/A,TRUE,"GENERAL";"TAB5",#N/A,TRUE,"GENERAL"}</definedName>
    <definedName name="___y9" localSheetId="9" hidden="1">{"TAB1",#N/A,TRUE,"GENERAL";"TAB2",#N/A,TRUE,"GENERAL";"TAB3",#N/A,TRUE,"GENERAL";"TAB4",#N/A,TRUE,"GENERAL";"TAB5",#N/A,TRUE,"GENERAL"}</definedName>
    <definedName name="___y9" localSheetId="13" hidden="1">{"TAB1",#N/A,TRUE,"GENERAL";"TAB2",#N/A,TRUE,"GENERAL";"TAB3",#N/A,TRUE,"GENERAL";"TAB4",#N/A,TRUE,"GENERAL";"TAB5",#N/A,TRUE,"GENERAL"}</definedName>
    <definedName name="___y9" localSheetId="4" hidden="1">{"TAB1",#N/A,TRUE,"GENERAL";"TAB2",#N/A,TRUE,"GENERAL";"TAB3",#N/A,TRUE,"GENERAL";"TAB4",#N/A,TRUE,"GENERAL";"TAB5",#N/A,TRUE,"GENERAL"}</definedName>
    <definedName name="___y9" localSheetId="1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6" hidden="1">{"TAB1",#N/A,TRUE,"GENERAL";"TAB2",#N/A,TRUE,"GENERAL";"TAB3",#N/A,TRUE,"GENERAL";"TAB4",#N/A,TRUE,"GENERAL";"TAB5",#N/A,TRUE,"GENERAL"}</definedName>
    <definedName name="___z1" localSheetId="14" hidden="1">{"TAB1",#N/A,TRUE,"GENERAL";"TAB2",#N/A,TRUE,"GENERAL";"TAB3",#N/A,TRUE,"GENERAL";"TAB4",#N/A,TRUE,"GENERAL";"TAB5",#N/A,TRUE,"GENERAL"}</definedName>
    <definedName name="___z1" localSheetId="12" hidden="1">{"TAB1",#N/A,TRUE,"GENERAL";"TAB2",#N/A,TRUE,"GENERAL";"TAB3",#N/A,TRUE,"GENERAL";"TAB4",#N/A,TRUE,"GENERAL";"TAB5",#N/A,TRUE,"GENERAL"}</definedName>
    <definedName name="___z1" localSheetId="3" hidden="1">{"TAB1",#N/A,TRUE,"GENERAL";"TAB2",#N/A,TRUE,"GENERAL";"TAB3",#N/A,TRUE,"GENERAL";"TAB4",#N/A,TRUE,"GENERAL";"TAB5",#N/A,TRUE,"GENERAL"}</definedName>
    <definedName name="___z1" localSheetId="10" hidden="1">{"TAB1",#N/A,TRUE,"GENERAL";"TAB2",#N/A,TRUE,"GENERAL";"TAB3",#N/A,TRUE,"GENERAL";"TAB4",#N/A,TRUE,"GENERAL";"TAB5",#N/A,TRUE,"GENERAL"}</definedName>
    <definedName name="___z1" localSheetId="9" hidden="1">{"TAB1",#N/A,TRUE,"GENERAL";"TAB2",#N/A,TRUE,"GENERAL";"TAB3",#N/A,TRUE,"GENERAL";"TAB4",#N/A,TRUE,"GENERAL";"TAB5",#N/A,TRUE,"GENERAL"}</definedName>
    <definedName name="___z1" localSheetId="13" hidden="1">{"TAB1",#N/A,TRUE,"GENERAL";"TAB2",#N/A,TRUE,"GENERAL";"TAB3",#N/A,TRUE,"GENERAL";"TAB4",#N/A,TRUE,"GENERAL";"TAB5",#N/A,TRUE,"GENERAL"}</definedName>
    <definedName name="___z1" localSheetId="4" hidden="1">{"TAB1",#N/A,TRUE,"GENERAL";"TAB2",#N/A,TRUE,"GENERAL";"TAB3",#N/A,TRUE,"GENERAL";"TAB4",#N/A,TRUE,"GENERAL";"TAB5",#N/A,TRUE,"GENERAL"}</definedName>
    <definedName name="___z1" localSheetId="11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6" hidden="1">{"via1",#N/A,TRUE,"general";"via2",#N/A,TRUE,"general";"via3",#N/A,TRUE,"general"}</definedName>
    <definedName name="___z2" localSheetId="14" hidden="1">{"via1",#N/A,TRUE,"general";"via2",#N/A,TRUE,"general";"via3",#N/A,TRUE,"general"}</definedName>
    <definedName name="___z2" localSheetId="12" hidden="1">{"via1",#N/A,TRUE,"general";"via2",#N/A,TRUE,"general";"via3",#N/A,TRUE,"general"}</definedName>
    <definedName name="___z2" localSheetId="3" hidden="1">{"via1",#N/A,TRUE,"general";"via2",#N/A,TRUE,"general";"via3",#N/A,TRUE,"general"}</definedName>
    <definedName name="___z2" localSheetId="10" hidden="1">{"via1",#N/A,TRUE,"general";"via2",#N/A,TRUE,"general";"via3",#N/A,TRUE,"general"}</definedName>
    <definedName name="___z2" localSheetId="9" hidden="1">{"via1",#N/A,TRUE,"general";"via2",#N/A,TRUE,"general";"via3",#N/A,TRUE,"general"}</definedName>
    <definedName name="___z2" localSheetId="13" hidden="1">{"via1",#N/A,TRUE,"general";"via2",#N/A,TRUE,"general";"via3",#N/A,TRUE,"general"}</definedName>
    <definedName name="___z2" localSheetId="4" hidden="1">{"via1",#N/A,TRUE,"general";"via2",#N/A,TRUE,"general";"via3",#N/A,TRUE,"general"}</definedName>
    <definedName name="___z2" localSheetId="11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6" hidden="1">{"via1",#N/A,TRUE,"general";"via2",#N/A,TRUE,"general";"via3",#N/A,TRUE,"general"}</definedName>
    <definedName name="___z3" localSheetId="14" hidden="1">{"via1",#N/A,TRUE,"general";"via2",#N/A,TRUE,"general";"via3",#N/A,TRUE,"general"}</definedName>
    <definedName name="___z3" localSheetId="12" hidden="1">{"via1",#N/A,TRUE,"general";"via2",#N/A,TRUE,"general";"via3",#N/A,TRUE,"general"}</definedName>
    <definedName name="___z3" localSheetId="3" hidden="1">{"via1",#N/A,TRUE,"general";"via2",#N/A,TRUE,"general";"via3",#N/A,TRUE,"general"}</definedName>
    <definedName name="___z3" localSheetId="10" hidden="1">{"via1",#N/A,TRUE,"general";"via2",#N/A,TRUE,"general";"via3",#N/A,TRUE,"general"}</definedName>
    <definedName name="___z3" localSheetId="9" hidden="1">{"via1",#N/A,TRUE,"general";"via2",#N/A,TRUE,"general";"via3",#N/A,TRUE,"general"}</definedName>
    <definedName name="___z3" localSheetId="13" hidden="1">{"via1",#N/A,TRUE,"general";"via2",#N/A,TRUE,"general";"via3",#N/A,TRUE,"general"}</definedName>
    <definedName name="___z3" localSheetId="4" hidden="1">{"via1",#N/A,TRUE,"general";"via2",#N/A,TRUE,"general";"via3",#N/A,TRUE,"general"}</definedName>
    <definedName name="___z3" localSheetId="1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6" hidden="1">{"TAB1",#N/A,TRUE,"GENERAL";"TAB2",#N/A,TRUE,"GENERAL";"TAB3",#N/A,TRUE,"GENERAL";"TAB4",#N/A,TRUE,"GENERAL";"TAB5",#N/A,TRUE,"GENERAL"}</definedName>
    <definedName name="___z4" localSheetId="14" hidden="1">{"TAB1",#N/A,TRUE,"GENERAL";"TAB2",#N/A,TRUE,"GENERAL";"TAB3",#N/A,TRUE,"GENERAL";"TAB4",#N/A,TRUE,"GENERAL";"TAB5",#N/A,TRUE,"GENERAL"}</definedName>
    <definedName name="___z4" localSheetId="12" hidden="1">{"TAB1",#N/A,TRUE,"GENERAL";"TAB2",#N/A,TRUE,"GENERAL";"TAB3",#N/A,TRUE,"GENERAL";"TAB4",#N/A,TRUE,"GENERAL";"TAB5",#N/A,TRUE,"GENERAL"}</definedName>
    <definedName name="___z4" localSheetId="3" hidden="1">{"TAB1",#N/A,TRUE,"GENERAL";"TAB2",#N/A,TRUE,"GENERAL";"TAB3",#N/A,TRUE,"GENERAL";"TAB4",#N/A,TRUE,"GENERAL";"TAB5",#N/A,TRUE,"GENERAL"}</definedName>
    <definedName name="___z4" localSheetId="10" hidden="1">{"TAB1",#N/A,TRUE,"GENERAL";"TAB2",#N/A,TRUE,"GENERAL";"TAB3",#N/A,TRUE,"GENERAL";"TAB4",#N/A,TRUE,"GENERAL";"TAB5",#N/A,TRUE,"GENERAL"}</definedName>
    <definedName name="___z4" localSheetId="9" hidden="1">{"TAB1",#N/A,TRUE,"GENERAL";"TAB2",#N/A,TRUE,"GENERAL";"TAB3",#N/A,TRUE,"GENERAL";"TAB4",#N/A,TRUE,"GENERAL";"TAB5",#N/A,TRUE,"GENERAL"}</definedName>
    <definedName name="___z4" localSheetId="13" hidden="1">{"TAB1",#N/A,TRUE,"GENERAL";"TAB2",#N/A,TRUE,"GENERAL";"TAB3",#N/A,TRUE,"GENERAL";"TAB4",#N/A,TRUE,"GENERAL";"TAB5",#N/A,TRUE,"GENERAL"}</definedName>
    <definedName name="___z4" localSheetId="4" hidden="1">{"TAB1",#N/A,TRUE,"GENERAL";"TAB2",#N/A,TRUE,"GENERAL";"TAB3",#N/A,TRUE,"GENERAL";"TAB4",#N/A,TRUE,"GENERAL";"TAB5",#N/A,TRUE,"GENERAL"}</definedName>
    <definedName name="___z4" localSheetId="11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6" hidden="1">{"via1",#N/A,TRUE,"general";"via2",#N/A,TRUE,"general";"via3",#N/A,TRUE,"general"}</definedName>
    <definedName name="___z5" localSheetId="14" hidden="1">{"via1",#N/A,TRUE,"general";"via2",#N/A,TRUE,"general";"via3",#N/A,TRUE,"general"}</definedName>
    <definedName name="___z5" localSheetId="12" hidden="1">{"via1",#N/A,TRUE,"general";"via2",#N/A,TRUE,"general";"via3",#N/A,TRUE,"general"}</definedName>
    <definedName name="___z5" localSheetId="3" hidden="1">{"via1",#N/A,TRUE,"general";"via2",#N/A,TRUE,"general";"via3",#N/A,TRUE,"general"}</definedName>
    <definedName name="___z5" localSheetId="10" hidden="1">{"via1",#N/A,TRUE,"general";"via2",#N/A,TRUE,"general";"via3",#N/A,TRUE,"general"}</definedName>
    <definedName name="___z5" localSheetId="9" hidden="1">{"via1",#N/A,TRUE,"general";"via2",#N/A,TRUE,"general";"via3",#N/A,TRUE,"general"}</definedName>
    <definedName name="___z5" localSheetId="13" hidden="1">{"via1",#N/A,TRUE,"general";"via2",#N/A,TRUE,"general";"via3",#N/A,TRUE,"general"}</definedName>
    <definedName name="___z5" localSheetId="4" hidden="1">{"via1",#N/A,TRUE,"general";"via2",#N/A,TRUE,"general";"via3",#N/A,TRUE,"general"}</definedName>
    <definedName name="___z5" localSheetId="11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6" hidden="1">{"TAB1",#N/A,TRUE,"GENERAL";"TAB2",#N/A,TRUE,"GENERAL";"TAB3",#N/A,TRUE,"GENERAL";"TAB4",#N/A,TRUE,"GENERAL";"TAB5",#N/A,TRUE,"GENERAL"}</definedName>
    <definedName name="___z6" localSheetId="14" hidden="1">{"TAB1",#N/A,TRUE,"GENERAL";"TAB2",#N/A,TRUE,"GENERAL";"TAB3",#N/A,TRUE,"GENERAL";"TAB4",#N/A,TRUE,"GENERAL";"TAB5",#N/A,TRUE,"GENERAL"}</definedName>
    <definedName name="___z6" localSheetId="12" hidden="1">{"TAB1",#N/A,TRUE,"GENERAL";"TAB2",#N/A,TRUE,"GENERAL";"TAB3",#N/A,TRUE,"GENERAL";"TAB4",#N/A,TRUE,"GENERAL";"TAB5",#N/A,TRUE,"GENERAL"}</definedName>
    <definedName name="___z6" localSheetId="3" hidden="1">{"TAB1",#N/A,TRUE,"GENERAL";"TAB2",#N/A,TRUE,"GENERAL";"TAB3",#N/A,TRUE,"GENERAL";"TAB4",#N/A,TRUE,"GENERAL";"TAB5",#N/A,TRUE,"GENERAL"}</definedName>
    <definedName name="___z6" localSheetId="10" hidden="1">{"TAB1",#N/A,TRUE,"GENERAL";"TAB2",#N/A,TRUE,"GENERAL";"TAB3",#N/A,TRUE,"GENERAL";"TAB4",#N/A,TRUE,"GENERAL";"TAB5",#N/A,TRUE,"GENERAL"}</definedName>
    <definedName name="___z6" localSheetId="9" hidden="1">{"TAB1",#N/A,TRUE,"GENERAL";"TAB2",#N/A,TRUE,"GENERAL";"TAB3",#N/A,TRUE,"GENERAL";"TAB4",#N/A,TRUE,"GENERAL";"TAB5",#N/A,TRUE,"GENERAL"}</definedName>
    <definedName name="___z6" localSheetId="13" hidden="1">{"TAB1",#N/A,TRUE,"GENERAL";"TAB2",#N/A,TRUE,"GENERAL";"TAB3",#N/A,TRUE,"GENERAL";"TAB4",#N/A,TRUE,"GENERAL";"TAB5",#N/A,TRUE,"GENERAL"}</definedName>
    <definedName name="___z6" localSheetId="4" hidden="1">{"TAB1",#N/A,TRUE,"GENERAL";"TAB2",#N/A,TRUE,"GENERAL";"TAB3",#N/A,TRUE,"GENERAL";"TAB4",#N/A,TRUE,"GENERAL";"TAB5",#N/A,TRUE,"GENERAL"}</definedName>
    <definedName name="___z6" localSheetId="11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" localSheetId="6" hidden="1">[1]G.G!#REF!</definedName>
    <definedName name="__123" localSheetId="14" hidden="1">[1]G.G!#REF!</definedName>
    <definedName name="__123" localSheetId="12" hidden="1">#REF!</definedName>
    <definedName name="__123" localSheetId="13" hidden="1">#REF!</definedName>
    <definedName name="__123" localSheetId="4" hidden="1">#REF!</definedName>
    <definedName name="__123" localSheetId="11" hidden="1">#REF!</definedName>
    <definedName name="__123" hidden="1">#REF!</definedName>
    <definedName name="__1234" localSheetId="6" hidden="1">[1]G.G!#REF!</definedName>
    <definedName name="__1234" localSheetId="14" hidden="1">[1]G.G!#REF!</definedName>
    <definedName name="__1234" localSheetId="12" hidden="1">#REF!</definedName>
    <definedName name="__1234" localSheetId="13" hidden="1">#REF!</definedName>
    <definedName name="__1234" localSheetId="4" hidden="1">#REF!</definedName>
    <definedName name="__1234" localSheetId="11" hidden="1">#REF!</definedName>
    <definedName name="__1234" hidden="1">#REF!</definedName>
    <definedName name="__123Graph_A" localSheetId="6" hidden="1">[2]AIU!$D$338:$D$357</definedName>
    <definedName name="__123Graph_A" localSheetId="14" hidden="1">[2]AIU!$D$338:$D$357</definedName>
    <definedName name="__123Graph_A" hidden="1">#REF!</definedName>
    <definedName name="__123Graph_Acaja" localSheetId="6" hidden="1">[2]EVA!$D$39:$AD$39</definedName>
    <definedName name="__123Graph_Acaja" localSheetId="14" hidden="1">[2]EVA!$D$39:$AD$39</definedName>
    <definedName name="__123Graph_Acaja" hidden="1">#REF!</definedName>
    <definedName name="__123Graph_ACart_AnticAdic" localSheetId="6" hidden="1">[2]EVA!$F$95:$I$95</definedName>
    <definedName name="__123Graph_ACart_AnticAdic" localSheetId="14" hidden="1">[2]EVA!$F$95:$I$95</definedName>
    <definedName name="__123Graph_ACart_AnticAdic" hidden="1">#REF!</definedName>
    <definedName name="__123Graph_AFACTURAC" localSheetId="6" hidden="1">[2]Program!$B$120:$Y$120</definedName>
    <definedName name="__123Graph_AFACTURAC" localSheetId="14" hidden="1">[2]Program!$B$120:$Y$120</definedName>
    <definedName name="__123Graph_AFACTURAC" hidden="1">#REF!</definedName>
    <definedName name="__123Graph_AGraph2" localSheetId="6" hidden="1">[2]AIU!$D$338:$D$357</definedName>
    <definedName name="__123Graph_AGraph2" localSheetId="14" hidden="1">[2]AIU!$D$338:$D$357</definedName>
    <definedName name="__123Graph_AGraph2" hidden="1">#REF!</definedName>
    <definedName name="__123Graph_Bcaja" localSheetId="6" hidden="1">[2]EVA!$D$56:$AD$56</definedName>
    <definedName name="__123Graph_Bcaja" localSheetId="14" hidden="1">[2]EVA!$D$56:$AD$56</definedName>
    <definedName name="__123Graph_Bcaja" hidden="1">#REF!</definedName>
    <definedName name="__123Graph_BCart_AnticAdic" localSheetId="6" hidden="1">[2]EVA!$F$96:$I$96</definedName>
    <definedName name="__123Graph_BCart_AnticAdic" localSheetId="14" hidden="1">[2]EVA!$F$96:$I$96</definedName>
    <definedName name="__123Graph_BCart_AnticAdic" hidden="1">#REF!</definedName>
    <definedName name="__123Graph_C" localSheetId="12" hidden="1">#REF!</definedName>
    <definedName name="__123Graph_C" localSheetId="4" hidden="1">#REF!</definedName>
    <definedName name="__123Graph_C" hidden="1">#REF!</definedName>
    <definedName name="__123Graph_Ccaja" localSheetId="6" hidden="1">[2]EVA!$D$58:$AD$58</definedName>
    <definedName name="__123Graph_Ccaja" localSheetId="14" hidden="1">[2]EVA!$D$58:$AD$58</definedName>
    <definedName name="__123Graph_Ccaja" hidden="1">#REF!</definedName>
    <definedName name="__123Graph_CCart_AnticAdic" localSheetId="6" hidden="1">[2]EVA!$F$97:$I$97</definedName>
    <definedName name="__123Graph_CCart_AnticAdic" localSheetId="14" hidden="1">[2]EVA!$F$97:$I$97</definedName>
    <definedName name="__123Graph_CCart_AnticAdic" hidden="1">#REF!</definedName>
    <definedName name="__123Graph_Dcaja" localSheetId="6" hidden="1">[2]EVA!$D$61:$AD$61</definedName>
    <definedName name="__123Graph_Dcaja" localSheetId="14" hidden="1">[2]EVA!$D$61:$AD$61</definedName>
    <definedName name="__123Graph_Dcaja" hidden="1">#REF!</definedName>
    <definedName name="__123Graph_DCart_AnticAdic" localSheetId="6" hidden="1">[2]EVA!$F$99:$I$99</definedName>
    <definedName name="__123Graph_DCart_AnticAdic" localSheetId="14" hidden="1">[2]EVA!$F$99:$I$99</definedName>
    <definedName name="__123Graph_DCart_AnticAdic" hidden="1">#REF!</definedName>
    <definedName name="__123Graph_E" localSheetId="12" hidden="1">#REF!</definedName>
    <definedName name="__123Graph_E" localSheetId="4" hidden="1">#REF!</definedName>
    <definedName name="__123Graph_E" hidden="1">#REF!</definedName>
    <definedName name="__123Graph_ECart_AnticAdic" localSheetId="6" hidden="1">[2]EVA!$F$99:$I$99</definedName>
    <definedName name="__123Graph_ECart_AnticAdic" localSheetId="14" hidden="1">[2]EVA!$F$99:$I$99</definedName>
    <definedName name="__123Graph_ECart_AnticAdic" hidden="1">#REF!</definedName>
    <definedName name="__123Graph_F" localSheetId="12" hidden="1">#REF!</definedName>
    <definedName name="__123Graph_F" localSheetId="4" hidden="1">#REF!</definedName>
    <definedName name="__123Graph_F" hidden="1">#REF!</definedName>
    <definedName name="__123Graph_LBL_ACart_AnticAdic" localSheetId="6" hidden="1">[2]EVA!$J$95:$K$95</definedName>
    <definedName name="__123Graph_LBL_ACart_AnticAdic" localSheetId="14" hidden="1">[2]EVA!$J$95:$K$95</definedName>
    <definedName name="__123Graph_LBL_ACart_AnticAdic" hidden="1">#REF!</definedName>
    <definedName name="__123Graph_LBL_Ccaja" localSheetId="6" hidden="1">[2]EVA!$D$58:$AD$58</definedName>
    <definedName name="__123Graph_LBL_Ccaja" localSheetId="14" hidden="1">[2]EVA!$D$58:$AD$58</definedName>
    <definedName name="__123Graph_LBL_Ccaja" hidden="1">#REF!</definedName>
    <definedName name="__123Graph_LBL_DCart_AnticAdic" localSheetId="6" hidden="1">[2]EVA!$F$98:$I$98</definedName>
    <definedName name="__123Graph_LBL_DCart_AnticAdic" localSheetId="14" hidden="1">[2]EVA!$F$98:$I$98</definedName>
    <definedName name="__123Graph_LBL_DCart_AnticAdic" hidden="1">#REF!</definedName>
    <definedName name="__123Graph_X" localSheetId="6" hidden="1">[2]AIU!$C$338:$C$357</definedName>
    <definedName name="__123Graph_X" localSheetId="14" hidden="1">[2]AIU!$C$338:$C$357</definedName>
    <definedName name="__123Graph_X" hidden="1">#REF!</definedName>
    <definedName name="__123Graph_Xcaja" localSheetId="6" hidden="1">[2]EVA!$D$6:$AD$6</definedName>
    <definedName name="__123Graph_Xcaja" localSheetId="14" hidden="1">[2]EVA!$D$6:$AD$6</definedName>
    <definedName name="__123Graph_Xcaja" hidden="1">#REF!</definedName>
    <definedName name="__a1" localSheetId="6" hidden="1">{"TAB1",#N/A,TRUE,"GENERAL";"TAB2",#N/A,TRUE,"GENERAL";"TAB3",#N/A,TRUE,"GENERAL";"TAB4",#N/A,TRUE,"GENERAL";"TAB5",#N/A,TRUE,"GENERAL"}</definedName>
    <definedName name="__a1" localSheetId="14" hidden="1">{"TAB1",#N/A,TRUE,"GENERAL";"TAB2",#N/A,TRUE,"GENERAL";"TAB3",#N/A,TRUE,"GENERAL";"TAB4",#N/A,TRUE,"GENERAL";"TAB5",#N/A,TRUE,"GENERAL"}</definedName>
    <definedName name="__a1" localSheetId="12" hidden="1">{"TAB1",#N/A,TRUE,"GENERAL";"TAB2",#N/A,TRUE,"GENERAL";"TAB3",#N/A,TRUE,"GENERAL";"TAB4",#N/A,TRUE,"GENERAL";"TAB5",#N/A,TRUE,"GENERAL"}</definedName>
    <definedName name="__a1" localSheetId="3" hidden="1">{"TAB1",#N/A,TRUE,"GENERAL";"TAB2",#N/A,TRUE,"GENERAL";"TAB3",#N/A,TRUE,"GENERAL";"TAB4",#N/A,TRUE,"GENERAL";"TAB5",#N/A,TRUE,"GENERAL"}</definedName>
    <definedName name="__a1" localSheetId="10" hidden="1">{"TAB1",#N/A,TRUE,"GENERAL";"TAB2",#N/A,TRUE,"GENERAL";"TAB3",#N/A,TRUE,"GENERAL";"TAB4",#N/A,TRUE,"GENERAL";"TAB5",#N/A,TRUE,"GENERAL"}</definedName>
    <definedName name="__a1" localSheetId="9" hidden="1">{"TAB1",#N/A,TRUE,"GENERAL";"TAB2",#N/A,TRUE,"GENERAL";"TAB3",#N/A,TRUE,"GENERAL";"TAB4",#N/A,TRUE,"GENERAL";"TAB5",#N/A,TRUE,"GENERAL"}</definedName>
    <definedName name="__a1" localSheetId="13" hidden="1">{"TAB1",#N/A,TRUE,"GENERAL";"TAB2",#N/A,TRUE,"GENERAL";"TAB3",#N/A,TRUE,"GENERAL";"TAB4",#N/A,TRUE,"GENERAL";"TAB5",#N/A,TRUE,"GENERAL"}</definedName>
    <definedName name="__a1" localSheetId="4" hidden="1">{"TAB1",#N/A,TRUE,"GENERAL";"TAB2",#N/A,TRUE,"GENERAL";"TAB3",#N/A,TRUE,"GENERAL";"TAB4",#N/A,TRUE,"GENERAL";"TAB5",#N/A,TRUE,"GENERAL"}</definedName>
    <definedName name="__a1" localSheetId="1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6" hidden="1">{"TAB1",#N/A,TRUE,"GENERAL";"TAB2",#N/A,TRUE,"GENERAL";"TAB3",#N/A,TRUE,"GENERAL";"TAB4",#N/A,TRUE,"GENERAL";"TAB5",#N/A,TRUE,"GENERAL"}</definedName>
    <definedName name="__a3" localSheetId="14" hidden="1">{"TAB1",#N/A,TRUE,"GENERAL";"TAB2",#N/A,TRUE,"GENERAL";"TAB3",#N/A,TRUE,"GENERAL";"TAB4",#N/A,TRUE,"GENERAL";"TAB5",#N/A,TRUE,"GENERAL"}</definedName>
    <definedName name="__a3" localSheetId="12" hidden="1">{"TAB1",#N/A,TRUE,"GENERAL";"TAB2",#N/A,TRUE,"GENERAL";"TAB3",#N/A,TRUE,"GENERAL";"TAB4",#N/A,TRUE,"GENERAL";"TAB5",#N/A,TRUE,"GENERAL"}</definedName>
    <definedName name="__a3" localSheetId="3" hidden="1">{"TAB1",#N/A,TRUE,"GENERAL";"TAB2",#N/A,TRUE,"GENERAL";"TAB3",#N/A,TRUE,"GENERAL";"TAB4",#N/A,TRUE,"GENERAL";"TAB5",#N/A,TRUE,"GENERAL"}</definedName>
    <definedName name="__a3" localSheetId="10" hidden="1">{"TAB1",#N/A,TRUE,"GENERAL";"TAB2",#N/A,TRUE,"GENERAL";"TAB3",#N/A,TRUE,"GENERAL";"TAB4",#N/A,TRUE,"GENERAL";"TAB5",#N/A,TRUE,"GENERAL"}</definedName>
    <definedName name="__a3" localSheetId="9" hidden="1">{"TAB1",#N/A,TRUE,"GENERAL";"TAB2",#N/A,TRUE,"GENERAL";"TAB3",#N/A,TRUE,"GENERAL";"TAB4",#N/A,TRUE,"GENERAL";"TAB5",#N/A,TRUE,"GENERAL"}</definedName>
    <definedName name="__a3" localSheetId="13" hidden="1">{"TAB1",#N/A,TRUE,"GENERAL";"TAB2",#N/A,TRUE,"GENERAL";"TAB3",#N/A,TRUE,"GENERAL";"TAB4",#N/A,TRUE,"GENERAL";"TAB5",#N/A,TRUE,"GENERAL"}</definedName>
    <definedName name="__a3" localSheetId="4" hidden="1">{"TAB1",#N/A,TRUE,"GENERAL";"TAB2",#N/A,TRUE,"GENERAL";"TAB3",#N/A,TRUE,"GENERAL";"TAB4",#N/A,TRUE,"GENERAL";"TAB5",#N/A,TRUE,"GENERAL"}</definedName>
    <definedName name="__a3" localSheetId="1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6" hidden="1">{"via1",#N/A,TRUE,"general";"via2",#N/A,TRUE,"general";"via3",#N/A,TRUE,"general"}</definedName>
    <definedName name="__a4" localSheetId="14" hidden="1">{"via1",#N/A,TRUE,"general";"via2",#N/A,TRUE,"general";"via3",#N/A,TRUE,"general"}</definedName>
    <definedName name="__a4" localSheetId="12" hidden="1">{"via1",#N/A,TRUE,"general";"via2",#N/A,TRUE,"general";"via3",#N/A,TRUE,"general"}</definedName>
    <definedName name="__a4" localSheetId="3" hidden="1">{"via1",#N/A,TRUE,"general";"via2",#N/A,TRUE,"general";"via3",#N/A,TRUE,"general"}</definedName>
    <definedName name="__a4" localSheetId="10" hidden="1">{"via1",#N/A,TRUE,"general";"via2",#N/A,TRUE,"general";"via3",#N/A,TRUE,"general"}</definedName>
    <definedName name="__a4" localSheetId="9" hidden="1">{"via1",#N/A,TRUE,"general";"via2",#N/A,TRUE,"general";"via3",#N/A,TRUE,"general"}</definedName>
    <definedName name="__a4" localSheetId="13" hidden="1">{"via1",#N/A,TRUE,"general";"via2",#N/A,TRUE,"general";"via3",#N/A,TRUE,"general"}</definedName>
    <definedName name="__a4" localSheetId="4" hidden="1">{"via1",#N/A,TRUE,"general";"via2",#N/A,TRUE,"general";"via3",#N/A,TRUE,"general"}</definedName>
    <definedName name="__a4" localSheetId="1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6" hidden="1">{"TAB1",#N/A,TRUE,"GENERAL";"TAB2",#N/A,TRUE,"GENERAL";"TAB3",#N/A,TRUE,"GENERAL";"TAB4",#N/A,TRUE,"GENERAL";"TAB5",#N/A,TRUE,"GENERAL"}</definedName>
    <definedName name="__a5" localSheetId="14" hidden="1">{"TAB1",#N/A,TRUE,"GENERAL";"TAB2",#N/A,TRUE,"GENERAL";"TAB3",#N/A,TRUE,"GENERAL";"TAB4",#N/A,TRUE,"GENERAL";"TAB5",#N/A,TRUE,"GENERAL"}</definedName>
    <definedName name="__a5" localSheetId="12" hidden="1">{"TAB1",#N/A,TRUE,"GENERAL";"TAB2",#N/A,TRUE,"GENERAL";"TAB3",#N/A,TRUE,"GENERAL";"TAB4",#N/A,TRUE,"GENERAL";"TAB5",#N/A,TRUE,"GENERAL"}</definedName>
    <definedName name="__a5" localSheetId="3" hidden="1">{"TAB1",#N/A,TRUE,"GENERAL";"TAB2",#N/A,TRUE,"GENERAL";"TAB3",#N/A,TRUE,"GENERAL";"TAB4",#N/A,TRUE,"GENERAL";"TAB5",#N/A,TRUE,"GENERAL"}</definedName>
    <definedName name="__a5" localSheetId="10" hidden="1">{"TAB1",#N/A,TRUE,"GENERAL";"TAB2",#N/A,TRUE,"GENERAL";"TAB3",#N/A,TRUE,"GENERAL";"TAB4",#N/A,TRUE,"GENERAL";"TAB5",#N/A,TRUE,"GENERAL"}</definedName>
    <definedName name="__a5" localSheetId="9" hidden="1">{"TAB1",#N/A,TRUE,"GENERAL";"TAB2",#N/A,TRUE,"GENERAL";"TAB3",#N/A,TRUE,"GENERAL";"TAB4",#N/A,TRUE,"GENERAL";"TAB5",#N/A,TRUE,"GENERAL"}</definedName>
    <definedName name="__a5" localSheetId="13" hidden="1">{"TAB1",#N/A,TRUE,"GENERAL";"TAB2",#N/A,TRUE,"GENERAL";"TAB3",#N/A,TRUE,"GENERAL";"TAB4",#N/A,TRUE,"GENERAL";"TAB5",#N/A,TRUE,"GENERAL"}</definedName>
    <definedName name="__a5" localSheetId="4" hidden="1">{"TAB1",#N/A,TRUE,"GENERAL";"TAB2",#N/A,TRUE,"GENERAL";"TAB3",#N/A,TRUE,"GENERAL";"TAB4",#N/A,TRUE,"GENERAL";"TAB5",#N/A,TRUE,"GENERAL"}</definedName>
    <definedName name="__a5" localSheetId="1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6" hidden="1">{"TAB1",#N/A,TRUE,"GENERAL";"TAB2",#N/A,TRUE,"GENERAL";"TAB3",#N/A,TRUE,"GENERAL";"TAB4",#N/A,TRUE,"GENERAL";"TAB5",#N/A,TRUE,"GENERAL"}</definedName>
    <definedName name="__a6" localSheetId="14" hidden="1">{"TAB1",#N/A,TRUE,"GENERAL";"TAB2",#N/A,TRUE,"GENERAL";"TAB3",#N/A,TRUE,"GENERAL";"TAB4",#N/A,TRUE,"GENERAL";"TAB5",#N/A,TRUE,"GENERAL"}</definedName>
    <definedName name="__a6" localSheetId="12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localSheetId="10" hidden="1">{"TAB1",#N/A,TRUE,"GENERAL";"TAB2",#N/A,TRUE,"GENERAL";"TAB3",#N/A,TRUE,"GENERAL";"TAB4",#N/A,TRUE,"GENERAL";"TAB5",#N/A,TRUE,"GENERAL"}</definedName>
    <definedName name="__a6" localSheetId="9" hidden="1">{"TAB1",#N/A,TRUE,"GENERAL";"TAB2",#N/A,TRUE,"GENERAL";"TAB3",#N/A,TRUE,"GENERAL";"TAB4",#N/A,TRUE,"GENERAL";"TAB5",#N/A,TRUE,"GENERAL"}</definedName>
    <definedName name="__a6" localSheetId="13" hidden="1">{"TAB1",#N/A,TRUE,"GENERAL";"TAB2",#N/A,TRUE,"GENERAL";"TAB3",#N/A,TRUE,"GENERAL";"TAB4",#N/A,TRUE,"GENERAL";"TAB5",#N/A,TRUE,"GENERAL"}</definedName>
    <definedName name="__a6" localSheetId="4" hidden="1">{"TAB1",#N/A,TRUE,"GENERAL";"TAB2",#N/A,TRUE,"GENERAL";"TAB3",#N/A,TRUE,"GENERAL";"TAB4",#N/A,TRUE,"GENERAL";"TAB5",#N/A,TRUE,"GENERAL"}</definedName>
    <definedName name="__a6" localSheetId="1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H12">#REF!</definedName>
    <definedName name="__ADM12">#REF!</definedName>
    <definedName name="__ADM2">#REF!</definedName>
    <definedName name="__ADM3">#REF!</definedName>
    <definedName name="__ADM34">#REF!</definedName>
    <definedName name="__ADM4">#REF!</definedName>
    <definedName name="__ADP1">#REF!</definedName>
    <definedName name="__AFC1">#REF!</definedName>
    <definedName name="__AFC3">#REF!</definedName>
    <definedName name="__AFC5">#REF!</definedName>
    <definedName name="__AIU1">#REF!</definedName>
    <definedName name="__AIU2">#REF!</definedName>
    <definedName name="__AIU3">#REF!</definedName>
    <definedName name="__AIU5">#REF!</definedName>
    <definedName name="__B104445">#REF!</definedName>
    <definedName name="__b2" localSheetId="6" hidden="1">{"TAB1",#N/A,TRUE,"GENERAL";"TAB2",#N/A,TRUE,"GENERAL";"TAB3",#N/A,TRUE,"GENERAL";"TAB4",#N/A,TRUE,"GENERAL";"TAB5",#N/A,TRUE,"GENERAL"}</definedName>
    <definedName name="__b2" localSheetId="14" hidden="1">{"TAB1",#N/A,TRUE,"GENERAL";"TAB2",#N/A,TRUE,"GENERAL";"TAB3",#N/A,TRUE,"GENERAL";"TAB4",#N/A,TRUE,"GENERAL";"TAB5",#N/A,TRUE,"GENERAL"}</definedName>
    <definedName name="__b2" localSheetId="12" hidden="1">{"TAB1",#N/A,TRUE,"GENERAL";"TAB2",#N/A,TRUE,"GENERAL";"TAB3",#N/A,TRUE,"GENERAL";"TAB4",#N/A,TRUE,"GENERAL";"TAB5",#N/A,TRUE,"GENERAL"}</definedName>
    <definedName name="__b2" localSheetId="3" hidden="1">{"TAB1",#N/A,TRUE,"GENERAL";"TAB2",#N/A,TRUE,"GENERAL";"TAB3",#N/A,TRUE,"GENERAL";"TAB4",#N/A,TRUE,"GENERAL";"TAB5",#N/A,TRUE,"GENERAL"}</definedName>
    <definedName name="__b2" localSheetId="10" hidden="1">{"TAB1",#N/A,TRUE,"GENERAL";"TAB2",#N/A,TRUE,"GENERAL";"TAB3",#N/A,TRUE,"GENERAL";"TAB4",#N/A,TRUE,"GENERAL";"TAB5",#N/A,TRUE,"GENERAL"}</definedName>
    <definedName name="__b2" localSheetId="9" hidden="1">{"TAB1",#N/A,TRUE,"GENERAL";"TAB2",#N/A,TRUE,"GENERAL";"TAB3",#N/A,TRUE,"GENERAL";"TAB4",#N/A,TRUE,"GENERAL";"TAB5",#N/A,TRUE,"GENERAL"}</definedName>
    <definedName name="__b2" localSheetId="13" hidden="1">{"TAB1",#N/A,TRUE,"GENERAL";"TAB2",#N/A,TRUE,"GENERAL";"TAB3",#N/A,TRUE,"GENERAL";"TAB4",#N/A,TRUE,"GENERAL";"TAB5",#N/A,TRUE,"GENERAL"}</definedName>
    <definedName name="__b2" localSheetId="4" hidden="1">{"TAB1",#N/A,TRUE,"GENERAL";"TAB2",#N/A,TRUE,"GENERAL";"TAB3",#N/A,TRUE,"GENERAL";"TAB4",#N/A,TRUE,"GENERAL";"TAB5",#N/A,TRUE,"GENERAL"}</definedName>
    <definedName name="__b2" localSheetId="1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6" hidden="1">{"TAB1",#N/A,TRUE,"GENERAL";"TAB2",#N/A,TRUE,"GENERAL";"TAB3",#N/A,TRUE,"GENERAL";"TAB4",#N/A,TRUE,"GENERAL";"TAB5",#N/A,TRUE,"GENERAL"}</definedName>
    <definedName name="__b3" localSheetId="14" hidden="1">{"TAB1",#N/A,TRUE,"GENERAL";"TAB2",#N/A,TRUE,"GENERAL";"TAB3",#N/A,TRUE,"GENERAL";"TAB4",#N/A,TRUE,"GENERAL";"TAB5",#N/A,TRUE,"GENERAL"}</definedName>
    <definedName name="__b3" localSheetId="12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localSheetId="10" hidden="1">{"TAB1",#N/A,TRUE,"GENERAL";"TAB2",#N/A,TRUE,"GENERAL";"TAB3",#N/A,TRUE,"GENERAL";"TAB4",#N/A,TRUE,"GENERAL";"TAB5",#N/A,TRUE,"GENERAL"}</definedName>
    <definedName name="__b3" localSheetId="9" hidden="1">{"TAB1",#N/A,TRUE,"GENERAL";"TAB2",#N/A,TRUE,"GENERAL";"TAB3",#N/A,TRUE,"GENERAL";"TAB4",#N/A,TRUE,"GENERAL";"TAB5",#N/A,TRUE,"GENERAL"}</definedName>
    <definedName name="__b3" localSheetId="13" hidden="1">{"TAB1",#N/A,TRUE,"GENERAL";"TAB2",#N/A,TRUE,"GENERAL";"TAB3",#N/A,TRUE,"GENERAL";"TAB4",#N/A,TRUE,"GENERAL";"TAB5",#N/A,TRUE,"GENERAL"}</definedName>
    <definedName name="__b3" localSheetId="4" hidden="1">{"TAB1",#N/A,TRUE,"GENERAL";"TAB2",#N/A,TRUE,"GENERAL";"TAB3",#N/A,TRUE,"GENERAL";"TAB4",#N/A,TRUE,"GENERAL";"TAB5",#N/A,TRUE,"GENERAL"}</definedName>
    <definedName name="__b3" localSheetId="1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6" hidden="1">{"TAB1",#N/A,TRUE,"GENERAL";"TAB2",#N/A,TRUE,"GENERAL";"TAB3",#N/A,TRUE,"GENERAL";"TAB4",#N/A,TRUE,"GENERAL";"TAB5",#N/A,TRUE,"GENERAL"}</definedName>
    <definedName name="__b4" localSheetId="14" hidden="1">{"TAB1",#N/A,TRUE,"GENERAL";"TAB2",#N/A,TRUE,"GENERAL";"TAB3",#N/A,TRUE,"GENERAL";"TAB4",#N/A,TRUE,"GENERAL";"TAB5",#N/A,TRUE,"GENERAL"}</definedName>
    <definedName name="__b4" localSheetId="12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localSheetId="10" hidden="1">{"TAB1",#N/A,TRUE,"GENERAL";"TAB2",#N/A,TRUE,"GENERAL";"TAB3",#N/A,TRUE,"GENERAL";"TAB4",#N/A,TRUE,"GENERAL";"TAB5",#N/A,TRUE,"GENERAL"}</definedName>
    <definedName name="__b4" localSheetId="9" hidden="1">{"TAB1",#N/A,TRUE,"GENERAL";"TAB2",#N/A,TRUE,"GENERAL";"TAB3",#N/A,TRUE,"GENERAL";"TAB4",#N/A,TRUE,"GENERAL";"TAB5",#N/A,TRUE,"GENERAL"}</definedName>
    <definedName name="__b4" localSheetId="13" hidden="1">{"TAB1",#N/A,TRUE,"GENERAL";"TAB2",#N/A,TRUE,"GENERAL";"TAB3",#N/A,TRUE,"GENERAL";"TAB4",#N/A,TRUE,"GENERAL";"TAB5",#N/A,TRUE,"GENERAL"}</definedName>
    <definedName name="__b4" localSheetId="4" hidden="1">{"TAB1",#N/A,TRUE,"GENERAL";"TAB2",#N/A,TRUE,"GENERAL";"TAB3",#N/A,TRUE,"GENERAL";"TAB4",#N/A,TRUE,"GENERAL";"TAB5",#N/A,TRUE,"GENERAL"}</definedName>
    <definedName name="__b4" localSheetId="1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6" hidden="1">{"TAB1",#N/A,TRUE,"GENERAL";"TAB2",#N/A,TRUE,"GENERAL";"TAB3",#N/A,TRUE,"GENERAL";"TAB4",#N/A,TRUE,"GENERAL";"TAB5",#N/A,TRUE,"GENERAL"}</definedName>
    <definedName name="__b5" localSheetId="14" hidden="1">{"TAB1",#N/A,TRUE,"GENERAL";"TAB2",#N/A,TRUE,"GENERAL";"TAB3",#N/A,TRUE,"GENERAL";"TAB4",#N/A,TRUE,"GENERAL";"TAB5",#N/A,TRUE,"GENERAL"}</definedName>
    <definedName name="__b5" localSheetId="12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localSheetId="10" hidden="1">{"TAB1",#N/A,TRUE,"GENERAL";"TAB2",#N/A,TRUE,"GENERAL";"TAB3",#N/A,TRUE,"GENERAL";"TAB4",#N/A,TRUE,"GENERAL";"TAB5",#N/A,TRUE,"GENERAL"}</definedName>
    <definedName name="__b5" localSheetId="9" hidden="1">{"TAB1",#N/A,TRUE,"GENERAL";"TAB2",#N/A,TRUE,"GENERAL";"TAB3",#N/A,TRUE,"GENERAL";"TAB4",#N/A,TRUE,"GENERAL";"TAB5",#N/A,TRUE,"GENERAL"}</definedName>
    <definedName name="__b5" localSheetId="13" hidden="1">{"TAB1",#N/A,TRUE,"GENERAL";"TAB2",#N/A,TRUE,"GENERAL";"TAB3",#N/A,TRUE,"GENERAL";"TAB4",#N/A,TRUE,"GENERAL";"TAB5",#N/A,TRUE,"GENERAL"}</definedName>
    <definedName name="__b5" localSheetId="4" hidden="1">{"TAB1",#N/A,TRUE,"GENERAL";"TAB2",#N/A,TRUE,"GENERAL";"TAB3",#N/A,TRUE,"GENERAL";"TAB4",#N/A,TRUE,"GENERAL";"TAB5",#N/A,TRUE,"GENERAL"}</definedName>
    <definedName name="__b5" localSheetId="1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6" hidden="1">{"TAB1",#N/A,TRUE,"GENERAL";"TAB2",#N/A,TRUE,"GENERAL";"TAB3",#N/A,TRUE,"GENERAL";"TAB4",#N/A,TRUE,"GENERAL";"TAB5",#N/A,TRUE,"GENERAL"}</definedName>
    <definedName name="__b6" localSheetId="14" hidden="1">{"TAB1",#N/A,TRUE,"GENERAL";"TAB2",#N/A,TRUE,"GENERAL";"TAB3",#N/A,TRUE,"GENERAL";"TAB4",#N/A,TRUE,"GENERAL";"TAB5",#N/A,TRUE,"GENERAL"}</definedName>
    <definedName name="__b6" localSheetId="12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localSheetId="10" hidden="1">{"TAB1",#N/A,TRUE,"GENERAL";"TAB2",#N/A,TRUE,"GENERAL";"TAB3",#N/A,TRUE,"GENERAL";"TAB4",#N/A,TRUE,"GENERAL";"TAB5",#N/A,TRUE,"GENERAL"}</definedName>
    <definedName name="__b6" localSheetId="9" hidden="1">{"TAB1",#N/A,TRUE,"GENERAL";"TAB2",#N/A,TRUE,"GENERAL";"TAB3",#N/A,TRUE,"GENERAL";"TAB4",#N/A,TRUE,"GENERAL";"TAB5",#N/A,TRUE,"GENERAL"}</definedName>
    <definedName name="__b6" localSheetId="13" hidden="1">{"TAB1",#N/A,TRUE,"GENERAL";"TAB2",#N/A,TRUE,"GENERAL";"TAB3",#N/A,TRUE,"GENERAL";"TAB4",#N/A,TRUE,"GENERAL";"TAB5",#N/A,TRUE,"GENERAL"}</definedName>
    <definedName name="__b6" localSheetId="4" hidden="1">{"TAB1",#N/A,TRUE,"GENERAL";"TAB2",#N/A,TRUE,"GENERAL";"TAB3",#N/A,TRUE,"GENERAL";"TAB4",#N/A,TRUE,"GENERAL";"TAB5",#N/A,TRUE,"GENERAL"}</definedName>
    <definedName name="__b6" localSheetId="1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6" hidden="1">{"via1",#N/A,TRUE,"general";"via2",#N/A,TRUE,"general";"via3",#N/A,TRUE,"general"}</definedName>
    <definedName name="__b7" localSheetId="14" hidden="1">{"via1",#N/A,TRUE,"general";"via2",#N/A,TRUE,"general";"via3",#N/A,TRUE,"general"}</definedName>
    <definedName name="__b7" localSheetId="12" hidden="1">{"via1",#N/A,TRUE,"general";"via2",#N/A,TRUE,"general";"via3",#N/A,TRUE,"general"}</definedName>
    <definedName name="__b7" localSheetId="3" hidden="1">{"via1",#N/A,TRUE,"general";"via2",#N/A,TRUE,"general";"via3",#N/A,TRUE,"general"}</definedName>
    <definedName name="__b7" localSheetId="10" hidden="1">{"via1",#N/A,TRUE,"general";"via2",#N/A,TRUE,"general";"via3",#N/A,TRUE,"general"}</definedName>
    <definedName name="__b7" localSheetId="9" hidden="1">{"via1",#N/A,TRUE,"general";"via2",#N/A,TRUE,"general";"via3",#N/A,TRUE,"general"}</definedName>
    <definedName name="__b7" localSheetId="13" hidden="1">{"via1",#N/A,TRUE,"general";"via2",#N/A,TRUE,"general";"via3",#N/A,TRUE,"general"}</definedName>
    <definedName name="__b7" localSheetId="4" hidden="1">{"via1",#N/A,TRUE,"general";"via2",#N/A,TRUE,"general";"via3",#N/A,TRUE,"general"}</definedName>
    <definedName name="__b7" localSheetId="1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6" hidden="1">{"via1",#N/A,TRUE,"general";"via2",#N/A,TRUE,"general";"via3",#N/A,TRUE,"general"}</definedName>
    <definedName name="__b8" localSheetId="14" hidden="1">{"via1",#N/A,TRUE,"general";"via2",#N/A,TRUE,"general";"via3",#N/A,TRUE,"general"}</definedName>
    <definedName name="__b8" localSheetId="12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localSheetId="10" hidden="1">{"via1",#N/A,TRUE,"general";"via2",#N/A,TRUE,"general";"via3",#N/A,TRUE,"general"}</definedName>
    <definedName name="__b8" localSheetId="9" hidden="1">{"via1",#N/A,TRUE,"general";"via2",#N/A,TRUE,"general";"via3",#N/A,TRUE,"general"}</definedName>
    <definedName name="__b8" localSheetId="13" hidden="1">{"via1",#N/A,TRUE,"general";"via2",#N/A,TRUE,"general";"via3",#N/A,TRUE,"general"}</definedName>
    <definedName name="__b8" localSheetId="4" hidden="1">{"via1",#N/A,TRUE,"general";"via2",#N/A,TRUE,"general";"via3",#N/A,TRUE,"general"}</definedName>
    <definedName name="__b8" localSheetId="11" hidden="1">{"via1",#N/A,TRUE,"general";"via2",#N/A,TRUE,"general";"via3",#N/A,TRUE,"general"}</definedName>
    <definedName name="__b8" hidden="1">{"via1",#N/A,TRUE,"general";"via2",#N/A,TRUE,"general";"via3",#N/A,TRUE,"general"}</definedName>
    <definedName name="__BAZ10">#REF!</definedName>
    <definedName name="__bb9" localSheetId="6" hidden="1">{"TAB1",#N/A,TRUE,"GENERAL";"TAB2",#N/A,TRUE,"GENERAL";"TAB3",#N/A,TRUE,"GENERAL";"TAB4",#N/A,TRUE,"GENERAL";"TAB5",#N/A,TRUE,"GENERAL"}</definedName>
    <definedName name="__bb9" localSheetId="14" hidden="1">{"TAB1",#N/A,TRUE,"GENERAL";"TAB2",#N/A,TRUE,"GENERAL";"TAB3",#N/A,TRUE,"GENERAL";"TAB4",#N/A,TRUE,"GENERAL";"TAB5",#N/A,TRUE,"GENERAL"}</definedName>
    <definedName name="__bb9" localSheetId="12" hidden="1">{"TAB1",#N/A,TRUE,"GENERAL";"TAB2",#N/A,TRUE,"GENERAL";"TAB3",#N/A,TRUE,"GENERAL";"TAB4",#N/A,TRUE,"GENERAL";"TAB5",#N/A,TRUE,"GENERAL"}</definedName>
    <definedName name="__bb9" localSheetId="3" hidden="1">{"TAB1",#N/A,TRUE,"GENERAL";"TAB2",#N/A,TRUE,"GENERAL";"TAB3",#N/A,TRUE,"GENERAL";"TAB4",#N/A,TRUE,"GENERAL";"TAB5",#N/A,TRUE,"GENERAL"}</definedName>
    <definedName name="__bb9" localSheetId="10" hidden="1">{"TAB1",#N/A,TRUE,"GENERAL";"TAB2",#N/A,TRUE,"GENERAL";"TAB3",#N/A,TRUE,"GENERAL";"TAB4",#N/A,TRUE,"GENERAL";"TAB5",#N/A,TRUE,"GENERAL"}</definedName>
    <definedName name="__bb9" localSheetId="9" hidden="1">{"TAB1",#N/A,TRUE,"GENERAL";"TAB2",#N/A,TRUE,"GENERAL";"TAB3",#N/A,TRUE,"GENERAL";"TAB4",#N/A,TRUE,"GENERAL";"TAB5",#N/A,TRUE,"GENERAL"}</definedName>
    <definedName name="__bb9" localSheetId="13" hidden="1">{"TAB1",#N/A,TRUE,"GENERAL";"TAB2",#N/A,TRUE,"GENERAL";"TAB3",#N/A,TRUE,"GENERAL";"TAB4",#N/A,TRUE,"GENERAL";"TAB5",#N/A,TRUE,"GENERAL"}</definedName>
    <definedName name="__bb9" localSheetId="4" hidden="1">{"TAB1",#N/A,TRUE,"GENERAL";"TAB2",#N/A,TRUE,"GENERAL";"TAB3",#N/A,TRUE,"GENERAL";"TAB4",#N/A,TRUE,"GENERAL";"TAB5",#N/A,TRUE,"GENERAL"}</definedName>
    <definedName name="__bb9" localSheetId="1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6" hidden="1">{"TAB1",#N/A,TRUE,"GENERAL";"TAB2",#N/A,TRUE,"GENERAL";"TAB3",#N/A,TRUE,"GENERAL";"TAB4",#N/A,TRUE,"GENERAL";"TAB5",#N/A,TRUE,"GENERAL"}</definedName>
    <definedName name="__bgb5" localSheetId="14" hidden="1">{"TAB1",#N/A,TRUE,"GENERAL";"TAB2",#N/A,TRUE,"GENERAL";"TAB3",#N/A,TRUE,"GENERAL";"TAB4",#N/A,TRUE,"GENERAL";"TAB5",#N/A,TRUE,"GENERAL"}</definedName>
    <definedName name="__bgb5" localSheetId="12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localSheetId="10" hidden="1">{"TAB1",#N/A,TRUE,"GENERAL";"TAB2",#N/A,TRUE,"GENERAL";"TAB3",#N/A,TRUE,"GENERAL";"TAB4",#N/A,TRUE,"GENERAL";"TAB5",#N/A,TRUE,"GENERAL"}</definedName>
    <definedName name="__bgb5" localSheetId="9" hidden="1">{"TAB1",#N/A,TRUE,"GENERAL";"TAB2",#N/A,TRUE,"GENERAL";"TAB3",#N/A,TRUE,"GENERAL";"TAB4",#N/A,TRUE,"GENERAL";"TAB5",#N/A,TRUE,"GENERAL"}</definedName>
    <definedName name="__bgb5" localSheetId="13" hidden="1">{"TAB1",#N/A,TRUE,"GENERAL";"TAB2",#N/A,TRUE,"GENERAL";"TAB3",#N/A,TRUE,"GENERAL";"TAB4",#N/A,TRUE,"GENERAL";"TAB5",#N/A,TRUE,"GENERAL"}</definedName>
    <definedName name="__bgb5" localSheetId="4" hidden="1">{"TAB1",#N/A,TRUE,"GENERAL";"TAB2",#N/A,TRUE,"GENERAL";"TAB3",#N/A,TRUE,"GENERAL";"TAB4",#N/A,TRUE,"GENERAL";"TAB5",#N/A,TRUE,"GENERAL"}</definedName>
    <definedName name="__bgb5" localSheetId="1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LO20">#REF!</definedName>
    <definedName name="__C2254JH">#REF!</definedName>
    <definedName name="__C2256JH">#REF!</definedName>
    <definedName name="__C452JH">#REF!</definedName>
    <definedName name="__C903L">#REF!</definedName>
    <definedName name="__C908J">#REF!</definedName>
    <definedName name="__CAC1">#REF!</definedName>
    <definedName name="__CAC3">#REF!</definedName>
    <definedName name="__CAC5">#REF!</definedName>
    <definedName name="__CAN28">#REF!</definedName>
    <definedName name="__Cod1">#REF!</definedName>
    <definedName name="__CUA44">#REF!</definedName>
    <definedName name="__EEF110">#REF!</definedName>
    <definedName name="__ETF315">#REF!</definedName>
    <definedName name="__FYB02">#REF!</definedName>
    <definedName name="__FYB03">#REF!</definedName>
    <definedName name="__FYB04">#REF!</definedName>
    <definedName name="__FYB08">#REF!</definedName>
    <definedName name="__FYB10">#REF!</definedName>
    <definedName name="__g2" localSheetId="6" hidden="1">{"TAB1",#N/A,TRUE,"GENERAL";"TAB2",#N/A,TRUE,"GENERAL";"TAB3",#N/A,TRUE,"GENERAL";"TAB4",#N/A,TRUE,"GENERAL";"TAB5",#N/A,TRUE,"GENERAL"}</definedName>
    <definedName name="__g2" localSheetId="14" hidden="1">{"TAB1",#N/A,TRUE,"GENERAL";"TAB2",#N/A,TRUE,"GENERAL";"TAB3",#N/A,TRUE,"GENERAL";"TAB4",#N/A,TRUE,"GENERAL";"TAB5",#N/A,TRUE,"GENERAL"}</definedName>
    <definedName name="__g2" localSheetId="12" hidden="1">{"TAB1",#N/A,TRUE,"GENERAL";"TAB2",#N/A,TRUE,"GENERAL";"TAB3",#N/A,TRUE,"GENERAL";"TAB4",#N/A,TRUE,"GENERAL";"TAB5",#N/A,TRUE,"GENERAL"}</definedName>
    <definedName name="__g2" localSheetId="3" hidden="1">{"TAB1",#N/A,TRUE,"GENERAL";"TAB2",#N/A,TRUE,"GENERAL";"TAB3",#N/A,TRUE,"GENERAL";"TAB4",#N/A,TRUE,"GENERAL";"TAB5",#N/A,TRUE,"GENERAL"}</definedName>
    <definedName name="__g2" localSheetId="10" hidden="1">{"TAB1",#N/A,TRUE,"GENERAL";"TAB2",#N/A,TRUE,"GENERAL";"TAB3",#N/A,TRUE,"GENERAL";"TAB4",#N/A,TRUE,"GENERAL";"TAB5",#N/A,TRUE,"GENERAL"}</definedName>
    <definedName name="__g2" localSheetId="9" hidden="1">{"TAB1",#N/A,TRUE,"GENERAL";"TAB2",#N/A,TRUE,"GENERAL";"TAB3",#N/A,TRUE,"GENERAL";"TAB4",#N/A,TRUE,"GENERAL";"TAB5",#N/A,TRUE,"GENERAL"}</definedName>
    <definedName name="__g2" localSheetId="13" hidden="1">{"TAB1",#N/A,TRUE,"GENERAL";"TAB2",#N/A,TRUE,"GENERAL";"TAB3",#N/A,TRUE,"GENERAL";"TAB4",#N/A,TRUE,"GENERAL";"TAB5",#N/A,TRUE,"GENERAL"}</definedName>
    <definedName name="__g2" localSheetId="4" hidden="1">{"TAB1",#N/A,TRUE,"GENERAL";"TAB2",#N/A,TRUE,"GENERAL";"TAB3",#N/A,TRUE,"GENERAL";"TAB4",#N/A,TRUE,"GENERAL";"TAB5",#N/A,TRUE,"GENERAL"}</definedName>
    <definedName name="__g2" localSheetId="1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6" hidden="1">{"via1",#N/A,TRUE,"general";"via2",#N/A,TRUE,"general";"via3",#N/A,TRUE,"general"}</definedName>
    <definedName name="__g3" localSheetId="14" hidden="1">{"via1",#N/A,TRUE,"general";"via2",#N/A,TRUE,"general";"via3",#N/A,TRUE,"general"}</definedName>
    <definedName name="__g3" localSheetId="12" hidden="1">{"via1",#N/A,TRUE,"general";"via2",#N/A,TRUE,"general";"via3",#N/A,TRUE,"general"}</definedName>
    <definedName name="__g3" localSheetId="3" hidden="1">{"via1",#N/A,TRUE,"general";"via2",#N/A,TRUE,"general";"via3",#N/A,TRUE,"general"}</definedName>
    <definedName name="__g3" localSheetId="10" hidden="1">{"via1",#N/A,TRUE,"general";"via2",#N/A,TRUE,"general";"via3",#N/A,TRUE,"general"}</definedName>
    <definedName name="__g3" localSheetId="9" hidden="1">{"via1",#N/A,TRUE,"general";"via2",#N/A,TRUE,"general";"via3",#N/A,TRUE,"general"}</definedName>
    <definedName name="__g3" localSheetId="13" hidden="1">{"via1",#N/A,TRUE,"general";"via2",#N/A,TRUE,"general";"via3",#N/A,TRUE,"general"}</definedName>
    <definedName name="__g3" localSheetId="4" hidden="1">{"via1",#N/A,TRUE,"general";"via2",#N/A,TRUE,"general";"via3",#N/A,TRUE,"general"}</definedName>
    <definedName name="__g3" localSheetId="1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6" hidden="1">{"via1",#N/A,TRUE,"general";"via2",#N/A,TRUE,"general";"via3",#N/A,TRUE,"general"}</definedName>
    <definedName name="__g4" localSheetId="14" hidden="1">{"via1",#N/A,TRUE,"general";"via2",#N/A,TRUE,"general";"via3",#N/A,TRUE,"general"}</definedName>
    <definedName name="__g4" localSheetId="12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localSheetId="10" hidden="1">{"via1",#N/A,TRUE,"general";"via2",#N/A,TRUE,"general";"via3",#N/A,TRUE,"general"}</definedName>
    <definedName name="__g4" localSheetId="9" hidden="1">{"via1",#N/A,TRUE,"general";"via2",#N/A,TRUE,"general";"via3",#N/A,TRUE,"general"}</definedName>
    <definedName name="__g4" localSheetId="13" hidden="1">{"via1",#N/A,TRUE,"general";"via2",#N/A,TRUE,"general";"via3",#N/A,TRUE,"general"}</definedName>
    <definedName name="__g4" localSheetId="4" hidden="1">{"via1",#N/A,TRUE,"general";"via2",#N/A,TRUE,"general";"via3",#N/A,TRUE,"general"}</definedName>
    <definedName name="__g4" localSheetId="1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6" hidden="1">{"via1",#N/A,TRUE,"general";"via2",#N/A,TRUE,"general";"via3",#N/A,TRUE,"general"}</definedName>
    <definedName name="__g5" localSheetId="14" hidden="1">{"via1",#N/A,TRUE,"general";"via2",#N/A,TRUE,"general";"via3",#N/A,TRUE,"general"}</definedName>
    <definedName name="__g5" localSheetId="12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localSheetId="10" hidden="1">{"via1",#N/A,TRUE,"general";"via2",#N/A,TRUE,"general";"via3",#N/A,TRUE,"general"}</definedName>
    <definedName name="__g5" localSheetId="9" hidden="1">{"via1",#N/A,TRUE,"general";"via2",#N/A,TRUE,"general";"via3",#N/A,TRUE,"general"}</definedName>
    <definedName name="__g5" localSheetId="13" hidden="1">{"via1",#N/A,TRUE,"general";"via2",#N/A,TRUE,"general";"via3",#N/A,TRUE,"general"}</definedName>
    <definedName name="__g5" localSheetId="4" hidden="1">{"via1",#N/A,TRUE,"general";"via2",#N/A,TRUE,"general";"via3",#N/A,TRUE,"general"}</definedName>
    <definedName name="__g5" localSheetId="1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6" hidden="1">{"via1",#N/A,TRUE,"general";"via2",#N/A,TRUE,"general";"via3",#N/A,TRUE,"general"}</definedName>
    <definedName name="__g6" localSheetId="14" hidden="1">{"via1",#N/A,TRUE,"general";"via2",#N/A,TRUE,"general";"via3",#N/A,TRUE,"general"}</definedName>
    <definedName name="__g6" localSheetId="12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localSheetId="10" hidden="1">{"via1",#N/A,TRUE,"general";"via2",#N/A,TRUE,"general";"via3",#N/A,TRUE,"general"}</definedName>
    <definedName name="__g6" localSheetId="9" hidden="1">{"via1",#N/A,TRUE,"general";"via2",#N/A,TRUE,"general";"via3",#N/A,TRUE,"general"}</definedName>
    <definedName name="__g6" localSheetId="13" hidden="1">{"via1",#N/A,TRUE,"general";"via2",#N/A,TRUE,"general";"via3",#N/A,TRUE,"general"}</definedName>
    <definedName name="__g6" localSheetId="4" hidden="1">{"via1",#N/A,TRUE,"general";"via2",#N/A,TRUE,"general";"via3",#N/A,TRUE,"general"}</definedName>
    <definedName name="__g6" localSheetId="1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6" hidden="1">{"TAB1",#N/A,TRUE,"GENERAL";"TAB2",#N/A,TRUE,"GENERAL";"TAB3",#N/A,TRUE,"GENERAL";"TAB4",#N/A,TRUE,"GENERAL";"TAB5",#N/A,TRUE,"GENERAL"}</definedName>
    <definedName name="__g7" localSheetId="14" hidden="1">{"TAB1",#N/A,TRUE,"GENERAL";"TAB2",#N/A,TRUE,"GENERAL";"TAB3",#N/A,TRUE,"GENERAL";"TAB4",#N/A,TRUE,"GENERAL";"TAB5",#N/A,TRUE,"GENERAL"}</definedName>
    <definedName name="__g7" localSheetId="12" hidden="1">{"TAB1",#N/A,TRUE,"GENERAL";"TAB2",#N/A,TRUE,"GENERAL";"TAB3",#N/A,TRUE,"GENERAL";"TAB4",#N/A,TRUE,"GENERAL";"TAB5",#N/A,TRUE,"GENERAL"}</definedName>
    <definedName name="__g7" localSheetId="3" hidden="1">{"TAB1",#N/A,TRUE,"GENERAL";"TAB2",#N/A,TRUE,"GENERAL";"TAB3",#N/A,TRUE,"GENERAL";"TAB4",#N/A,TRUE,"GENERAL";"TAB5",#N/A,TRUE,"GENERAL"}</definedName>
    <definedName name="__g7" localSheetId="10" hidden="1">{"TAB1",#N/A,TRUE,"GENERAL";"TAB2",#N/A,TRUE,"GENERAL";"TAB3",#N/A,TRUE,"GENERAL";"TAB4",#N/A,TRUE,"GENERAL";"TAB5",#N/A,TRUE,"GENERAL"}</definedName>
    <definedName name="__g7" localSheetId="9" hidden="1">{"TAB1",#N/A,TRUE,"GENERAL";"TAB2",#N/A,TRUE,"GENERAL";"TAB3",#N/A,TRUE,"GENERAL";"TAB4",#N/A,TRUE,"GENERAL";"TAB5",#N/A,TRUE,"GENERAL"}</definedName>
    <definedName name="__g7" localSheetId="13" hidden="1">{"TAB1",#N/A,TRUE,"GENERAL";"TAB2",#N/A,TRUE,"GENERAL";"TAB3",#N/A,TRUE,"GENERAL";"TAB4",#N/A,TRUE,"GENERAL";"TAB5",#N/A,TRUE,"GENERAL"}</definedName>
    <definedName name="__g7" localSheetId="4" hidden="1">{"TAB1",#N/A,TRUE,"GENERAL";"TAB2",#N/A,TRUE,"GENERAL";"TAB3",#N/A,TRUE,"GENERAL";"TAB4",#N/A,TRUE,"GENERAL";"TAB5",#N/A,TRUE,"GENERAL"}</definedName>
    <definedName name="__g7" localSheetId="1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6" hidden="1">{"TAB1",#N/A,TRUE,"GENERAL";"TAB2",#N/A,TRUE,"GENERAL";"TAB3",#N/A,TRUE,"GENERAL";"TAB4",#N/A,TRUE,"GENERAL";"TAB5",#N/A,TRUE,"GENERAL"}</definedName>
    <definedName name="__GR1" localSheetId="14" hidden="1">{"TAB1",#N/A,TRUE,"GENERAL";"TAB2",#N/A,TRUE,"GENERAL";"TAB3",#N/A,TRUE,"GENERAL";"TAB4",#N/A,TRUE,"GENERAL";"TAB5",#N/A,TRUE,"GENERAL"}</definedName>
    <definedName name="__GR1" localSheetId="12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localSheetId="10" hidden="1">{"TAB1",#N/A,TRUE,"GENERAL";"TAB2",#N/A,TRUE,"GENERAL";"TAB3",#N/A,TRUE,"GENERAL";"TAB4",#N/A,TRUE,"GENERAL";"TAB5",#N/A,TRUE,"GENERAL"}</definedName>
    <definedName name="__GR1" localSheetId="9" hidden="1">{"TAB1",#N/A,TRUE,"GENERAL";"TAB2",#N/A,TRUE,"GENERAL";"TAB3",#N/A,TRUE,"GENERAL";"TAB4",#N/A,TRUE,"GENERAL";"TAB5",#N/A,TRUE,"GENERAL"}</definedName>
    <definedName name="__GR1" localSheetId="13" hidden="1">{"TAB1",#N/A,TRUE,"GENERAL";"TAB2",#N/A,TRUE,"GENERAL";"TAB3",#N/A,TRUE,"GENERAL";"TAB4",#N/A,TRUE,"GENERAL";"TAB5",#N/A,TRUE,"GENERAL"}</definedName>
    <definedName name="__GR1" localSheetId="4" hidden="1">{"TAB1",#N/A,TRUE,"GENERAL";"TAB2",#N/A,TRUE,"GENERAL";"TAB3",#N/A,TRUE,"GENERAL";"TAB4",#N/A,TRUE,"GENERAL";"TAB5",#N/A,TRUE,"GENERAL"}</definedName>
    <definedName name="__GR1" localSheetId="1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6" hidden="1">{"via1",#N/A,TRUE,"general";"via2",#N/A,TRUE,"general";"via3",#N/A,TRUE,"general"}</definedName>
    <definedName name="__gtr4" localSheetId="14" hidden="1">{"via1",#N/A,TRUE,"general";"via2",#N/A,TRUE,"general";"via3",#N/A,TRUE,"general"}</definedName>
    <definedName name="__gtr4" localSheetId="12" hidden="1">{"via1",#N/A,TRUE,"general";"via2",#N/A,TRUE,"general";"via3",#N/A,TRUE,"general"}</definedName>
    <definedName name="__gtr4" localSheetId="3" hidden="1">{"via1",#N/A,TRUE,"general";"via2",#N/A,TRUE,"general";"via3",#N/A,TRUE,"general"}</definedName>
    <definedName name="__gtr4" localSheetId="10" hidden="1">{"via1",#N/A,TRUE,"general";"via2",#N/A,TRUE,"general";"via3",#N/A,TRUE,"general"}</definedName>
    <definedName name="__gtr4" localSheetId="9" hidden="1">{"via1",#N/A,TRUE,"general";"via2",#N/A,TRUE,"general";"via3",#N/A,TRUE,"general"}</definedName>
    <definedName name="__gtr4" localSheetId="13" hidden="1">{"via1",#N/A,TRUE,"general";"via2",#N/A,TRUE,"general";"via3",#N/A,TRUE,"general"}</definedName>
    <definedName name="__gtr4" localSheetId="4" hidden="1">{"via1",#N/A,TRUE,"general";"via2",#N/A,TRUE,"general";"via3",#N/A,TRUE,"general"}</definedName>
    <definedName name="__gtr4" localSheetId="1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6" hidden="1">{"via1",#N/A,TRUE,"general";"via2",#N/A,TRUE,"general";"via3",#N/A,TRUE,"general"}</definedName>
    <definedName name="__h2" localSheetId="14" hidden="1">{"via1",#N/A,TRUE,"general";"via2",#N/A,TRUE,"general";"via3",#N/A,TRUE,"general"}</definedName>
    <definedName name="__h2" localSheetId="12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localSheetId="10" hidden="1">{"via1",#N/A,TRUE,"general";"via2",#N/A,TRUE,"general";"via3",#N/A,TRUE,"general"}</definedName>
    <definedName name="__h2" localSheetId="9" hidden="1">{"via1",#N/A,TRUE,"general";"via2",#N/A,TRUE,"general";"via3",#N/A,TRUE,"general"}</definedName>
    <definedName name="__h2" localSheetId="13" hidden="1">{"via1",#N/A,TRUE,"general";"via2",#N/A,TRUE,"general";"via3",#N/A,TRUE,"general"}</definedName>
    <definedName name="__h2" localSheetId="4" hidden="1">{"via1",#N/A,TRUE,"general";"via2",#N/A,TRUE,"general";"via3",#N/A,TRUE,"general"}</definedName>
    <definedName name="__h2" localSheetId="1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6" hidden="1">{"via1",#N/A,TRUE,"general";"via2",#N/A,TRUE,"general";"via3",#N/A,TRUE,"general"}</definedName>
    <definedName name="__h3" localSheetId="14" hidden="1">{"via1",#N/A,TRUE,"general";"via2",#N/A,TRUE,"general";"via3",#N/A,TRUE,"general"}</definedName>
    <definedName name="__h3" localSheetId="12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localSheetId="10" hidden="1">{"via1",#N/A,TRUE,"general";"via2",#N/A,TRUE,"general";"via3",#N/A,TRUE,"general"}</definedName>
    <definedName name="__h3" localSheetId="9" hidden="1">{"via1",#N/A,TRUE,"general";"via2",#N/A,TRUE,"general";"via3",#N/A,TRUE,"general"}</definedName>
    <definedName name="__h3" localSheetId="13" hidden="1">{"via1",#N/A,TRUE,"general";"via2",#N/A,TRUE,"general";"via3",#N/A,TRUE,"general"}</definedName>
    <definedName name="__h3" localSheetId="4" hidden="1">{"via1",#N/A,TRUE,"general";"via2",#N/A,TRUE,"general";"via3",#N/A,TRUE,"general"}</definedName>
    <definedName name="__h3" localSheetId="1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6" hidden="1">{"TAB1",#N/A,TRUE,"GENERAL";"TAB2",#N/A,TRUE,"GENERAL";"TAB3",#N/A,TRUE,"GENERAL";"TAB4",#N/A,TRUE,"GENERAL";"TAB5",#N/A,TRUE,"GENERAL"}</definedName>
    <definedName name="__h4" localSheetId="14" hidden="1">{"TAB1",#N/A,TRUE,"GENERAL";"TAB2",#N/A,TRUE,"GENERAL";"TAB3",#N/A,TRUE,"GENERAL";"TAB4",#N/A,TRUE,"GENERAL";"TAB5",#N/A,TRUE,"GENERAL"}</definedName>
    <definedName name="__h4" localSheetId="12" hidden="1">{"TAB1",#N/A,TRUE,"GENERAL";"TAB2",#N/A,TRUE,"GENERAL";"TAB3",#N/A,TRUE,"GENERAL";"TAB4",#N/A,TRUE,"GENERAL";"TAB5",#N/A,TRUE,"GENERAL"}</definedName>
    <definedName name="__h4" localSheetId="3" hidden="1">{"TAB1",#N/A,TRUE,"GENERAL";"TAB2",#N/A,TRUE,"GENERAL";"TAB3",#N/A,TRUE,"GENERAL";"TAB4",#N/A,TRUE,"GENERAL";"TAB5",#N/A,TRUE,"GENERAL"}</definedName>
    <definedName name="__h4" localSheetId="10" hidden="1">{"TAB1",#N/A,TRUE,"GENERAL";"TAB2",#N/A,TRUE,"GENERAL";"TAB3",#N/A,TRUE,"GENERAL";"TAB4",#N/A,TRUE,"GENERAL";"TAB5",#N/A,TRUE,"GENERAL"}</definedName>
    <definedName name="__h4" localSheetId="9" hidden="1">{"TAB1",#N/A,TRUE,"GENERAL";"TAB2",#N/A,TRUE,"GENERAL";"TAB3",#N/A,TRUE,"GENERAL";"TAB4",#N/A,TRUE,"GENERAL";"TAB5",#N/A,TRUE,"GENERAL"}</definedName>
    <definedName name="__h4" localSheetId="13" hidden="1">{"TAB1",#N/A,TRUE,"GENERAL";"TAB2",#N/A,TRUE,"GENERAL";"TAB3",#N/A,TRUE,"GENERAL";"TAB4",#N/A,TRUE,"GENERAL";"TAB5",#N/A,TRUE,"GENERAL"}</definedName>
    <definedName name="__h4" localSheetId="4" hidden="1">{"TAB1",#N/A,TRUE,"GENERAL";"TAB2",#N/A,TRUE,"GENERAL";"TAB3",#N/A,TRUE,"GENERAL";"TAB4",#N/A,TRUE,"GENERAL";"TAB5",#N/A,TRUE,"GENERAL"}</definedName>
    <definedName name="__h4" localSheetId="1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6" hidden="1">{"TAB1",#N/A,TRUE,"GENERAL";"TAB2",#N/A,TRUE,"GENERAL";"TAB3",#N/A,TRUE,"GENERAL";"TAB4",#N/A,TRUE,"GENERAL";"TAB5",#N/A,TRUE,"GENERAL"}</definedName>
    <definedName name="__h5" localSheetId="14" hidden="1">{"TAB1",#N/A,TRUE,"GENERAL";"TAB2",#N/A,TRUE,"GENERAL";"TAB3",#N/A,TRUE,"GENERAL";"TAB4",#N/A,TRUE,"GENERAL";"TAB5",#N/A,TRUE,"GENERAL"}</definedName>
    <definedName name="__h5" localSheetId="12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localSheetId="10" hidden="1">{"TAB1",#N/A,TRUE,"GENERAL";"TAB2",#N/A,TRUE,"GENERAL";"TAB3",#N/A,TRUE,"GENERAL";"TAB4",#N/A,TRUE,"GENERAL";"TAB5",#N/A,TRUE,"GENERAL"}</definedName>
    <definedName name="__h5" localSheetId="9" hidden="1">{"TAB1",#N/A,TRUE,"GENERAL";"TAB2",#N/A,TRUE,"GENERAL";"TAB3",#N/A,TRUE,"GENERAL";"TAB4",#N/A,TRUE,"GENERAL";"TAB5",#N/A,TRUE,"GENERAL"}</definedName>
    <definedName name="__h5" localSheetId="13" hidden="1">{"TAB1",#N/A,TRUE,"GENERAL";"TAB2",#N/A,TRUE,"GENERAL";"TAB3",#N/A,TRUE,"GENERAL";"TAB4",#N/A,TRUE,"GENERAL";"TAB5",#N/A,TRUE,"GENERAL"}</definedName>
    <definedName name="__h5" localSheetId="4" hidden="1">{"TAB1",#N/A,TRUE,"GENERAL";"TAB2",#N/A,TRUE,"GENERAL";"TAB3",#N/A,TRUE,"GENERAL";"TAB4",#N/A,TRUE,"GENERAL";"TAB5",#N/A,TRUE,"GENERAL"}</definedName>
    <definedName name="__h5" localSheetId="1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6" hidden="1">{"via1",#N/A,TRUE,"general";"via2",#N/A,TRUE,"general";"via3",#N/A,TRUE,"general"}</definedName>
    <definedName name="__h6" localSheetId="14" hidden="1">{"via1",#N/A,TRUE,"general";"via2",#N/A,TRUE,"general";"via3",#N/A,TRUE,"general"}</definedName>
    <definedName name="__h6" localSheetId="12" hidden="1">{"via1",#N/A,TRUE,"general";"via2",#N/A,TRUE,"general";"via3",#N/A,TRUE,"general"}</definedName>
    <definedName name="__h6" localSheetId="3" hidden="1">{"via1",#N/A,TRUE,"general";"via2",#N/A,TRUE,"general";"via3",#N/A,TRUE,"general"}</definedName>
    <definedName name="__h6" localSheetId="10" hidden="1">{"via1",#N/A,TRUE,"general";"via2",#N/A,TRUE,"general";"via3",#N/A,TRUE,"general"}</definedName>
    <definedName name="__h6" localSheetId="9" hidden="1">{"via1",#N/A,TRUE,"general";"via2",#N/A,TRUE,"general";"via3",#N/A,TRUE,"general"}</definedName>
    <definedName name="__h6" localSheetId="13" hidden="1">{"via1",#N/A,TRUE,"general";"via2",#N/A,TRUE,"general";"via3",#N/A,TRUE,"general"}</definedName>
    <definedName name="__h6" localSheetId="4" hidden="1">{"via1",#N/A,TRUE,"general";"via2",#N/A,TRUE,"general";"via3",#N/A,TRUE,"general"}</definedName>
    <definedName name="__h6" localSheetId="1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6" hidden="1">{"TAB1",#N/A,TRUE,"GENERAL";"TAB2",#N/A,TRUE,"GENERAL";"TAB3",#N/A,TRUE,"GENERAL";"TAB4",#N/A,TRUE,"GENERAL";"TAB5",#N/A,TRUE,"GENERAL"}</definedName>
    <definedName name="__h7" localSheetId="14" hidden="1">{"TAB1",#N/A,TRUE,"GENERAL";"TAB2",#N/A,TRUE,"GENERAL";"TAB3",#N/A,TRUE,"GENERAL";"TAB4",#N/A,TRUE,"GENERAL";"TAB5",#N/A,TRUE,"GENERAL"}</definedName>
    <definedName name="__h7" localSheetId="12" hidden="1">{"TAB1",#N/A,TRUE,"GENERAL";"TAB2",#N/A,TRUE,"GENERAL";"TAB3",#N/A,TRUE,"GENERAL";"TAB4",#N/A,TRUE,"GENERAL";"TAB5",#N/A,TRUE,"GENERAL"}</definedName>
    <definedName name="__h7" localSheetId="3" hidden="1">{"TAB1",#N/A,TRUE,"GENERAL";"TAB2",#N/A,TRUE,"GENERAL";"TAB3",#N/A,TRUE,"GENERAL";"TAB4",#N/A,TRUE,"GENERAL";"TAB5",#N/A,TRUE,"GENERAL"}</definedName>
    <definedName name="__h7" localSheetId="10" hidden="1">{"TAB1",#N/A,TRUE,"GENERAL";"TAB2",#N/A,TRUE,"GENERAL";"TAB3",#N/A,TRUE,"GENERAL";"TAB4",#N/A,TRUE,"GENERAL";"TAB5",#N/A,TRUE,"GENERAL"}</definedName>
    <definedName name="__h7" localSheetId="9" hidden="1">{"TAB1",#N/A,TRUE,"GENERAL";"TAB2",#N/A,TRUE,"GENERAL";"TAB3",#N/A,TRUE,"GENERAL";"TAB4",#N/A,TRUE,"GENERAL";"TAB5",#N/A,TRUE,"GENERAL"}</definedName>
    <definedName name="__h7" localSheetId="13" hidden="1">{"TAB1",#N/A,TRUE,"GENERAL";"TAB2",#N/A,TRUE,"GENERAL";"TAB3",#N/A,TRUE,"GENERAL";"TAB4",#N/A,TRUE,"GENERAL";"TAB5",#N/A,TRUE,"GENERAL"}</definedName>
    <definedName name="__h7" localSheetId="4" hidden="1">{"TAB1",#N/A,TRUE,"GENERAL";"TAB2",#N/A,TRUE,"GENERAL";"TAB3",#N/A,TRUE,"GENERAL";"TAB4",#N/A,TRUE,"GENERAL";"TAB5",#N/A,TRUE,"GENERAL"}</definedName>
    <definedName name="__h7" localSheetId="1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6" hidden="1">{"via1",#N/A,TRUE,"general";"via2",#N/A,TRUE,"general";"via3",#N/A,TRUE,"general"}</definedName>
    <definedName name="__h8" localSheetId="14" hidden="1">{"via1",#N/A,TRUE,"general";"via2",#N/A,TRUE,"general";"via3",#N/A,TRUE,"general"}</definedName>
    <definedName name="__h8" localSheetId="12" hidden="1">{"via1",#N/A,TRUE,"general";"via2",#N/A,TRUE,"general";"via3",#N/A,TRUE,"general"}</definedName>
    <definedName name="__h8" localSheetId="3" hidden="1">{"via1",#N/A,TRUE,"general";"via2",#N/A,TRUE,"general";"via3",#N/A,TRUE,"general"}</definedName>
    <definedName name="__h8" localSheetId="10" hidden="1">{"via1",#N/A,TRUE,"general";"via2",#N/A,TRUE,"general";"via3",#N/A,TRUE,"general"}</definedName>
    <definedName name="__h8" localSheetId="9" hidden="1">{"via1",#N/A,TRUE,"general";"via2",#N/A,TRUE,"general";"via3",#N/A,TRUE,"general"}</definedName>
    <definedName name="__h8" localSheetId="13" hidden="1">{"via1",#N/A,TRUE,"general";"via2",#N/A,TRUE,"general";"via3",#N/A,TRUE,"general"}</definedName>
    <definedName name="__h8" localSheetId="4" hidden="1">{"via1",#N/A,TRUE,"general";"via2",#N/A,TRUE,"general";"via3",#N/A,TRUE,"general"}</definedName>
    <definedName name="__h8" localSheetId="1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6" hidden="1">{"via1",#N/A,TRUE,"general";"via2",#N/A,TRUE,"general";"via3",#N/A,TRUE,"general"}</definedName>
    <definedName name="__hfh7" localSheetId="14" hidden="1">{"via1",#N/A,TRUE,"general";"via2",#N/A,TRUE,"general";"via3",#N/A,TRUE,"general"}</definedName>
    <definedName name="__hfh7" localSheetId="12" hidden="1">{"via1",#N/A,TRUE,"general";"via2",#N/A,TRUE,"general";"via3",#N/A,TRUE,"general"}</definedName>
    <definedName name="__hfh7" localSheetId="3" hidden="1">{"via1",#N/A,TRUE,"general";"via2",#N/A,TRUE,"general";"via3",#N/A,TRUE,"general"}</definedName>
    <definedName name="__hfh7" localSheetId="10" hidden="1">{"via1",#N/A,TRUE,"general";"via2",#N/A,TRUE,"general";"via3",#N/A,TRUE,"general"}</definedName>
    <definedName name="__hfh7" localSheetId="9" hidden="1">{"via1",#N/A,TRUE,"general";"via2",#N/A,TRUE,"general";"via3",#N/A,TRUE,"general"}</definedName>
    <definedName name="__hfh7" localSheetId="13" hidden="1">{"via1",#N/A,TRUE,"general";"via2",#N/A,TRUE,"general";"via3",#N/A,TRUE,"general"}</definedName>
    <definedName name="__hfh7" localSheetId="4" hidden="1">{"via1",#N/A,TRUE,"general";"via2",#N/A,TRUE,"general";"via3",#N/A,TRUE,"general"}</definedName>
    <definedName name="__hfh7" localSheetId="11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6" hidden="1">{"via1",#N/A,TRUE,"general";"via2",#N/A,TRUE,"general";"via3",#N/A,TRUE,"general"}</definedName>
    <definedName name="__i4" localSheetId="14" hidden="1">{"via1",#N/A,TRUE,"general";"via2",#N/A,TRUE,"general";"via3",#N/A,TRUE,"general"}</definedName>
    <definedName name="__i4" localSheetId="12" hidden="1">{"via1",#N/A,TRUE,"general";"via2",#N/A,TRUE,"general";"via3",#N/A,TRUE,"general"}</definedName>
    <definedName name="__i4" localSheetId="3" hidden="1">{"via1",#N/A,TRUE,"general";"via2",#N/A,TRUE,"general";"via3",#N/A,TRUE,"general"}</definedName>
    <definedName name="__i4" localSheetId="10" hidden="1">{"via1",#N/A,TRUE,"general";"via2",#N/A,TRUE,"general";"via3",#N/A,TRUE,"general"}</definedName>
    <definedName name="__i4" localSheetId="9" hidden="1">{"via1",#N/A,TRUE,"general";"via2",#N/A,TRUE,"general";"via3",#N/A,TRUE,"general"}</definedName>
    <definedName name="__i4" localSheetId="13" hidden="1">{"via1",#N/A,TRUE,"general";"via2",#N/A,TRUE,"general";"via3",#N/A,TRUE,"general"}</definedName>
    <definedName name="__i4" localSheetId="4" hidden="1">{"via1",#N/A,TRUE,"general";"via2",#N/A,TRUE,"general";"via3",#N/A,TRUE,"general"}</definedName>
    <definedName name="__i4" localSheetId="1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6" hidden="1">{"TAB1",#N/A,TRUE,"GENERAL";"TAB2",#N/A,TRUE,"GENERAL";"TAB3",#N/A,TRUE,"GENERAL";"TAB4",#N/A,TRUE,"GENERAL";"TAB5",#N/A,TRUE,"GENERAL"}</definedName>
    <definedName name="__i5" localSheetId="14" hidden="1">{"TAB1",#N/A,TRUE,"GENERAL";"TAB2",#N/A,TRUE,"GENERAL";"TAB3",#N/A,TRUE,"GENERAL";"TAB4",#N/A,TRUE,"GENERAL";"TAB5",#N/A,TRUE,"GENERAL"}</definedName>
    <definedName name="__i5" localSheetId="12" hidden="1">{"TAB1",#N/A,TRUE,"GENERAL";"TAB2",#N/A,TRUE,"GENERAL";"TAB3",#N/A,TRUE,"GENERAL";"TAB4",#N/A,TRUE,"GENERAL";"TAB5",#N/A,TRUE,"GENERAL"}</definedName>
    <definedName name="__i5" localSheetId="3" hidden="1">{"TAB1",#N/A,TRUE,"GENERAL";"TAB2",#N/A,TRUE,"GENERAL";"TAB3",#N/A,TRUE,"GENERAL";"TAB4",#N/A,TRUE,"GENERAL";"TAB5",#N/A,TRUE,"GENERAL"}</definedName>
    <definedName name="__i5" localSheetId="10" hidden="1">{"TAB1",#N/A,TRUE,"GENERAL";"TAB2",#N/A,TRUE,"GENERAL";"TAB3",#N/A,TRUE,"GENERAL";"TAB4",#N/A,TRUE,"GENERAL";"TAB5",#N/A,TRUE,"GENERAL"}</definedName>
    <definedName name="__i5" localSheetId="9" hidden="1">{"TAB1",#N/A,TRUE,"GENERAL";"TAB2",#N/A,TRUE,"GENERAL";"TAB3",#N/A,TRUE,"GENERAL";"TAB4",#N/A,TRUE,"GENERAL";"TAB5",#N/A,TRUE,"GENERAL"}</definedName>
    <definedName name="__i5" localSheetId="13" hidden="1">{"TAB1",#N/A,TRUE,"GENERAL";"TAB2",#N/A,TRUE,"GENERAL";"TAB3",#N/A,TRUE,"GENERAL";"TAB4",#N/A,TRUE,"GENERAL";"TAB5",#N/A,TRUE,"GENERAL"}</definedName>
    <definedName name="__i5" localSheetId="4" hidden="1">{"TAB1",#N/A,TRUE,"GENERAL";"TAB2",#N/A,TRUE,"GENERAL";"TAB3",#N/A,TRUE,"GENERAL";"TAB4",#N/A,TRUE,"GENERAL";"TAB5",#N/A,TRUE,"GENERAL"}</definedName>
    <definedName name="__i5" localSheetId="1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6" hidden="1">{"TAB1",#N/A,TRUE,"GENERAL";"TAB2",#N/A,TRUE,"GENERAL";"TAB3",#N/A,TRUE,"GENERAL";"TAB4",#N/A,TRUE,"GENERAL";"TAB5",#N/A,TRUE,"GENERAL"}</definedName>
    <definedName name="__i6" localSheetId="14" hidden="1">{"TAB1",#N/A,TRUE,"GENERAL";"TAB2",#N/A,TRUE,"GENERAL";"TAB3",#N/A,TRUE,"GENERAL";"TAB4",#N/A,TRUE,"GENERAL";"TAB5",#N/A,TRUE,"GENERAL"}</definedName>
    <definedName name="__i6" localSheetId="12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localSheetId="10" hidden="1">{"TAB1",#N/A,TRUE,"GENERAL";"TAB2",#N/A,TRUE,"GENERAL";"TAB3",#N/A,TRUE,"GENERAL";"TAB4",#N/A,TRUE,"GENERAL";"TAB5",#N/A,TRUE,"GENERAL"}</definedName>
    <definedName name="__i6" localSheetId="9" hidden="1">{"TAB1",#N/A,TRUE,"GENERAL";"TAB2",#N/A,TRUE,"GENERAL";"TAB3",#N/A,TRUE,"GENERAL";"TAB4",#N/A,TRUE,"GENERAL";"TAB5",#N/A,TRUE,"GENERAL"}</definedName>
    <definedName name="__i6" localSheetId="13" hidden="1">{"TAB1",#N/A,TRUE,"GENERAL";"TAB2",#N/A,TRUE,"GENERAL";"TAB3",#N/A,TRUE,"GENERAL";"TAB4",#N/A,TRUE,"GENERAL";"TAB5",#N/A,TRUE,"GENERAL"}</definedName>
    <definedName name="__i6" localSheetId="4" hidden="1">{"TAB1",#N/A,TRUE,"GENERAL";"TAB2",#N/A,TRUE,"GENERAL";"TAB3",#N/A,TRUE,"GENERAL";"TAB4",#N/A,TRUE,"GENERAL";"TAB5",#N/A,TRUE,"GENERAL"}</definedName>
    <definedName name="__i6" localSheetId="1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6" hidden="1">{"via1",#N/A,TRUE,"general";"via2",#N/A,TRUE,"general";"via3",#N/A,TRUE,"general"}</definedName>
    <definedName name="__i7" localSheetId="14" hidden="1">{"via1",#N/A,TRUE,"general";"via2",#N/A,TRUE,"general";"via3",#N/A,TRUE,"general"}</definedName>
    <definedName name="__i7" localSheetId="12" hidden="1">{"via1",#N/A,TRUE,"general";"via2",#N/A,TRUE,"general";"via3",#N/A,TRUE,"general"}</definedName>
    <definedName name="__i7" localSheetId="3" hidden="1">{"via1",#N/A,TRUE,"general";"via2",#N/A,TRUE,"general";"via3",#N/A,TRUE,"general"}</definedName>
    <definedName name="__i7" localSheetId="10" hidden="1">{"via1",#N/A,TRUE,"general";"via2",#N/A,TRUE,"general";"via3",#N/A,TRUE,"general"}</definedName>
    <definedName name="__i7" localSheetId="9" hidden="1">{"via1",#N/A,TRUE,"general";"via2",#N/A,TRUE,"general";"via3",#N/A,TRUE,"general"}</definedName>
    <definedName name="__i7" localSheetId="13" hidden="1">{"via1",#N/A,TRUE,"general";"via2",#N/A,TRUE,"general";"via3",#N/A,TRUE,"general"}</definedName>
    <definedName name="__i7" localSheetId="4" hidden="1">{"via1",#N/A,TRUE,"general";"via2",#N/A,TRUE,"general";"via3",#N/A,TRUE,"general"}</definedName>
    <definedName name="__i7" localSheetId="1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6" hidden="1">{"TAB1",#N/A,TRUE,"GENERAL";"TAB2",#N/A,TRUE,"GENERAL";"TAB3",#N/A,TRUE,"GENERAL";"TAB4",#N/A,TRUE,"GENERAL";"TAB5",#N/A,TRUE,"GENERAL"}</definedName>
    <definedName name="__i77" localSheetId="14" hidden="1">{"TAB1",#N/A,TRUE,"GENERAL";"TAB2",#N/A,TRUE,"GENERAL";"TAB3",#N/A,TRUE,"GENERAL";"TAB4",#N/A,TRUE,"GENERAL";"TAB5",#N/A,TRUE,"GENERAL"}</definedName>
    <definedName name="__i77" localSheetId="12" hidden="1">{"TAB1",#N/A,TRUE,"GENERAL";"TAB2",#N/A,TRUE,"GENERAL";"TAB3",#N/A,TRUE,"GENERAL";"TAB4",#N/A,TRUE,"GENERAL";"TAB5",#N/A,TRUE,"GENERAL"}</definedName>
    <definedName name="__i77" localSheetId="3" hidden="1">{"TAB1",#N/A,TRUE,"GENERAL";"TAB2",#N/A,TRUE,"GENERAL";"TAB3",#N/A,TRUE,"GENERAL";"TAB4",#N/A,TRUE,"GENERAL";"TAB5",#N/A,TRUE,"GENERAL"}</definedName>
    <definedName name="__i77" localSheetId="10" hidden="1">{"TAB1",#N/A,TRUE,"GENERAL";"TAB2",#N/A,TRUE,"GENERAL";"TAB3",#N/A,TRUE,"GENERAL";"TAB4",#N/A,TRUE,"GENERAL";"TAB5",#N/A,TRUE,"GENERAL"}</definedName>
    <definedName name="__i77" localSheetId="9" hidden="1">{"TAB1",#N/A,TRUE,"GENERAL";"TAB2",#N/A,TRUE,"GENERAL";"TAB3",#N/A,TRUE,"GENERAL";"TAB4",#N/A,TRUE,"GENERAL";"TAB5",#N/A,TRUE,"GENERAL"}</definedName>
    <definedName name="__i77" localSheetId="13" hidden="1">{"TAB1",#N/A,TRUE,"GENERAL";"TAB2",#N/A,TRUE,"GENERAL";"TAB3",#N/A,TRUE,"GENERAL";"TAB4",#N/A,TRUE,"GENERAL";"TAB5",#N/A,TRUE,"GENERAL"}</definedName>
    <definedName name="__i77" localSheetId="4" hidden="1">{"TAB1",#N/A,TRUE,"GENERAL";"TAB2",#N/A,TRUE,"GENERAL";"TAB3",#N/A,TRUE,"GENERAL";"TAB4",#N/A,TRUE,"GENERAL";"TAB5",#N/A,TRUE,"GENERAL"}</definedName>
    <definedName name="__i77" localSheetId="1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6" hidden="1">{"via1",#N/A,TRUE,"general";"via2",#N/A,TRUE,"general";"via3",#N/A,TRUE,"general"}</definedName>
    <definedName name="__i8" localSheetId="14" hidden="1">{"via1",#N/A,TRUE,"general";"via2",#N/A,TRUE,"general";"via3",#N/A,TRUE,"general"}</definedName>
    <definedName name="__i8" localSheetId="12" hidden="1">{"via1",#N/A,TRUE,"general";"via2",#N/A,TRUE,"general";"via3",#N/A,TRUE,"general"}</definedName>
    <definedName name="__i8" localSheetId="3" hidden="1">{"via1",#N/A,TRUE,"general";"via2",#N/A,TRUE,"general";"via3",#N/A,TRUE,"general"}</definedName>
    <definedName name="__i8" localSheetId="10" hidden="1">{"via1",#N/A,TRUE,"general";"via2",#N/A,TRUE,"general";"via3",#N/A,TRUE,"general"}</definedName>
    <definedName name="__i8" localSheetId="9" hidden="1">{"via1",#N/A,TRUE,"general";"via2",#N/A,TRUE,"general";"via3",#N/A,TRUE,"general"}</definedName>
    <definedName name="__i8" localSheetId="13" hidden="1">{"via1",#N/A,TRUE,"general";"via2",#N/A,TRUE,"general";"via3",#N/A,TRUE,"general"}</definedName>
    <definedName name="__i8" localSheetId="4" hidden="1">{"via1",#N/A,TRUE,"general";"via2",#N/A,TRUE,"general";"via3",#N/A,TRUE,"general"}</definedName>
    <definedName name="__i8" localSheetId="1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6" hidden="1">{"TAB1",#N/A,TRUE,"GENERAL";"TAB2",#N/A,TRUE,"GENERAL";"TAB3",#N/A,TRUE,"GENERAL";"TAB4",#N/A,TRUE,"GENERAL";"TAB5",#N/A,TRUE,"GENERAL"}</definedName>
    <definedName name="__i9" localSheetId="14" hidden="1">{"TAB1",#N/A,TRUE,"GENERAL";"TAB2",#N/A,TRUE,"GENERAL";"TAB3",#N/A,TRUE,"GENERAL";"TAB4",#N/A,TRUE,"GENERAL";"TAB5",#N/A,TRUE,"GENERAL"}</definedName>
    <definedName name="__i9" localSheetId="12" hidden="1">{"TAB1",#N/A,TRUE,"GENERAL";"TAB2",#N/A,TRUE,"GENERAL";"TAB3",#N/A,TRUE,"GENERAL";"TAB4",#N/A,TRUE,"GENERAL";"TAB5",#N/A,TRUE,"GENERAL"}</definedName>
    <definedName name="__i9" localSheetId="3" hidden="1">{"TAB1",#N/A,TRUE,"GENERAL";"TAB2",#N/A,TRUE,"GENERAL";"TAB3",#N/A,TRUE,"GENERAL";"TAB4",#N/A,TRUE,"GENERAL";"TAB5",#N/A,TRUE,"GENERAL"}</definedName>
    <definedName name="__i9" localSheetId="10" hidden="1">{"TAB1",#N/A,TRUE,"GENERAL";"TAB2",#N/A,TRUE,"GENERAL";"TAB3",#N/A,TRUE,"GENERAL";"TAB4",#N/A,TRUE,"GENERAL";"TAB5",#N/A,TRUE,"GENERAL"}</definedName>
    <definedName name="__i9" localSheetId="9" hidden="1">{"TAB1",#N/A,TRUE,"GENERAL";"TAB2",#N/A,TRUE,"GENERAL";"TAB3",#N/A,TRUE,"GENERAL";"TAB4",#N/A,TRUE,"GENERAL";"TAB5",#N/A,TRUE,"GENERAL"}</definedName>
    <definedName name="__i9" localSheetId="13" hidden="1">{"TAB1",#N/A,TRUE,"GENERAL";"TAB2",#N/A,TRUE,"GENERAL";"TAB3",#N/A,TRUE,"GENERAL";"TAB4",#N/A,TRUE,"GENERAL";"TAB5",#N/A,TRUE,"GENERAL"}</definedName>
    <definedName name="__i9" localSheetId="4" hidden="1">{"TAB1",#N/A,TRUE,"GENERAL";"TAB2",#N/A,TRUE,"GENERAL";"TAB3",#N/A,TRUE,"GENERAL";"TAB4",#N/A,TRUE,"GENERAL";"TAB5",#N/A,TRUE,"GENERAL"}</definedName>
    <definedName name="__i9" localSheetId="1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6" hidden="1">{"TAB1",#N/A,TRUE,"GENERAL";"TAB2",#N/A,TRUE,"GENERAL";"TAB3",#N/A,TRUE,"GENERAL";"TAB4",#N/A,TRUE,"GENERAL";"TAB5",#N/A,TRUE,"GENERAL"}</definedName>
    <definedName name="__k3" localSheetId="14" hidden="1">{"TAB1",#N/A,TRUE,"GENERAL";"TAB2",#N/A,TRUE,"GENERAL";"TAB3",#N/A,TRUE,"GENERAL";"TAB4",#N/A,TRUE,"GENERAL";"TAB5",#N/A,TRUE,"GENERAL"}</definedName>
    <definedName name="__k3" localSheetId="12" hidden="1">{"TAB1",#N/A,TRUE,"GENERAL";"TAB2",#N/A,TRUE,"GENERAL";"TAB3",#N/A,TRUE,"GENERAL";"TAB4",#N/A,TRUE,"GENERAL";"TAB5",#N/A,TRUE,"GENERAL"}</definedName>
    <definedName name="__k3" localSheetId="3" hidden="1">{"TAB1",#N/A,TRUE,"GENERAL";"TAB2",#N/A,TRUE,"GENERAL";"TAB3",#N/A,TRUE,"GENERAL";"TAB4",#N/A,TRUE,"GENERAL";"TAB5",#N/A,TRUE,"GENERAL"}</definedName>
    <definedName name="__k3" localSheetId="10" hidden="1">{"TAB1",#N/A,TRUE,"GENERAL";"TAB2",#N/A,TRUE,"GENERAL";"TAB3",#N/A,TRUE,"GENERAL";"TAB4",#N/A,TRUE,"GENERAL";"TAB5",#N/A,TRUE,"GENERAL"}</definedName>
    <definedName name="__k3" localSheetId="9" hidden="1">{"TAB1",#N/A,TRUE,"GENERAL";"TAB2",#N/A,TRUE,"GENERAL";"TAB3",#N/A,TRUE,"GENERAL";"TAB4",#N/A,TRUE,"GENERAL";"TAB5",#N/A,TRUE,"GENERAL"}</definedName>
    <definedName name="__k3" localSheetId="13" hidden="1">{"TAB1",#N/A,TRUE,"GENERAL";"TAB2",#N/A,TRUE,"GENERAL";"TAB3",#N/A,TRUE,"GENERAL";"TAB4",#N/A,TRUE,"GENERAL";"TAB5",#N/A,TRUE,"GENERAL"}</definedName>
    <definedName name="__k3" localSheetId="4" hidden="1">{"TAB1",#N/A,TRUE,"GENERAL";"TAB2",#N/A,TRUE,"GENERAL";"TAB3",#N/A,TRUE,"GENERAL";"TAB4",#N/A,TRUE,"GENERAL";"TAB5",#N/A,TRUE,"GENERAL"}</definedName>
    <definedName name="__k3" localSheetId="1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6" hidden="1">{"via1",#N/A,TRUE,"general";"via2",#N/A,TRUE,"general";"via3",#N/A,TRUE,"general"}</definedName>
    <definedName name="__k4" localSheetId="14" hidden="1">{"via1",#N/A,TRUE,"general";"via2",#N/A,TRUE,"general";"via3",#N/A,TRUE,"general"}</definedName>
    <definedName name="__k4" localSheetId="12" hidden="1">{"via1",#N/A,TRUE,"general";"via2",#N/A,TRUE,"general";"via3",#N/A,TRUE,"general"}</definedName>
    <definedName name="__k4" localSheetId="3" hidden="1">{"via1",#N/A,TRUE,"general";"via2",#N/A,TRUE,"general";"via3",#N/A,TRUE,"general"}</definedName>
    <definedName name="__k4" localSheetId="10" hidden="1">{"via1",#N/A,TRUE,"general";"via2",#N/A,TRUE,"general";"via3",#N/A,TRUE,"general"}</definedName>
    <definedName name="__k4" localSheetId="9" hidden="1">{"via1",#N/A,TRUE,"general";"via2",#N/A,TRUE,"general";"via3",#N/A,TRUE,"general"}</definedName>
    <definedName name="__k4" localSheetId="13" hidden="1">{"via1",#N/A,TRUE,"general";"via2",#N/A,TRUE,"general";"via3",#N/A,TRUE,"general"}</definedName>
    <definedName name="__k4" localSheetId="4" hidden="1">{"via1",#N/A,TRUE,"general";"via2",#N/A,TRUE,"general";"via3",#N/A,TRUE,"general"}</definedName>
    <definedName name="__k4" localSheetId="1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6" hidden="1">{"via1",#N/A,TRUE,"general";"via2",#N/A,TRUE,"general";"via3",#N/A,TRUE,"general"}</definedName>
    <definedName name="__k5" localSheetId="14" hidden="1">{"via1",#N/A,TRUE,"general";"via2",#N/A,TRUE,"general";"via3",#N/A,TRUE,"general"}</definedName>
    <definedName name="__k5" localSheetId="12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localSheetId="10" hidden="1">{"via1",#N/A,TRUE,"general";"via2",#N/A,TRUE,"general";"via3",#N/A,TRUE,"general"}</definedName>
    <definedName name="__k5" localSheetId="9" hidden="1">{"via1",#N/A,TRUE,"general";"via2",#N/A,TRUE,"general";"via3",#N/A,TRUE,"general"}</definedName>
    <definedName name="__k5" localSheetId="13" hidden="1">{"via1",#N/A,TRUE,"general";"via2",#N/A,TRUE,"general";"via3",#N/A,TRUE,"general"}</definedName>
    <definedName name="__k5" localSheetId="4" hidden="1">{"via1",#N/A,TRUE,"general";"via2",#N/A,TRUE,"general";"via3",#N/A,TRUE,"general"}</definedName>
    <definedName name="__k5" localSheetId="1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6" hidden="1">{"TAB1",#N/A,TRUE,"GENERAL";"TAB2",#N/A,TRUE,"GENERAL";"TAB3",#N/A,TRUE,"GENERAL";"TAB4",#N/A,TRUE,"GENERAL";"TAB5",#N/A,TRUE,"GENERAL"}</definedName>
    <definedName name="__k6" localSheetId="14" hidden="1">{"TAB1",#N/A,TRUE,"GENERAL";"TAB2",#N/A,TRUE,"GENERAL";"TAB3",#N/A,TRUE,"GENERAL";"TAB4",#N/A,TRUE,"GENERAL";"TAB5",#N/A,TRUE,"GENERAL"}</definedName>
    <definedName name="__k6" localSheetId="12" hidden="1">{"TAB1",#N/A,TRUE,"GENERAL";"TAB2",#N/A,TRUE,"GENERAL";"TAB3",#N/A,TRUE,"GENERAL";"TAB4",#N/A,TRUE,"GENERAL";"TAB5",#N/A,TRUE,"GENERAL"}</definedName>
    <definedName name="__k6" localSheetId="3" hidden="1">{"TAB1",#N/A,TRUE,"GENERAL";"TAB2",#N/A,TRUE,"GENERAL";"TAB3",#N/A,TRUE,"GENERAL";"TAB4",#N/A,TRUE,"GENERAL";"TAB5",#N/A,TRUE,"GENERAL"}</definedName>
    <definedName name="__k6" localSheetId="10" hidden="1">{"TAB1",#N/A,TRUE,"GENERAL";"TAB2",#N/A,TRUE,"GENERAL";"TAB3",#N/A,TRUE,"GENERAL";"TAB4",#N/A,TRUE,"GENERAL";"TAB5",#N/A,TRUE,"GENERAL"}</definedName>
    <definedName name="__k6" localSheetId="9" hidden="1">{"TAB1",#N/A,TRUE,"GENERAL";"TAB2",#N/A,TRUE,"GENERAL";"TAB3",#N/A,TRUE,"GENERAL";"TAB4",#N/A,TRUE,"GENERAL";"TAB5",#N/A,TRUE,"GENERAL"}</definedName>
    <definedName name="__k6" localSheetId="13" hidden="1">{"TAB1",#N/A,TRUE,"GENERAL";"TAB2",#N/A,TRUE,"GENERAL";"TAB3",#N/A,TRUE,"GENERAL";"TAB4",#N/A,TRUE,"GENERAL";"TAB5",#N/A,TRUE,"GENERAL"}</definedName>
    <definedName name="__k6" localSheetId="4" hidden="1">{"TAB1",#N/A,TRUE,"GENERAL";"TAB2",#N/A,TRUE,"GENERAL";"TAB3",#N/A,TRUE,"GENERAL";"TAB4",#N/A,TRUE,"GENERAL";"TAB5",#N/A,TRUE,"GENERAL"}</definedName>
    <definedName name="__k6" localSheetId="1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6" hidden="1">{"via1",#N/A,TRUE,"general";"via2",#N/A,TRUE,"general";"via3",#N/A,TRUE,"general"}</definedName>
    <definedName name="__k7" localSheetId="14" hidden="1">{"via1",#N/A,TRUE,"general";"via2",#N/A,TRUE,"general";"via3",#N/A,TRUE,"general"}</definedName>
    <definedName name="__k7" localSheetId="12" hidden="1">{"via1",#N/A,TRUE,"general";"via2",#N/A,TRUE,"general";"via3",#N/A,TRUE,"general"}</definedName>
    <definedName name="__k7" localSheetId="3" hidden="1">{"via1",#N/A,TRUE,"general";"via2",#N/A,TRUE,"general";"via3",#N/A,TRUE,"general"}</definedName>
    <definedName name="__k7" localSheetId="10" hidden="1">{"via1",#N/A,TRUE,"general";"via2",#N/A,TRUE,"general";"via3",#N/A,TRUE,"general"}</definedName>
    <definedName name="__k7" localSheetId="9" hidden="1">{"via1",#N/A,TRUE,"general";"via2",#N/A,TRUE,"general";"via3",#N/A,TRUE,"general"}</definedName>
    <definedName name="__k7" localSheetId="13" hidden="1">{"via1",#N/A,TRUE,"general";"via2",#N/A,TRUE,"general";"via3",#N/A,TRUE,"general"}</definedName>
    <definedName name="__k7" localSheetId="4" hidden="1">{"via1",#N/A,TRUE,"general";"via2",#N/A,TRUE,"general";"via3",#N/A,TRUE,"general"}</definedName>
    <definedName name="__k7" localSheetId="1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6" hidden="1">{"via1",#N/A,TRUE,"general";"via2",#N/A,TRUE,"general";"via3",#N/A,TRUE,"general"}</definedName>
    <definedName name="__k8" localSheetId="14" hidden="1">{"via1",#N/A,TRUE,"general";"via2",#N/A,TRUE,"general";"via3",#N/A,TRUE,"general"}</definedName>
    <definedName name="__k8" localSheetId="12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localSheetId="10" hidden="1">{"via1",#N/A,TRUE,"general";"via2",#N/A,TRUE,"general";"via3",#N/A,TRUE,"general"}</definedName>
    <definedName name="__k8" localSheetId="9" hidden="1">{"via1",#N/A,TRUE,"general";"via2",#N/A,TRUE,"general";"via3",#N/A,TRUE,"general"}</definedName>
    <definedName name="__k8" localSheetId="13" hidden="1">{"via1",#N/A,TRUE,"general";"via2",#N/A,TRUE,"general";"via3",#N/A,TRUE,"general"}</definedName>
    <definedName name="__k8" localSheetId="4" hidden="1">{"via1",#N/A,TRUE,"general";"via2",#N/A,TRUE,"general";"via3",#N/A,TRUE,"general"}</definedName>
    <definedName name="__k8" localSheetId="1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6" hidden="1">{"TAB1",#N/A,TRUE,"GENERAL";"TAB2",#N/A,TRUE,"GENERAL";"TAB3",#N/A,TRUE,"GENERAL";"TAB4",#N/A,TRUE,"GENERAL";"TAB5",#N/A,TRUE,"GENERAL"}</definedName>
    <definedName name="__k9" localSheetId="14" hidden="1">{"TAB1",#N/A,TRUE,"GENERAL";"TAB2",#N/A,TRUE,"GENERAL";"TAB3",#N/A,TRUE,"GENERAL";"TAB4",#N/A,TRUE,"GENERAL";"TAB5",#N/A,TRUE,"GENERAL"}</definedName>
    <definedName name="__k9" localSheetId="12" hidden="1">{"TAB1",#N/A,TRUE,"GENERAL";"TAB2",#N/A,TRUE,"GENERAL";"TAB3",#N/A,TRUE,"GENERAL";"TAB4",#N/A,TRUE,"GENERAL";"TAB5",#N/A,TRUE,"GENERAL"}</definedName>
    <definedName name="__k9" localSheetId="3" hidden="1">{"TAB1",#N/A,TRUE,"GENERAL";"TAB2",#N/A,TRUE,"GENERAL";"TAB3",#N/A,TRUE,"GENERAL";"TAB4",#N/A,TRUE,"GENERAL";"TAB5",#N/A,TRUE,"GENERAL"}</definedName>
    <definedName name="__k9" localSheetId="10" hidden="1">{"TAB1",#N/A,TRUE,"GENERAL";"TAB2",#N/A,TRUE,"GENERAL";"TAB3",#N/A,TRUE,"GENERAL";"TAB4",#N/A,TRUE,"GENERAL";"TAB5",#N/A,TRUE,"GENERAL"}</definedName>
    <definedName name="__k9" localSheetId="9" hidden="1">{"TAB1",#N/A,TRUE,"GENERAL";"TAB2",#N/A,TRUE,"GENERAL";"TAB3",#N/A,TRUE,"GENERAL";"TAB4",#N/A,TRUE,"GENERAL";"TAB5",#N/A,TRUE,"GENERAL"}</definedName>
    <definedName name="__k9" localSheetId="13" hidden="1">{"TAB1",#N/A,TRUE,"GENERAL";"TAB2",#N/A,TRUE,"GENERAL";"TAB3",#N/A,TRUE,"GENERAL";"TAB4",#N/A,TRUE,"GENERAL";"TAB5",#N/A,TRUE,"GENERAL"}</definedName>
    <definedName name="__k9" localSheetId="4" hidden="1">{"TAB1",#N/A,TRUE,"GENERAL";"TAB2",#N/A,TRUE,"GENERAL";"TAB3",#N/A,TRUE,"GENERAL";"TAB4",#N/A,TRUE,"GENERAL";"TAB5",#N/A,TRUE,"GENERAL"}</definedName>
    <definedName name="__k9" localSheetId="1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6" hidden="1">{"TAB1",#N/A,TRUE,"GENERAL";"TAB2",#N/A,TRUE,"GENERAL";"TAB3",#N/A,TRUE,"GENERAL";"TAB4",#N/A,TRUE,"GENERAL";"TAB5",#N/A,TRUE,"GENERAL"}</definedName>
    <definedName name="__kjk6" localSheetId="14" hidden="1">{"TAB1",#N/A,TRUE,"GENERAL";"TAB2",#N/A,TRUE,"GENERAL";"TAB3",#N/A,TRUE,"GENERAL";"TAB4",#N/A,TRUE,"GENERAL";"TAB5",#N/A,TRUE,"GENERAL"}</definedName>
    <definedName name="__kjk6" localSheetId="12" hidden="1">{"TAB1",#N/A,TRUE,"GENERAL";"TAB2",#N/A,TRUE,"GENERAL";"TAB3",#N/A,TRUE,"GENERAL";"TAB4",#N/A,TRUE,"GENERAL";"TAB5",#N/A,TRUE,"GENERAL"}</definedName>
    <definedName name="__kjk6" localSheetId="3" hidden="1">{"TAB1",#N/A,TRUE,"GENERAL";"TAB2",#N/A,TRUE,"GENERAL";"TAB3",#N/A,TRUE,"GENERAL";"TAB4",#N/A,TRUE,"GENERAL";"TAB5",#N/A,TRUE,"GENERAL"}</definedName>
    <definedName name="__kjk6" localSheetId="10" hidden="1">{"TAB1",#N/A,TRUE,"GENERAL";"TAB2",#N/A,TRUE,"GENERAL";"TAB3",#N/A,TRUE,"GENERAL";"TAB4",#N/A,TRUE,"GENERAL";"TAB5",#N/A,TRUE,"GENERAL"}</definedName>
    <definedName name="__kjk6" localSheetId="9" hidden="1">{"TAB1",#N/A,TRUE,"GENERAL";"TAB2",#N/A,TRUE,"GENERAL";"TAB3",#N/A,TRUE,"GENERAL";"TAB4",#N/A,TRUE,"GENERAL";"TAB5",#N/A,TRUE,"GENERAL"}</definedName>
    <definedName name="__kjk6" localSheetId="13" hidden="1">{"TAB1",#N/A,TRUE,"GENERAL";"TAB2",#N/A,TRUE,"GENERAL";"TAB3",#N/A,TRUE,"GENERAL";"TAB4",#N/A,TRUE,"GENERAL";"TAB5",#N/A,TRUE,"GENERAL"}</definedName>
    <definedName name="__kjk6" localSheetId="4" hidden="1">{"TAB1",#N/A,TRUE,"GENERAL";"TAB2",#N/A,TRUE,"GENERAL";"TAB3",#N/A,TRUE,"GENERAL";"TAB4",#N/A,TRUE,"GENERAL";"TAB5",#N/A,TRUE,"GENERAL"}</definedName>
    <definedName name="__kjk6" localSheetId="1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124">#REF!</definedName>
    <definedName name="__LAC18">#REF!</definedName>
    <definedName name="__m3" localSheetId="6" hidden="1">{"via1",#N/A,TRUE,"general";"via2",#N/A,TRUE,"general";"via3",#N/A,TRUE,"general"}</definedName>
    <definedName name="__m3" localSheetId="14" hidden="1">{"via1",#N/A,TRUE,"general";"via2",#N/A,TRUE,"general";"via3",#N/A,TRUE,"general"}</definedName>
    <definedName name="__m3" localSheetId="12" hidden="1">{"via1",#N/A,TRUE,"general";"via2",#N/A,TRUE,"general";"via3",#N/A,TRUE,"general"}</definedName>
    <definedName name="__m3" localSheetId="3" hidden="1">{"via1",#N/A,TRUE,"general";"via2",#N/A,TRUE,"general";"via3",#N/A,TRUE,"general"}</definedName>
    <definedName name="__m3" localSheetId="10" hidden="1">{"via1",#N/A,TRUE,"general";"via2",#N/A,TRUE,"general";"via3",#N/A,TRUE,"general"}</definedName>
    <definedName name="__m3" localSheetId="9" hidden="1">{"via1",#N/A,TRUE,"general";"via2",#N/A,TRUE,"general";"via3",#N/A,TRUE,"general"}</definedName>
    <definedName name="__m3" localSheetId="13" hidden="1">{"via1",#N/A,TRUE,"general";"via2",#N/A,TRUE,"general";"via3",#N/A,TRUE,"general"}</definedName>
    <definedName name="__m3" localSheetId="4" hidden="1">{"via1",#N/A,TRUE,"general";"via2",#N/A,TRUE,"general";"via3",#N/A,TRUE,"general"}</definedName>
    <definedName name="__m3" localSheetId="1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6" hidden="1">{"TAB1",#N/A,TRUE,"GENERAL";"TAB2",#N/A,TRUE,"GENERAL";"TAB3",#N/A,TRUE,"GENERAL";"TAB4",#N/A,TRUE,"GENERAL";"TAB5",#N/A,TRUE,"GENERAL"}</definedName>
    <definedName name="__m4" localSheetId="14" hidden="1">{"TAB1",#N/A,TRUE,"GENERAL";"TAB2",#N/A,TRUE,"GENERAL";"TAB3",#N/A,TRUE,"GENERAL";"TAB4",#N/A,TRUE,"GENERAL";"TAB5",#N/A,TRUE,"GENERAL"}</definedName>
    <definedName name="__m4" localSheetId="12" hidden="1">{"TAB1",#N/A,TRUE,"GENERAL";"TAB2",#N/A,TRUE,"GENERAL";"TAB3",#N/A,TRUE,"GENERAL";"TAB4",#N/A,TRUE,"GENERAL";"TAB5",#N/A,TRUE,"GENERAL"}</definedName>
    <definedName name="__m4" localSheetId="3" hidden="1">{"TAB1",#N/A,TRUE,"GENERAL";"TAB2",#N/A,TRUE,"GENERAL";"TAB3",#N/A,TRUE,"GENERAL";"TAB4",#N/A,TRUE,"GENERAL";"TAB5",#N/A,TRUE,"GENERAL"}</definedName>
    <definedName name="__m4" localSheetId="10" hidden="1">{"TAB1",#N/A,TRUE,"GENERAL";"TAB2",#N/A,TRUE,"GENERAL";"TAB3",#N/A,TRUE,"GENERAL";"TAB4",#N/A,TRUE,"GENERAL";"TAB5",#N/A,TRUE,"GENERAL"}</definedName>
    <definedName name="__m4" localSheetId="9" hidden="1">{"TAB1",#N/A,TRUE,"GENERAL";"TAB2",#N/A,TRUE,"GENERAL";"TAB3",#N/A,TRUE,"GENERAL";"TAB4",#N/A,TRUE,"GENERAL";"TAB5",#N/A,TRUE,"GENERAL"}</definedName>
    <definedName name="__m4" localSheetId="13" hidden="1">{"TAB1",#N/A,TRUE,"GENERAL";"TAB2",#N/A,TRUE,"GENERAL";"TAB3",#N/A,TRUE,"GENERAL";"TAB4",#N/A,TRUE,"GENERAL";"TAB5",#N/A,TRUE,"GENERAL"}</definedName>
    <definedName name="__m4" localSheetId="4" hidden="1">{"TAB1",#N/A,TRUE,"GENERAL";"TAB2",#N/A,TRUE,"GENERAL";"TAB3",#N/A,TRUE,"GENERAL";"TAB4",#N/A,TRUE,"GENERAL";"TAB5",#N/A,TRUE,"GENERAL"}</definedName>
    <definedName name="__m4" localSheetId="1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6" hidden="1">{"via1",#N/A,TRUE,"general";"via2",#N/A,TRUE,"general";"via3",#N/A,TRUE,"general"}</definedName>
    <definedName name="__m5" localSheetId="14" hidden="1">{"via1",#N/A,TRUE,"general";"via2",#N/A,TRUE,"general";"via3",#N/A,TRUE,"general"}</definedName>
    <definedName name="__m5" localSheetId="12" hidden="1">{"via1",#N/A,TRUE,"general";"via2",#N/A,TRUE,"general";"via3",#N/A,TRUE,"general"}</definedName>
    <definedName name="__m5" localSheetId="3" hidden="1">{"via1",#N/A,TRUE,"general";"via2",#N/A,TRUE,"general";"via3",#N/A,TRUE,"general"}</definedName>
    <definedName name="__m5" localSheetId="10" hidden="1">{"via1",#N/A,TRUE,"general";"via2",#N/A,TRUE,"general";"via3",#N/A,TRUE,"general"}</definedName>
    <definedName name="__m5" localSheetId="9" hidden="1">{"via1",#N/A,TRUE,"general";"via2",#N/A,TRUE,"general";"via3",#N/A,TRUE,"general"}</definedName>
    <definedName name="__m5" localSheetId="13" hidden="1">{"via1",#N/A,TRUE,"general";"via2",#N/A,TRUE,"general";"via3",#N/A,TRUE,"general"}</definedName>
    <definedName name="__m5" localSheetId="4" hidden="1">{"via1",#N/A,TRUE,"general";"via2",#N/A,TRUE,"general";"via3",#N/A,TRUE,"general"}</definedName>
    <definedName name="__m5" localSheetId="1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6" hidden="1">{"TAB1",#N/A,TRUE,"GENERAL";"TAB2",#N/A,TRUE,"GENERAL";"TAB3",#N/A,TRUE,"GENERAL";"TAB4",#N/A,TRUE,"GENERAL";"TAB5",#N/A,TRUE,"GENERAL"}</definedName>
    <definedName name="__m6" localSheetId="14" hidden="1">{"TAB1",#N/A,TRUE,"GENERAL";"TAB2",#N/A,TRUE,"GENERAL";"TAB3",#N/A,TRUE,"GENERAL";"TAB4",#N/A,TRUE,"GENERAL";"TAB5",#N/A,TRUE,"GENERAL"}</definedName>
    <definedName name="__m6" localSheetId="12" hidden="1">{"TAB1",#N/A,TRUE,"GENERAL";"TAB2",#N/A,TRUE,"GENERAL";"TAB3",#N/A,TRUE,"GENERAL";"TAB4",#N/A,TRUE,"GENERAL";"TAB5",#N/A,TRUE,"GENERAL"}</definedName>
    <definedName name="__m6" localSheetId="3" hidden="1">{"TAB1",#N/A,TRUE,"GENERAL";"TAB2",#N/A,TRUE,"GENERAL";"TAB3",#N/A,TRUE,"GENERAL";"TAB4",#N/A,TRUE,"GENERAL";"TAB5",#N/A,TRUE,"GENERAL"}</definedName>
    <definedName name="__m6" localSheetId="10" hidden="1">{"TAB1",#N/A,TRUE,"GENERAL";"TAB2",#N/A,TRUE,"GENERAL";"TAB3",#N/A,TRUE,"GENERAL";"TAB4",#N/A,TRUE,"GENERAL";"TAB5",#N/A,TRUE,"GENERAL"}</definedName>
    <definedName name="__m6" localSheetId="9" hidden="1">{"TAB1",#N/A,TRUE,"GENERAL";"TAB2",#N/A,TRUE,"GENERAL";"TAB3",#N/A,TRUE,"GENERAL";"TAB4",#N/A,TRUE,"GENERAL";"TAB5",#N/A,TRUE,"GENERAL"}</definedName>
    <definedName name="__m6" localSheetId="13" hidden="1">{"TAB1",#N/A,TRUE,"GENERAL";"TAB2",#N/A,TRUE,"GENERAL";"TAB3",#N/A,TRUE,"GENERAL";"TAB4",#N/A,TRUE,"GENERAL";"TAB5",#N/A,TRUE,"GENERAL"}</definedName>
    <definedName name="__m6" localSheetId="4" hidden="1">{"TAB1",#N/A,TRUE,"GENERAL";"TAB2",#N/A,TRUE,"GENERAL";"TAB3",#N/A,TRUE,"GENERAL";"TAB4",#N/A,TRUE,"GENERAL";"TAB5",#N/A,TRUE,"GENERAL"}</definedName>
    <definedName name="__m6" localSheetId="1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6" hidden="1">{"TAB1",#N/A,TRUE,"GENERAL";"TAB2",#N/A,TRUE,"GENERAL";"TAB3",#N/A,TRUE,"GENERAL";"TAB4",#N/A,TRUE,"GENERAL";"TAB5",#N/A,TRUE,"GENERAL"}</definedName>
    <definedName name="__m7" localSheetId="14" hidden="1">{"TAB1",#N/A,TRUE,"GENERAL";"TAB2",#N/A,TRUE,"GENERAL";"TAB3",#N/A,TRUE,"GENERAL";"TAB4",#N/A,TRUE,"GENERAL";"TAB5",#N/A,TRUE,"GENERAL"}</definedName>
    <definedName name="__m7" localSheetId="12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localSheetId="10" hidden="1">{"TAB1",#N/A,TRUE,"GENERAL";"TAB2",#N/A,TRUE,"GENERAL";"TAB3",#N/A,TRUE,"GENERAL";"TAB4",#N/A,TRUE,"GENERAL";"TAB5",#N/A,TRUE,"GENERAL"}</definedName>
    <definedName name="__m7" localSheetId="9" hidden="1">{"TAB1",#N/A,TRUE,"GENERAL";"TAB2",#N/A,TRUE,"GENERAL";"TAB3",#N/A,TRUE,"GENERAL";"TAB4",#N/A,TRUE,"GENERAL";"TAB5",#N/A,TRUE,"GENERAL"}</definedName>
    <definedName name="__m7" localSheetId="13" hidden="1">{"TAB1",#N/A,TRUE,"GENERAL";"TAB2",#N/A,TRUE,"GENERAL";"TAB3",#N/A,TRUE,"GENERAL";"TAB4",#N/A,TRUE,"GENERAL";"TAB5",#N/A,TRUE,"GENERAL"}</definedName>
    <definedName name="__m7" localSheetId="4" hidden="1">{"TAB1",#N/A,TRUE,"GENERAL";"TAB2",#N/A,TRUE,"GENERAL";"TAB3",#N/A,TRUE,"GENERAL";"TAB4",#N/A,TRUE,"GENERAL";"TAB5",#N/A,TRUE,"GENERAL"}</definedName>
    <definedName name="__m7" localSheetId="1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6" hidden="1">{"via1",#N/A,TRUE,"general";"via2",#N/A,TRUE,"general";"via3",#N/A,TRUE,"general"}</definedName>
    <definedName name="__m8" localSheetId="14" hidden="1">{"via1",#N/A,TRUE,"general";"via2",#N/A,TRUE,"general";"via3",#N/A,TRUE,"general"}</definedName>
    <definedName name="__m8" localSheetId="12" hidden="1">{"via1",#N/A,TRUE,"general";"via2",#N/A,TRUE,"general";"via3",#N/A,TRUE,"general"}</definedName>
    <definedName name="__m8" localSheetId="3" hidden="1">{"via1",#N/A,TRUE,"general";"via2",#N/A,TRUE,"general";"via3",#N/A,TRUE,"general"}</definedName>
    <definedName name="__m8" localSheetId="10" hidden="1">{"via1",#N/A,TRUE,"general";"via2",#N/A,TRUE,"general";"via3",#N/A,TRUE,"general"}</definedName>
    <definedName name="__m8" localSheetId="9" hidden="1">{"via1",#N/A,TRUE,"general";"via2",#N/A,TRUE,"general";"via3",#N/A,TRUE,"general"}</definedName>
    <definedName name="__m8" localSheetId="13" hidden="1">{"via1",#N/A,TRUE,"general";"via2",#N/A,TRUE,"general";"via3",#N/A,TRUE,"general"}</definedName>
    <definedName name="__m8" localSheetId="4" hidden="1">{"via1",#N/A,TRUE,"general";"via2",#N/A,TRUE,"general";"via3",#N/A,TRUE,"general"}</definedName>
    <definedName name="__m8" localSheetId="1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6" hidden="1">{"via1",#N/A,TRUE,"general";"via2",#N/A,TRUE,"general";"via3",#N/A,TRUE,"general"}</definedName>
    <definedName name="__m9" localSheetId="14" hidden="1">{"via1",#N/A,TRUE,"general";"via2",#N/A,TRUE,"general";"via3",#N/A,TRUE,"general"}</definedName>
    <definedName name="__m9" localSheetId="12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localSheetId="10" hidden="1">{"via1",#N/A,TRUE,"general";"via2",#N/A,TRUE,"general";"via3",#N/A,TRUE,"general"}</definedName>
    <definedName name="__m9" localSheetId="9" hidden="1">{"via1",#N/A,TRUE,"general";"via2",#N/A,TRUE,"general";"via3",#N/A,TRUE,"general"}</definedName>
    <definedName name="__m9" localSheetId="13" hidden="1">{"via1",#N/A,TRUE,"general";"via2",#N/A,TRUE,"general";"via3",#N/A,TRUE,"general"}</definedName>
    <definedName name="__m9" localSheetId="4" hidden="1">{"via1",#N/A,TRUE,"general";"via2",#N/A,TRUE,"general";"via3",#N/A,TRUE,"general"}</definedName>
    <definedName name="__m9" localSheetId="11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6" hidden="1">{"TAB1",#N/A,TRUE,"GENERAL";"TAB2",#N/A,TRUE,"GENERAL";"TAB3",#N/A,TRUE,"GENERAL";"TAB4",#N/A,TRUE,"GENERAL";"TAB5",#N/A,TRUE,"GENERAL"}</definedName>
    <definedName name="__n3" localSheetId="14" hidden="1">{"TAB1",#N/A,TRUE,"GENERAL";"TAB2",#N/A,TRUE,"GENERAL";"TAB3",#N/A,TRUE,"GENERAL";"TAB4",#N/A,TRUE,"GENERAL";"TAB5",#N/A,TRUE,"GENERAL"}</definedName>
    <definedName name="__n3" localSheetId="12" hidden="1">{"TAB1",#N/A,TRUE,"GENERAL";"TAB2",#N/A,TRUE,"GENERAL";"TAB3",#N/A,TRUE,"GENERAL";"TAB4",#N/A,TRUE,"GENERAL";"TAB5",#N/A,TRUE,"GENERAL"}</definedName>
    <definedName name="__n3" localSheetId="3" hidden="1">{"TAB1",#N/A,TRUE,"GENERAL";"TAB2",#N/A,TRUE,"GENERAL";"TAB3",#N/A,TRUE,"GENERAL";"TAB4",#N/A,TRUE,"GENERAL";"TAB5",#N/A,TRUE,"GENERAL"}</definedName>
    <definedName name="__n3" localSheetId="10" hidden="1">{"TAB1",#N/A,TRUE,"GENERAL";"TAB2",#N/A,TRUE,"GENERAL";"TAB3",#N/A,TRUE,"GENERAL";"TAB4",#N/A,TRUE,"GENERAL";"TAB5",#N/A,TRUE,"GENERAL"}</definedName>
    <definedName name="__n3" localSheetId="9" hidden="1">{"TAB1",#N/A,TRUE,"GENERAL";"TAB2",#N/A,TRUE,"GENERAL";"TAB3",#N/A,TRUE,"GENERAL";"TAB4",#N/A,TRUE,"GENERAL";"TAB5",#N/A,TRUE,"GENERAL"}</definedName>
    <definedName name="__n3" localSheetId="13" hidden="1">{"TAB1",#N/A,TRUE,"GENERAL";"TAB2",#N/A,TRUE,"GENERAL";"TAB3",#N/A,TRUE,"GENERAL";"TAB4",#N/A,TRUE,"GENERAL";"TAB5",#N/A,TRUE,"GENERAL"}</definedName>
    <definedName name="__n3" localSheetId="4" hidden="1">{"TAB1",#N/A,TRUE,"GENERAL";"TAB2",#N/A,TRUE,"GENERAL";"TAB3",#N/A,TRUE,"GENERAL";"TAB4",#N/A,TRUE,"GENERAL";"TAB5",#N/A,TRUE,"GENERAL"}</definedName>
    <definedName name="__n3" localSheetId="1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6" hidden="1">{"via1",#N/A,TRUE,"general";"via2",#N/A,TRUE,"general";"via3",#N/A,TRUE,"general"}</definedName>
    <definedName name="__n4" localSheetId="14" hidden="1">{"via1",#N/A,TRUE,"general";"via2",#N/A,TRUE,"general";"via3",#N/A,TRUE,"general"}</definedName>
    <definedName name="__n4" localSheetId="12" hidden="1">{"via1",#N/A,TRUE,"general";"via2",#N/A,TRUE,"general";"via3",#N/A,TRUE,"general"}</definedName>
    <definedName name="__n4" localSheetId="3" hidden="1">{"via1",#N/A,TRUE,"general";"via2",#N/A,TRUE,"general";"via3",#N/A,TRUE,"general"}</definedName>
    <definedName name="__n4" localSheetId="10" hidden="1">{"via1",#N/A,TRUE,"general";"via2",#N/A,TRUE,"general";"via3",#N/A,TRUE,"general"}</definedName>
    <definedName name="__n4" localSheetId="9" hidden="1">{"via1",#N/A,TRUE,"general";"via2",#N/A,TRUE,"general";"via3",#N/A,TRUE,"general"}</definedName>
    <definedName name="__n4" localSheetId="13" hidden="1">{"via1",#N/A,TRUE,"general";"via2",#N/A,TRUE,"general";"via3",#N/A,TRUE,"general"}</definedName>
    <definedName name="__n4" localSheetId="4" hidden="1">{"via1",#N/A,TRUE,"general";"via2",#N/A,TRUE,"general";"via3",#N/A,TRUE,"general"}</definedName>
    <definedName name="__n4" localSheetId="1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6" hidden="1">{"TAB1",#N/A,TRUE,"GENERAL";"TAB2",#N/A,TRUE,"GENERAL";"TAB3",#N/A,TRUE,"GENERAL";"TAB4",#N/A,TRUE,"GENERAL";"TAB5",#N/A,TRUE,"GENERAL"}</definedName>
    <definedName name="__n5" localSheetId="14" hidden="1">{"TAB1",#N/A,TRUE,"GENERAL";"TAB2",#N/A,TRUE,"GENERAL";"TAB3",#N/A,TRUE,"GENERAL";"TAB4",#N/A,TRUE,"GENERAL";"TAB5",#N/A,TRUE,"GENERAL"}</definedName>
    <definedName name="__n5" localSheetId="12" hidden="1">{"TAB1",#N/A,TRUE,"GENERAL";"TAB2",#N/A,TRUE,"GENERAL";"TAB3",#N/A,TRUE,"GENERAL";"TAB4",#N/A,TRUE,"GENERAL";"TAB5",#N/A,TRUE,"GENERAL"}</definedName>
    <definedName name="__n5" localSheetId="3" hidden="1">{"TAB1",#N/A,TRUE,"GENERAL";"TAB2",#N/A,TRUE,"GENERAL";"TAB3",#N/A,TRUE,"GENERAL";"TAB4",#N/A,TRUE,"GENERAL";"TAB5",#N/A,TRUE,"GENERAL"}</definedName>
    <definedName name="__n5" localSheetId="10" hidden="1">{"TAB1",#N/A,TRUE,"GENERAL";"TAB2",#N/A,TRUE,"GENERAL";"TAB3",#N/A,TRUE,"GENERAL";"TAB4",#N/A,TRUE,"GENERAL";"TAB5",#N/A,TRUE,"GENERAL"}</definedName>
    <definedName name="__n5" localSheetId="9" hidden="1">{"TAB1",#N/A,TRUE,"GENERAL";"TAB2",#N/A,TRUE,"GENERAL";"TAB3",#N/A,TRUE,"GENERAL";"TAB4",#N/A,TRUE,"GENERAL";"TAB5",#N/A,TRUE,"GENERAL"}</definedName>
    <definedName name="__n5" localSheetId="13" hidden="1">{"TAB1",#N/A,TRUE,"GENERAL";"TAB2",#N/A,TRUE,"GENERAL";"TAB3",#N/A,TRUE,"GENERAL";"TAB4",#N/A,TRUE,"GENERAL";"TAB5",#N/A,TRUE,"GENERAL"}</definedName>
    <definedName name="__n5" localSheetId="4" hidden="1">{"TAB1",#N/A,TRUE,"GENERAL";"TAB2",#N/A,TRUE,"GENERAL";"TAB3",#N/A,TRUE,"GENERAL";"TAB4",#N/A,TRUE,"GENERAL";"TAB5",#N/A,TRUE,"GENERAL"}</definedName>
    <definedName name="__n5" localSheetId="1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6" hidden="1">{"via1",#N/A,TRUE,"general";"via2",#N/A,TRUE,"general";"via3",#N/A,TRUE,"general"}</definedName>
    <definedName name="__nyn7" localSheetId="14" hidden="1">{"via1",#N/A,TRUE,"general";"via2",#N/A,TRUE,"general";"via3",#N/A,TRUE,"general"}</definedName>
    <definedName name="__nyn7" localSheetId="12" hidden="1">{"via1",#N/A,TRUE,"general";"via2",#N/A,TRUE,"general";"via3",#N/A,TRUE,"general"}</definedName>
    <definedName name="__nyn7" localSheetId="3" hidden="1">{"via1",#N/A,TRUE,"general";"via2",#N/A,TRUE,"general";"via3",#N/A,TRUE,"general"}</definedName>
    <definedName name="__nyn7" localSheetId="10" hidden="1">{"via1",#N/A,TRUE,"general";"via2",#N/A,TRUE,"general";"via3",#N/A,TRUE,"general"}</definedName>
    <definedName name="__nyn7" localSheetId="9" hidden="1">{"via1",#N/A,TRUE,"general";"via2",#N/A,TRUE,"general";"via3",#N/A,TRUE,"general"}</definedName>
    <definedName name="__nyn7" localSheetId="13" hidden="1">{"via1",#N/A,TRUE,"general";"via2",#N/A,TRUE,"general";"via3",#N/A,TRUE,"general"}</definedName>
    <definedName name="__nyn7" localSheetId="4" hidden="1">{"via1",#N/A,TRUE,"general";"via2",#N/A,TRUE,"general";"via3",#N/A,TRUE,"general"}</definedName>
    <definedName name="__nyn7" localSheetId="1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6" hidden="1">{"via1",#N/A,TRUE,"general";"via2",#N/A,TRUE,"general";"via3",#N/A,TRUE,"general"}</definedName>
    <definedName name="__o4" localSheetId="14" hidden="1">{"via1",#N/A,TRUE,"general";"via2",#N/A,TRUE,"general";"via3",#N/A,TRUE,"general"}</definedName>
    <definedName name="__o4" localSheetId="12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localSheetId="10" hidden="1">{"via1",#N/A,TRUE,"general";"via2",#N/A,TRUE,"general";"via3",#N/A,TRUE,"general"}</definedName>
    <definedName name="__o4" localSheetId="9" hidden="1">{"via1",#N/A,TRUE,"general";"via2",#N/A,TRUE,"general";"via3",#N/A,TRUE,"general"}</definedName>
    <definedName name="__o4" localSheetId="13" hidden="1">{"via1",#N/A,TRUE,"general";"via2",#N/A,TRUE,"general";"via3",#N/A,TRUE,"general"}</definedName>
    <definedName name="__o4" localSheetId="4" hidden="1">{"via1",#N/A,TRUE,"general";"via2",#N/A,TRUE,"general";"via3",#N/A,TRUE,"general"}</definedName>
    <definedName name="__o4" localSheetId="1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6" hidden="1">{"TAB1",#N/A,TRUE,"GENERAL";"TAB2",#N/A,TRUE,"GENERAL";"TAB3",#N/A,TRUE,"GENERAL";"TAB4",#N/A,TRUE,"GENERAL";"TAB5",#N/A,TRUE,"GENERAL"}</definedName>
    <definedName name="__o5" localSheetId="14" hidden="1">{"TAB1",#N/A,TRUE,"GENERAL";"TAB2",#N/A,TRUE,"GENERAL";"TAB3",#N/A,TRUE,"GENERAL";"TAB4",#N/A,TRUE,"GENERAL";"TAB5",#N/A,TRUE,"GENERAL"}</definedName>
    <definedName name="__o5" localSheetId="12" hidden="1">{"TAB1",#N/A,TRUE,"GENERAL";"TAB2",#N/A,TRUE,"GENERAL";"TAB3",#N/A,TRUE,"GENERAL";"TAB4",#N/A,TRUE,"GENERAL";"TAB5",#N/A,TRUE,"GENERAL"}</definedName>
    <definedName name="__o5" localSheetId="3" hidden="1">{"TAB1",#N/A,TRUE,"GENERAL";"TAB2",#N/A,TRUE,"GENERAL";"TAB3",#N/A,TRUE,"GENERAL";"TAB4",#N/A,TRUE,"GENERAL";"TAB5",#N/A,TRUE,"GENERAL"}</definedName>
    <definedName name="__o5" localSheetId="10" hidden="1">{"TAB1",#N/A,TRUE,"GENERAL";"TAB2",#N/A,TRUE,"GENERAL";"TAB3",#N/A,TRUE,"GENERAL";"TAB4",#N/A,TRUE,"GENERAL";"TAB5",#N/A,TRUE,"GENERAL"}</definedName>
    <definedName name="__o5" localSheetId="9" hidden="1">{"TAB1",#N/A,TRUE,"GENERAL";"TAB2",#N/A,TRUE,"GENERAL";"TAB3",#N/A,TRUE,"GENERAL";"TAB4",#N/A,TRUE,"GENERAL";"TAB5",#N/A,TRUE,"GENERAL"}</definedName>
    <definedName name="__o5" localSheetId="13" hidden="1">{"TAB1",#N/A,TRUE,"GENERAL";"TAB2",#N/A,TRUE,"GENERAL";"TAB3",#N/A,TRUE,"GENERAL";"TAB4",#N/A,TRUE,"GENERAL";"TAB5",#N/A,TRUE,"GENERAL"}</definedName>
    <definedName name="__o5" localSheetId="4" hidden="1">{"TAB1",#N/A,TRUE,"GENERAL";"TAB2",#N/A,TRUE,"GENERAL";"TAB3",#N/A,TRUE,"GENERAL";"TAB4",#N/A,TRUE,"GENERAL";"TAB5",#N/A,TRUE,"GENERAL"}</definedName>
    <definedName name="__o5" localSheetId="1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6" hidden="1">{"TAB1",#N/A,TRUE,"GENERAL";"TAB2",#N/A,TRUE,"GENERAL";"TAB3",#N/A,TRUE,"GENERAL";"TAB4",#N/A,TRUE,"GENERAL";"TAB5",#N/A,TRUE,"GENERAL"}</definedName>
    <definedName name="__o6" localSheetId="14" hidden="1">{"TAB1",#N/A,TRUE,"GENERAL";"TAB2",#N/A,TRUE,"GENERAL";"TAB3",#N/A,TRUE,"GENERAL";"TAB4",#N/A,TRUE,"GENERAL";"TAB5",#N/A,TRUE,"GENERAL"}</definedName>
    <definedName name="__o6" localSheetId="12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localSheetId="10" hidden="1">{"TAB1",#N/A,TRUE,"GENERAL";"TAB2",#N/A,TRUE,"GENERAL";"TAB3",#N/A,TRUE,"GENERAL";"TAB4",#N/A,TRUE,"GENERAL";"TAB5",#N/A,TRUE,"GENERAL"}</definedName>
    <definedName name="__o6" localSheetId="9" hidden="1">{"TAB1",#N/A,TRUE,"GENERAL";"TAB2",#N/A,TRUE,"GENERAL";"TAB3",#N/A,TRUE,"GENERAL";"TAB4",#N/A,TRUE,"GENERAL";"TAB5",#N/A,TRUE,"GENERAL"}</definedName>
    <definedName name="__o6" localSheetId="13" hidden="1">{"TAB1",#N/A,TRUE,"GENERAL";"TAB2",#N/A,TRUE,"GENERAL";"TAB3",#N/A,TRUE,"GENERAL";"TAB4",#N/A,TRUE,"GENERAL";"TAB5",#N/A,TRUE,"GENERAL"}</definedName>
    <definedName name="__o6" localSheetId="4" hidden="1">{"TAB1",#N/A,TRUE,"GENERAL";"TAB2",#N/A,TRUE,"GENERAL";"TAB3",#N/A,TRUE,"GENERAL";"TAB4",#N/A,TRUE,"GENERAL";"TAB5",#N/A,TRUE,"GENERAL"}</definedName>
    <definedName name="__o6" localSheetId="1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6" hidden="1">{"TAB1",#N/A,TRUE,"GENERAL";"TAB2",#N/A,TRUE,"GENERAL";"TAB3",#N/A,TRUE,"GENERAL";"TAB4",#N/A,TRUE,"GENERAL";"TAB5",#N/A,TRUE,"GENERAL"}</definedName>
    <definedName name="__o7" localSheetId="14" hidden="1">{"TAB1",#N/A,TRUE,"GENERAL";"TAB2",#N/A,TRUE,"GENERAL";"TAB3",#N/A,TRUE,"GENERAL";"TAB4",#N/A,TRUE,"GENERAL";"TAB5",#N/A,TRUE,"GENERAL"}</definedName>
    <definedName name="__o7" localSheetId="12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localSheetId="10" hidden="1">{"TAB1",#N/A,TRUE,"GENERAL";"TAB2",#N/A,TRUE,"GENERAL";"TAB3",#N/A,TRUE,"GENERAL";"TAB4",#N/A,TRUE,"GENERAL";"TAB5",#N/A,TRUE,"GENERAL"}</definedName>
    <definedName name="__o7" localSheetId="9" hidden="1">{"TAB1",#N/A,TRUE,"GENERAL";"TAB2",#N/A,TRUE,"GENERAL";"TAB3",#N/A,TRUE,"GENERAL";"TAB4",#N/A,TRUE,"GENERAL";"TAB5",#N/A,TRUE,"GENERAL"}</definedName>
    <definedName name="__o7" localSheetId="13" hidden="1">{"TAB1",#N/A,TRUE,"GENERAL";"TAB2",#N/A,TRUE,"GENERAL";"TAB3",#N/A,TRUE,"GENERAL";"TAB4",#N/A,TRUE,"GENERAL";"TAB5",#N/A,TRUE,"GENERAL"}</definedName>
    <definedName name="__o7" localSheetId="4" hidden="1">{"TAB1",#N/A,TRUE,"GENERAL";"TAB2",#N/A,TRUE,"GENERAL";"TAB3",#N/A,TRUE,"GENERAL";"TAB4",#N/A,TRUE,"GENERAL";"TAB5",#N/A,TRUE,"GENERAL"}</definedName>
    <definedName name="__o7" localSheetId="1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6" hidden="1">{"via1",#N/A,TRUE,"general";"via2",#N/A,TRUE,"general";"via3",#N/A,TRUE,"general"}</definedName>
    <definedName name="__o8" localSheetId="14" hidden="1">{"via1",#N/A,TRUE,"general";"via2",#N/A,TRUE,"general";"via3",#N/A,TRUE,"general"}</definedName>
    <definedName name="__o8" localSheetId="12" hidden="1">{"via1",#N/A,TRUE,"general";"via2",#N/A,TRUE,"general";"via3",#N/A,TRUE,"general"}</definedName>
    <definedName name="__o8" localSheetId="3" hidden="1">{"via1",#N/A,TRUE,"general";"via2",#N/A,TRUE,"general";"via3",#N/A,TRUE,"general"}</definedName>
    <definedName name="__o8" localSheetId="10" hidden="1">{"via1",#N/A,TRUE,"general";"via2",#N/A,TRUE,"general";"via3",#N/A,TRUE,"general"}</definedName>
    <definedName name="__o8" localSheetId="9" hidden="1">{"via1",#N/A,TRUE,"general";"via2",#N/A,TRUE,"general";"via3",#N/A,TRUE,"general"}</definedName>
    <definedName name="__o8" localSheetId="13" hidden="1">{"via1",#N/A,TRUE,"general";"via2",#N/A,TRUE,"general";"via3",#N/A,TRUE,"general"}</definedName>
    <definedName name="__o8" localSheetId="4" hidden="1">{"via1",#N/A,TRUE,"general";"via2",#N/A,TRUE,"general";"via3",#N/A,TRUE,"general"}</definedName>
    <definedName name="__o8" localSheetId="1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6" hidden="1">{"TAB1",#N/A,TRUE,"GENERAL";"TAB2",#N/A,TRUE,"GENERAL";"TAB3",#N/A,TRUE,"GENERAL";"TAB4",#N/A,TRUE,"GENERAL";"TAB5",#N/A,TRUE,"GENERAL"}</definedName>
    <definedName name="__o9" localSheetId="14" hidden="1">{"TAB1",#N/A,TRUE,"GENERAL";"TAB2",#N/A,TRUE,"GENERAL";"TAB3",#N/A,TRUE,"GENERAL";"TAB4",#N/A,TRUE,"GENERAL";"TAB5",#N/A,TRUE,"GENERAL"}</definedName>
    <definedName name="__o9" localSheetId="12" hidden="1">{"TAB1",#N/A,TRUE,"GENERAL";"TAB2",#N/A,TRUE,"GENERAL";"TAB3",#N/A,TRUE,"GENERAL";"TAB4",#N/A,TRUE,"GENERAL";"TAB5",#N/A,TRUE,"GENERAL"}</definedName>
    <definedName name="__o9" localSheetId="3" hidden="1">{"TAB1",#N/A,TRUE,"GENERAL";"TAB2",#N/A,TRUE,"GENERAL";"TAB3",#N/A,TRUE,"GENERAL";"TAB4",#N/A,TRUE,"GENERAL";"TAB5",#N/A,TRUE,"GENERAL"}</definedName>
    <definedName name="__o9" localSheetId="10" hidden="1">{"TAB1",#N/A,TRUE,"GENERAL";"TAB2",#N/A,TRUE,"GENERAL";"TAB3",#N/A,TRUE,"GENERAL";"TAB4",#N/A,TRUE,"GENERAL";"TAB5",#N/A,TRUE,"GENERAL"}</definedName>
    <definedName name="__o9" localSheetId="9" hidden="1">{"TAB1",#N/A,TRUE,"GENERAL";"TAB2",#N/A,TRUE,"GENERAL";"TAB3",#N/A,TRUE,"GENERAL";"TAB4",#N/A,TRUE,"GENERAL";"TAB5",#N/A,TRUE,"GENERAL"}</definedName>
    <definedName name="__o9" localSheetId="13" hidden="1">{"TAB1",#N/A,TRUE,"GENERAL";"TAB2",#N/A,TRUE,"GENERAL";"TAB3",#N/A,TRUE,"GENERAL";"TAB4",#N/A,TRUE,"GENERAL";"TAB5",#N/A,TRUE,"GENERAL"}</definedName>
    <definedName name="__o9" localSheetId="4" hidden="1">{"TAB1",#N/A,TRUE,"GENERAL";"TAB2",#N/A,TRUE,"GENERAL";"TAB3",#N/A,TRUE,"GENERAL";"TAB4",#N/A,TRUE,"GENERAL";"TAB5",#N/A,TRUE,"GENERAL"}</definedName>
    <definedName name="__o9" localSheetId="1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6" hidden="1">{"via1",#N/A,TRUE,"general";"via2",#N/A,TRUE,"general";"via3",#N/A,TRUE,"general"}</definedName>
    <definedName name="__p6" localSheetId="14" hidden="1">{"via1",#N/A,TRUE,"general";"via2",#N/A,TRUE,"general";"via3",#N/A,TRUE,"general"}</definedName>
    <definedName name="__p6" localSheetId="12" hidden="1">{"via1",#N/A,TRUE,"general";"via2",#N/A,TRUE,"general";"via3",#N/A,TRUE,"general"}</definedName>
    <definedName name="__p6" localSheetId="3" hidden="1">{"via1",#N/A,TRUE,"general";"via2",#N/A,TRUE,"general";"via3",#N/A,TRUE,"general"}</definedName>
    <definedName name="__p6" localSheetId="10" hidden="1">{"via1",#N/A,TRUE,"general";"via2",#N/A,TRUE,"general";"via3",#N/A,TRUE,"general"}</definedName>
    <definedName name="__p6" localSheetId="9" hidden="1">{"via1",#N/A,TRUE,"general";"via2",#N/A,TRUE,"general";"via3",#N/A,TRUE,"general"}</definedName>
    <definedName name="__p6" localSheetId="13" hidden="1">{"via1",#N/A,TRUE,"general";"via2",#N/A,TRUE,"general";"via3",#N/A,TRUE,"general"}</definedName>
    <definedName name="__p6" localSheetId="4" hidden="1">{"via1",#N/A,TRUE,"general";"via2",#N/A,TRUE,"general";"via3",#N/A,TRUE,"general"}</definedName>
    <definedName name="__p6" localSheetId="1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6" hidden="1">{"via1",#N/A,TRUE,"general";"via2",#N/A,TRUE,"general";"via3",#N/A,TRUE,"general"}</definedName>
    <definedName name="__p7" localSheetId="14" hidden="1">{"via1",#N/A,TRUE,"general";"via2",#N/A,TRUE,"general";"via3",#N/A,TRUE,"general"}</definedName>
    <definedName name="__p7" localSheetId="12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localSheetId="10" hidden="1">{"via1",#N/A,TRUE,"general";"via2",#N/A,TRUE,"general";"via3",#N/A,TRUE,"general"}</definedName>
    <definedName name="__p7" localSheetId="9" hidden="1">{"via1",#N/A,TRUE,"general";"via2",#N/A,TRUE,"general";"via3",#N/A,TRUE,"general"}</definedName>
    <definedName name="__p7" localSheetId="13" hidden="1">{"via1",#N/A,TRUE,"general";"via2",#N/A,TRUE,"general";"via3",#N/A,TRUE,"general"}</definedName>
    <definedName name="__p7" localSheetId="4" hidden="1">{"via1",#N/A,TRUE,"general";"via2",#N/A,TRUE,"general";"via3",#N/A,TRUE,"general"}</definedName>
    <definedName name="__p7" localSheetId="1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6" hidden="1">{"TAB1",#N/A,TRUE,"GENERAL";"TAB2",#N/A,TRUE,"GENERAL";"TAB3",#N/A,TRUE,"GENERAL";"TAB4",#N/A,TRUE,"GENERAL";"TAB5",#N/A,TRUE,"GENERAL"}</definedName>
    <definedName name="__p8" localSheetId="14" hidden="1">{"TAB1",#N/A,TRUE,"GENERAL";"TAB2",#N/A,TRUE,"GENERAL";"TAB3",#N/A,TRUE,"GENERAL";"TAB4",#N/A,TRUE,"GENERAL";"TAB5",#N/A,TRUE,"GENERAL"}</definedName>
    <definedName name="__p8" localSheetId="12" hidden="1">{"TAB1",#N/A,TRUE,"GENERAL";"TAB2",#N/A,TRUE,"GENERAL";"TAB3",#N/A,TRUE,"GENERAL";"TAB4",#N/A,TRUE,"GENERAL";"TAB5",#N/A,TRUE,"GENERAL"}</definedName>
    <definedName name="__p8" localSheetId="3" hidden="1">{"TAB1",#N/A,TRUE,"GENERAL";"TAB2",#N/A,TRUE,"GENERAL";"TAB3",#N/A,TRUE,"GENERAL";"TAB4",#N/A,TRUE,"GENERAL";"TAB5",#N/A,TRUE,"GENERAL"}</definedName>
    <definedName name="__p8" localSheetId="10" hidden="1">{"TAB1",#N/A,TRUE,"GENERAL";"TAB2",#N/A,TRUE,"GENERAL";"TAB3",#N/A,TRUE,"GENERAL";"TAB4",#N/A,TRUE,"GENERAL";"TAB5",#N/A,TRUE,"GENERAL"}</definedName>
    <definedName name="__p8" localSheetId="9" hidden="1">{"TAB1",#N/A,TRUE,"GENERAL";"TAB2",#N/A,TRUE,"GENERAL";"TAB3",#N/A,TRUE,"GENERAL";"TAB4",#N/A,TRUE,"GENERAL";"TAB5",#N/A,TRUE,"GENERAL"}</definedName>
    <definedName name="__p8" localSheetId="13" hidden="1">{"TAB1",#N/A,TRUE,"GENERAL";"TAB2",#N/A,TRUE,"GENERAL";"TAB3",#N/A,TRUE,"GENERAL";"TAB4",#N/A,TRUE,"GENERAL";"TAB5",#N/A,TRUE,"GENERAL"}</definedName>
    <definedName name="__p8" localSheetId="4" hidden="1">{"TAB1",#N/A,TRUE,"GENERAL";"TAB2",#N/A,TRUE,"GENERAL";"TAB3",#N/A,TRUE,"GENERAL";"TAB4",#N/A,TRUE,"GENERAL";"TAB5",#N/A,TRUE,"GENERAL"}</definedName>
    <definedName name="__p8" localSheetId="1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o2">#REF!</definedName>
    <definedName name="__r" localSheetId="6" hidden="1">{"TAB1",#N/A,TRUE,"GENERAL";"TAB2",#N/A,TRUE,"GENERAL";"TAB3",#N/A,TRUE,"GENERAL";"TAB4",#N/A,TRUE,"GENERAL";"TAB5",#N/A,TRUE,"GENERAL"}</definedName>
    <definedName name="__r" localSheetId="14" hidden="1">{"TAB1",#N/A,TRUE,"GENERAL";"TAB2",#N/A,TRUE,"GENERAL";"TAB3",#N/A,TRUE,"GENERAL";"TAB4",#N/A,TRUE,"GENERAL";"TAB5",#N/A,TRUE,"GENERAL"}</definedName>
    <definedName name="__r" localSheetId="12" hidden="1">{"TAB1",#N/A,TRUE,"GENERAL";"TAB2",#N/A,TRUE,"GENERAL";"TAB3",#N/A,TRUE,"GENERAL";"TAB4",#N/A,TRUE,"GENERAL";"TAB5",#N/A,TRUE,"GENERAL"}</definedName>
    <definedName name="__r" localSheetId="3" hidden="1">{"TAB1",#N/A,TRUE,"GENERAL";"TAB2",#N/A,TRUE,"GENERAL";"TAB3",#N/A,TRUE,"GENERAL";"TAB4",#N/A,TRUE,"GENERAL";"TAB5",#N/A,TRUE,"GENERAL"}</definedName>
    <definedName name="__r" localSheetId="10" hidden="1">{"TAB1",#N/A,TRUE,"GENERAL";"TAB2",#N/A,TRUE,"GENERAL";"TAB3",#N/A,TRUE,"GENERAL";"TAB4",#N/A,TRUE,"GENERAL";"TAB5",#N/A,TRUE,"GENERAL"}</definedName>
    <definedName name="__r" localSheetId="9" hidden="1">{"TAB1",#N/A,TRUE,"GENERAL";"TAB2",#N/A,TRUE,"GENERAL";"TAB3",#N/A,TRUE,"GENERAL";"TAB4",#N/A,TRUE,"GENERAL";"TAB5",#N/A,TRUE,"GENERAL"}</definedName>
    <definedName name="__r" localSheetId="13" hidden="1">{"TAB1",#N/A,TRUE,"GENERAL";"TAB2",#N/A,TRUE,"GENERAL";"TAB3",#N/A,TRUE,"GENERAL";"TAB4",#N/A,TRUE,"GENERAL";"TAB5",#N/A,TRUE,"GENERAL"}</definedName>
    <definedName name="__r" localSheetId="4" hidden="1">{"TAB1",#N/A,TRUE,"GENERAL";"TAB2",#N/A,TRUE,"GENERAL";"TAB3",#N/A,TRUE,"GENERAL";"TAB4",#N/A,TRUE,"GENERAL";"TAB5",#N/A,TRUE,"GENERAL"}</definedName>
    <definedName name="__r" localSheetId="1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1210JH">#REF!</definedName>
    <definedName name="__R32EL">#REF!</definedName>
    <definedName name="__R32JH">#REF!</definedName>
    <definedName name="__R42JH">#REF!</definedName>
    <definedName name="__R43JH">#REF!</definedName>
    <definedName name="__r4r" localSheetId="6" hidden="1">{"via1",#N/A,TRUE,"general";"via2",#N/A,TRUE,"general";"via3",#N/A,TRUE,"general"}</definedName>
    <definedName name="__r4r" localSheetId="14" hidden="1">{"via1",#N/A,TRUE,"general";"via2",#N/A,TRUE,"general";"via3",#N/A,TRUE,"general"}</definedName>
    <definedName name="__r4r" localSheetId="12" hidden="1">{"via1",#N/A,TRUE,"general";"via2",#N/A,TRUE,"general";"via3",#N/A,TRUE,"general"}</definedName>
    <definedName name="__r4r" localSheetId="3" hidden="1">{"via1",#N/A,TRUE,"general";"via2",#N/A,TRUE,"general";"via3",#N/A,TRUE,"general"}</definedName>
    <definedName name="__r4r" localSheetId="10" hidden="1">{"via1",#N/A,TRUE,"general";"via2",#N/A,TRUE,"general";"via3",#N/A,TRUE,"general"}</definedName>
    <definedName name="__r4r" localSheetId="9" hidden="1">{"via1",#N/A,TRUE,"general";"via2",#N/A,TRUE,"general";"via3",#N/A,TRUE,"general"}</definedName>
    <definedName name="__r4r" localSheetId="13" hidden="1">{"via1",#N/A,TRUE,"general";"via2",#N/A,TRUE,"general";"via3",#N/A,TRUE,"general"}</definedName>
    <definedName name="__r4r" localSheetId="4" hidden="1">{"via1",#N/A,TRUE,"general";"via2",#N/A,TRUE,"general";"via3",#N/A,TRUE,"general"}</definedName>
    <definedName name="__r4r" localSheetId="11" hidden="1">{"via1",#N/A,TRUE,"general";"via2",#N/A,TRUE,"general";"via3",#N/A,TRUE,"general"}</definedName>
    <definedName name="__r4r" hidden="1">{"via1",#N/A,TRUE,"general";"via2",#N/A,TRUE,"general";"via3",#N/A,TRUE,"general"}</definedName>
    <definedName name="__R63BB">#REF!</definedName>
    <definedName name="__R63JH">#REF!</definedName>
    <definedName name="__R64BB">#REF!</definedName>
    <definedName name="__R64JH">#REF!</definedName>
    <definedName name="__R83JH">#REF!</definedName>
    <definedName name="__R84JH">#REF!</definedName>
    <definedName name="__R86JH">#REF!</definedName>
    <definedName name="__RED32">#REF!</definedName>
    <definedName name="__REP21">#REF!</definedName>
    <definedName name="__REP32">#REF!</definedName>
    <definedName name="__REP42">#REF!</definedName>
    <definedName name="__REP43">#REF!</definedName>
    <definedName name="__RES64">#REF!</definedName>
    <definedName name="__rtu6" localSheetId="6" hidden="1">{"via1",#N/A,TRUE,"general";"via2",#N/A,TRUE,"general";"via3",#N/A,TRUE,"general"}</definedName>
    <definedName name="__rtu6" localSheetId="14" hidden="1">{"via1",#N/A,TRUE,"general";"via2",#N/A,TRUE,"general";"via3",#N/A,TRUE,"general"}</definedName>
    <definedName name="__rtu6" localSheetId="12" hidden="1">{"via1",#N/A,TRUE,"general";"via2",#N/A,TRUE,"general";"via3",#N/A,TRUE,"general"}</definedName>
    <definedName name="__rtu6" localSheetId="3" hidden="1">{"via1",#N/A,TRUE,"general";"via2",#N/A,TRUE,"general";"via3",#N/A,TRUE,"general"}</definedName>
    <definedName name="__rtu6" localSheetId="10" hidden="1">{"via1",#N/A,TRUE,"general";"via2",#N/A,TRUE,"general";"via3",#N/A,TRUE,"general"}</definedName>
    <definedName name="__rtu6" localSheetId="9" hidden="1">{"via1",#N/A,TRUE,"general";"via2",#N/A,TRUE,"general";"via3",#N/A,TRUE,"general"}</definedName>
    <definedName name="__rtu6" localSheetId="13" hidden="1">{"via1",#N/A,TRUE,"general";"via2",#N/A,TRUE,"general";"via3",#N/A,TRUE,"general"}</definedName>
    <definedName name="__rtu6" localSheetId="4" hidden="1">{"via1",#N/A,TRUE,"general";"via2",#N/A,TRUE,"general";"via3",#N/A,TRUE,"general"}</definedName>
    <definedName name="__rtu6" localSheetId="1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6" hidden="1">{"via1",#N/A,TRUE,"general";"via2",#N/A,TRUE,"general";"via3",#N/A,TRUE,"general"}</definedName>
    <definedName name="__s1" localSheetId="14" hidden="1">{"via1",#N/A,TRUE,"general";"via2",#N/A,TRUE,"general";"via3",#N/A,TRUE,"general"}</definedName>
    <definedName name="__s1" localSheetId="12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localSheetId="10" hidden="1">{"via1",#N/A,TRUE,"general";"via2",#N/A,TRUE,"general";"via3",#N/A,TRUE,"general"}</definedName>
    <definedName name="__s1" localSheetId="9" hidden="1">{"via1",#N/A,TRUE,"general";"via2",#N/A,TRUE,"general";"via3",#N/A,TRUE,"general"}</definedName>
    <definedName name="__s1" localSheetId="13" hidden="1">{"via1",#N/A,TRUE,"general";"via2",#N/A,TRUE,"general";"via3",#N/A,TRUE,"general"}</definedName>
    <definedName name="__s1" localSheetId="4" hidden="1">{"via1",#N/A,TRUE,"general";"via2",#N/A,TRUE,"general";"via3",#N/A,TRUE,"general"}</definedName>
    <definedName name="__s1" localSheetId="1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6" hidden="1">{"TAB1",#N/A,TRUE,"GENERAL";"TAB2",#N/A,TRUE,"GENERAL";"TAB3",#N/A,TRUE,"GENERAL";"TAB4",#N/A,TRUE,"GENERAL";"TAB5",#N/A,TRUE,"GENERAL"}</definedName>
    <definedName name="__s2" localSheetId="14" hidden="1">{"TAB1",#N/A,TRUE,"GENERAL";"TAB2",#N/A,TRUE,"GENERAL";"TAB3",#N/A,TRUE,"GENERAL";"TAB4",#N/A,TRUE,"GENERAL";"TAB5",#N/A,TRUE,"GENERAL"}</definedName>
    <definedName name="__s2" localSheetId="12" hidden="1">{"TAB1",#N/A,TRUE,"GENERAL";"TAB2",#N/A,TRUE,"GENERAL";"TAB3",#N/A,TRUE,"GENERAL";"TAB4",#N/A,TRUE,"GENERAL";"TAB5",#N/A,TRUE,"GENERAL"}</definedName>
    <definedName name="__s2" localSheetId="3" hidden="1">{"TAB1",#N/A,TRUE,"GENERAL";"TAB2",#N/A,TRUE,"GENERAL";"TAB3",#N/A,TRUE,"GENERAL";"TAB4",#N/A,TRUE,"GENERAL";"TAB5",#N/A,TRUE,"GENERAL"}</definedName>
    <definedName name="__s2" localSheetId="10" hidden="1">{"TAB1",#N/A,TRUE,"GENERAL";"TAB2",#N/A,TRUE,"GENERAL";"TAB3",#N/A,TRUE,"GENERAL";"TAB4",#N/A,TRUE,"GENERAL";"TAB5",#N/A,TRUE,"GENERAL"}</definedName>
    <definedName name="__s2" localSheetId="9" hidden="1">{"TAB1",#N/A,TRUE,"GENERAL";"TAB2",#N/A,TRUE,"GENERAL";"TAB3",#N/A,TRUE,"GENERAL";"TAB4",#N/A,TRUE,"GENERAL";"TAB5",#N/A,TRUE,"GENERAL"}</definedName>
    <definedName name="__s2" localSheetId="13" hidden="1">{"TAB1",#N/A,TRUE,"GENERAL";"TAB2",#N/A,TRUE,"GENERAL";"TAB3",#N/A,TRUE,"GENERAL";"TAB4",#N/A,TRUE,"GENERAL";"TAB5",#N/A,TRUE,"GENERAL"}</definedName>
    <definedName name="__s2" localSheetId="4" hidden="1">{"TAB1",#N/A,TRUE,"GENERAL";"TAB2",#N/A,TRUE,"GENERAL";"TAB3",#N/A,TRUE,"GENERAL";"TAB4",#N/A,TRUE,"GENERAL";"TAB5",#N/A,TRUE,"GENERAL"}</definedName>
    <definedName name="__s2" localSheetId="1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6" hidden="1">{"TAB1",#N/A,TRUE,"GENERAL";"TAB2",#N/A,TRUE,"GENERAL";"TAB3",#N/A,TRUE,"GENERAL";"TAB4",#N/A,TRUE,"GENERAL";"TAB5",#N/A,TRUE,"GENERAL"}</definedName>
    <definedName name="__s3" localSheetId="14" hidden="1">{"TAB1",#N/A,TRUE,"GENERAL";"TAB2",#N/A,TRUE,"GENERAL";"TAB3",#N/A,TRUE,"GENERAL";"TAB4",#N/A,TRUE,"GENERAL";"TAB5",#N/A,TRUE,"GENERAL"}</definedName>
    <definedName name="__s3" localSheetId="12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localSheetId="10" hidden="1">{"TAB1",#N/A,TRUE,"GENERAL";"TAB2",#N/A,TRUE,"GENERAL";"TAB3",#N/A,TRUE,"GENERAL";"TAB4",#N/A,TRUE,"GENERAL";"TAB5",#N/A,TRUE,"GENERAL"}</definedName>
    <definedName name="__s3" localSheetId="9" hidden="1">{"TAB1",#N/A,TRUE,"GENERAL";"TAB2",#N/A,TRUE,"GENERAL";"TAB3",#N/A,TRUE,"GENERAL";"TAB4",#N/A,TRUE,"GENERAL";"TAB5",#N/A,TRUE,"GENERAL"}</definedName>
    <definedName name="__s3" localSheetId="13" hidden="1">{"TAB1",#N/A,TRUE,"GENERAL";"TAB2",#N/A,TRUE,"GENERAL";"TAB3",#N/A,TRUE,"GENERAL";"TAB4",#N/A,TRUE,"GENERAL";"TAB5",#N/A,TRUE,"GENERAL"}</definedName>
    <definedName name="__s3" localSheetId="4" hidden="1">{"TAB1",#N/A,TRUE,"GENERAL";"TAB2",#N/A,TRUE,"GENERAL";"TAB3",#N/A,TRUE,"GENERAL";"TAB4",#N/A,TRUE,"GENERAL";"TAB5",#N/A,TRUE,"GENERAL"}</definedName>
    <definedName name="__s3" localSheetId="1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6" hidden="1">{"via1",#N/A,TRUE,"general";"via2",#N/A,TRUE,"general";"via3",#N/A,TRUE,"general"}</definedName>
    <definedName name="__s4" localSheetId="14" hidden="1">{"via1",#N/A,TRUE,"general";"via2",#N/A,TRUE,"general";"via3",#N/A,TRUE,"general"}</definedName>
    <definedName name="__s4" localSheetId="12" hidden="1">{"via1",#N/A,TRUE,"general";"via2",#N/A,TRUE,"general";"via3",#N/A,TRUE,"general"}</definedName>
    <definedName name="__s4" localSheetId="3" hidden="1">{"via1",#N/A,TRUE,"general";"via2",#N/A,TRUE,"general";"via3",#N/A,TRUE,"general"}</definedName>
    <definedName name="__s4" localSheetId="10" hidden="1">{"via1",#N/A,TRUE,"general";"via2",#N/A,TRUE,"general";"via3",#N/A,TRUE,"general"}</definedName>
    <definedName name="__s4" localSheetId="9" hidden="1">{"via1",#N/A,TRUE,"general";"via2",#N/A,TRUE,"general";"via3",#N/A,TRUE,"general"}</definedName>
    <definedName name="__s4" localSheetId="13" hidden="1">{"via1",#N/A,TRUE,"general";"via2",#N/A,TRUE,"general";"via3",#N/A,TRUE,"general"}</definedName>
    <definedName name="__s4" localSheetId="4" hidden="1">{"via1",#N/A,TRUE,"general";"via2",#N/A,TRUE,"general";"via3",#N/A,TRUE,"general"}</definedName>
    <definedName name="__s4" localSheetId="1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6" hidden="1">{"via1",#N/A,TRUE,"general";"via2",#N/A,TRUE,"general";"via3",#N/A,TRUE,"general"}</definedName>
    <definedName name="__s5" localSheetId="14" hidden="1">{"via1",#N/A,TRUE,"general";"via2",#N/A,TRUE,"general";"via3",#N/A,TRUE,"general"}</definedName>
    <definedName name="__s5" localSheetId="12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localSheetId="10" hidden="1">{"via1",#N/A,TRUE,"general";"via2",#N/A,TRUE,"general";"via3",#N/A,TRUE,"general"}</definedName>
    <definedName name="__s5" localSheetId="9" hidden="1">{"via1",#N/A,TRUE,"general";"via2",#N/A,TRUE,"general";"via3",#N/A,TRUE,"general"}</definedName>
    <definedName name="__s5" localSheetId="13" hidden="1">{"via1",#N/A,TRUE,"general";"via2",#N/A,TRUE,"general";"via3",#N/A,TRUE,"general"}</definedName>
    <definedName name="__s5" localSheetId="4" hidden="1">{"via1",#N/A,TRUE,"general";"via2",#N/A,TRUE,"general";"via3",#N/A,TRUE,"general"}</definedName>
    <definedName name="__s5" localSheetId="1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6" hidden="1">{"TAB1",#N/A,TRUE,"GENERAL";"TAB2",#N/A,TRUE,"GENERAL";"TAB3",#N/A,TRUE,"GENERAL";"TAB4",#N/A,TRUE,"GENERAL";"TAB5",#N/A,TRUE,"GENERAL"}</definedName>
    <definedName name="__s6" localSheetId="14" hidden="1">{"TAB1",#N/A,TRUE,"GENERAL";"TAB2",#N/A,TRUE,"GENERAL";"TAB3",#N/A,TRUE,"GENERAL";"TAB4",#N/A,TRUE,"GENERAL";"TAB5",#N/A,TRUE,"GENERAL"}</definedName>
    <definedName name="__s6" localSheetId="12" hidden="1">{"TAB1",#N/A,TRUE,"GENERAL";"TAB2",#N/A,TRUE,"GENERAL";"TAB3",#N/A,TRUE,"GENERAL";"TAB4",#N/A,TRUE,"GENERAL";"TAB5",#N/A,TRUE,"GENERAL"}</definedName>
    <definedName name="__s6" localSheetId="3" hidden="1">{"TAB1",#N/A,TRUE,"GENERAL";"TAB2",#N/A,TRUE,"GENERAL";"TAB3",#N/A,TRUE,"GENERAL";"TAB4",#N/A,TRUE,"GENERAL";"TAB5",#N/A,TRUE,"GENERAL"}</definedName>
    <definedName name="__s6" localSheetId="10" hidden="1">{"TAB1",#N/A,TRUE,"GENERAL";"TAB2",#N/A,TRUE,"GENERAL";"TAB3",#N/A,TRUE,"GENERAL";"TAB4",#N/A,TRUE,"GENERAL";"TAB5",#N/A,TRUE,"GENERAL"}</definedName>
    <definedName name="__s6" localSheetId="9" hidden="1">{"TAB1",#N/A,TRUE,"GENERAL";"TAB2",#N/A,TRUE,"GENERAL";"TAB3",#N/A,TRUE,"GENERAL";"TAB4",#N/A,TRUE,"GENERAL";"TAB5",#N/A,TRUE,"GENERAL"}</definedName>
    <definedName name="__s6" localSheetId="13" hidden="1">{"TAB1",#N/A,TRUE,"GENERAL";"TAB2",#N/A,TRUE,"GENERAL";"TAB3",#N/A,TRUE,"GENERAL";"TAB4",#N/A,TRUE,"GENERAL";"TAB5",#N/A,TRUE,"GENERAL"}</definedName>
    <definedName name="__s6" localSheetId="4" hidden="1">{"TAB1",#N/A,TRUE,"GENERAL";"TAB2",#N/A,TRUE,"GENERAL";"TAB3",#N/A,TRUE,"GENERAL";"TAB4",#N/A,TRUE,"GENERAL";"TAB5",#N/A,TRUE,"GENERAL"}</definedName>
    <definedName name="__s6" localSheetId="1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6" hidden="1">{"via1",#N/A,TRUE,"general";"via2",#N/A,TRUE,"general";"via3",#N/A,TRUE,"general"}</definedName>
    <definedName name="__s7" localSheetId="14" hidden="1">{"via1",#N/A,TRUE,"general";"via2",#N/A,TRUE,"general";"via3",#N/A,TRUE,"general"}</definedName>
    <definedName name="__s7" localSheetId="12" hidden="1">{"via1",#N/A,TRUE,"general";"via2",#N/A,TRUE,"general";"via3",#N/A,TRUE,"general"}</definedName>
    <definedName name="__s7" localSheetId="3" hidden="1">{"via1",#N/A,TRUE,"general";"via2",#N/A,TRUE,"general";"via3",#N/A,TRUE,"general"}</definedName>
    <definedName name="__s7" localSheetId="10" hidden="1">{"via1",#N/A,TRUE,"general";"via2",#N/A,TRUE,"general";"via3",#N/A,TRUE,"general"}</definedName>
    <definedName name="__s7" localSheetId="9" hidden="1">{"via1",#N/A,TRUE,"general";"via2",#N/A,TRUE,"general";"via3",#N/A,TRUE,"general"}</definedName>
    <definedName name="__s7" localSheetId="13" hidden="1">{"via1",#N/A,TRUE,"general";"via2",#N/A,TRUE,"general";"via3",#N/A,TRUE,"general"}</definedName>
    <definedName name="__s7" localSheetId="4" hidden="1">{"via1",#N/A,TRUE,"general";"via2",#N/A,TRUE,"general";"via3",#N/A,TRUE,"general"}</definedName>
    <definedName name="__s7" localSheetId="11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ST106">#REF!</definedName>
    <definedName name="__ST126">#REF!</definedName>
    <definedName name="__ST146">#REF!</definedName>
    <definedName name="__ST166">#REF!</definedName>
    <definedName name="__ST186">#REF!</definedName>
    <definedName name="__ST206">#REF!</definedName>
    <definedName name="__ST86">#REF!</definedName>
    <definedName name="__SY124">#REF!</definedName>
    <definedName name="__SY126">#REF!</definedName>
    <definedName name="__SY164">#REF!</definedName>
    <definedName name="__SY166">#REF!</definedName>
    <definedName name="__SY186">#REF!</definedName>
    <definedName name="__SY206">#REF!</definedName>
    <definedName name="__SY64">#REF!</definedName>
    <definedName name="__SY84">#REF!</definedName>
    <definedName name="__SY86">#REF!</definedName>
    <definedName name="__t3" localSheetId="6" hidden="1">{"TAB1",#N/A,TRUE,"GENERAL";"TAB2",#N/A,TRUE,"GENERAL";"TAB3",#N/A,TRUE,"GENERAL";"TAB4",#N/A,TRUE,"GENERAL";"TAB5",#N/A,TRUE,"GENERAL"}</definedName>
    <definedName name="__t3" localSheetId="14" hidden="1">{"TAB1",#N/A,TRUE,"GENERAL";"TAB2",#N/A,TRUE,"GENERAL";"TAB3",#N/A,TRUE,"GENERAL";"TAB4",#N/A,TRUE,"GENERAL";"TAB5",#N/A,TRUE,"GENERAL"}</definedName>
    <definedName name="__t3" localSheetId="12" hidden="1">{"TAB1",#N/A,TRUE,"GENERAL";"TAB2",#N/A,TRUE,"GENERAL";"TAB3",#N/A,TRUE,"GENERAL";"TAB4",#N/A,TRUE,"GENERAL";"TAB5",#N/A,TRUE,"GENERAL"}</definedName>
    <definedName name="__t3" localSheetId="3" hidden="1">{"TAB1",#N/A,TRUE,"GENERAL";"TAB2",#N/A,TRUE,"GENERAL";"TAB3",#N/A,TRUE,"GENERAL";"TAB4",#N/A,TRUE,"GENERAL";"TAB5",#N/A,TRUE,"GENERAL"}</definedName>
    <definedName name="__t3" localSheetId="10" hidden="1">{"TAB1",#N/A,TRUE,"GENERAL";"TAB2",#N/A,TRUE,"GENERAL";"TAB3",#N/A,TRUE,"GENERAL";"TAB4",#N/A,TRUE,"GENERAL";"TAB5",#N/A,TRUE,"GENERAL"}</definedName>
    <definedName name="__t3" localSheetId="9" hidden="1">{"TAB1",#N/A,TRUE,"GENERAL";"TAB2",#N/A,TRUE,"GENERAL";"TAB3",#N/A,TRUE,"GENERAL";"TAB4",#N/A,TRUE,"GENERAL";"TAB5",#N/A,TRUE,"GENERAL"}</definedName>
    <definedName name="__t3" localSheetId="13" hidden="1">{"TAB1",#N/A,TRUE,"GENERAL";"TAB2",#N/A,TRUE,"GENERAL";"TAB3",#N/A,TRUE,"GENERAL";"TAB4",#N/A,TRUE,"GENERAL";"TAB5",#N/A,TRUE,"GENERAL"}</definedName>
    <definedName name="__t3" localSheetId="4" hidden="1">{"TAB1",#N/A,TRUE,"GENERAL";"TAB2",#N/A,TRUE,"GENERAL";"TAB3",#N/A,TRUE,"GENERAL";"TAB4",#N/A,TRUE,"GENERAL";"TAB5",#N/A,TRUE,"GENERAL"}</definedName>
    <definedName name="__t3" localSheetId="1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6" hidden="1">{"via1",#N/A,TRUE,"general";"via2",#N/A,TRUE,"general";"via3",#N/A,TRUE,"general"}</definedName>
    <definedName name="__t4" localSheetId="14" hidden="1">{"via1",#N/A,TRUE,"general";"via2",#N/A,TRUE,"general";"via3",#N/A,TRUE,"general"}</definedName>
    <definedName name="__t4" localSheetId="12" hidden="1">{"via1",#N/A,TRUE,"general";"via2",#N/A,TRUE,"general";"via3",#N/A,TRUE,"general"}</definedName>
    <definedName name="__t4" localSheetId="3" hidden="1">{"via1",#N/A,TRUE,"general";"via2",#N/A,TRUE,"general";"via3",#N/A,TRUE,"general"}</definedName>
    <definedName name="__t4" localSheetId="10" hidden="1">{"via1",#N/A,TRUE,"general";"via2",#N/A,TRUE,"general";"via3",#N/A,TRUE,"general"}</definedName>
    <definedName name="__t4" localSheetId="9" hidden="1">{"via1",#N/A,TRUE,"general";"via2",#N/A,TRUE,"general";"via3",#N/A,TRUE,"general"}</definedName>
    <definedName name="__t4" localSheetId="13" hidden="1">{"via1",#N/A,TRUE,"general";"via2",#N/A,TRUE,"general";"via3",#N/A,TRUE,"general"}</definedName>
    <definedName name="__t4" localSheetId="4" hidden="1">{"via1",#N/A,TRUE,"general";"via2",#N/A,TRUE,"general";"via3",#N/A,TRUE,"general"}</definedName>
    <definedName name="__t4" localSheetId="1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6" hidden="1">{"TAB1",#N/A,TRUE,"GENERAL";"TAB2",#N/A,TRUE,"GENERAL";"TAB3",#N/A,TRUE,"GENERAL";"TAB4",#N/A,TRUE,"GENERAL";"TAB5",#N/A,TRUE,"GENERAL"}</definedName>
    <definedName name="__t5" localSheetId="14" hidden="1">{"TAB1",#N/A,TRUE,"GENERAL";"TAB2",#N/A,TRUE,"GENERAL";"TAB3",#N/A,TRUE,"GENERAL";"TAB4",#N/A,TRUE,"GENERAL";"TAB5",#N/A,TRUE,"GENERAL"}</definedName>
    <definedName name="__t5" localSheetId="12" hidden="1">{"TAB1",#N/A,TRUE,"GENERAL";"TAB2",#N/A,TRUE,"GENERAL";"TAB3",#N/A,TRUE,"GENERAL";"TAB4",#N/A,TRUE,"GENERAL";"TAB5",#N/A,TRUE,"GENERAL"}</definedName>
    <definedName name="__t5" localSheetId="3" hidden="1">{"TAB1",#N/A,TRUE,"GENERAL";"TAB2",#N/A,TRUE,"GENERAL";"TAB3",#N/A,TRUE,"GENERAL";"TAB4",#N/A,TRUE,"GENERAL";"TAB5",#N/A,TRUE,"GENERAL"}</definedName>
    <definedName name="__t5" localSheetId="10" hidden="1">{"TAB1",#N/A,TRUE,"GENERAL";"TAB2",#N/A,TRUE,"GENERAL";"TAB3",#N/A,TRUE,"GENERAL";"TAB4",#N/A,TRUE,"GENERAL";"TAB5",#N/A,TRUE,"GENERAL"}</definedName>
    <definedName name="__t5" localSheetId="9" hidden="1">{"TAB1",#N/A,TRUE,"GENERAL";"TAB2",#N/A,TRUE,"GENERAL";"TAB3",#N/A,TRUE,"GENERAL";"TAB4",#N/A,TRUE,"GENERAL";"TAB5",#N/A,TRUE,"GENERAL"}</definedName>
    <definedName name="__t5" localSheetId="13" hidden="1">{"TAB1",#N/A,TRUE,"GENERAL";"TAB2",#N/A,TRUE,"GENERAL";"TAB3",#N/A,TRUE,"GENERAL";"TAB4",#N/A,TRUE,"GENERAL";"TAB5",#N/A,TRUE,"GENERAL"}</definedName>
    <definedName name="__t5" localSheetId="4" hidden="1">{"TAB1",#N/A,TRUE,"GENERAL";"TAB2",#N/A,TRUE,"GENERAL";"TAB3",#N/A,TRUE,"GENERAL";"TAB4",#N/A,TRUE,"GENERAL";"TAB5",#N/A,TRUE,"GENERAL"}</definedName>
    <definedName name="__t5" localSheetId="1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6" hidden="1">{"via1",#N/A,TRUE,"general";"via2",#N/A,TRUE,"general";"via3",#N/A,TRUE,"general"}</definedName>
    <definedName name="__t6" localSheetId="14" hidden="1">{"via1",#N/A,TRUE,"general";"via2",#N/A,TRUE,"general";"via3",#N/A,TRUE,"general"}</definedName>
    <definedName name="__t6" localSheetId="12" hidden="1">{"via1",#N/A,TRUE,"general";"via2",#N/A,TRUE,"general";"via3",#N/A,TRUE,"general"}</definedName>
    <definedName name="__t6" localSheetId="3" hidden="1">{"via1",#N/A,TRUE,"general";"via2",#N/A,TRUE,"general";"via3",#N/A,TRUE,"general"}</definedName>
    <definedName name="__t6" localSheetId="10" hidden="1">{"via1",#N/A,TRUE,"general";"via2",#N/A,TRUE,"general";"via3",#N/A,TRUE,"general"}</definedName>
    <definedName name="__t6" localSheetId="9" hidden="1">{"via1",#N/A,TRUE,"general";"via2",#N/A,TRUE,"general";"via3",#N/A,TRUE,"general"}</definedName>
    <definedName name="__t6" localSheetId="13" hidden="1">{"via1",#N/A,TRUE,"general";"via2",#N/A,TRUE,"general";"via3",#N/A,TRUE,"general"}</definedName>
    <definedName name="__t6" localSheetId="4" hidden="1">{"via1",#N/A,TRUE,"general";"via2",#N/A,TRUE,"general";"via3",#N/A,TRUE,"general"}</definedName>
    <definedName name="__t6" localSheetId="1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6" hidden="1">{"TAB1",#N/A,TRUE,"GENERAL";"TAB2",#N/A,TRUE,"GENERAL";"TAB3",#N/A,TRUE,"GENERAL";"TAB4",#N/A,TRUE,"GENERAL";"TAB5",#N/A,TRUE,"GENERAL"}</definedName>
    <definedName name="__t66" localSheetId="14" hidden="1">{"TAB1",#N/A,TRUE,"GENERAL";"TAB2",#N/A,TRUE,"GENERAL";"TAB3",#N/A,TRUE,"GENERAL";"TAB4",#N/A,TRUE,"GENERAL";"TAB5",#N/A,TRUE,"GENERAL"}</definedName>
    <definedName name="__t66" localSheetId="12" hidden="1">{"TAB1",#N/A,TRUE,"GENERAL";"TAB2",#N/A,TRUE,"GENERAL";"TAB3",#N/A,TRUE,"GENERAL";"TAB4",#N/A,TRUE,"GENERAL";"TAB5",#N/A,TRUE,"GENERAL"}</definedName>
    <definedName name="__t66" localSheetId="3" hidden="1">{"TAB1",#N/A,TRUE,"GENERAL";"TAB2",#N/A,TRUE,"GENERAL";"TAB3",#N/A,TRUE,"GENERAL";"TAB4",#N/A,TRUE,"GENERAL";"TAB5",#N/A,TRUE,"GENERAL"}</definedName>
    <definedName name="__t66" localSheetId="10" hidden="1">{"TAB1",#N/A,TRUE,"GENERAL";"TAB2",#N/A,TRUE,"GENERAL";"TAB3",#N/A,TRUE,"GENERAL";"TAB4",#N/A,TRUE,"GENERAL";"TAB5",#N/A,TRUE,"GENERAL"}</definedName>
    <definedName name="__t66" localSheetId="9" hidden="1">{"TAB1",#N/A,TRUE,"GENERAL";"TAB2",#N/A,TRUE,"GENERAL";"TAB3",#N/A,TRUE,"GENERAL";"TAB4",#N/A,TRUE,"GENERAL";"TAB5",#N/A,TRUE,"GENERAL"}</definedName>
    <definedName name="__t66" localSheetId="13" hidden="1">{"TAB1",#N/A,TRUE,"GENERAL";"TAB2",#N/A,TRUE,"GENERAL";"TAB3",#N/A,TRUE,"GENERAL";"TAB4",#N/A,TRUE,"GENERAL";"TAB5",#N/A,TRUE,"GENERAL"}</definedName>
    <definedName name="__t66" localSheetId="4" hidden="1">{"TAB1",#N/A,TRUE,"GENERAL";"TAB2",#N/A,TRUE,"GENERAL";"TAB3",#N/A,TRUE,"GENERAL";"TAB4",#N/A,TRUE,"GENERAL";"TAB5",#N/A,TRUE,"GENERAL"}</definedName>
    <definedName name="__t66" localSheetId="1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6" hidden="1">{"via1",#N/A,TRUE,"general";"via2",#N/A,TRUE,"general";"via3",#N/A,TRUE,"general"}</definedName>
    <definedName name="__t7" localSheetId="14" hidden="1">{"via1",#N/A,TRUE,"general";"via2",#N/A,TRUE,"general";"via3",#N/A,TRUE,"general"}</definedName>
    <definedName name="__t7" localSheetId="12" hidden="1">{"via1",#N/A,TRUE,"general";"via2",#N/A,TRUE,"general";"via3",#N/A,TRUE,"general"}</definedName>
    <definedName name="__t7" localSheetId="3" hidden="1">{"via1",#N/A,TRUE,"general";"via2",#N/A,TRUE,"general";"via3",#N/A,TRUE,"general"}</definedName>
    <definedName name="__t7" localSheetId="10" hidden="1">{"via1",#N/A,TRUE,"general";"via2",#N/A,TRUE,"general";"via3",#N/A,TRUE,"general"}</definedName>
    <definedName name="__t7" localSheetId="9" hidden="1">{"via1",#N/A,TRUE,"general";"via2",#N/A,TRUE,"general";"via3",#N/A,TRUE,"general"}</definedName>
    <definedName name="__t7" localSheetId="13" hidden="1">{"via1",#N/A,TRUE,"general";"via2",#N/A,TRUE,"general";"via3",#N/A,TRUE,"general"}</definedName>
    <definedName name="__t7" localSheetId="4" hidden="1">{"via1",#N/A,TRUE,"general";"via2",#N/A,TRUE,"general";"via3",#N/A,TRUE,"general"}</definedName>
    <definedName name="__t7" localSheetId="1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6" hidden="1">{"TAB1",#N/A,TRUE,"GENERAL";"TAB2",#N/A,TRUE,"GENERAL";"TAB3",#N/A,TRUE,"GENERAL";"TAB4",#N/A,TRUE,"GENERAL";"TAB5",#N/A,TRUE,"GENERAL"}</definedName>
    <definedName name="__t77" localSheetId="14" hidden="1">{"TAB1",#N/A,TRUE,"GENERAL";"TAB2",#N/A,TRUE,"GENERAL";"TAB3",#N/A,TRUE,"GENERAL";"TAB4",#N/A,TRUE,"GENERAL";"TAB5",#N/A,TRUE,"GENERAL"}</definedName>
    <definedName name="__t77" localSheetId="12" hidden="1">{"TAB1",#N/A,TRUE,"GENERAL";"TAB2",#N/A,TRUE,"GENERAL";"TAB3",#N/A,TRUE,"GENERAL";"TAB4",#N/A,TRUE,"GENERAL";"TAB5",#N/A,TRUE,"GENERAL"}</definedName>
    <definedName name="__t77" localSheetId="3" hidden="1">{"TAB1",#N/A,TRUE,"GENERAL";"TAB2",#N/A,TRUE,"GENERAL";"TAB3",#N/A,TRUE,"GENERAL";"TAB4",#N/A,TRUE,"GENERAL";"TAB5",#N/A,TRUE,"GENERAL"}</definedName>
    <definedName name="__t77" localSheetId="10" hidden="1">{"TAB1",#N/A,TRUE,"GENERAL";"TAB2",#N/A,TRUE,"GENERAL";"TAB3",#N/A,TRUE,"GENERAL";"TAB4",#N/A,TRUE,"GENERAL";"TAB5",#N/A,TRUE,"GENERAL"}</definedName>
    <definedName name="__t77" localSheetId="9" hidden="1">{"TAB1",#N/A,TRUE,"GENERAL";"TAB2",#N/A,TRUE,"GENERAL";"TAB3",#N/A,TRUE,"GENERAL";"TAB4",#N/A,TRUE,"GENERAL";"TAB5",#N/A,TRUE,"GENERAL"}</definedName>
    <definedName name="__t77" localSheetId="13" hidden="1">{"TAB1",#N/A,TRUE,"GENERAL";"TAB2",#N/A,TRUE,"GENERAL";"TAB3",#N/A,TRUE,"GENERAL";"TAB4",#N/A,TRUE,"GENERAL";"TAB5",#N/A,TRUE,"GENERAL"}</definedName>
    <definedName name="__t77" localSheetId="4" hidden="1">{"TAB1",#N/A,TRUE,"GENERAL";"TAB2",#N/A,TRUE,"GENERAL";"TAB3",#N/A,TRUE,"GENERAL";"TAB4",#N/A,TRUE,"GENERAL";"TAB5",#N/A,TRUE,"GENERAL"}</definedName>
    <definedName name="__t77" localSheetId="1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6" hidden="1">{"TAB1",#N/A,TRUE,"GENERAL";"TAB2",#N/A,TRUE,"GENERAL";"TAB3",#N/A,TRUE,"GENERAL";"TAB4",#N/A,TRUE,"GENERAL";"TAB5",#N/A,TRUE,"GENERAL"}</definedName>
    <definedName name="__t8" localSheetId="14" hidden="1">{"TAB1",#N/A,TRUE,"GENERAL";"TAB2",#N/A,TRUE,"GENERAL";"TAB3",#N/A,TRUE,"GENERAL";"TAB4",#N/A,TRUE,"GENERAL";"TAB5",#N/A,TRUE,"GENERAL"}</definedName>
    <definedName name="__t8" localSheetId="12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localSheetId="10" hidden="1">{"TAB1",#N/A,TRUE,"GENERAL";"TAB2",#N/A,TRUE,"GENERAL";"TAB3",#N/A,TRUE,"GENERAL";"TAB4",#N/A,TRUE,"GENERAL";"TAB5",#N/A,TRUE,"GENERAL"}</definedName>
    <definedName name="__t8" localSheetId="9" hidden="1">{"TAB1",#N/A,TRUE,"GENERAL";"TAB2",#N/A,TRUE,"GENERAL";"TAB3",#N/A,TRUE,"GENERAL";"TAB4",#N/A,TRUE,"GENERAL";"TAB5",#N/A,TRUE,"GENERAL"}</definedName>
    <definedName name="__t8" localSheetId="13" hidden="1">{"TAB1",#N/A,TRUE,"GENERAL";"TAB2",#N/A,TRUE,"GENERAL";"TAB3",#N/A,TRUE,"GENERAL";"TAB4",#N/A,TRUE,"GENERAL";"TAB5",#N/A,TRUE,"GENERAL"}</definedName>
    <definedName name="__t8" localSheetId="4" hidden="1">{"TAB1",#N/A,TRUE,"GENERAL";"TAB2",#N/A,TRUE,"GENERAL";"TAB3",#N/A,TRUE,"GENERAL";"TAB4",#N/A,TRUE,"GENERAL";"TAB5",#N/A,TRUE,"GENERAL"}</definedName>
    <definedName name="__t8" localSheetId="1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6" hidden="1">{"via1",#N/A,TRUE,"general";"via2",#N/A,TRUE,"general";"via3",#N/A,TRUE,"general"}</definedName>
    <definedName name="__t88" localSheetId="14" hidden="1">{"via1",#N/A,TRUE,"general";"via2",#N/A,TRUE,"general";"via3",#N/A,TRUE,"general"}</definedName>
    <definedName name="__t88" localSheetId="12" hidden="1">{"via1",#N/A,TRUE,"general";"via2",#N/A,TRUE,"general";"via3",#N/A,TRUE,"general"}</definedName>
    <definedName name="__t88" localSheetId="3" hidden="1">{"via1",#N/A,TRUE,"general";"via2",#N/A,TRUE,"general";"via3",#N/A,TRUE,"general"}</definedName>
    <definedName name="__t88" localSheetId="10" hidden="1">{"via1",#N/A,TRUE,"general";"via2",#N/A,TRUE,"general";"via3",#N/A,TRUE,"general"}</definedName>
    <definedName name="__t88" localSheetId="9" hidden="1">{"via1",#N/A,TRUE,"general";"via2",#N/A,TRUE,"general";"via3",#N/A,TRUE,"general"}</definedName>
    <definedName name="__t88" localSheetId="13" hidden="1">{"via1",#N/A,TRUE,"general";"via2",#N/A,TRUE,"general";"via3",#N/A,TRUE,"general"}</definedName>
    <definedName name="__t88" localSheetId="4" hidden="1">{"via1",#N/A,TRUE,"general";"via2",#N/A,TRUE,"general";"via3",#N/A,TRUE,"general"}</definedName>
    <definedName name="__t88" localSheetId="1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6" hidden="1">{"TAB1",#N/A,TRUE,"GENERAL";"TAB2",#N/A,TRUE,"GENERAL";"TAB3",#N/A,TRUE,"GENERAL";"TAB4",#N/A,TRUE,"GENERAL";"TAB5",#N/A,TRUE,"GENERAL"}</definedName>
    <definedName name="__t9" localSheetId="14" hidden="1">{"TAB1",#N/A,TRUE,"GENERAL";"TAB2",#N/A,TRUE,"GENERAL";"TAB3",#N/A,TRUE,"GENERAL";"TAB4",#N/A,TRUE,"GENERAL";"TAB5",#N/A,TRUE,"GENERAL"}</definedName>
    <definedName name="__t9" localSheetId="12" hidden="1">{"TAB1",#N/A,TRUE,"GENERAL";"TAB2",#N/A,TRUE,"GENERAL";"TAB3",#N/A,TRUE,"GENERAL";"TAB4",#N/A,TRUE,"GENERAL";"TAB5",#N/A,TRUE,"GENERAL"}</definedName>
    <definedName name="__t9" localSheetId="3" hidden="1">{"TAB1",#N/A,TRUE,"GENERAL";"TAB2",#N/A,TRUE,"GENERAL";"TAB3",#N/A,TRUE,"GENERAL";"TAB4",#N/A,TRUE,"GENERAL";"TAB5",#N/A,TRUE,"GENERAL"}</definedName>
    <definedName name="__t9" localSheetId="10" hidden="1">{"TAB1",#N/A,TRUE,"GENERAL";"TAB2",#N/A,TRUE,"GENERAL";"TAB3",#N/A,TRUE,"GENERAL";"TAB4",#N/A,TRUE,"GENERAL";"TAB5",#N/A,TRUE,"GENERAL"}</definedName>
    <definedName name="__t9" localSheetId="9" hidden="1">{"TAB1",#N/A,TRUE,"GENERAL";"TAB2",#N/A,TRUE,"GENERAL";"TAB3",#N/A,TRUE,"GENERAL";"TAB4",#N/A,TRUE,"GENERAL";"TAB5",#N/A,TRUE,"GENERAL"}</definedName>
    <definedName name="__t9" localSheetId="13" hidden="1">{"TAB1",#N/A,TRUE,"GENERAL";"TAB2",#N/A,TRUE,"GENERAL";"TAB3",#N/A,TRUE,"GENERAL";"TAB4",#N/A,TRUE,"GENERAL";"TAB5",#N/A,TRUE,"GENERAL"}</definedName>
    <definedName name="__t9" localSheetId="4" hidden="1">{"TAB1",#N/A,TRUE,"GENERAL";"TAB2",#N/A,TRUE,"GENERAL";"TAB3",#N/A,TRUE,"GENERAL";"TAB4",#N/A,TRUE,"GENERAL";"TAB5",#N/A,TRUE,"GENERAL"}</definedName>
    <definedName name="__t9" localSheetId="1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6" hidden="1">{"via1",#N/A,TRUE,"general";"via2",#N/A,TRUE,"general";"via3",#N/A,TRUE,"general"}</definedName>
    <definedName name="__t99" localSheetId="14" hidden="1">{"via1",#N/A,TRUE,"general";"via2",#N/A,TRUE,"general";"via3",#N/A,TRUE,"general"}</definedName>
    <definedName name="__t99" localSheetId="12" hidden="1">{"via1",#N/A,TRUE,"general";"via2",#N/A,TRUE,"general";"via3",#N/A,TRUE,"general"}</definedName>
    <definedName name="__t99" localSheetId="3" hidden="1">{"via1",#N/A,TRUE,"general";"via2",#N/A,TRUE,"general";"via3",#N/A,TRUE,"general"}</definedName>
    <definedName name="__t99" localSheetId="10" hidden="1">{"via1",#N/A,TRUE,"general";"via2",#N/A,TRUE,"general";"via3",#N/A,TRUE,"general"}</definedName>
    <definedName name="__t99" localSheetId="9" hidden="1">{"via1",#N/A,TRUE,"general";"via2",#N/A,TRUE,"general";"via3",#N/A,TRUE,"general"}</definedName>
    <definedName name="__t99" localSheetId="13" hidden="1">{"via1",#N/A,TRUE,"general";"via2",#N/A,TRUE,"general";"via3",#N/A,TRUE,"general"}</definedName>
    <definedName name="__t99" localSheetId="4" hidden="1">{"via1",#N/A,TRUE,"general";"via2",#N/A,TRUE,"general";"via3",#N/A,TRUE,"general"}</definedName>
    <definedName name="__t99" localSheetId="11" hidden="1">{"via1",#N/A,TRUE,"general";"via2",#N/A,TRUE,"general";"via3",#N/A,TRUE,"general"}</definedName>
    <definedName name="__t99" hidden="1">{"via1",#N/A,TRUE,"general";"via2",#N/A,TRUE,"general";"via3",#N/A,TRUE,"general"}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#REF!</definedName>
    <definedName name="__TES44">#REF!</definedName>
    <definedName name="__TES64">#REF!</definedName>
    <definedName name="__TES66">#REF!</definedName>
    <definedName name="__THF12">#REF!</definedName>
    <definedName name="__THF128">#REF!</definedName>
    <definedName name="__TNL24">#REF!</definedName>
    <definedName name="__TNL27">#REF!</definedName>
    <definedName name="__TNL30">#REF!</definedName>
    <definedName name="__TNL33">#REF!</definedName>
    <definedName name="__TNL36">#REF!</definedName>
    <definedName name="__TNL39">#REF!</definedName>
    <definedName name="__TNL42">#REF!</definedName>
    <definedName name="__TNL45">#REF!</definedName>
    <definedName name="__TNL48">#REF!</definedName>
    <definedName name="__TNL51">#REF!</definedName>
    <definedName name="__TNL54">#REF!</definedName>
    <definedName name="__TNL60">#REF!</definedName>
    <definedName name="__TPE1132">#REF!</definedName>
    <definedName name="__TPE12">#REF!</definedName>
    <definedName name="__TPE1331">#REF!</definedName>
    <definedName name="__TPE170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E8016">#REF!</definedName>
    <definedName name="__TPE8020">#REF!</definedName>
    <definedName name="__TPE8025">#REF!</definedName>
    <definedName name="__TPF12">#REF!</definedName>
    <definedName name="__TPN1002">#REF!</definedName>
    <definedName name="__TPN1003">#REF!</definedName>
    <definedName name="__TPN1004">#REF!</definedName>
    <definedName name="__TPN1006">#REF!</definedName>
    <definedName name="__TPN1008">#REF!</definedName>
    <definedName name="__TPN1202">#REF!</definedName>
    <definedName name="__TPN1203">#REF!</definedName>
    <definedName name="__TPN1204">#REF!</definedName>
    <definedName name="__TPN1206">#REF!</definedName>
    <definedName name="__TPN1208">#REF!</definedName>
    <definedName name="__TPN16012">#REF!</definedName>
    <definedName name="__TPN1602">#REF!</definedName>
    <definedName name="__TPN1603">#REF!</definedName>
    <definedName name="__TPN1604">#REF!</definedName>
    <definedName name="__TPN1606">#REF!</definedName>
    <definedName name="__TPN1608">#REF!</definedName>
    <definedName name="__TPN1611">#REF!</definedName>
    <definedName name="__TR114">#REF!</definedName>
    <definedName name="__TUZ22">#REF!</definedName>
    <definedName name="__TUZ36">#REF!</definedName>
    <definedName name="__TZ13">#REF!</definedName>
    <definedName name="__TZ131">#REF!</definedName>
    <definedName name="__TZ132">#REF!</definedName>
    <definedName name="__TZ133">#REF!</definedName>
    <definedName name="__TZ134">#REF!</definedName>
    <definedName name="__TZ135">#REF!</definedName>
    <definedName name="__TZ136">#REF!</definedName>
    <definedName name="__TZ137">#REF!</definedName>
    <definedName name="__TZ138">#REF!</definedName>
    <definedName name="__TZ2110">#REF!</definedName>
    <definedName name="__TZ2112">#REF!</definedName>
    <definedName name="__TZ2114">#REF!</definedName>
    <definedName name="__TZ2116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2610">#REF!</definedName>
    <definedName name="__TZ2612">#REF!</definedName>
    <definedName name="__TZ2616">#REF!</definedName>
    <definedName name="__TZ262">#REF!</definedName>
    <definedName name="__TZ263">#REF!</definedName>
    <definedName name="__TZ264">#REF!</definedName>
    <definedName name="__TZ266">#REF!</definedName>
    <definedName name="__TZ268">#REF!</definedName>
    <definedName name="__TZ323">#REF!</definedName>
    <definedName name="__TZ324">#REF!</definedName>
    <definedName name="__TZ32510">#REF!</definedName>
    <definedName name="__TZ32512">#REF!</definedName>
    <definedName name="__TZ3253">#REF!</definedName>
    <definedName name="__TZ3254">#REF!</definedName>
    <definedName name="__TZ3256">#REF!</definedName>
    <definedName name="__TZ3258">#REF!</definedName>
    <definedName name="__TZ4110">#REF!</definedName>
    <definedName name="__TZ4112">#REF!</definedName>
    <definedName name="__TZ414">#REF!</definedName>
    <definedName name="__TZ416">#REF!</definedName>
    <definedName name="__TZ418">#REF!</definedName>
    <definedName name="__u4" localSheetId="6" hidden="1">{"TAB1",#N/A,TRUE,"GENERAL";"TAB2",#N/A,TRUE,"GENERAL";"TAB3",#N/A,TRUE,"GENERAL";"TAB4",#N/A,TRUE,"GENERAL";"TAB5",#N/A,TRUE,"GENERAL"}</definedName>
    <definedName name="__u4" localSheetId="14" hidden="1">{"TAB1",#N/A,TRUE,"GENERAL";"TAB2",#N/A,TRUE,"GENERAL";"TAB3",#N/A,TRUE,"GENERAL";"TAB4",#N/A,TRUE,"GENERAL";"TAB5",#N/A,TRUE,"GENERAL"}</definedName>
    <definedName name="__u4" localSheetId="12" hidden="1">{"TAB1",#N/A,TRUE,"GENERAL";"TAB2",#N/A,TRUE,"GENERAL";"TAB3",#N/A,TRUE,"GENERAL";"TAB4",#N/A,TRUE,"GENERAL";"TAB5",#N/A,TRUE,"GENERAL"}</definedName>
    <definedName name="__u4" localSheetId="3" hidden="1">{"TAB1",#N/A,TRUE,"GENERAL";"TAB2",#N/A,TRUE,"GENERAL";"TAB3",#N/A,TRUE,"GENERAL";"TAB4",#N/A,TRUE,"GENERAL";"TAB5",#N/A,TRUE,"GENERAL"}</definedName>
    <definedName name="__u4" localSheetId="10" hidden="1">{"TAB1",#N/A,TRUE,"GENERAL";"TAB2",#N/A,TRUE,"GENERAL";"TAB3",#N/A,TRUE,"GENERAL";"TAB4",#N/A,TRUE,"GENERAL";"TAB5",#N/A,TRUE,"GENERAL"}</definedName>
    <definedName name="__u4" localSheetId="9" hidden="1">{"TAB1",#N/A,TRUE,"GENERAL";"TAB2",#N/A,TRUE,"GENERAL";"TAB3",#N/A,TRUE,"GENERAL";"TAB4",#N/A,TRUE,"GENERAL";"TAB5",#N/A,TRUE,"GENERAL"}</definedName>
    <definedName name="__u4" localSheetId="13" hidden="1">{"TAB1",#N/A,TRUE,"GENERAL";"TAB2",#N/A,TRUE,"GENERAL";"TAB3",#N/A,TRUE,"GENERAL";"TAB4",#N/A,TRUE,"GENERAL";"TAB5",#N/A,TRUE,"GENERAL"}</definedName>
    <definedName name="__u4" localSheetId="4" hidden="1">{"TAB1",#N/A,TRUE,"GENERAL";"TAB2",#N/A,TRUE,"GENERAL";"TAB3",#N/A,TRUE,"GENERAL";"TAB4",#N/A,TRUE,"GENERAL";"TAB5",#N/A,TRUE,"GENERAL"}</definedName>
    <definedName name="__u4" localSheetId="1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6" hidden="1">{"TAB1",#N/A,TRUE,"GENERAL";"TAB2",#N/A,TRUE,"GENERAL";"TAB3",#N/A,TRUE,"GENERAL";"TAB4",#N/A,TRUE,"GENERAL";"TAB5",#N/A,TRUE,"GENERAL"}</definedName>
    <definedName name="__u5" localSheetId="14" hidden="1">{"TAB1",#N/A,TRUE,"GENERAL";"TAB2",#N/A,TRUE,"GENERAL";"TAB3",#N/A,TRUE,"GENERAL";"TAB4",#N/A,TRUE,"GENERAL";"TAB5",#N/A,TRUE,"GENERAL"}</definedName>
    <definedName name="__u5" localSheetId="12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localSheetId="10" hidden="1">{"TAB1",#N/A,TRUE,"GENERAL";"TAB2",#N/A,TRUE,"GENERAL";"TAB3",#N/A,TRUE,"GENERAL";"TAB4",#N/A,TRUE,"GENERAL";"TAB5",#N/A,TRUE,"GENERAL"}</definedName>
    <definedName name="__u5" localSheetId="9" hidden="1">{"TAB1",#N/A,TRUE,"GENERAL";"TAB2",#N/A,TRUE,"GENERAL";"TAB3",#N/A,TRUE,"GENERAL";"TAB4",#N/A,TRUE,"GENERAL";"TAB5",#N/A,TRUE,"GENERAL"}</definedName>
    <definedName name="__u5" localSheetId="13" hidden="1">{"TAB1",#N/A,TRUE,"GENERAL";"TAB2",#N/A,TRUE,"GENERAL";"TAB3",#N/A,TRUE,"GENERAL";"TAB4",#N/A,TRUE,"GENERAL";"TAB5",#N/A,TRUE,"GENERAL"}</definedName>
    <definedName name="__u5" localSheetId="4" hidden="1">{"TAB1",#N/A,TRUE,"GENERAL";"TAB2",#N/A,TRUE,"GENERAL";"TAB3",#N/A,TRUE,"GENERAL";"TAB4",#N/A,TRUE,"GENERAL";"TAB5",#N/A,TRUE,"GENERAL"}</definedName>
    <definedName name="__u5" localSheetId="1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6" hidden="1">{"TAB1",#N/A,TRUE,"GENERAL";"TAB2",#N/A,TRUE,"GENERAL";"TAB3",#N/A,TRUE,"GENERAL";"TAB4",#N/A,TRUE,"GENERAL";"TAB5",#N/A,TRUE,"GENERAL"}</definedName>
    <definedName name="__u6" localSheetId="14" hidden="1">{"TAB1",#N/A,TRUE,"GENERAL";"TAB2",#N/A,TRUE,"GENERAL";"TAB3",#N/A,TRUE,"GENERAL";"TAB4",#N/A,TRUE,"GENERAL";"TAB5",#N/A,TRUE,"GENERAL"}</definedName>
    <definedName name="__u6" localSheetId="12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localSheetId="10" hidden="1">{"TAB1",#N/A,TRUE,"GENERAL";"TAB2",#N/A,TRUE,"GENERAL";"TAB3",#N/A,TRUE,"GENERAL";"TAB4",#N/A,TRUE,"GENERAL";"TAB5",#N/A,TRUE,"GENERAL"}</definedName>
    <definedName name="__u6" localSheetId="9" hidden="1">{"TAB1",#N/A,TRUE,"GENERAL";"TAB2",#N/A,TRUE,"GENERAL";"TAB3",#N/A,TRUE,"GENERAL";"TAB4",#N/A,TRUE,"GENERAL";"TAB5",#N/A,TRUE,"GENERAL"}</definedName>
    <definedName name="__u6" localSheetId="13" hidden="1">{"TAB1",#N/A,TRUE,"GENERAL";"TAB2",#N/A,TRUE,"GENERAL";"TAB3",#N/A,TRUE,"GENERAL";"TAB4",#N/A,TRUE,"GENERAL";"TAB5",#N/A,TRUE,"GENERAL"}</definedName>
    <definedName name="__u6" localSheetId="4" hidden="1">{"TAB1",#N/A,TRUE,"GENERAL";"TAB2",#N/A,TRUE,"GENERAL";"TAB3",#N/A,TRUE,"GENERAL";"TAB4",#N/A,TRUE,"GENERAL";"TAB5",#N/A,TRUE,"GENERAL"}</definedName>
    <definedName name="__u6" localSheetId="1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6" hidden="1">{"via1",#N/A,TRUE,"general";"via2",#N/A,TRUE,"general";"via3",#N/A,TRUE,"general"}</definedName>
    <definedName name="__u7" localSheetId="14" hidden="1">{"via1",#N/A,TRUE,"general";"via2",#N/A,TRUE,"general";"via3",#N/A,TRUE,"general"}</definedName>
    <definedName name="__u7" localSheetId="12" hidden="1">{"via1",#N/A,TRUE,"general";"via2",#N/A,TRUE,"general";"via3",#N/A,TRUE,"general"}</definedName>
    <definedName name="__u7" localSheetId="3" hidden="1">{"via1",#N/A,TRUE,"general";"via2",#N/A,TRUE,"general";"via3",#N/A,TRUE,"general"}</definedName>
    <definedName name="__u7" localSheetId="10" hidden="1">{"via1",#N/A,TRUE,"general";"via2",#N/A,TRUE,"general";"via3",#N/A,TRUE,"general"}</definedName>
    <definedName name="__u7" localSheetId="9" hidden="1">{"via1",#N/A,TRUE,"general";"via2",#N/A,TRUE,"general";"via3",#N/A,TRUE,"general"}</definedName>
    <definedName name="__u7" localSheetId="13" hidden="1">{"via1",#N/A,TRUE,"general";"via2",#N/A,TRUE,"general";"via3",#N/A,TRUE,"general"}</definedName>
    <definedName name="__u7" localSheetId="4" hidden="1">{"via1",#N/A,TRUE,"general";"via2",#N/A,TRUE,"general";"via3",#N/A,TRUE,"general"}</definedName>
    <definedName name="__u7" localSheetId="1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6" hidden="1">{"TAB1",#N/A,TRUE,"GENERAL";"TAB2",#N/A,TRUE,"GENERAL";"TAB3",#N/A,TRUE,"GENERAL";"TAB4",#N/A,TRUE,"GENERAL";"TAB5",#N/A,TRUE,"GENERAL"}</definedName>
    <definedName name="__u8" localSheetId="14" hidden="1">{"TAB1",#N/A,TRUE,"GENERAL";"TAB2",#N/A,TRUE,"GENERAL";"TAB3",#N/A,TRUE,"GENERAL";"TAB4",#N/A,TRUE,"GENERAL";"TAB5",#N/A,TRUE,"GENERAL"}</definedName>
    <definedName name="__u8" localSheetId="12" hidden="1">{"TAB1",#N/A,TRUE,"GENERAL";"TAB2",#N/A,TRUE,"GENERAL";"TAB3",#N/A,TRUE,"GENERAL";"TAB4",#N/A,TRUE,"GENERAL";"TAB5",#N/A,TRUE,"GENERAL"}</definedName>
    <definedName name="__u8" localSheetId="3" hidden="1">{"TAB1",#N/A,TRUE,"GENERAL";"TAB2",#N/A,TRUE,"GENERAL";"TAB3",#N/A,TRUE,"GENERAL";"TAB4",#N/A,TRUE,"GENERAL";"TAB5",#N/A,TRUE,"GENERAL"}</definedName>
    <definedName name="__u8" localSheetId="10" hidden="1">{"TAB1",#N/A,TRUE,"GENERAL";"TAB2",#N/A,TRUE,"GENERAL";"TAB3",#N/A,TRUE,"GENERAL";"TAB4",#N/A,TRUE,"GENERAL";"TAB5",#N/A,TRUE,"GENERAL"}</definedName>
    <definedName name="__u8" localSheetId="9" hidden="1">{"TAB1",#N/A,TRUE,"GENERAL";"TAB2",#N/A,TRUE,"GENERAL";"TAB3",#N/A,TRUE,"GENERAL";"TAB4",#N/A,TRUE,"GENERAL";"TAB5",#N/A,TRUE,"GENERAL"}</definedName>
    <definedName name="__u8" localSheetId="13" hidden="1">{"TAB1",#N/A,TRUE,"GENERAL";"TAB2",#N/A,TRUE,"GENERAL";"TAB3",#N/A,TRUE,"GENERAL";"TAB4",#N/A,TRUE,"GENERAL";"TAB5",#N/A,TRUE,"GENERAL"}</definedName>
    <definedName name="__u8" localSheetId="4" hidden="1">{"TAB1",#N/A,TRUE,"GENERAL";"TAB2",#N/A,TRUE,"GENERAL";"TAB3",#N/A,TRUE,"GENERAL";"TAB4",#N/A,TRUE,"GENERAL";"TAB5",#N/A,TRUE,"GENERAL"}</definedName>
    <definedName name="__u8" localSheetId="1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6" hidden="1">{"TAB1",#N/A,TRUE,"GENERAL";"TAB2",#N/A,TRUE,"GENERAL";"TAB3",#N/A,TRUE,"GENERAL";"TAB4",#N/A,TRUE,"GENERAL";"TAB5",#N/A,TRUE,"GENERAL"}</definedName>
    <definedName name="__u9" localSheetId="14" hidden="1">{"TAB1",#N/A,TRUE,"GENERAL";"TAB2",#N/A,TRUE,"GENERAL";"TAB3",#N/A,TRUE,"GENERAL";"TAB4",#N/A,TRUE,"GENERAL";"TAB5",#N/A,TRUE,"GENERAL"}</definedName>
    <definedName name="__u9" localSheetId="12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localSheetId="10" hidden="1">{"TAB1",#N/A,TRUE,"GENERAL";"TAB2",#N/A,TRUE,"GENERAL";"TAB3",#N/A,TRUE,"GENERAL";"TAB4",#N/A,TRUE,"GENERAL";"TAB5",#N/A,TRUE,"GENERAL"}</definedName>
    <definedName name="__u9" localSheetId="9" hidden="1">{"TAB1",#N/A,TRUE,"GENERAL";"TAB2",#N/A,TRUE,"GENERAL";"TAB3",#N/A,TRUE,"GENERAL";"TAB4",#N/A,TRUE,"GENERAL";"TAB5",#N/A,TRUE,"GENERAL"}</definedName>
    <definedName name="__u9" localSheetId="13" hidden="1">{"TAB1",#N/A,TRUE,"GENERAL";"TAB2",#N/A,TRUE,"GENERAL";"TAB3",#N/A,TRUE,"GENERAL";"TAB4",#N/A,TRUE,"GENERAL";"TAB5",#N/A,TRUE,"GENERAL"}</definedName>
    <definedName name="__u9" localSheetId="4" hidden="1">{"TAB1",#N/A,TRUE,"GENERAL";"TAB2",#N/A,TRUE,"GENERAL";"TAB3",#N/A,TRUE,"GENERAL";"TAB4",#N/A,TRUE,"GENERAL";"TAB5",#N/A,TRUE,"GENERAL"}</definedName>
    <definedName name="__u9" localSheetId="1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DD06">#REF!</definedName>
    <definedName name="__UDD08">#REF!</definedName>
    <definedName name="__UNI32">#REF!</definedName>
    <definedName name="__UNL27">#REF!</definedName>
    <definedName name="__UNL30">#REF!</definedName>
    <definedName name="__UNL33">#REF!</definedName>
    <definedName name="__UNL36">#REF!</definedName>
    <definedName name="__UNL39">#REF!</definedName>
    <definedName name="__UNL42">#REF!</definedName>
    <definedName name="__UNL45">#REF!</definedName>
    <definedName name="__UNL48">#REF!</definedName>
    <definedName name="__UNL51">#REF!</definedName>
    <definedName name="__UNL54">#REF!</definedName>
    <definedName name="__UNL60">#REF!</definedName>
    <definedName name="__ur7" localSheetId="6" hidden="1">{"TAB1",#N/A,TRUE,"GENERAL";"TAB2",#N/A,TRUE,"GENERAL";"TAB3",#N/A,TRUE,"GENERAL";"TAB4",#N/A,TRUE,"GENERAL";"TAB5",#N/A,TRUE,"GENERAL"}</definedName>
    <definedName name="__ur7" localSheetId="14" hidden="1">{"TAB1",#N/A,TRUE,"GENERAL";"TAB2",#N/A,TRUE,"GENERAL";"TAB3",#N/A,TRUE,"GENERAL";"TAB4",#N/A,TRUE,"GENERAL";"TAB5",#N/A,TRUE,"GENERAL"}</definedName>
    <definedName name="__ur7" localSheetId="12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localSheetId="10" hidden="1">{"TAB1",#N/A,TRUE,"GENERAL";"TAB2",#N/A,TRUE,"GENERAL";"TAB3",#N/A,TRUE,"GENERAL";"TAB4",#N/A,TRUE,"GENERAL";"TAB5",#N/A,TRUE,"GENERAL"}</definedName>
    <definedName name="__ur7" localSheetId="9" hidden="1">{"TAB1",#N/A,TRUE,"GENERAL";"TAB2",#N/A,TRUE,"GENERAL";"TAB3",#N/A,TRUE,"GENERAL";"TAB4",#N/A,TRUE,"GENERAL";"TAB5",#N/A,TRUE,"GENERAL"}</definedName>
    <definedName name="__ur7" localSheetId="13" hidden="1">{"TAB1",#N/A,TRUE,"GENERAL";"TAB2",#N/A,TRUE,"GENERAL";"TAB3",#N/A,TRUE,"GENERAL";"TAB4",#N/A,TRUE,"GENERAL";"TAB5",#N/A,TRUE,"GENERAL"}</definedName>
    <definedName name="__ur7" localSheetId="4" hidden="1">{"TAB1",#N/A,TRUE,"GENERAL";"TAB2",#N/A,TRUE,"GENERAL";"TAB3",#N/A,TRUE,"GENERAL";"TAB4",#N/A,TRUE,"GENERAL";"TAB5",#N/A,TRUE,"GENERAL"}</definedName>
    <definedName name="__ur7" localSheetId="1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6" hidden="1">{"via1",#N/A,TRUE,"general";"via2",#N/A,TRUE,"general";"via3",#N/A,TRUE,"general"}</definedName>
    <definedName name="__v2" localSheetId="14" hidden="1">{"via1",#N/A,TRUE,"general";"via2",#N/A,TRUE,"general";"via3",#N/A,TRUE,"general"}</definedName>
    <definedName name="__v2" localSheetId="12" hidden="1">{"via1",#N/A,TRUE,"general";"via2",#N/A,TRUE,"general";"via3",#N/A,TRUE,"general"}</definedName>
    <definedName name="__v2" localSheetId="3" hidden="1">{"via1",#N/A,TRUE,"general";"via2",#N/A,TRUE,"general";"via3",#N/A,TRUE,"general"}</definedName>
    <definedName name="__v2" localSheetId="10" hidden="1">{"via1",#N/A,TRUE,"general";"via2",#N/A,TRUE,"general";"via3",#N/A,TRUE,"general"}</definedName>
    <definedName name="__v2" localSheetId="9" hidden="1">{"via1",#N/A,TRUE,"general";"via2",#N/A,TRUE,"general";"via3",#N/A,TRUE,"general"}</definedName>
    <definedName name="__v2" localSheetId="13" hidden="1">{"via1",#N/A,TRUE,"general";"via2",#N/A,TRUE,"general";"via3",#N/A,TRUE,"general"}</definedName>
    <definedName name="__v2" localSheetId="4" hidden="1">{"via1",#N/A,TRUE,"general";"via2",#N/A,TRUE,"general";"via3",#N/A,TRUE,"general"}</definedName>
    <definedName name="__v2" localSheetId="1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6" hidden="1">{"TAB1",#N/A,TRUE,"GENERAL";"TAB2",#N/A,TRUE,"GENERAL";"TAB3",#N/A,TRUE,"GENERAL";"TAB4",#N/A,TRUE,"GENERAL";"TAB5",#N/A,TRUE,"GENERAL"}</definedName>
    <definedName name="__v3" localSheetId="14" hidden="1">{"TAB1",#N/A,TRUE,"GENERAL";"TAB2",#N/A,TRUE,"GENERAL";"TAB3",#N/A,TRUE,"GENERAL";"TAB4",#N/A,TRUE,"GENERAL";"TAB5",#N/A,TRUE,"GENERAL"}</definedName>
    <definedName name="__v3" localSheetId="12" hidden="1">{"TAB1",#N/A,TRUE,"GENERAL";"TAB2",#N/A,TRUE,"GENERAL";"TAB3",#N/A,TRUE,"GENERAL";"TAB4",#N/A,TRUE,"GENERAL";"TAB5",#N/A,TRUE,"GENERAL"}</definedName>
    <definedName name="__v3" localSheetId="3" hidden="1">{"TAB1",#N/A,TRUE,"GENERAL";"TAB2",#N/A,TRUE,"GENERAL";"TAB3",#N/A,TRUE,"GENERAL";"TAB4",#N/A,TRUE,"GENERAL";"TAB5",#N/A,TRUE,"GENERAL"}</definedName>
    <definedName name="__v3" localSheetId="10" hidden="1">{"TAB1",#N/A,TRUE,"GENERAL";"TAB2",#N/A,TRUE,"GENERAL";"TAB3",#N/A,TRUE,"GENERAL";"TAB4",#N/A,TRUE,"GENERAL";"TAB5",#N/A,TRUE,"GENERAL"}</definedName>
    <definedName name="__v3" localSheetId="9" hidden="1">{"TAB1",#N/A,TRUE,"GENERAL";"TAB2",#N/A,TRUE,"GENERAL";"TAB3",#N/A,TRUE,"GENERAL";"TAB4",#N/A,TRUE,"GENERAL";"TAB5",#N/A,TRUE,"GENERAL"}</definedName>
    <definedName name="__v3" localSheetId="13" hidden="1">{"TAB1",#N/A,TRUE,"GENERAL";"TAB2",#N/A,TRUE,"GENERAL";"TAB3",#N/A,TRUE,"GENERAL";"TAB4",#N/A,TRUE,"GENERAL";"TAB5",#N/A,TRUE,"GENERAL"}</definedName>
    <definedName name="__v3" localSheetId="4" hidden="1">{"TAB1",#N/A,TRUE,"GENERAL";"TAB2",#N/A,TRUE,"GENERAL";"TAB3",#N/A,TRUE,"GENERAL";"TAB4",#N/A,TRUE,"GENERAL";"TAB5",#N/A,TRUE,"GENERAL"}</definedName>
    <definedName name="__v3" localSheetId="1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6" hidden="1">{"TAB1",#N/A,TRUE,"GENERAL";"TAB2",#N/A,TRUE,"GENERAL";"TAB3",#N/A,TRUE,"GENERAL";"TAB4",#N/A,TRUE,"GENERAL";"TAB5",#N/A,TRUE,"GENERAL"}</definedName>
    <definedName name="__v4" localSheetId="14" hidden="1">{"TAB1",#N/A,TRUE,"GENERAL";"TAB2",#N/A,TRUE,"GENERAL";"TAB3",#N/A,TRUE,"GENERAL";"TAB4",#N/A,TRUE,"GENERAL";"TAB5",#N/A,TRUE,"GENERAL"}</definedName>
    <definedName name="__v4" localSheetId="12" hidden="1">{"TAB1",#N/A,TRUE,"GENERAL";"TAB2",#N/A,TRUE,"GENERAL";"TAB3",#N/A,TRUE,"GENERAL";"TAB4",#N/A,TRUE,"GENERAL";"TAB5",#N/A,TRUE,"GENERAL"}</definedName>
    <definedName name="__v4" localSheetId="3" hidden="1">{"TAB1",#N/A,TRUE,"GENERAL";"TAB2",#N/A,TRUE,"GENERAL";"TAB3",#N/A,TRUE,"GENERAL";"TAB4",#N/A,TRUE,"GENERAL";"TAB5",#N/A,TRUE,"GENERAL"}</definedName>
    <definedName name="__v4" localSheetId="10" hidden="1">{"TAB1",#N/A,TRUE,"GENERAL";"TAB2",#N/A,TRUE,"GENERAL";"TAB3",#N/A,TRUE,"GENERAL";"TAB4",#N/A,TRUE,"GENERAL";"TAB5",#N/A,TRUE,"GENERAL"}</definedName>
    <definedName name="__v4" localSheetId="9" hidden="1">{"TAB1",#N/A,TRUE,"GENERAL";"TAB2",#N/A,TRUE,"GENERAL";"TAB3",#N/A,TRUE,"GENERAL";"TAB4",#N/A,TRUE,"GENERAL";"TAB5",#N/A,TRUE,"GENERAL"}</definedName>
    <definedName name="__v4" localSheetId="13" hidden="1">{"TAB1",#N/A,TRUE,"GENERAL";"TAB2",#N/A,TRUE,"GENERAL";"TAB3",#N/A,TRUE,"GENERAL";"TAB4",#N/A,TRUE,"GENERAL";"TAB5",#N/A,TRUE,"GENERAL"}</definedName>
    <definedName name="__v4" localSheetId="4" hidden="1">{"TAB1",#N/A,TRUE,"GENERAL";"TAB2",#N/A,TRUE,"GENERAL";"TAB3",#N/A,TRUE,"GENERAL";"TAB4",#N/A,TRUE,"GENERAL";"TAB5",#N/A,TRUE,"GENERAL"}</definedName>
    <definedName name="__v4" localSheetId="1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6" hidden="1">{"TAB1",#N/A,TRUE,"GENERAL";"TAB2",#N/A,TRUE,"GENERAL";"TAB3",#N/A,TRUE,"GENERAL";"TAB4",#N/A,TRUE,"GENERAL";"TAB5",#N/A,TRUE,"GENERAL"}</definedName>
    <definedName name="__v5" localSheetId="14" hidden="1">{"TAB1",#N/A,TRUE,"GENERAL";"TAB2",#N/A,TRUE,"GENERAL";"TAB3",#N/A,TRUE,"GENERAL";"TAB4",#N/A,TRUE,"GENERAL";"TAB5",#N/A,TRUE,"GENERAL"}</definedName>
    <definedName name="__v5" localSheetId="12" hidden="1">{"TAB1",#N/A,TRUE,"GENERAL";"TAB2",#N/A,TRUE,"GENERAL";"TAB3",#N/A,TRUE,"GENERAL";"TAB4",#N/A,TRUE,"GENERAL";"TAB5",#N/A,TRUE,"GENERAL"}</definedName>
    <definedName name="__v5" localSheetId="3" hidden="1">{"TAB1",#N/A,TRUE,"GENERAL";"TAB2",#N/A,TRUE,"GENERAL";"TAB3",#N/A,TRUE,"GENERAL";"TAB4",#N/A,TRUE,"GENERAL";"TAB5",#N/A,TRUE,"GENERAL"}</definedName>
    <definedName name="__v5" localSheetId="10" hidden="1">{"TAB1",#N/A,TRUE,"GENERAL";"TAB2",#N/A,TRUE,"GENERAL";"TAB3",#N/A,TRUE,"GENERAL";"TAB4",#N/A,TRUE,"GENERAL";"TAB5",#N/A,TRUE,"GENERAL"}</definedName>
    <definedName name="__v5" localSheetId="9" hidden="1">{"TAB1",#N/A,TRUE,"GENERAL";"TAB2",#N/A,TRUE,"GENERAL";"TAB3",#N/A,TRUE,"GENERAL";"TAB4",#N/A,TRUE,"GENERAL";"TAB5",#N/A,TRUE,"GENERAL"}</definedName>
    <definedName name="__v5" localSheetId="13" hidden="1">{"TAB1",#N/A,TRUE,"GENERAL";"TAB2",#N/A,TRUE,"GENERAL";"TAB3",#N/A,TRUE,"GENERAL";"TAB4",#N/A,TRUE,"GENERAL";"TAB5",#N/A,TRUE,"GENERAL"}</definedName>
    <definedName name="__v5" localSheetId="4" hidden="1">{"TAB1",#N/A,TRUE,"GENERAL";"TAB2",#N/A,TRUE,"GENERAL";"TAB3",#N/A,TRUE,"GENERAL";"TAB4",#N/A,TRUE,"GENERAL";"TAB5",#N/A,TRUE,"GENERAL"}</definedName>
    <definedName name="__v5" localSheetId="1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6" hidden="1">{"TAB1",#N/A,TRUE,"GENERAL";"TAB2",#N/A,TRUE,"GENERAL";"TAB3",#N/A,TRUE,"GENERAL";"TAB4",#N/A,TRUE,"GENERAL";"TAB5",#N/A,TRUE,"GENERAL"}</definedName>
    <definedName name="__v6" localSheetId="14" hidden="1">{"TAB1",#N/A,TRUE,"GENERAL";"TAB2",#N/A,TRUE,"GENERAL";"TAB3",#N/A,TRUE,"GENERAL";"TAB4",#N/A,TRUE,"GENERAL";"TAB5",#N/A,TRUE,"GENERAL"}</definedName>
    <definedName name="__v6" localSheetId="12" hidden="1">{"TAB1",#N/A,TRUE,"GENERAL";"TAB2",#N/A,TRUE,"GENERAL";"TAB3",#N/A,TRUE,"GENERAL";"TAB4",#N/A,TRUE,"GENERAL";"TAB5",#N/A,TRUE,"GENERAL"}</definedName>
    <definedName name="__v6" localSheetId="3" hidden="1">{"TAB1",#N/A,TRUE,"GENERAL";"TAB2",#N/A,TRUE,"GENERAL";"TAB3",#N/A,TRUE,"GENERAL";"TAB4",#N/A,TRUE,"GENERAL";"TAB5",#N/A,TRUE,"GENERAL"}</definedName>
    <definedName name="__v6" localSheetId="10" hidden="1">{"TAB1",#N/A,TRUE,"GENERAL";"TAB2",#N/A,TRUE,"GENERAL";"TAB3",#N/A,TRUE,"GENERAL";"TAB4",#N/A,TRUE,"GENERAL";"TAB5",#N/A,TRUE,"GENERAL"}</definedName>
    <definedName name="__v6" localSheetId="9" hidden="1">{"TAB1",#N/A,TRUE,"GENERAL";"TAB2",#N/A,TRUE,"GENERAL";"TAB3",#N/A,TRUE,"GENERAL";"TAB4",#N/A,TRUE,"GENERAL";"TAB5",#N/A,TRUE,"GENERAL"}</definedName>
    <definedName name="__v6" localSheetId="13" hidden="1">{"TAB1",#N/A,TRUE,"GENERAL";"TAB2",#N/A,TRUE,"GENERAL";"TAB3",#N/A,TRUE,"GENERAL";"TAB4",#N/A,TRUE,"GENERAL";"TAB5",#N/A,TRUE,"GENERAL"}</definedName>
    <definedName name="__v6" localSheetId="4" hidden="1">{"TAB1",#N/A,TRUE,"GENERAL";"TAB2",#N/A,TRUE,"GENERAL";"TAB3",#N/A,TRUE,"GENERAL";"TAB4",#N/A,TRUE,"GENERAL";"TAB5",#N/A,TRUE,"GENERAL"}</definedName>
    <definedName name="__v6" localSheetId="1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6" hidden="1">{"via1",#N/A,TRUE,"general";"via2",#N/A,TRUE,"general";"via3",#N/A,TRUE,"general"}</definedName>
    <definedName name="__v7" localSheetId="14" hidden="1">{"via1",#N/A,TRUE,"general";"via2",#N/A,TRUE,"general";"via3",#N/A,TRUE,"general"}</definedName>
    <definedName name="__v7" localSheetId="12" hidden="1">{"via1",#N/A,TRUE,"general";"via2",#N/A,TRUE,"general";"via3",#N/A,TRUE,"general"}</definedName>
    <definedName name="__v7" localSheetId="3" hidden="1">{"via1",#N/A,TRUE,"general";"via2",#N/A,TRUE,"general";"via3",#N/A,TRUE,"general"}</definedName>
    <definedName name="__v7" localSheetId="10" hidden="1">{"via1",#N/A,TRUE,"general";"via2",#N/A,TRUE,"general";"via3",#N/A,TRUE,"general"}</definedName>
    <definedName name="__v7" localSheetId="9" hidden="1">{"via1",#N/A,TRUE,"general";"via2",#N/A,TRUE,"general";"via3",#N/A,TRUE,"general"}</definedName>
    <definedName name="__v7" localSheetId="13" hidden="1">{"via1",#N/A,TRUE,"general";"via2",#N/A,TRUE,"general";"via3",#N/A,TRUE,"general"}</definedName>
    <definedName name="__v7" localSheetId="4" hidden="1">{"via1",#N/A,TRUE,"general";"via2",#N/A,TRUE,"general";"via3",#N/A,TRUE,"general"}</definedName>
    <definedName name="__v7" localSheetId="1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6" hidden="1">{"TAB1",#N/A,TRUE,"GENERAL";"TAB2",#N/A,TRUE,"GENERAL";"TAB3",#N/A,TRUE,"GENERAL";"TAB4",#N/A,TRUE,"GENERAL";"TAB5",#N/A,TRUE,"GENERAL"}</definedName>
    <definedName name="__v8" localSheetId="14" hidden="1">{"TAB1",#N/A,TRUE,"GENERAL";"TAB2",#N/A,TRUE,"GENERAL";"TAB3",#N/A,TRUE,"GENERAL";"TAB4",#N/A,TRUE,"GENERAL";"TAB5",#N/A,TRUE,"GENERAL"}</definedName>
    <definedName name="__v8" localSheetId="12" hidden="1">{"TAB1",#N/A,TRUE,"GENERAL";"TAB2",#N/A,TRUE,"GENERAL";"TAB3",#N/A,TRUE,"GENERAL";"TAB4",#N/A,TRUE,"GENERAL";"TAB5",#N/A,TRUE,"GENERAL"}</definedName>
    <definedName name="__v8" localSheetId="3" hidden="1">{"TAB1",#N/A,TRUE,"GENERAL";"TAB2",#N/A,TRUE,"GENERAL";"TAB3",#N/A,TRUE,"GENERAL";"TAB4",#N/A,TRUE,"GENERAL";"TAB5",#N/A,TRUE,"GENERAL"}</definedName>
    <definedName name="__v8" localSheetId="10" hidden="1">{"TAB1",#N/A,TRUE,"GENERAL";"TAB2",#N/A,TRUE,"GENERAL";"TAB3",#N/A,TRUE,"GENERAL";"TAB4",#N/A,TRUE,"GENERAL";"TAB5",#N/A,TRUE,"GENERAL"}</definedName>
    <definedName name="__v8" localSheetId="9" hidden="1">{"TAB1",#N/A,TRUE,"GENERAL";"TAB2",#N/A,TRUE,"GENERAL";"TAB3",#N/A,TRUE,"GENERAL";"TAB4",#N/A,TRUE,"GENERAL";"TAB5",#N/A,TRUE,"GENERAL"}</definedName>
    <definedName name="__v8" localSheetId="13" hidden="1">{"TAB1",#N/A,TRUE,"GENERAL";"TAB2",#N/A,TRUE,"GENERAL";"TAB3",#N/A,TRUE,"GENERAL";"TAB4",#N/A,TRUE,"GENERAL";"TAB5",#N/A,TRUE,"GENERAL"}</definedName>
    <definedName name="__v8" localSheetId="4" hidden="1">{"TAB1",#N/A,TRUE,"GENERAL";"TAB2",#N/A,TRUE,"GENERAL";"TAB3",#N/A,TRUE,"GENERAL";"TAB4",#N/A,TRUE,"GENERAL";"TAB5",#N/A,TRUE,"GENERAL"}</definedName>
    <definedName name="__v8" localSheetId="1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6" hidden="1">{"TAB1",#N/A,TRUE,"GENERAL";"TAB2",#N/A,TRUE,"GENERAL";"TAB3",#N/A,TRUE,"GENERAL";"TAB4",#N/A,TRUE,"GENERAL";"TAB5",#N/A,TRUE,"GENERAL"}</definedName>
    <definedName name="__v9" localSheetId="14" hidden="1">{"TAB1",#N/A,TRUE,"GENERAL";"TAB2",#N/A,TRUE,"GENERAL";"TAB3",#N/A,TRUE,"GENERAL";"TAB4",#N/A,TRUE,"GENERAL";"TAB5",#N/A,TRUE,"GENERAL"}</definedName>
    <definedName name="__v9" localSheetId="12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localSheetId="10" hidden="1">{"TAB1",#N/A,TRUE,"GENERAL";"TAB2",#N/A,TRUE,"GENERAL";"TAB3",#N/A,TRUE,"GENERAL";"TAB4",#N/A,TRUE,"GENERAL";"TAB5",#N/A,TRUE,"GENERAL"}</definedName>
    <definedName name="__v9" localSheetId="9" hidden="1">{"TAB1",#N/A,TRUE,"GENERAL";"TAB2",#N/A,TRUE,"GENERAL";"TAB3",#N/A,TRUE,"GENERAL";"TAB4",#N/A,TRUE,"GENERAL";"TAB5",#N/A,TRUE,"GENERAL"}</definedName>
    <definedName name="__v9" localSheetId="13" hidden="1">{"TAB1",#N/A,TRUE,"GENERAL";"TAB2",#N/A,TRUE,"GENERAL";"TAB3",#N/A,TRUE,"GENERAL";"TAB4",#N/A,TRUE,"GENERAL";"TAB5",#N/A,TRUE,"GENERAL"}</definedName>
    <definedName name="__v9" localSheetId="4" hidden="1">{"TAB1",#N/A,TRUE,"GENERAL";"TAB2",#N/A,TRUE,"GENERAL";"TAB3",#N/A,TRUE,"GENERAL";"TAB4",#N/A,TRUE,"GENERAL";"TAB5",#N/A,TRUE,"GENERAL"}</definedName>
    <definedName name="__v9" localSheetId="1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6" hidden="1">{"via1",#N/A,TRUE,"general";"via2",#N/A,TRUE,"general";"via3",#N/A,TRUE,"general"}</definedName>
    <definedName name="__vfv4" localSheetId="14" hidden="1">{"via1",#N/A,TRUE,"general";"via2",#N/A,TRUE,"general";"via3",#N/A,TRUE,"general"}</definedName>
    <definedName name="__vfv4" localSheetId="12" hidden="1">{"via1",#N/A,TRUE,"general";"via2",#N/A,TRUE,"general";"via3",#N/A,TRUE,"general"}</definedName>
    <definedName name="__vfv4" localSheetId="3" hidden="1">{"via1",#N/A,TRUE,"general";"via2",#N/A,TRUE,"general";"via3",#N/A,TRUE,"general"}</definedName>
    <definedName name="__vfv4" localSheetId="10" hidden="1">{"via1",#N/A,TRUE,"general";"via2",#N/A,TRUE,"general";"via3",#N/A,TRUE,"general"}</definedName>
    <definedName name="__vfv4" localSheetId="9" hidden="1">{"via1",#N/A,TRUE,"general";"via2",#N/A,TRUE,"general";"via3",#N/A,TRUE,"general"}</definedName>
    <definedName name="__vfv4" localSheetId="13" hidden="1">{"via1",#N/A,TRUE,"general";"via2",#N/A,TRUE,"general";"via3",#N/A,TRUE,"general"}</definedName>
    <definedName name="__vfv4" localSheetId="4" hidden="1">{"via1",#N/A,TRUE,"general";"via2",#N/A,TRUE,"general";"via3",#N/A,TRUE,"general"}</definedName>
    <definedName name="__vfv4" localSheetId="11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6" hidden="1">{"TAB1",#N/A,TRUE,"GENERAL";"TAB2",#N/A,TRUE,"GENERAL";"TAB3",#N/A,TRUE,"GENERAL";"TAB4",#N/A,TRUE,"GENERAL";"TAB5",#N/A,TRUE,"GENERAL"}</definedName>
    <definedName name="__x1" localSheetId="14" hidden="1">{"TAB1",#N/A,TRUE,"GENERAL";"TAB2",#N/A,TRUE,"GENERAL";"TAB3",#N/A,TRUE,"GENERAL";"TAB4",#N/A,TRUE,"GENERAL";"TAB5",#N/A,TRUE,"GENERAL"}</definedName>
    <definedName name="__x1" localSheetId="12" hidden="1">{"TAB1",#N/A,TRUE,"GENERAL";"TAB2",#N/A,TRUE,"GENERAL";"TAB3",#N/A,TRUE,"GENERAL";"TAB4",#N/A,TRUE,"GENERAL";"TAB5",#N/A,TRUE,"GENERAL"}</definedName>
    <definedName name="__x1" localSheetId="3" hidden="1">{"TAB1",#N/A,TRUE,"GENERAL";"TAB2",#N/A,TRUE,"GENERAL";"TAB3",#N/A,TRUE,"GENERAL";"TAB4",#N/A,TRUE,"GENERAL";"TAB5",#N/A,TRUE,"GENERAL"}</definedName>
    <definedName name="__x1" localSheetId="10" hidden="1">{"TAB1",#N/A,TRUE,"GENERAL";"TAB2",#N/A,TRUE,"GENERAL";"TAB3",#N/A,TRUE,"GENERAL";"TAB4",#N/A,TRUE,"GENERAL";"TAB5",#N/A,TRUE,"GENERAL"}</definedName>
    <definedName name="__x1" localSheetId="9" hidden="1">{"TAB1",#N/A,TRUE,"GENERAL";"TAB2",#N/A,TRUE,"GENERAL";"TAB3",#N/A,TRUE,"GENERAL";"TAB4",#N/A,TRUE,"GENERAL";"TAB5",#N/A,TRUE,"GENERAL"}</definedName>
    <definedName name="__x1" localSheetId="13" hidden="1">{"TAB1",#N/A,TRUE,"GENERAL";"TAB2",#N/A,TRUE,"GENERAL";"TAB3",#N/A,TRUE,"GENERAL";"TAB4",#N/A,TRUE,"GENERAL";"TAB5",#N/A,TRUE,"GENERAL"}</definedName>
    <definedName name="__x1" localSheetId="4" hidden="1">{"TAB1",#N/A,TRUE,"GENERAL";"TAB2",#N/A,TRUE,"GENERAL";"TAB3",#N/A,TRUE,"GENERAL";"TAB4",#N/A,TRUE,"GENERAL";"TAB5",#N/A,TRUE,"GENERAL"}</definedName>
    <definedName name="__x1" localSheetId="1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6" hidden="1">{"via1",#N/A,TRUE,"general";"via2",#N/A,TRUE,"general";"via3",#N/A,TRUE,"general"}</definedName>
    <definedName name="__x2" localSheetId="14" hidden="1">{"via1",#N/A,TRUE,"general";"via2",#N/A,TRUE,"general";"via3",#N/A,TRUE,"general"}</definedName>
    <definedName name="__x2" localSheetId="12" hidden="1">{"via1",#N/A,TRUE,"general";"via2",#N/A,TRUE,"general";"via3",#N/A,TRUE,"general"}</definedName>
    <definedName name="__x2" localSheetId="3" hidden="1">{"via1",#N/A,TRUE,"general";"via2",#N/A,TRUE,"general";"via3",#N/A,TRUE,"general"}</definedName>
    <definedName name="__x2" localSheetId="10" hidden="1">{"via1",#N/A,TRUE,"general";"via2",#N/A,TRUE,"general";"via3",#N/A,TRUE,"general"}</definedName>
    <definedName name="__x2" localSheetId="9" hidden="1">{"via1",#N/A,TRUE,"general";"via2",#N/A,TRUE,"general";"via3",#N/A,TRUE,"general"}</definedName>
    <definedName name="__x2" localSheetId="13" hidden="1">{"via1",#N/A,TRUE,"general";"via2",#N/A,TRUE,"general";"via3",#N/A,TRUE,"general"}</definedName>
    <definedName name="__x2" localSheetId="4" hidden="1">{"via1",#N/A,TRUE,"general";"via2",#N/A,TRUE,"general";"via3",#N/A,TRUE,"general"}</definedName>
    <definedName name="__x2" localSheetId="1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6" hidden="1">{"via1",#N/A,TRUE,"general";"via2",#N/A,TRUE,"general";"via3",#N/A,TRUE,"general"}</definedName>
    <definedName name="__x3" localSheetId="14" hidden="1">{"via1",#N/A,TRUE,"general";"via2",#N/A,TRUE,"general";"via3",#N/A,TRUE,"general"}</definedName>
    <definedName name="__x3" localSheetId="12" hidden="1">{"via1",#N/A,TRUE,"general";"via2",#N/A,TRUE,"general";"via3",#N/A,TRUE,"general"}</definedName>
    <definedName name="__x3" localSheetId="3" hidden="1">{"via1",#N/A,TRUE,"general";"via2",#N/A,TRUE,"general";"via3",#N/A,TRUE,"general"}</definedName>
    <definedName name="__x3" localSheetId="10" hidden="1">{"via1",#N/A,TRUE,"general";"via2",#N/A,TRUE,"general";"via3",#N/A,TRUE,"general"}</definedName>
    <definedName name="__x3" localSheetId="9" hidden="1">{"via1",#N/A,TRUE,"general";"via2",#N/A,TRUE,"general";"via3",#N/A,TRUE,"general"}</definedName>
    <definedName name="__x3" localSheetId="13" hidden="1">{"via1",#N/A,TRUE,"general";"via2",#N/A,TRUE,"general";"via3",#N/A,TRUE,"general"}</definedName>
    <definedName name="__x3" localSheetId="4" hidden="1">{"via1",#N/A,TRUE,"general";"via2",#N/A,TRUE,"general";"via3",#N/A,TRUE,"general"}</definedName>
    <definedName name="__x3" localSheetId="1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6" hidden="1">{"via1",#N/A,TRUE,"general";"via2",#N/A,TRUE,"general";"via3",#N/A,TRUE,"general"}</definedName>
    <definedName name="__x4" localSheetId="14" hidden="1">{"via1",#N/A,TRUE,"general";"via2",#N/A,TRUE,"general";"via3",#N/A,TRUE,"general"}</definedName>
    <definedName name="__x4" localSheetId="12" hidden="1">{"via1",#N/A,TRUE,"general";"via2",#N/A,TRUE,"general";"via3",#N/A,TRUE,"general"}</definedName>
    <definedName name="__x4" localSheetId="3" hidden="1">{"via1",#N/A,TRUE,"general";"via2",#N/A,TRUE,"general";"via3",#N/A,TRUE,"general"}</definedName>
    <definedName name="__x4" localSheetId="10" hidden="1">{"via1",#N/A,TRUE,"general";"via2",#N/A,TRUE,"general";"via3",#N/A,TRUE,"general"}</definedName>
    <definedName name="__x4" localSheetId="9" hidden="1">{"via1",#N/A,TRUE,"general";"via2",#N/A,TRUE,"general";"via3",#N/A,TRUE,"general"}</definedName>
    <definedName name="__x4" localSheetId="13" hidden="1">{"via1",#N/A,TRUE,"general";"via2",#N/A,TRUE,"general";"via3",#N/A,TRUE,"general"}</definedName>
    <definedName name="__x4" localSheetId="4" hidden="1">{"via1",#N/A,TRUE,"general";"via2",#N/A,TRUE,"general";"via3",#N/A,TRUE,"general"}</definedName>
    <definedName name="__x4" localSheetId="1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6" hidden="1">{"TAB1",#N/A,TRUE,"GENERAL";"TAB2",#N/A,TRUE,"GENERAL";"TAB3",#N/A,TRUE,"GENERAL";"TAB4",#N/A,TRUE,"GENERAL";"TAB5",#N/A,TRUE,"GENERAL"}</definedName>
    <definedName name="__x5" localSheetId="14" hidden="1">{"TAB1",#N/A,TRUE,"GENERAL";"TAB2",#N/A,TRUE,"GENERAL";"TAB3",#N/A,TRUE,"GENERAL";"TAB4",#N/A,TRUE,"GENERAL";"TAB5",#N/A,TRUE,"GENERAL"}</definedName>
    <definedName name="__x5" localSheetId="12" hidden="1">{"TAB1",#N/A,TRUE,"GENERAL";"TAB2",#N/A,TRUE,"GENERAL";"TAB3",#N/A,TRUE,"GENERAL";"TAB4",#N/A,TRUE,"GENERAL";"TAB5",#N/A,TRUE,"GENERAL"}</definedName>
    <definedName name="__x5" localSheetId="3" hidden="1">{"TAB1",#N/A,TRUE,"GENERAL";"TAB2",#N/A,TRUE,"GENERAL";"TAB3",#N/A,TRUE,"GENERAL";"TAB4",#N/A,TRUE,"GENERAL";"TAB5",#N/A,TRUE,"GENERAL"}</definedName>
    <definedName name="__x5" localSheetId="10" hidden="1">{"TAB1",#N/A,TRUE,"GENERAL";"TAB2",#N/A,TRUE,"GENERAL";"TAB3",#N/A,TRUE,"GENERAL";"TAB4",#N/A,TRUE,"GENERAL";"TAB5",#N/A,TRUE,"GENERAL"}</definedName>
    <definedName name="__x5" localSheetId="9" hidden="1">{"TAB1",#N/A,TRUE,"GENERAL";"TAB2",#N/A,TRUE,"GENERAL";"TAB3",#N/A,TRUE,"GENERAL";"TAB4",#N/A,TRUE,"GENERAL";"TAB5",#N/A,TRUE,"GENERAL"}</definedName>
    <definedName name="__x5" localSheetId="13" hidden="1">{"TAB1",#N/A,TRUE,"GENERAL";"TAB2",#N/A,TRUE,"GENERAL";"TAB3",#N/A,TRUE,"GENERAL";"TAB4",#N/A,TRUE,"GENERAL";"TAB5",#N/A,TRUE,"GENERAL"}</definedName>
    <definedName name="__x5" localSheetId="4" hidden="1">{"TAB1",#N/A,TRUE,"GENERAL";"TAB2",#N/A,TRUE,"GENERAL";"TAB3",#N/A,TRUE,"GENERAL";"TAB4",#N/A,TRUE,"GENERAL";"TAB5",#N/A,TRUE,"GENERAL"}</definedName>
    <definedName name="__x5" localSheetId="1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6" hidden="1">{"TAB1",#N/A,TRUE,"GENERAL";"TAB2",#N/A,TRUE,"GENERAL";"TAB3",#N/A,TRUE,"GENERAL";"TAB4",#N/A,TRUE,"GENERAL";"TAB5",#N/A,TRUE,"GENERAL"}</definedName>
    <definedName name="__x6" localSheetId="14" hidden="1">{"TAB1",#N/A,TRUE,"GENERAL";"TAB2",#N/A,TRUE,"GENERAL";"TAB3",#N/A,TRUE,"GENERAL";"TAB4",#N/A,TRUE,"GENERAL";"TAB5",#N/A,TRUE,"GENERAL"}</definedName>
    <definedName name="__x6" localSheetId="12" hidden="1">{"TAB1",#N/A,TRUE,"GENERAL";"TAB2",#N/A,TRUE,"GENERAL";"TAB3",#N/A,TRUE,"GENERAL";"TAB4",#N/A,TRUE,"GENERAL";"TAB5",#N/A,TRUE,"GENERAL"}</definedName>
    <definedName name="__x6" localSheetId="3" hidden="1">{"TAB1",#N/A,TRUE,"GENERAL";"TAB2",#N/A,TRUE,"GENERAL";"TAB3",#N/A,TRUE,"GENERAL";"TAB4",#N/A,TRUE,"GENERAL";"TAB5",#N/A,TRUE,"GENERAL"}</definedName>
    <definedName name="__x6" localSheetId="10" hidden="1">{"TAB1",#N/A,TRUE,"GENERAL";"TAB2",#N/A,TRUE,"GENERAL";"TAB3",#N/A,TRUE,"GENERAL";"TAB4",#N/A,TRUE,"GENERAL";"TAB5",#N/A,TRUE,"GENERAL"}</definedName>
    <definedName name="__x6" localSheetId="9" hidden="1">{"TAB1",#N/A,TRUE,"GENERAL";"TAB2",#N/A,TRUE,"GENERAL";"TAB3",#N/A,TRUE,"GENERAL";"TAB4",#N/A,TRUE,"GENERAL";"TAB5",#N/A,TRUE,"GENERAL"}</definedName>
    <definedName name="__x6" localSheetId="13" hidden="1">{"TAB1",#N/A,TRUE,"GENERAL";"TAB2",#N/A,TRUE,"GENERAL";"TAB3",#N/A,TRUE,"GENERAL";"TAB4",#N/A,TRUE,"GENERAL";"TAB5",#N/A,TRUE,"GENERAL"}</definedName>
    <definedName name="__x6" localSheetId="4" hidden="1">{"TAB1",#N/A,TRUE,"GENERAL";"TAB2",#N/A,TRUE,"GENERAL";"TAB3",#N/A,TRUE,"GENERAL";"TAB4",#N/A,TRUE,"GENERAL";"TAB5",#N/A,TRUE,"GENERAL"}</definedName>
    <definedName name="__x6" localSheetId="1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6" hidden="1">{"TAB1",#N/A,TRUE,"GENERAL";"TAB2",#N/A,TRUE,"GENERAL";"TAB3",#N/A,TRUE,"GENERAL";"TAB4",#N/A,TRUE,"GENERAL";"TAB5",#N/A,TRUE,"GENERAL"}</definedName>
    <definedName name="__x7" localSheetId="14" hidden="1">{"TAB1",#N/A,TRUE,"GENERAL";"TAB2",#N/A,TRUE,"GENERAL";"TAB3",#N/A,TRUE,"GENERAL";"TAB4",#N/A,TRUE,"GENERAL";"TAB5",#N/A,TRUE,"GENERAL"}</definedName>
    <definedName name="__x7" localSheetId="12" hidden="1">{"TAB1",#N/A,TRUE,"GENERAL";"TAB2",#N/A,TRUE,"GENERAL";"TAB3",#N/A,TRUE,"GENERAL";"TAB4",#N/A,TRUE,"GENERAL";"TAB5",#N/A,TRUE,"GENERAL"}</definedName>
    <definedName name="__x7" localSheetId="3" hidden="1">{"TAB1",#N/A,TRUE,"GENERAL";"TAB2",#N/A,TRUE,"GENERAL";"TAB3",#N/A,TRUE,"GENERAL";"TAB4",#N/A,TRUE,"GENERAL";"TAB5",#N/A,TRUE,"GENERAL"}</definedName>
    <definedName name="__x7" localSheetId="10" hidden="1">{"TAB1",#N/A,TRUE,"GENERAL";"TAB2",#N/A,TRUE,"GENERAL";"TAB3",#N/A,TRUE,"GENERAL";"TAB4",#N/A,TRUE,"GENERAL";"TAB5",#N/A,TRUE,"GENERAL"}</definedName>
    <definedName name="__x7" localSheetId="9" hidden="1">{"TAB1",#N/A,TRUE,"GENERAL";"TAB2",#N/A,TRUE,"GENERAL";"TAB3",#N/A,TRUE,"GENERAL";"TAB4",#N/A,TRUE,"GENERAL";"TAB5",#N/A,TRUE,"GENERAL"}</definedName>
    <definedName name="__x7" localSheetId="13" hidden="1">{"TAB1",#N/A,TRUE,"GENERAL";"TAB2",#N/A,TRUE,"GENERAL";"TAB3",#N/A,TRUE,"GENERAL";"TAB4",#N/A,TRUE,"GENERAL";"TAB5",#N/A,TRUE,"GENERAL"}</definedName>
    <definedName name="__x7" localSheetId="4" hidden="1">{"TAB1",#N/A,TRUE,"GENERAL";"TAB2",#N/A,TRUE,"GENERAL";"TAB3",#N/A,TRUE,"GENERAL";"TAB4",#N/A,TRUE,"GENERAL";"TAB5",#N/A,TRUE,"GENERAL"}</definedName>
    <definedName name="__x7" localSheetId="1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6" hidden="1">{"via1",#N/A,TRUE,"general";"via2",#N/A,TRUE,"general";"via3",#N/A,TRUE,"general"}</definedName>
    <definedName name="__x8" localSheetId="14" hidden="1">{"via1",#N/A,TRUE,"general";"via2",#N/A,TRUE,"general";"via3",#N/A,TRUE,"general"}</definedName>
    <definedName name="__x8" localSheetId="12" hidden="1">{"via1",#N/A,TRUE,"general";"via2",#N/A,TRUE,"general";"via3",#N/A,TRUE,"general"}</definedName>
    <definedName name="__x8" localSheetId="3" hidden="1">{"via1",#N/A,TRUE,"general";"via2",#N/A,TRUE,"general";"via3",#N/A,TRUE,"general"}</definedName>
    <definedName name="__x8" localSheetId="10" hidden="1">{"via1",#N/A,TRUE,"general";"via2",#N/A,TRUE,"general";"via3",#N/A,TRUE,"general"}</definedName>
    <definedName name="__x8" localSheetId="9" hidden="1">{"via1",#N/A,TRUE,"general";"via2",#N/A,TRUE,"general";"via3",#N/A,TRUE,"general"}</definedName>
    <definedName name="__x8" localSheetId="13" hidden="1">{"via1",#N/A,TRUE,"general";"via2",#N/A,TRUE,"general";"via3",#N/A,TRUE,"general"}</definedName>
    <definedName name="__x8" localSheetId="4" hidden="1">{"via1",#N/A,TRUE,"general";"via2",#N/A,TRUE,"general";"via3",#N/A,TRUE,"general"}</definedName>
    <definedName name="__x8" localSheetId="1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6" hidden="1">{"TAB1",#N/A,TRUE,"GENERAL";"TAB2",#N/A,TRUE,"GENERAL";"TAB3",#N/A,TRUE,"GENERAL";"TAB4",#N/A,TRUE,"GENERAL";"TAB5",#N/A,TRUE,"GENERAL"}</definedName>
    <definedName name="__x9" localSheetId="14" hidden="1">{"TAB1",#N/A,TRUE,"GENERAL";"TAB2",#N/A,TRUE,"GENERAL";"TAB3",#N/A,TRUE,"GENERAL";"TAB4",#N/A,TRUE,"GENERAL";"TAB5",#N/A,TRUE,"GENERAL"}</definedName>
    <definedName name="__x9" localSheetId="12" hidden="1">{"TAB1",#N/A,TRUE,"GENERAL";"TAB2",#N/A,TRUE,"GENERAL";"TAB3",#N/A,TRUE,"GENERAL";"TAB4",#N/A,TRUE,"GENERAL";"TAB5",#N/A,TRUE,"GENERAL"}</definedName>
    <definedName name="__x9" localSheetId="3" hidden="1">{"TAB1",#N/A,TRUE,"GENERAL";"TAB2",#N/A,TRUE,"GENERAL";"TAB3",#N/A,TRUE,"GENERAL";"TAB4",#N/A,TRUE,"GENERAL";"TAB5",#N/A,TRUE,"GENERAL"}</definedName>
    <definedName name="__x9" localSheetId="10" hidden="1">{"TAB1",#N/A,TRUE,"GENERAL";"TAB2",#N/A,TRUE,"GENERAL";"TAB3",#N/A,TRUE,"GENERAL";"TAB4",#N/A,TRUE,"GENERAL";"TAB5",#N/A,TRUE,"GENERAL"}</definedName>
    <definedName name="__x9" localSheetId="9" hidden="1">{"TAB1",#N/A,TRUE,"GENERAL";"TAB2",#N/A,TRUE,"GENERAL";"TAB3",#N/A,TRUE,"GENERAL";"TAB4",#N/A,TRUE,"GENERAL";"TAB5",#N/A,TRUE,"GENERAL"}</definedName>
    <definedName name="__x9" localSheetId="13" hidden="1">{"TAB1",#N/A,TRUE,"GENERAL";"TAB2",#N/A,TRUE,"GENERAL";"TAB3",#N/A,TRUE,"GENERAL";"TAB4",#N/A,TRUE,"GENERAL";"TAB5",#N/A,TRUE,"GENERAL"}</definedName>
    <definedName name="__x9" localSheetId="4" hidden="1">{"TAB1",#N/A,TRUE,"GENERAL";"TAB2",#N/A,TRUE,"GENERAL";"TAB3",#N/A,TRUE,"GENERAL";"TAB4",#N/A,TRUE,"GENERAL";"TAB5",#N/A,TRUE,"GENERAL"}</definedName>
    <definedName name="__x9" localSheetId="1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6" hidden="1">{"TAB1",#N/A,TRUE,"GENERAL";"TAB2",#N/A,TRUE,"GENERAL";"TAB3",#N/A,TRUE,"GENERAL";"TAB4",#N/A,TRUE,"GENERAL";"TAB5",#N/A,TRUE,"GENERAL"}</definedName>
    <definedName name="__y2" localSheetId="14" hidden="1">{"TAB1",#N/A,TRUE,"GENERAL";"TAB2",#N/A,TRUE,"GENERAL";"TAB3",#N/A,TRUE,"GENERAL";"TAB4",#N/A,TRUE,"GENERAL";"TAB5",#N/A,TRUE,"GENERAL"}</definedName>
    <definedName name="__y2" localSheetId="12" hidden="1">{"TAB1",#N/A,TRUE,"GENERAL";"TAB2",#N/A,TRUE,"GENERAL";"TAB3",#N/A,TRUE,"GENERAL";"TAB4",#N/A,TRUE,"GENERAL";"TAB5",#N/A,TRUE,"GENERAL"}</definedName>
    <definedName name="__y2" localSheetId="3" hidden="1">{"TAB1",#N/A,TRUE,"GENERAL";"TAB2",#N/A,TRUE,"GENERAL";"TAB3",#N/A,TRUE,"GENERAL";"TAB4",#N/A,TRUE,"GENERAL";"TAB5",#N/A,TRUE,"GENERAL"}</definedName>
    <definedName name="__y2" localSheetId="10" hidden="1">{"TAB1",#N/A,TRUE,"GENERAL";"TAB2",#N/A,TRUE,"GENERAL";"TAB3",#N/A,TRUE,"GENERAL";"TAB4",#N/A,TRUE,"GENERAL";"TAB5",#N/A,TRUE,"GENERAL"}</definedName>
    <definedName name="__y2" localSheetId="9" hidden="1">{"TAB1",#N/A,TRUE,"GENERAL";"TAB2",#N/A,TRUE,"GENERAL";"TAB3",#N/A,TRUE,"GENERAL";"TAB4",#N/A,TRUE,"GENERAL";"TAB5",#N/A,TRUE,"GENERAL"}</definedName>
    <definedName name="__y2" localSheetId="13" hidden="1">{"TAB1",#N/A,TRUE,"GENERAL";"TAB2",#N/A,TRUE,"GENERAL";"TAB3",#N/A,TRUE,"GENERAL";"TAB4",#N/A,TRUE,"GENERAL";"TAB5",#N/A,TRUE,"GENERAL"}</definedName>
    <definedName name="__y2" localSheetId="4" hidden="1">{"TAB1",#N/A,TRUE,"GENERAL";"TAB2",#N/A,TRUE,"GENERAL";"TAB3",#N/A,TRUE,"GENERAL";"TAB4",#N/A,TRUE,"GENERAL";"TAB5",#N/A,TRUE,"GENERAL"}</definedName>
    <definedName name="__y2" localSheetId="1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6" hidden="1">{"via1",#N/A,TRUE,"general";"via2",#N/A,TRUE,"general";"via3",#N/A,TRUE,"general"}</definedName>
    <definedName name="__y3" localSheetId="14" hidden="1">{"via1",#N/A,TRUE,"general";"via2",#N/A,TRUE,"general";"via3",#N/A,TRUE,"general"}</definedName>
    <definedName name="__y3" localSheetId="12" hidden="1">{"via1",#N/A,TRUE,"general";"via2",#N/A,TRUE,"general";"via3",#N/A,TRUE,"general"}</definedName>
    <definedName name="__y3" localSheetId="3" hidden="1">{"via1",#N/A,TRUE,"general";"via2",#N/A,TRUE,"general";"via3",#N/A,TRUE,"general"}</definedName>
    <definedName name="__y3" localSheetId="10" hidden="1">{"via1",#N/A,TRUE,"general";"via2",#N/A,TRUE,"general";"via3",#N/A,TRUE,"general"}</definedName>
    <definedName name="__y3" localSheetId="9" hidden="1">{"via1",#N/A,TRUE,"general";"via2",#N/A,TRUE,"general";"via3",#N/A,TRUE,"general"}</definedName>
    <definedName name="__y3" localSheetId="13" hidden="1">{"via1",#N/A,TRUE,"general";"via2",#N/A,TRUE,"general";"via3",#N/A,TRUE,"general"}</definedName>
    <definedName name="__y3" localSheetId="4" hidden="1">{"via1",#N/A,TRUE,"general";"via2",#N/A,TRUE,"general";"via3",#N/A,TRUE,"general"}</definedName>
    <definedName name="__y3" localSheetId="1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6" hidden="1">{"via1",#N/A,TRUE,"general";"via2",#N/A,TRUE,"general";"via3",#N/A,TRUE,"general"}</definedName>
    <definedName name="__y4" localSheetId="14" hidden="1">{"via1",#N/A,TRUE,"general";"via2",#N/A,TRUE,"general";"via3",#N/A,TRUE,"general"}</definedName>
    <definedName name="__y4" localSheetId="12" hidden="1">{"via1",#N/A,TRUE,"general";"via2",#N/A,TRUE,"general";"via3",#N/A,TRUE,"general"}</definedName>
    <definedName name="__y4" localSheetId="3" hidden="1">{"via1",#N/A,TRUE,"general";"via2",#N/A,TRUE,"general";"via3",#N/A,TRUE,"general"}</definedName>
    <definedName name="__y4" localSheetId="10" hidden="1">{"via1",#N/A,TRUE,"general";"via2",#N/A,TRUE,"general";"via3",#N/A,TRUE,"general"}</definedName>
    <definedName name="__y4" localSheetId="9" hidden="1">{"via1",#N/A,TRUE,"general";"via2",#N/A,TRUE,"general";"via3",#N/A,TRUE,"general"}</definedName>
    <definedName name="__y4" localSheetId="13" hidden="1">{"via1",#N/A,TRUE,"general";"via2",#N/A,TRUE,"general";"via3",#N/A,TRUE,"general"}</definedName>
    <definedName name="__y4" localSheetId="4" hidden="1">{"via1",#N/A,TRUE,"general";"via2",#N/A,TRUE,"general";"via3",#N/A,TRUE,"general"}</definedName>
    <definedName name="__y4" localSheetId="1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6" hidden="1">{"TAB1",#N/A,TRUE,"GENERAL";"TAB2",#N/A,TRUE,"GENERAL";"TAB3",#N/A,TRUE,"GENERAL";"TAB4",#N/A,TRUE,"GENERAL";"TAB5",#N/A,TRUE,"GENERAL"}</definedName>
    <definedName name="__y5" localSheetId="14" hidden="1">{"TAB1",#N/A,TRUE,"GENERAL";"TAB2",#N/A,TRUE,"GENERAL";"TAB3",#N/A,TRUE,"GENERAL";"TAB4",#N/A,TRUE,"GENERAL";"TAB5",#N/A,TRUE,"GENERAL"}</definedName>
    <definedName name="__y5" localSheetId="12" hidden="1">{"TAB1",#N/A,TRUE,"GENERAL";"TAB2",#N/A,TRUE,"GENERAL";"TAB3",#N/A,TRUE,"GENERAL";"TAB4",#N/A,TRUE,"GENERAL";"TAB5",#N/A,TRUE,"GENERAL"}</definedName>
    <definedName name="__y5" localSheetId="3" hidden="1">{"TAB1",#N/A,TRUE,"GENERAL";"TAB2",#N/A,TRUE,"GENERAL";"TAB3",#N/A,TRUE,"GENERAL";"TAB4",#N/A,TRUE,"GENERAL";"TAB5",#N/A,TRUE,"GENERAL"}</definedName>
    <definedName name="__y5" localSheetId="10" hidden="1">{"TAB1",#N/A,TRUE,"GENERAL";"TAB2",#N/A,TRUE,"GENERAL";"TAB3",#N/A,TRUE,"GENERAL";"TAB4",#N/A,TRUE,"GENERAL";"TAB5",#N/A,TRUE,"GENERAL"}</definedName>
    <definedName name="__y5" localSheetId="9" hidden="1">{"TAB1",#N/A,TRUE,"GENERAL";"TAB2",#N/A,TRUE,"GENERAL";"TAB3",#N/A,TRUE,"GENERAL";"TAB4",#N/A,TRUE,"GENERAL";"TAB5",#N/A,TRUE,"GENERAL"}</definedName>
    <definedName name="__y5" localSheetId="13" hidden="1">{"TAB1",#N/A,TRUE,"GENERAL";"TAB2",#N/A,TRUE,"GENERAL";"TAB3",#N/A,TRUE,"GENERAL";"TAB4",#N/A,TRUE,"GENERAL";"TAB5",#N/A,TRUE,"GENERAL"}</definedName>
    <definedName name="__y5" localSheetId="4" hidden="1">{"TAB1",#N/A,TRUE,"GENERAL";"TAB2",#N/A,TRUE,"GENERAL";"TAB3",#N/A,TRUE,"GENERAL";"TAB4",#N/A,TRUE,"GENERAL";"TAB5",#N/A,TRUE,"GENERAL"}</definedName>
    <definedName name="__y5" localSheetId="1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6" hidden="1">{"via1",#N/A,TRUE,"general";"via2",#N/A,TRUE,"general";"via3",#N/A,TRUE,"general"}</definedName>
    <definedName name="__y6" localSheetId="14" hidden="1">{"via1",#N/A,TRUE,"general";"via2",#N/A,TRUE,"general";"via3",#N/A,TRUE,"general"}</definedName>
    <definedName name="__y6" localSheetId="12" hidden="1">{"via1",#N/A,TRUE,"general";"via2",#N/A,TRUE,"general";"via3",#N/A,TRUE,"general"}</definedName>
    <definedName name="__y6" localSheetId="3" hidden="1">{"via1",#N/A,TRUE,"general";"via2",#N/A,TRUE,"general";"via3",#N/A,TRUE,"general"}</definedName>
    <definedName name="__y6" localSheetId="10" hidden="1">{"via1",#N/A,TRUE,"general";"via2",#N/A,TRUE,"general";"via3",#N/A,TRUE,"general"}</definedName>
    <definedName name="__y6" localSheetId="9" hidden="1">{"via1",#N/A,TRUE,"general";"via2",#N/A,TRUE,"general";"via3",#N/A,TRUE,"general"}</definedName>
    <definedName name="__y6" localSheetId="13" hidden="1">{"via1",#N/A,TRUE,"general";"via2",#N/A,TRUE,"general";"via3",#N/A,TRUE,"general"}</definedName>
    <definedName name="__y6" localSheetId="4" hidden="1">{"via1",#N/A,TRUE,"general";"via2",#N/A,TRUE,"general";"via3",#N/A,TRUE,"general"}</definedName>
    <definedName name="__y6" localSheetId="1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6" hidden="1">{"via1",#N/A,TRUE,"general";"via2",#N/A,TRUE,"general";"via3",#N/A,TRUE,"general"}</definedName>
    <definedName name="__y7" localSheetId="14" hidden="1">{"via1",#N/A,TRUE,"general";"via2",#N/A,TRUE,"general";"via3",#N/A,TRUE,"general"}</definedName>
    <definedName name="__y7" localSheetId="12" hidden="1">{"via1",#N/A,TRUE,"general";"via2",#N/A,TRUE,"general";"via3",#N/A,TRUE,"general"}</definedName>
    <definedName name="__y7" localSheetId="3" hidden="1">{"via1",#N/A,TRUE,"general";"via2",#N/A,TRUE,"general";"via3",#N/A,TRUE,"general"}</definedName>
    <definedName name="__y7" localSheetId="10" hidden="1">{"via1",#N/A,TRUE,"general";"via2",#N/A,TRUE,"general";"via3",#N/A,TRUE,"general"}</definedName>
    <definedName name="__y7" localSheetId="9" hidden="1">{"via1",#N/A,TRUE,"general";"via2",#N/A,TRUE,"general";"via3",#N/A,TRUE,"general"}</definedName>
    <definedName name="__y7" localSheetId="13" hidden="1">{"via1",#N/A,TRUE,"general";"via2",#N/A,TRUE,"general";"via3",#N/A,TRUE,"general"}</definedName>
    <definedName name="__y7" localSheetId="4" hidden="1">{"via1",#N/A,TRUE,"general";"via2",#N/A,TRUE,"general";"via3",#N/A,TRUE,"general"}</definedName>
    <definedName name="__y7" localSheetId="1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6" hidden="1">{"via1",#N/A,TRUE,"general";"via2",#N/A,TRUE,"general";"via3",#N/A,TRUE,"general"}</definedName>
    <definedName name="__y8" localSheetId="14" hidden="1">{"via1",#N/A,TRUE,"general";"via2",#N/A,TRUE,"general";"via3",#N/A,TRUE,"general"}</definedName>
    <definedName name="__y8" localSheetId="12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localSheetId="10" hidden="1">{"via1",#N/A,TRUE,"general";"via2",#N/A,TRUE,"general";"via3",#N/A,TRUE,"general"}</definedName>
    <definedName name="__y8" localSheetId="9" hidden="1">{"via1",#N/A,TRUE,"general";"via2",#N/A,TRUE,"general";"via3",#N/A,TRUE,"general"}</definedName>
    <definedName name="__y8" localSheetId="13" hidden="1">{"via1",#N/A,TRUE,"general";"via2",#N/A,TRUE,"general";"via3",#N/A,TRUE,"general"}</definedName>
    <definedName name="__y8" localSheetId="4" hidden="1">{"via1",#N/A,TRUE,"general";"via2",#N/A,TRUE,"general";"via3",#N/A,TRUE,"general"}</definedName>
    <definedName name="__y8" localSheetId="1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6" hidden="1">{"TAB1",#N/A,TRUE,"GENERAL";"TAB2",#N/A,TRUE,"GENERAL";"TAB3",#N/A,TRUE,"GENERAL";"TAB4",#N/A,TRUE,"GENERAL";"TAB5",#N/A,TRUE,"GENERAL"}</definedName>
    <definedName name="__y9" localSheetId="14" hidden="1">{"TAB1",#N/A,TRUE,"GENERAL";"TAB2",#N/A,TRUE,"GENERAL";"TAB3",#N/A,TRUE,"GENERAL";"TAB4",#N/A,TRUE,"GENERAL";"TAB5",#N/A,TRUE,"GENERAL"}</definedName>
    <definedName name="__y9" localSheetId="12" hidden="1">{"TAB1",#N/A,TRUE,"GENERAL";"TAB2",#N/A,TRUE,"GENERAL";"TAB3",#N/A,TRUE,"GENERAL";"TAB4",#N/A,TRUE,"GENERAL";"TAB5",#N/A,TRUE,"GENERAL"}</definedName>
    <definedName name="__y9" localSheetId="3" hidden="1">{"TAB1",#N/A,TRUE,"GENERAL";"TAB2",#N/A,TRUE,"GENERAL";"TAB3",#N/A,TRUE,"GENERAL";"TAB4",#N/A,TRUE,"GENERAL";"TAB5",#N/A,TRUE,"GENERAL"}</definedName>
    <definedName name="__y9" localSheetId="10" hidden="1">{"TAB1",#N/A,TRUE,"GENERAL";"TAB2",#N/A,TRUE,"GENERAL";"TAB3",#N/A,TRUE,"GENERAL";"TAB4",#N/A,TRUE,"GENERAL";"TAB5",#N/A,TRUE,"GENERAL"}</definedName>
    <definedName name="__y9" localSheetId="9" hidden="1">{"TAB1",#N/A,TRUE,"GENERAL";"TAB2",#N/A,TRUE,"GENERAL";"TAB3",#N/A,TRUE,"GENERAL";"TAB4",#N/A,TRUE,"GENERAL";"TAB5",#N/A,TRUE,"GENERAL"}</definedName>
    <definedName name="__y9" localSheetId="13" hidden="1">{"TAB1",#N/A,TRUE,"GENERAL";"TAB2",#N/A,TRUE,"GENERAL";"TAB3",#N/A,TRUE,"GENERAL";"TAB4",#N/A,TRUE,"GENERAL";"TAB5",#N/A,TRUE,"GENERAL"}</definedName>
    <definedName name="__y9" localSheetId="4" hidden="1">{"TAB1",#N/A,TRUE,"GENERAL";"TAB2",#N/A,TRUE,"GENERAL";"TAB3",#N/A,TRUE,"GENERAL";"TAB4",#N/A,TRUE,"GENERAL";"TAB5",#N/A,TRUE,"GENERAL"}</definedName>
    <definedName name="__y9" localSheetId="1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6" hidden="1">{"TAB1",#N/A,TRUE,"GENERAL";"TAB2",#N/A,TRUE,"GENERAL";"TAB3",#N/A,TRUE,"GENERAL";"TAB4",#N/A,TRUE,"GENERAL";"TAB5",#N/A,TRUE,"GENERAL"}</definedName>
    <definedName name="__z1" localSheetId="14" hidden="1">{"TAB1",#N/A,TRUE,"GENERAL";"TAB2",#N/A,TRUE,"GENERAL";"TAB3",#N/A,TRUE,"GENERAL";"TAB4",#N/A,TRUE,"GENERAL";"TAB5",#N/A,TRUE,"GENERAL"}</definedName>
    <definedName name="__z1" localSheetId="12" hidden="1">{"TAB1",#N/A,TRUE,"GENERAL";"TAB2",#N/A,TRUE,"GENERAL";"TAB3",#N/A,TRUE,"GENERAL";"TAB4",#N/A,TRUE,"GENERAL";"TAB5",#N/A,TRUE,"GENERAL"}</definedName>
    <definedName name="__z1" localSheetId="3" hidden="1">{"TAB1",#N/A,TRUE,"GENERAL";"TAB2",#N/A,TRUE,"GENERAL";"TAB3",#N/A,TRUE,"GENERAL";"TAB4",#N/A,TRUE,"GENERAL";"TAB5",#N/A,TRUE,"GENERAL"}</definedName>
    <definedName name="__z1" localSheetId="10" hidden="1">{"TAB1",#N/A,TRUE,"GENERAL";"TAB2",#N/A,TRUE,"GENERAL";"TAB3",#N/A,TRUE,"GENERAL";"TAB4",#N/A,TRUE,"GENERAL";"TAB5",#N/A,TRUE,"GENERAL"}</definedName>
    <definedName name="__z1" localSheetId="9" hidden="1">{"TAB1",#N/A,TRUE,"GENERAL";"TAB2",#N/A,TRUE,"GENERAL";"TAB3",#N/A,TRUE,"GENERAL";"TAB4",#N/A,TRUE,"GENERAL";"TAB5",#N/A,TRUE,"GENERAL"}</definedName>
    <definedName name="__z1" localSheetId="13" hidden="1">{"TAB1",#N/A,TRUE,"GENERAL";"TAB2",#N/A,TRUE,"GENERAL";"TAB3",#N/A,TRUE,"GENERAL";"TAB4",#N/A,TRUE,"GENERAL";"TAB5",#N/A,TRUE,"GENERAL"}</definedName>
    <definedName name="__z1" localSheetId="4" hidden="1">{"TAB1",#N/A,TRUE,"GENERAL";"TAB2",#N/A,TRUE,"GENERAL";"TAB3",#N/A,TRUE,"GENERAL";"TAB4",#N/A,TRUE,"GENERAL";"TAB5",#N/A,TRUE,"GENERAL"}</definedName>
    <definedName name="__z1" localSheetId="1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6" hidden="1">{"via1",#N/A,TRUE,"general";"via2",#N/A,TRUE,"general";"via3",#N/A,TRUE,"general"}</definedName>
    <definedName name="__z2" localSheetId="14" hidden="1">{"via1",#N/A,TRUE,"general";"via2",#N/A,TRUE,"general";"via3",#N/A,TRUE,"general"}</definedName>
    <definedName name="__z2" localSheetId="12" hidden="1">{"via1",#N/A,TRUE,"general";"via2",#N/A,TRUE,"general";"via3",#N/A,TRUE,"general"}</definedName>
    <definedName name="__z2" localSheetId="3" hidden="1">{"via1",#N/A,TRUE,"general";"via2",#N/A,TRUE,"general";"via3",#N/A,TRUE,"general"}</definedName>
    <definedName name="__z2" localSheetId="10" hidden="1">{"via1",#N/A,TRUE,"general";"via2",#N/A,TRUE,"general";"via3",#N/A,TRUE,"general"}</definedName>
    <definedName name="__z2" localSheetId="9" hidden="1">{"via1",#N/A,TRUE,"general";"via2",#N/A,TRUE,"general";"via3",#N/A,TRUE,"general"}</definedName>
    <definedName name="__z2" localSheetId="13" hidden="1">{"via1",#N/A,TRUE,"general";"via2",#N/A,TRUE,"general";"via3",#N/A,TRUE,"general"}</definedName>
    <definedName name="__z2" localSheetId="4" hidden="1">{"via1",#N/A,TRUE,"general";"via2",#N/A,TRUE,"general";"via3",#N/A,TRUE,"general"}</definedName>
    <definedName name="__z2" localSheetId="1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6" hidden="1">{"via1",#N/A,TRUE,"general";"via2",#N/A,TRUE,"general";"via3",#N/A,TRUE,"general"}</definedName>
    <definedName name="__z3" localSheetId="14" hidden="1">{"via1",#N/A,TRUE,"general";"via2",#N/A,TRUE,"general";"via3",#N/A,TRUE,"general"}</definedName>
    <definedName name="__z3" localSheetId="12" hidden="1">{"via1",#N/A,TRUE,"general";"via2",#N/A,TRUE,"general";"via3",#N/A,TRUE,"general"}</definedName>
    <definedName name="__z3" localSheetId="3" hidden="1">{"via1",#N/A,TRUE,"general";"via2",#N/A,TRUE,"general";"via3",#N/A,TRUE,"general"}</definedName>
    <definedName name="__z3" localSheetId="10" hidden="1">{"via1",#N/A,TRUE,"general";"via2",#N/A,TRUE,"general";"via3",#N/A,TRUE,"general"}</definedName>
    <definedName name="__z3" localSheetId="9" hidden="1">{"via1",#N/A,TRUE,"general";"via2",#N/A,TRUE,"general";"via3",#N/A,TRUE,"general"}</definedName>
    <definedName name="__z3" localSheetId="13" hidden="1">{"via1",#N/A,TRUE,"general";"via2",#N/A,TRUE,"general";"via3",#N/A,TRUE,"general"}</definedName>
    <definedName name="__z3" localSheetId="4" hidden="1">{"via1",#N/A,TRUE,"general";"via2",#N/A,TRUE,"general";"via3",#N/A,TRUE,"general"}</definedName>
    <definedName name="__z3" localSheetId="1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6" hidden="1">{"TAB1",#N/A,TRUE,"GENERAL";"TAB2",#N/A,TRUE,"GENERAL";"TAB3",#N/A,TRUE,"GENERAL";"TAB4",#N/A,TRUE,"GENERAL";"TAB5",#N/A,TRUE,"GENERAL"}</definedName>
    <definedName name="__z4" localSheetId="14" hidden="1">{"TAB1",#N/A,TRUE,"GENERAL";"TAB2",#N/A,TRUE,"GENERAL";"TAB3",#N/A,TRUE,"GENERAL";"TAB4",#N/A,TRUE,"GENERAL";"TAB5",#N/A,TRUE,"GENERAL"}</definedName>
    <definedName name="__z4" localSheetId="12" hidden="1">{"TAB1",#N/A,TRUE,"GENERAL";"TAB2",#N/A,TRUE,"GENERAL";"TAB3",#N/A,TRUE,"GENERAL";"TAB4",#N/A,TRUE,"GENERAL";"TAB5",#N/A,TRUE,"GENERAL"}</definedName>
    <definedName name="__z4" localSheetId="3" hidden="1">{"TAB1",#N/A,TRUE,"GENERAL";"TAB2",#N/A,TRUE,"GENERAL";"TAB3",#N/A,TRUE,"GENERAL";"TAB4",#N/A,TRUE,"GENERAL";"TAB5",#N/A,TRUE,"GENERAL"}</definedName>
    <definedName name="__z4" localSheetId="10" hidden="1">{"TAB1",#N/A,TRUE,"GENERAL";"TAB2",#N/A,TRUE,"GENERAL";"TAB3",#N/A,TRUE,"GENERAL";"TAB4",#N/A,TRUE,"GENERAL";"TAB5",#N/A,TRUE,"GENERAL"}</definedName>
    <definedName name="__z4" localSheetId="9" hidden="1">{"TAB1",#N/A,TRUE,"GENERAL";"TAB2",#N/A,TRUE,"GENERAL";"TAB3",#N/A,TRUE,"GENERAL";"TAB4",#N/A,TRUE,"GENERAL";"TAB5",#N/A,TRUE,"GENERAL"}</definedName>
    <definedName name="__z4" localSheetId="13" hidden="1">{"TAB1",#N/A,TRUE,"GENERAL";"TAB2",#N/A,TRUE,"GENERAL";"TAB3",#N/A,TRUE,"GENERAL";"TAB4",#N/A,TRUE,"GENERAL";"TAB5",#N/A,TRUE,"GENERAL"}</definedName>
    <definedName name="__z4" localSheetId="4" hidden="1">{"TAB1",#N/A,TRUE,"GENERAL";"TAB2",#N/A,TRUE,"GENERAL";"TAB3",#N/A,TRUE,"GENERAL";"TAB4",#N/A,TRUE,"GENERAL";"TAB5",#N/A,TRUE,"GENERAL"}</definedName>
    <definedName name="__z4" localSheetId="1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6" hidden="1">{"via1",#N/A,TRUE,"general";"via2",#N/A,TRUE,"general";"via3",#N/A,TRUE,"general"}</definedName>
    <definedName name="__z5" localSheetId="14" hidden="1">{"via1",#N/A,TRUE,"general";"via2",#N/A,TRUE,"general";"via3",#N/A,TRUE,"general"}</definedName>
    <definedName name="__z5" localSheetId="12" hidden="1">{"via1",#N/A,TRUE,"general";"via2",#N/A,TRUE,"general";"via3",#N/A,TRUE,"general"}</definedName>
    <definedName name="__z5" localSheetId="3" hidden="1">{"via1",#N/A,TRUE,"general";"via2",#N/A,TRUE,"general";"via3",#N/A,TRUE,"general"}</definedName>
    <definedName name="__z5" localSheetId="10" hidden="1">{"via1",#N/A,TRUE,"general";"via2",#N/A,TRUE,"general";"via3",#N/A,TRUE,"general"}</definedName>
    <definedName name="__z5" localSheetId="9" hidden="1">{"via1",#N/A,TRUE,"general";"via2",#N/A,TRUE,"general";"via3",#N/A,TRUE,"general"}</definedName>
    <definedName name="__z5" localSheetId="13" hidden="1">{"via1",#N/A,TRUE,"general";"via2",#N/A,TRUE,"general";"via3",#N/A,TRUE,"general"}</definedName>
    <definedName name="__z5" localSheetId="4" hidden="1">{"via1",#N/A,TRUE,"general";"via2",#N/A,TRUE,"general";"via3",#N/A,TRUE,"general"}</definedName>
    <definedName name="__z5" localSheetId="1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6" hidden="1">{"TAB1",#N/A,TRUE,"GENERAL";"TAB2",#N/A,TRUE,"GENERAL";"TAB3",#N/A,TRUE,"GENERAL";"TAB4",#N/A,TRUE,"GENERAL";"TAB5",#N/A,TRUE,"GENERAL"}</definedName>
    <definedName name="__z6" localSheetId="14" hidden="1">{"TAB1",#N/A,TRUE,"GENERAL";"TAB2",#N/A,TRUE,"GENERAL";"TAB3",#N/A,TRUE,"GENERAL";"TAB4",#N/A,TRUE,"GENERAL";"TAB5",#N/A,TRUE,"GENERAL"}</definedName>
    <definedName name="__z6" localSheetId="12" hidden="1">{"TAB1",#N/A,TRUE,"GENERAL";"TAB2",#N/A,TRUE,"GENERAL";"TAB3",#N/A,TRUE,"GENERAL";"TAB4",#N/A,TRUE,"GENERAL";"TAB5",#N/A,TRUE,"GENERAL"}</definedName>
    <definedName name="__z6" localSheetId="3" hidden="1">{"TAB1",#N/A,TRUE,"GENERAL";"TAB2",#N/A,TRUE,"GENERAL";"TAB3",#N/A,TRUE,"GENERAL";"TAB4",#N/A,TRUE,"GENERAL";"TAB5",#N/A,TRUE,"GENERAL"}</definedName>
    <definedName name="__z6" localSheetId="10" hidden="1">{"TAB1",#N/A,TRUE,"GENERAL";"TAB2",#N/A,TRUE,"GENERAL";"TAB3",#N/A,TRUE,"GENERAL";"TAB4",#N/A,TRUE,"GENERAL";"TAB5",#N/A,TRUE,"GENERAL"}</definedName>
    <definedName name="__z6" localSheetId="9" hidden="1">{"TAB1",#N/A,TRUE,"GENERAL";"TAB2",#N/A,TRUE,"GENERAL";"TAB3",#N/A,TRUE,"GENERAL";"TAB4",#N/A,TRUE,"GENERAL";"TAB5",#N/A,TRUE,"GENERAL"}</definedName>
    <definedName name="__z6" localSheetId="13" hidden="1">{"TAB1",#N/A,TRUE,"GENERAL";"TAB2",#N/A,TRUE,"GENERAL";"TAB3",#N/A,TRUE,"GENERAL";"TAB4",#N/A,TRUE,"GENERAL";"TAB5",#N/A,TRUE,"GENERAL"}</definedName>
    <definedName name="__z6" localSheetId="4" hidden="1">{"TAB1",#N/A,TRUE,"GENERAL";"TAB2",#N/A,TRUE,"GENERAL";"TAB3",#N/A,TRUE,"GENERAL";"TAB4",#N/A,TRUE,"GENERAL";"TAB5",#N/A,TRUE,"GENERAL"}</definedName>
    <definedName name="__z6" localSheetId="1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23" localSheetId="6" hidden="1">[1]G.G!#REF!</definedName>
    <definedName name="_123" localSheetId="14" hidden="1">[1]G.G!#REF!</definedName>
    <definedName name="_123" localSheetId="12" hidden="1">#REF!</definedName>
    <definedName name="_123" localSheetId="13" hidden="1">#REF!</definedName>
    <definedName name="_123" localSheetId="4" hidden="1">#REF!</definedName>
    <definedName name="_123" localSheetId="11" hidden="1">#REF!</definedName>
    <definedName name="_123" hidden="1">#REF!</definedName>
    <definedName name="_1Sin_nombre">#REF!</definedName>
    <definedName name="_30__AIU">#REF!</definedName>
    <definedName name="_7Sin_nombre">#REF!</definedName>
    <definedName name="_a1" localSheetId="6" hidden="1">{"TAB1",#N/A,TRUE,"GENERAL";"TAB2",#N/A,TRUE,"GENERAL";"TAB3",#N/A,TRUE,"GENERAL";"TAB4",#N/A,TRUE,"GENERAL";"TAB5",#N/A,TRUE,"GENERAL"}</definedName>
    <definedName name="_a1" localSheetId="14" hidden="1">{"TAB1",#N/A,TRUE,"GENERAL";"TAB2",#N/A,TRUE,"GENERAL";"TAB3",#N/A,TRUE,"GENERAL";"TAB4",#N/A,TRUE,"GENERAL";"TAB5",#N/A,TRUE,"GENERAL"}</definedName>
    <definedName name="_a1" localSheetId="1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10" hidden="1">{"TAB1",#N/A,TRUE,"GENERAL";"TAB2",#N/A,TRUE,"GENERAL";"TAB3",#N/A,TRUE,"GENERAL";"TAB4",#N/A,TRUE,"GENERAL";"TAB5",#N/A,TRUE,"GENERAL"}</definedName>
    <definedName name="_a1" localSheetId="9" hidden="1">{"TAB1",#N/A,TRUE,"GENERAL";"TAB2",#N/A,TRUE,"GENERAL";"TAB3",#N/A,TRUE,"GENERAL";"TAB4",#N/A,TRUE,"GENERAL";"TAB5",#N/A,TRUE,"GENERAL"}</definedName>
    <definedName name="_a1" localSheetId="1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1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localSheetId="6" hidden="1">{#N/A,#N/A,TRUE,"1842CWN0"}</definedName>
    <definedName name="_A1_1" localSheetId="14" hidden="1">{#N/A,#N/A,TRUE,"1842CWN0"}</definedName>
    <definedName name="_A1_1" localSheetId="12" hidden="1">{#N/A,#N/A,TRUE,"1842CWN0"}</definedName>
    <definedName name="_A1_1" localSheetId="3" hidden="1">{#N/A,#N/A,TRUE,"1842CWN0"}</definedName>
    <definedName name="_A1_1" localSheetId="10" hidden="1">{#N/A,#N/A,TRUE,"1842CWN0"}</definedName>
    <definedName name="_A1_1" localSheetId="9" hidden="1">{#N/A,#N/A,TRUE,"1842CWN0"}</definedName>
    <definedName name="_A1_1" localSheetId="13" hidden="1">{#N/A,#N/A,TRUE,"1842CWN0"}</definedName>
    <definedName name="_A1_1" localSheetId="4" hidden="1">{#N/A,#N/A,TRUE,"1842CWN0"}</definedName>
    <definedName name="_A1_1" localSheetId="11" hidden="1">{#N/A,#N/A,TRUE,"1842CWN0"}</definedName>
    <definedName name="_A1_1" hidden="1">{#N/A,#N/A,TRUE,"1842CWN0"}</definedName>
    <definedName name="_A1_2" localSheetId="6" hidden="1">{#N/A,#N/A,TRUE,"1842CWN0"}</definedName>
    <definedName name="_A1_2" localSheetId="14" hidden="1">{#N/A,#N/A,TRUE,"1842CWN0"}</definedName>
    <definedName name="_A1_2" localSheetId="12" hidden="1">{#N/A,#N/A,TRUE,"1842CWN0"}</definedName>
    <definedName name="_A1_2" localSheetId="3" hidden="1">{#N/A,#N/A,TRUE,"1842CWN0"}</definedName>
    <definedName name="_A1_2" localSheetId="10" hidden="1">{#N/A,#N/A,TRUE,"1842CWN0"}</definedName>
    <definedName name="_A1_2" localSheetId="9" hidden="1">{#N/A,#N/A,TRUE,"1842CWN0"}</definedName>
    <definedName name="_A1_2" localSheetId="13" hidden="1">{#N/A,#N/A,TRUE,"1842CWN0"}</definedName>
    <definedName name="_A1_2" localSheetId="4" hidden="1">{#N/A,#N/A,TRUE,"1842CWN0"}</definedName>
    <definedName name="_A1_2" localSheetId="11" hidden="1">{#N/A,#N/A,TRUE,"1842CWN0"}</definedName>
    <definedName name="_A1_2" hidden="1">{#N/A,#N/A,TRUE,"1842CWN0"}</definedName>
    <definedName name="_a3" localSheetId="6" hidden="1">{"TAB1",#N/A,TRUE,"GENERAL";"TAB2",#N/A,TRUE,"GENERAL";"TAB3",#N/A,TRUE,"GENERAL";"TAB4",#N/A,TRUE,"GENERAL";"TAB5",#N/A,TRUE,"GENERAL"}</definedName>
    <definedName name="_a3" localSheetId="14" hidden="1">{"TAB1",#N/A,TRUE,"GENERAL";"TAB2",#N/A,TRUE,"GENERAL";"TAB3",#N/A,TRUE,"GENERAL";"TAB4",#N/A,TRUE,"GENERAL";"TAB5",#N/A,TRUE,"GENERAL"}</definedName>
    <definedName name="_a3" localSheetId="1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10" hidden="1">{"TAB1",#N/A,TRUE,"GENERAL";"TAB2",#N/A,TRUE,"GENERAL";"TAB3",#N/A,TRUE,"GENERAL";"TAB4",#N/A,TRUE,"GENERAL";"TAB5",#N/A,TRUE,"GENERAL"}</definedName>
    <definedName name="_a3" localSheetId="9" hidden="1">{"TAB1",#N/A,TRUE,"GENERAL";"TAB2",#N/A,TRUE,"GENERAL";"TAB3",#N/A,TRUE,"GENERAL";"TAB4",#N/A,TRUE,"GENERAL";"TAB5",#N/A,TRUE,"GENERAL"}</definedName>
    <definedName name="_a3" localSheetId="1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1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6" hidden="1">{"via1",#N/A,TRUE,"general";"via2",#N/A,TRUE,"general";"via3",#N/A,TRUE,"general"}</definedName>
    <definedName name="_a4" localSheetId="14" hidden="1">{"via1",#N/A,TRUE,"general";"via2",#N/A,TRUE,"general";"via3",#N/A,TRUE,"general"}</definedName>
    <definedName name="_a4" localSheetId="1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10" hidden="1">{"via1",#N/A,TRUE,"general";"via2",#N/A,TRUE,"general";"via3",#N/A,TRUE,"general"}</definedName>
    <definedName name="_a4" localSheetId="9" hidden="1">{"via1",#N/A,TRUE,"general";"via2",#N/A,TRUE,"general";"via3",#N/A,TRUE,"general"}</definedName>
    <definedName name="_a4" localSheetId="1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1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14" hidden="1">{"TAB1",#N/A,TRUE,"GENERAL";"TAB2",#N/A,TRUE,"GENERAL";"TAB3",#N/A,TRUE,"GENERAL";"TAB4",#N/A,TRUE,"GENERAL";"TAB5",#N/A,TRUE,"GENERAL"}</definedName>
    <definedName name="_a5" localSheetId="1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9" hidden="1">{"TAB1",#N/A,TRUE,"GENERAL";"TAB2",#N/A,TRUE,"GENERAL";"TAB3",#N/A,TRUE,"GENERAL";"TAB4",#N/A,TRUE,"GENERAL";"TAB5",#N/A,TRUE,"GENERAL"}</definedName>
    <definedName name="_a5" localSheetId="1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1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14" hidden="1">{"TAB1",#N/A,TRUE,"GENERAL";"TAB2",#N/A,TRUE,"GENERAL";"TAB3",#N/A,TRUE,"GENERAL";"TAB4",#N/A,TRUE,"GENERAL";"TAB5",#N/A,TRUE,"GENERAL"}</definedName>
    <definedName name="_a6" localSheetId="1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9" hidden="1">{"TAB1",#N/A,TRUE,"GENERAL";"TAB2",#N/A,TRUE,"GENERAL";"TAB3",#N/A,TRUE,"GENERAL";"TAB4",#N/A,TRUE,"GENERAL";"TAB5",#N/A,TRUE,"GENERAL"}</definedName>
    <definedName name="_a6" localSheetId="1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1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6" hidden="1">{#N/A,#N/A,TRUE,"INGENIERIA";#N/A,#N/A,TRUE,"COMPRAS";#N/A,#N/A,TRUE,"DIRECCION";#N/A,#N/A,TRUE,"RESUMEN"}</definedName>
    <definedName name="_AAS1" localSheetId="14" hidden="1">{#N/A,#N/A,TRUE,"INGENIERIA";#N/A,#N/A,TRUE,"COMPRAS";#N/A,#N/A,TRUE,"DIRECCION";#N/A,#N/A,TRUE,"RESUMEN"}</definedName>
    <definedName name="_AAS1" localSheetId="12" hidden="1">{#N/A,#N/A,TRUE,"INGENIERIA";#N/A,#N/A,TRUE,"COMPRAS";#N/A,#N/A,TRUE,"DIRECCION";#N/A,#N/A,TRUE,"RESUMEN"}</definedName>
    <definedName name="_AAS1" localSheetId="3" hidden="1">{#N/A,#N/A,TRUE,"INGENIERIA";#N/A,#N/A,TRUE,"COMPRAS";#N/A,#N/A,TRUE,"DIRECCION";#N/A,#N/A,TRUE,"RESUMEN"}</definedName>
    <definedName name="_AAS1" localSheetId="10" hidden="1">{#N/A,#N/A,TRUE,"INGENIERIA";#N/A,#N/A,TRUE,"COMPRAS";#N/A,#N/A,TRUE,"DIRECCION";#N/A,#N/A,TRUE,"RESUMEN"}</definedName>
    <definedName name="_AAS1" localSheetId="9" hidden="1">{#N/A,#N/A,TRUE,"INGENIERIA";#N/A,#N/A,TRUE,"COMPRAS";#N/A,#N/A,TRUE,"DIRECCION";#N/A,#N/A,TRUE,"RESUMEN"}</definedName>
    <definedName name="_AAS1" localSheetId="13" hidden="1">{#N/A,#N/A,TRUE,"INGENIERIA";#N/A,#N/A,TRUE,"COMPRAS";#N/A,#N/A,TRUE,"DIRECCION";#N/A,#N/A,TRUE,"RESUMEN"}</definedName>
    <definedName name="_AAS1" localSheetId="4" hidden="1">{#N/A,#N/A,TRUE,"INGENIERIA";#N/A,#N/A,TRUE,"COMPRAS";#N/A,#N/A,TRUE,"DIRECCION";#N/A,#N/A,TRUE,"RESUMEN"}</definedName>
    <definedName name="_AAS1" localSheetId="1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localSheetId="6" hidden="1">{#N/A,#N/A,TRUE,"INGENIERIA";#N/A,#N/A,TRUE,"COMPRAS";#N/A,#N/A,TRUE,"DIRECCION";#N/A,#N/A,TRUE,"RESUMEN"}</definedName>
    <definedName name="_AAS1_1" localSheetId="14" hidden="1">{#N/A,#N/A,TRUE,"INGENIERIA";#N/A,#N/A,TRUE,"COMPRAS";#N/A,#N/A,TRUE,"DIRECCION";#N/A,#N/A,TRUE,"RESUMEN"}</definedName>
    <definedName name="_AAS1_1" localSheetId="12" hidden="1">{#N/A,#N/A,TRUE,"INGENIERIA";#N/A,#N/A,TRUE,"COMPRAS";#N/A,#N/A,TRUE,"DIRECCION";#N/A,#N/A,TRUE,"RESUMEN"}</definedName>
    <definedName name="_AAS1_1" localSheetId="3" hidden="1">{#N/A,#N/A,TRUE,"INGENIERIA";#N/A,#N/A,TRUE,"COMPRAS";#N/A,#N/A,TRUE,"DIRECCION";#N/A,#N/A,TRUE,"RESUMEN"}</definedName>
    <definedName name="_AAS1_1" localSheetId="10" hidden="1">{#N/A,#N/A,TRUE,"INGENIERIA";#N/A,#N/A,TRUE,"COMPRAS";#N/A,#N/A,TRUE,"DIRECCION";#N/A,#N/A,TRUE,"RESUMEN"}</definedName>
    <definedName name="_AAS1_1" localSheetId="9" hidden="1">{#N/A,#N/A,TRUE,"INGENIERIA";#N/A,#N/A,TRUE,"COMPRAS";#N/A,#N/A,TRUE,"DIRECCION";#N/A,#N/A,TRUE,"RESUMEN"}</definedName>
    <definedName name="_AAS1_1" localSheetId="13" hidden="1">{#N/A,#N/A,TRUE,"INGENIERIA";#N/A,#N/A,TRUE,"COMPRAS";#N/A,#N/A,TRUE,"DIRECCION";#N/A,#N/A,TRUE,"RESUMEN"}</definedName>
    <definedName name="_AAS1_1" localSheetId="4" hidden="1">{#N/A,#N/A,TRUE,"INGENIERIA";#N/A,#N/A,TRUE,"COMPRAS";#N/A,#N/A,TRUE,"DIRECCION";#N/A,#N/A,TRUE,"RESUMEN"}</definedName>
    <definedName name="_AAS1_1" localSheetId="1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localSheetId="6" hidden="1">{#N/A,#N/A,TRUE,"INGENIERIA";#N/A,#N/A,TRUE,"COMPRAS";#N/A,#N/A,TRUE,"DIRECCION";#N/A,#N/A,TRUE,"RESUMEN"}</definedName>
    <definedName name="_AAS1_2" localSheetId="14" hidden="1">{#N/A,#N/A,TRUE,"INGENIERIA";#N/A,#N/A,TRUE,"COMPRAS";#N/A,#N/A,TRUE,"DIRECCION";#N/A,#N/A,TRUE,"RESUMEN"}</definedName>
    <definedName name="_AAS1_2" localSheetId="12" hidden="1">{#N/A,#N/A,TRUE,"INGENIERIA";#N/A,#N/A,TRUE,"COMPRAS";#N/A,#N/A,TRUE,"DIRECCION";#N/A,#N/A,TRUE,"RESUMEN"}</definedName>
    <definedName name="_AAS1_2" localSheetId="3" hidden="1">{#N/A,#N/A,TRUE,"INGENIERIA";#N/A,#N/A,TRUE,"COMPRAS";#N/A,#N/A,TRUE,"DIRECCION";#N/A,#N/A,TRUE,"RESUMEN"}</definedName>
    <definedName name="_AAS1_2" localSheetId="10" hidden="1">{#N/A,#N/A,TRUE,"INGENIERIA";#N/A,#N/A,TRUE,"COMPRAS";#N/A,#N/A,TRUE,"DIRECCION";#N/A,#N/A,TRUE,"RESUMEN"}</definedName>
    <definedName name="_AAS1_2" localSheetId="9" hidden="1">{#N/A,#N/A,TRUE,"INGENIERIA";#N/A,#N/A,TRUE,"COMPRAS";#N/A,#N/A,TRUE,"DIRECCION";#N/A,#N/A,TRUE,"RESUMEN"}</definedName>
    <definedName name="_AAS1_2" localSheetId="13" hidden="1">{#N/A,#N/A,TRUE,"INGENIERIA";#N/A,#N/A,TRUE,"COMPRAS";#N/A,#N/A,TRUE,"DIRECCION";#N/A,#N/A,TRUE,"RESUMEN"}</definedName>
    <definedName name="_AAS1_2" localSheetId="4" hidden="1">{#N/A,#N/A,TRUE,"INGENIERIA";#N/A,#N/A,TRUE,"COMPRAS";#N/A,#N/A,TRUE,"DIRECCION";#N/A,#N/A,TRUE,"RESUMEN"}</definedName>
    <definedName name="_AAS1_2" localSheetId="1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6" hidden="1">{#N/A,#N/A,TRUE,"1842CWN0"}</definedName>
    <definedName name="_ABC1" localSheetId="14" hidden="1">{#N/A,#N/A,TRUE,"1842CWN0"}</definedName>
    <definedName name="_ABC1" localSheetId="12" hidden="1">{#N/A,#N/A,TRUE,"1842CWN0"}</definedName>
    <definedName name="_ABC1" localSheetId="3" hidden="1">{#N/A,#N/A,TRUE,"1842CWN0"}</definedName>
    <definedName name="_ABC1" localSheetId="10" hidden="1">{#N/A,#N/A,TRUE,"1842CWN0"}</definedName>
    <definedName name="_ABC1" localSheetId="9" hidden="1">{#N/A,#N/A,TRUE,"1842CWN0"}</definedName>
    <definedName name="_ABC1" localSheetId="13" hidden="1">{#N/A,#N/A,TRUE,"1842CWN0"}</definedName>
    <definedName name="_ABC1" localSheetId="4" hidden="1">{#N/A,#N/A,TRUE,"1842CWN0"}</definedName>
    <definedName name="_ABC1" localSheetId="11" hidden="1">{#N/A,#N/A,TRUE,"1842CWN0"}</definedName>
    <definedName name="_ABC1" hidden="1">{#N/A,#N/A,TRUE,"1842CWN0"}</definedName>
    <definedName name="_ABC1_1" localSheetId="6" hidden="1">{#N/A,#N/A,TRUE,"1842CWN0"}</definedName>
    <definedName name="_ABC1_1" localSheetId="14" hidden="1">{#N/A,#N/A,TRUE,"1842CWN0"}</definedName>
    <definedName name="_ABC1_1" localSheetId="12" hidden="1">{#N/A,#N/A,TRUE,"1842CWN0"}</definedName>
    <definedName name="_ABC1_1" localSheetId="3" hidden="1">{#N/A,#N/A,TRUE,"1842CWN0"}</definedName>
    <definedName name="_ABC1_1" localSheetId="10" hidden="1">{#N/A,#N/A,TRUE,"1842CWN0"}</definedName>
    <definedName name="_ABC1_1" localSheetId="9" hidden="1">{#N/A,#N/A,TRUE,"1842CWN0"}</definedName>
    <definedName name="_ABC1_1" localSheetId="13" hidden="1">{#N/A,#N/A,TRUE,"1842CWN0"}</definedName>
    <definedName name="_ABC1_1" localSheetId="4" hidden="1">{#N/A,#N/A,TRUE,"1842CWN0"}</definedName>
    <definedName name="_ABC1_1" localSheetId="11" hidden="1">{#N/A,#N/A,TRUE,"1842CWN0"}</definedName>
    <definedName name="_ABC1_1" hidden="1">{#N/A,#N/A,TRUE,"1842CWN0"}</definedName>
    <definedName name="_ABC1_2" localSheetId="6" hidden="1">{#N/A,#N/A,TRUE,"1842CWN0"}</definedName>
    <definedName name="_ABC1_2" localSheetId="14" hidden="1">{#N/A,#N/A,TRUE,"1842CWN0"}</definedName>
    <definedName name="_ABC1_2" localSheetId="12" hidden="1">{#N/A,#N/A,TRUE,"1842CWN0"}</definedName>
    <definedName name="_ABC1_2" localSheetId="3" hidden="1">{#N/A,#N/A,TRUE,"1842CWN0"}</definedName>
    <definedName name="_ABC1_2" localSheetId="10" hidden="1">{#N/A,#N/A,TRUE,"1842CWN0"}</definedName>
    <definedName name="_ABC1_2" localSheetId="9" hidden="1">{#N/A,#N/A,TRUE,"1842CWN0"}</definedName>
    <definedName name="_ABC1_2" localSheetId="13" hidden="1">{#N/A,#N/A,TRUE,"1842CWN0"}</definedName>
    <definedName name="_ABC1_2" localSheetId="4" hidden="1">{#N/A,#N/A,TRUE,"1842CWN0"}</definedName>
    <definedName name="_ABC1_2" localSheetId="11" hidden="1">{#N/A,#N/A,TRUE,"1842CWN0"}</definedName>
    <definedName name="_ABC1_2" hidden="1">{#N/A,#N/A,TRUE,"1842CWN0"}</definedName>
    <definedName name="_abc2" localSheetId="6" hidden="1">{#N/A,#N/A,TRUE,"1842CWN0"}</definedName>
    <definedName name="_abc2" localSheetId="14" hidden="1">{#N/A,#N/A,TRUE,"1842CWN0"}</definedName>
    <definedName name="_abc2" localSheetId="12" hidden="1">{#N/A,#N/A,TRUE,"1842CWN0"}</definedName>
    <definedName name="_abc2" localSheetId="3" hidden="1">{#N/A,#N/A,TRUE,"1842CWN0"}</definedName>
    <definedName name="_abc2" localSheetId="10" hidden="1">{#N/A,#N/A,TRUE,"1842CWN0"}</definedName>
    <definedName name="_abc2" localSheetId="9" hidden="1">{#N/A,#N/A,TRUE,"1842CWN0"}</definedName>
    <definedName name="_abc2" localSheetId="13" hidden="1">{#N/A,#N/A,TRUE,"1842CWN0"}</definedName>
    <definedName name="_abc2" localSheetId="4" hidden="1">{#N/A,#N/A,TRUE,"1842CWN0"}</definedName>
    <definedName name="_abc2" localSheetId="11" hidden="1">{#N/A,#N/A,TRUE,"1842CWN0"}</definedName>
    <definedName name="_abc2" hidden="1">{#N/A,#N/A,TRUE,"1842CWN0"}</definedName>
    <definedName name="_abc2_1" localSheetId="6" hidden="1">{#N/A,#N/A,TRUE,"1842CWN0"}</definedName>
    <definedName name="_abc2_1" localSheetId="14" hidden="1">{#N/A,#N/A,TRUE,"1842CWN0"}</definedName>
    <definedName name="_abc2_1" localSheetId="12" hidden="1">{#N/A,#N/A,TRUE,"1842CWN0"}</definedName>
    <definedName name="_abc2_1" localSheetId="3" hidden="1">{#N/A,#N/A,TRUE,"1842CWN0"}</definedName>
    <definedName name="_abc2_1" localSheetId="10" hidden="1">{#N/A,#N/A,TRUE,"1842CWN0"}</definedName>
    <definedName name="_abc2_1" localSheetId="9" hidden="1">{#N/A,#N/A,TRUE,"1842CWN0"}</definedName>
    <definedName name="_abc2_1" localSheetId="13" hidden="1">{#N/A,#N/A,TRUE,"1842CWN0"}</definedName>
    <definedName name="_abc2_1" localSheetId="4" hidden="1">{#N/A,#N/A,TRUE,"1842CWN0"}</definedName>
    <definedName name="_abc2_1" localSheetId="11" hidden="1">{#N/A,#N/A,TRUE,"1842CWN0"}</definedName>
    <definedName name="_abc2_1" hidden="1">{#N/A,#N/A,TRUE,"1842CWN0"}</definedName>
    <definedName name="_abc2_2" localSheetId="6" hidden="1">{#N/A,#N/A,TRUE,"1842CWN0"}</definedName>
    <definedName name="_abc2_2" localSheetId="14" hidden="1">{#N/A,#N/A,TRUE,"1842CWN0"}</definedName>
    <definedName name="_abc2_2" localSheetId="12" hidden="1">{#N/A,#N/A,TRUE,"1842CWN0"}</definedName>
    <definedName name="_abc2_2" localSheetId="3" hidden="1">{#N/A,#N/A,TRUE,"1842CWN0"}</definedName>
    <definedName name="_abc2_2" localSheetId="10" hidden="1">{#N/A,#N/A,TRUE,"1842CWN0"}</definedName>
    <definedName name="_abc2_2" localSheetId="9" hidden="1">{#N/A,#N/A,TRUE,"1842CWN0"}</definedName>
    <definedName name="_abc2_2" localSheetId="13" hidden="1">{#N/A,#N/A,TRUE,"1842CWN0"}</definedName>
    <definedName name="_abc2_2" localSheetId="4" hidden="1">{#N/A,#N/A,TRUE,"1842CWN0"}</definedName>
    <definedName name="_abc2_2" localSheetId="11" hidden="1">{#N/A,#N/A,TRUE,"1842CWN0"}</definedName>
    <definedName name="_abc2_2" hidden="1">{#N/A,#N/A,TRUE,"1842CWN0"}</definedName>
    <definedName name="_ADH12">#REF!</definedName>
    <definedName name="_ADM12">#REF!</definedName>
    <definedName name="_ADM2">#REF!</definedName>
    <definedName name="_ADM3">#REF!</definedName>
    <definedName name="_ADM34">#REF!</definedName>
    <definedName name="_ADM4">#REF!</definedName>
    <definedName name="_ADP1">#REF!</definedName>
    <definedName name="_AFC1">#REF!</definedName>
    <definedName name="_AFC3">#REF!</definedName>
    <definedName name="_AFC5">#REF!</definedName>
    <definedName name="_AIU1">#REF!</definedName>
    <definedName name="_AIU2">#REF!</definedName>
    <definedName name="_AIU3">#REF!</definedName>
    <definedName name="_AIU4">#REF!</definedName>
    <definedName name="_ANTCORR">#REF!</definedName>
    <definedName name="_ANTICOR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104445">#REF!</definedName>
    <definedName name="_b2" localSheetId="6" hidden="1">{"TAB1",#N/A,TRUE,"GENERAL";"TAB2",#N/A,TRUE,"GENERAL";"TAB3",#N/A,TRUE,"GENERAL";"TAB4",#N/A,TRUE,"GENERAL";"TAB5",#N/A,TRUE,"GENERAL"}</definedName>
    <definedName name="_b2" localSheetId="14" hidden="1">{"TAB1",#N/A,TRUE,"GENERAL";"TAB2",#N/A,TRUE,"GENERAL";"TAB3",#N/A,TRUE,"GENERAL";"TAB4",#N/A,TRUE,"GENERAL";"TAB5",#N/A,TRUE,"GENERAL"}</definedName>
    <definedName name="_b2" localSheetId="1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10" hidden="1">{"TAB1",#N/A,TRUE,"GENERAL";"TAB2",#N/A,TRUE,"GENERAL";"TAB3",#N/A,TRUE,"GENERAL";"TAB4",#N/A,TRUE,"GENERAL";"TAB5",#N/A,TRUE,"GENERAL"}</definedName>
    <definedName name="_b2" localSheetId="9" hidden="1">{"TAB1",#N/A,TRUE,"GENERAL";"TAB2",#N/A,TRUE,"GENERAL";"TAB3",#N/A,TRUE,"GENERAL";"TAB4",#N/A,TRUE,"GENERAL";"TAB5",#N/A,TRUE,"GENERAL"}</definedName>
    <definedName name="_b2" localSheetId="1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1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14" hidden="1">{"TAB1",#N/A,TRUE,"GENERAL";"TAB2",#N/A,TRUE,"GENERAL";"TAB3",#N/A,TRUE,"GENERAL";"TAB4",#N/A,TRUE,"GENERAL";"TAB5",#N/A,TRUE,"GENERAL"}</definedName>
    <definedName name="_b3" localSheetId="1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9" hidden="1">{"TAB1",#N/A,TRUE,"GENERAL";"TAB2",#N/A,TRUE,"GENERAL";"TAB3",#N/A,TRUE,"GENERAL";"TAB4",#N/A,TRUE,"GENERAL";"TAB5",#N/A,TRUE,"GENERAL"}</definedName>
    <definedName name="_b3" localSheetId="1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1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14" hidden="1">{"TAB1",#N/A,TRUE,"GENERAL";"TAB2",#N/A,TRUE,"GENERAL";"TAB3",#N/A,TRUE,"GENERAL";"TAB4",#N/A,TRUE,"GENERAL";"TAB5",#N/A,TRUE,"GENERAL"}</definedName>
    <definedName name="_b4" localSheetId="1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9" hidden="1">{"TAB1",#N/A,TRUE,"GENERAL";"TAB2",#N/A,TRUE,"GENERAL";"TAB3",#N/A,TRUE,"GENERAL";"TAB4",#N/A,TRUE,"GENERAL";"TAB5",#N/A,TRUE,"GENERAL"}</definedName>
    <definedName name="_b4" localSheetId="1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1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14" hidden="1">{"TAB1",#N/A,TRUE,"GENERAL";"TAB2",#N/A,TRUE,"GENERAL";"TAB3",#N/A,TRUE,"GENERAL";"TAB4",#N/A,TRUE,"GENERAL";"TAB5",#N/A,TRUE,"GENERAL"}</definedName>
    <definedName name="_b5" localSheetId="1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9" hidden="1">{"TAB1",#N/A,TRUE,"GENERAL";"TAB2",#N/A,TRUE,"GENERAL";"TAB3",#N/A,TRUE,"GENERAL";"TAB4",#N/A,TRUE,"GENERAL";"TAB5",#N/A,TRUE,"GENERAL"}</definedName>
    <definedName name="_b5" localSheetId="1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1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14" hidden="1">{"TAB1",#N/A,TRUE,"GENERAL";"TAB2",#N/A,TRUE,"GENERAL";"TAB3",#N/A,TRUE,"GENERAL";"TAB4",#N/A,TRUE,"GENERAL";"TAB5",#N/A,TRUE,"GENERAL"}</definedName>
    <definedName name="_b6" localSheetId="1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9" hidden="1">{"TAB1",#N/A,TRUE,"GENERAL";"TAB2",#N/A,TRUE,"GENERAL";"TAB3",#N/A,TRUE,"GENERAL";"TAB4",#N/A,TRUE,"GENERAL";"TAB5",#N/A,TRUE,"GENERAL"}</definedName>
    <definedName name="_b6" localSheetId="1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1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6" hidden="1">{"via1",#N/A,TRUE,"general";"via2",#N/A,TRUE,"general";"via3",#N/A,TRUE,"general"}</definedName>
    <definedName name="_b7" localSheetId="14" hidden="1">{"via1",#N/A,TRUE,"general";"via2",#N/A,TRUE,"general";"via3",#N/A,TRUE,"general"}</definedName>
    <definedName name="_b7" localSheetId="1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10" hidden="1">{"via1",#N/A,TRUE,"general";"via2",#N/A,TRUE,"general";"via3",#N/A,TRUE,"general"}</definedName>
    <definedName name="_b7" localSheetId="9" hidden="1">{"via1",#N/A,TRUE,"general";"via2",#N/A,TRUE,"general";"via3",#N/A,TRUE,"general"}</definedName>
    <definedName name="_b7" localSheetId="1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11" hidden="1">{"via1",#N/A,TRUE,"general";"via2",#N/A,TRUE,"general";"via3",#N/A,TRUE,"general"}</definedName>
    <definedName name="_b7" hidden="1">{"via1",#N/A,TRUE,"general";"via2",#N/A,TRUE,"general";"via3",#N/A,TRUE,"general"}</definedName>
    <definedName name="_B77441">#REF!</definedName>
    <definedName name="_b8" localSheetId="6" hidden="1">{"via1",#N/A,TRUE,"general";"via2",#N/A,TRUE,"general";"via3",#N/A,TRUE,"general"}</definedName>
    <definedName name="_b8" localSheetId="14" hidden="1">{"via1",#N/A,TRUE,"general";"via2",#N/A,TRUE,"general";"via3",#N/A,TRUE,"general"}</definedName>
    <definedName name="_b8" localSheetId="1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9" hidden="1">{"via1",#N/A,TRUE,"general";"via2",#N/A,TRUE,"general";"via3",#N/A,TRUE,"general"}</definedName>
    <definedName name="_b8" localSheetId="1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11" hidden="1">{"via1",#N/A,TRUE,"general";"via2",#N/A,TRUE,"general";"via3",#N/A,TRUE,"general"}</definedName>
    <definedName name="_b8" hidden="1">{"via1",#N/A,TRUE,"general";"via2",#N/A,TRUE,"general";"via3",#N/A,TRUE,"general"}</definedName>
    <definedName name="_BAZ10">#REF!</definedName>
    <definedName name="_bb9" localSheetId="6" hidden="1">{"TAB1",#N/A,TRUE,"GENERAL";"TAB2",#N/A,TRUE,"GENERAL";"TAB3",#N/A,TRUE,"GENERAL";"TAB4",#N/A,TRUE,"GENERAL";"TAB5",#N/A,TRUE,"GENERAL"}</definedName>
    <definedName name="_bb9" localSheetId="14" hidden="1">{"TAB1",#N/A,TRUE,"GENERAL";"TAB2",#N/A,TRUE,"GENERAL";"TAB3",#N/A,TRUE,"GENERAL";"TAB4",#N/A,TRUE,"GENERAL";"TAB5",#N/A,TRUE,"GENERAL"}</definedName>
    <definedName name="_bb9" localSheetId="1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9" hidden="1">{"TAB1",#N/A,TRUE,"GENERAL";"TAB2",#N/A,TRUE,"GENERAL";"TAB3",#N/A,TRUE,"GENERAL";"TAB4",#N/A,TRUE,"GENERAL";"TAB5",#N/A,TRUE,"GENERAL"}</definedName>
    <definedName name="_bb9" localSheetId="1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1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14" hidden="1">{"TAB1",#N/A,TRUE,"GENERAL";"TAB2",#N/A,TRUE,"GENERAL";"TAB3",#N/A,TRUE,"GENERAL";"TAB4",#N/A,TRUE,"GENERAL";"TAB5",#N/A,TRUE,"GENERAL"}</definedName>
    <definedName name="_bgb5" localSheetId="1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9" hidden="1">{"TAB1",#N/A,TRUE,"GENERAL";"TAB2",#N/A,TRUE,"GENERAL";"TAB3",#N/A,TRUE,"GENERAL";"TAB4",#N/A,TRUE,"GENERAL";"TAB5",#N/A,TRUE,"GENERAL"}</definedName>
    <definedName name="_bgb5" localSheetId="1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1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LO20">#REF!</definedName>
    <definedName name="_C2254JH">#REF!</definedName>
    <definedName name="_C2256JH">#REF!</definedName>
    <definedName name="_C452JH">#REF!</definedName>
    <definedName name="_C903L">#REF!</definedName>
    <definedName name="_C908J">#REF!</definedName>
    <definedName name="_CAC1">#REF!</definedName>
    <definedName name="_CAC3">#REF!</definedName>
    <definedName name="_CAC5">#REF!</definedName>
    <definedName name="_CAN28">#REF!</definedName>
    <definedName name="_CERCHAALQ">#REF!</definedName>
    <definedName name="_CO123">#REF!</definedName>
    <definedName name="_CO137">#REF!</definedName>
    <definedName name="_Cod1">#REF!</definedName>
    <definedName name="_CUA44">#REF!</definedName>
    <definedName name="_D84">#REF!</definedName>
    <definedName name="_dasd" localSheetId="6" hidden="1">'[3]46W9'!#REF!</definedName>
    <definedName name="_dasd" localSheetId="14" hidden="1">'[3]46W9'!#REF!</definedName>
    <definedName name="_dasd" localSheetId="12" hidden="1">#REF!</definedName>
    <definedName name="_dasd" localSheetId="13" hidden="1">#REF!</definedName>
    <definedName name="_dasd" localSheetId="4" hidden="1">#REF!</definedName>
    <definedName name="_dasd" localSheetId="11" hidden="1">#REF!</definedName>
    <definedName name="_dasd" hidden="1">#REF!</definedName>
    <definedName name="_DIANM">#REF!</definedName>
    <definedName name="_Dist_Bin" localSheetId="6" hidden="1">[4]MPC3I4!$A$2040:$DD$3161</definedName>
    <definedName name="_Dist_Bin" localSheetId="14" hidden="1">[4]MPC3I4!$A$2040:$DD$3161</definedName>
    <definedName name="_Dist_Bin" hidden="1">#REF!</definedName>
    <definedName name="_Dist_Values" localSheetId="6" hidden="1">[4]MPC3I4!$2552:$3906</definedName>
    <definedName name="_Dist_Values" localSheetId="14" hidden="1">[4]MPC3I4!$2552:$3906</definedName>
    <definedName name="_Dist_Values" hidden="1">#REF!</definedName>
    <definedName name="_EEF110">#REF!</definedName>
    <definedName name="_ENTTEMP">#REF!</definedName>
    <definedName name="_ESMMETAL">#REF!</definedName>
    <definedName name="_ETF315">#REF!</definedName>
    <definedName name="_f">#REF!</definedName>
    <definedName name="_Fill" localSheetId="6" hidden="1">#REF!</definedName>
    <definedName name="_Fill" localSheetId="14" hidden="1">#REF!</definedName>
    <definedName name="_Fill" localSheetId="12" hidden="1">#REF!</definedName>
    <definedName name="_Fill" localSheetId="3" hidden="1">#REF!</definedName>
    <definedName name="_Fill" localSheetId="10" hidden="1">#REF!</definedName>
    <definedName name="_Fill" localSheetId="9" hidden="1">#REF!</definedName>
    <definedName name="_Fill" localSheetId="13" hidden="1">#REF!</definedName>
    <definedName name="_Fill" localSheetId="4" hidden="1">#REF!</definedName>
    <definedName name="_Fill" localSheetId="11" hidden="1">#REF!</definedName>
    <definedName name="_Fill" hidden="1">#REF!</definedName>
    <definedName name="_xlnm._FilterDatabase" localSheetId="8" hidden="1">'2-Parque infantil'!$B$8:$I$28</definedName>
    <definedName name="_xlnm._FilterDatabase" localSheetId="2" hidden="1">'2-Presupuesto'!$B$8:$I$16</definedName>
    <definedName name="_xlnm._FilterDatabase" localSheetId="7" hidden="1">'4.2-Insumos '!$C$5:$N$941</definedName>
    <definedName name="_xlnm._FilterDatabase" localSheetId="6" hidden="1">'4-APU VIV'!$B$4:$H$101</definedName>
    <definedName name="_xlnm._FilterDatabase" localSheetId="14" hidden="1">[5]Presupuesto_Via_distribuidora!$A$9:$H$344</definedName>
    <definedName name="_xlnm._FilterDatabase" localSheetId="12" hidden="1">#REF!</definedName>
    <definedName name="_xlnm._FilterDatabase" localSheetId="3" hidden="1">'CANT URBANISMO'!#REF!</definedName>
    <definedName name="_xlnm._FilterDatabase" localSheetId="9" hidden="1">#REF!</definedName>
    <definedName name="_xlnm._FilterDatabase" localSheetId="13" hidden="1">#REF!</definedName>
    <definedName name="_xlnm._FilterDatabase" hidden="1">#REF!</definedName>
    <definedName name="_FYB02">#REF!</definedName>
    <definedName name="_FYB03">#REF!</definedName>
    <definedName name="_FYB04">#REF!</definedName>
    <definedName name="_FYB08">#REF!</definedName>
    <definedName name="_FYB10">#REF!</definedName>
    <definedName name="_g2" localSheetId="6" hidden="1">{"TAB1",#N/A,TRUE,"GENERAL";"TAB2",#N/A,TRUE,"GENERAL";"TAB3",#N/A,TRUE,"GENERAL";"TAB4",#N/A,TRUE,"GENERAL";"TAB5",#N/A,TRUE,"GENERAL"}</definedName>
    <definedName name="_g2" localSheetId="14" hidden="1">{"TAB1",#N/A,TRUE,"GENERAL";"TAB2",#N/A,TRUE,"GENERAL";"TAB3",#N/A,TRUE,"GENERAL";"TAB4",#N/A,TRUE,"GENERAL";"TAB5",#N/A,TRUE,"GENERAL"}</definedName>
    <definedName name="_g2" localSheetId="1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10" hidden="1">{"TAB1",#N/A,TRUE,"GENERAL";"TAB2",#N/A,TRUE,"GENERAL";"TAB3",#N/A,TRUE,"GENERAL";"TAB4",#N/A,TRUE,"GENERAL";"TAB5",#N/A,TRUE,"GENERAL"}</definedName>
    <definedName name="_g2" localSheetId="9" hidden="1">{"TAB1",#N/A,TRUE,"GENERAL";"TAB2",#N/A,TRUE,"GENERAL";"TAB3",#N/A,TRUE,"GENERAL";"TAB4",#N/A,TRUE,"GENERAL";"TAB5",#N/A,TRUE,"GENERAL"}</definedName>
    <definedName name="_g2" localSheetId="1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1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6" hidden="1">{"via1",#N/A,TRUE,"general";"via2",#N/A,TRUE,"general";"via3",#N/A,TRUE,"general"}</definedName>
    <definedName name="_g3" localSheetId="14" hidden="1">{"via1",#N/A,TRUE,"general";"via2",#N/A,TRUE,"general";"via3",#N/A,TRUE,"general"}</definedName>
    <definedName name="_g3" localSheetId="1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10" hidden="1">{"via1",#N/A,TRUE,"general";"via2",#N/A,TRUE,"general";"via3",#N/A,TRUE,"general"}</definedName>
    <definedName name="_g3" localSheetId="9" hidden="1">{"via1",#N/A,TRUE,"general";"via2",#N/A,TRUE,"general";"via3",#N/A,TRUE,"general"}</definedName>
    <definedName name="_g3" localSheetId="1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1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14" hidden="1">{"via1",#N/A,TRUE,"general";"via2",#N/A,TRUE,"general";"via3",#N/A,TRUE,"general"}</definedName>
    <definedName name="_g4" localSheetId="1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9" hidden="1">{"via1",#N/A,TRUE,"general";"via2",#N/A,TRUE,"general";"via3",#N/A,TRUE,"general"}</definedName>
    <definedName name="_g4" localSheetId="1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1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14" hidden="1">{"via1",#N/A,TRUE,"general";"via2",#N/A,TRUE,"general";"via3",#N/A,TRUE,"general"}</definedName>
    <definedName name="_g5" localSheetId="1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9" hidden="1">{"via1",#N/A,TRUE,"general";"via2",#N/A,TRUE,"general";"via3",#N/A,TRUE,"general"}</definedName>
    <definedName name="_g5" localSheetId="1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1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14" hidden="1">{"via1",#N/A,TRUE,"general";"via2",#N/A,TRUE,"general";"via3",#N/A,TRUE,"general"}</definedName>
    <definedName name="_g6" localSheetId="1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9" hidden="1">{"via1",#N/A,TRUE,"general";"via2",#N/A,TRUE,"general";"via3",#N/A,TRUE,"general"}</definedName>
    <definedName name="_g6" localSheetId="1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1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14" hidden="1">{"TAB1",#N/A,TRUE,"GENERAL";"TAB2",#N/A,TRUE,"GENERAL";"TAB3",#N/A,TRUE,"GENERAL";"TAB4",#N/A,TRUE,"GENERAL";"TAB5",#N/A,TRUE,"GENERAL"}</definedName>
    <definedName name="_g7" localSheetId="1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9" hidden="1">{"TAB1",#N/A,TRUE,"GENERAL";"TAB2",#N/A,TRUE,"GENERAL";"TAB3",#N/A,TRUE,"GENERAL";"TAB4",#N/A,TRUE,"GENERAL";"TAB5",#N/A,TRUE,"GENERAL"}</definedName>
    <definedName name="_g7" localSheetId="1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1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R1" localSheetId="6" hidden="1">{"TAB1",#N/A,TRUE,"GENERAL";"TAB2",#N/A,TRUE,"GENERAL";"TAB3",#N/A,TRUE,"GENERAL";"TAB4",#N/A,TRUE,"GENERAL";"TAB5",#N/A,TRUE,"GENERAL"}</definedName>
    <definedName name="_GR1" localSheetId="14" hidden="1">{"TAB1",#N/A,TRUE,"GENERAL";"TAB2",#N/A,TRUE,"GENERAL";"TAB3",#N/A,TRUE,"GENERAL";"TAB4",#N/A,TRUE,"GENERAL";"TAB5",#N/A,TRUE,"GENERAL"}</definedName>
    <definedName name="_GR1" localSheetId="1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9" hidden="1">{"TAB1",#N/A,TRUE,"GENERAL";"TAB2",#N/A,TRUE,"GENERAL";"TAB3",#N/A,TRUE,"GENERAL";"TAB4",#N/A,TRUE,"GENERAL";"TAB5",#N/A,TRUE,"GENERAL"}</definedName>
    <definedName name="_GR1" localSheetId="1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1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localSheetId="6" hidden="1">#REF!</definedName>
    <definedName name="_GRILL" localSheetId="14" hidden="1">#REF!</definedName>
    <definedName name="_GRILL" localSheetId="12" hidden="1">#REF!</definedName>
    <definedName name="_GRILL" localSheetId="3" hidden="1">#REF!</definedName>
    <definedName name="_GRILL" localSheetId="10" hidden="1">#REF!</definedName>
    <definedName name="_GRILL" localSheetId="13" hidden="1">#REF!</definedName>
    <definedName name="_GRILL" localSheetId="4" hidden="1">#REF!</definedName>
    <definedName name="_GRILL" localSheetId="11" hidden="1">#REF!</definedName>
    <definedName name="_GRILL" hidden="1">#REF!</definedName>
    <definedName name="_gtr4" localSheetId="6" hidden="1">{"via1",#N/A,TRUE,"general";"via2",#N/A,TRUE,"general";"via3",#N/A,TRUE,"general"}</definedName>
    <definedName name="_gtr4" localSheetId="14" hidden="1">{"via1",#N/A,TRUE,"general";"via2",#N/A,TRUE,"general";"via3",#N/A,TRUE,"general"}</definedName>
    <definedName name="_gtr4" localSheetId="1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10" hidden="1">{"via1",#N/A,TRUE,"general";"via2",#N/A,TRUE,"general";"via3",#N/A,TRUE,"general"}</definedName>
    <definedName name="_gtr4" localSheetId="9" hidden="1">{"via1",#N/A,TRUE,"general";"via2",#N/A,TRUE,"general";"via3",#N/A,TRUE,"general"}</definedName>
    <definedName name="_gtr4" localSheetId="1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1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14" hidden="1">{"via1",#N/A,TRUE,"general";"via2",#N/A,TRUE,"general";"via3",#N/A,TRUE,"general"}</definedName>
    <definedName name="_h2" localSheetId="1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9" hidden="1">{"via1",#N/A,TRUE,"general";"via2",#N/A,TRUE,"general";"via3",#N/A,TRUE,"general"}</definedName>
    <definedName name="_h2" localSheetId="1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1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14" hidden="1">{"via1",#N/A,TRUE,"general";"via2",#N/A,TRUE,"general";"via3",#N/A,TRUE,"general"}</definedName>
    <definedName name="_h3" localSheetId="1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9" hidden="1">{"via1",#N/A,TRUE,"general";"via2",#N/A,TRUE,"general";"via3",#N/A,TRUE,"general"}</definedName>
    <definedName name="_h3" localSheetId="1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1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14" hidden="1">{"TAB1",#N/A,TRUE,"GENERAL";"TAB2",#N/A,TRUE,"GENERAL";"TAB3",#N/A,TRUE,"GENERAL";"TAB4",#N/A,TRUE,"GENERAL";"TAB5",#N/A,TRUE,"GENERAL"}</definedName>
    <definedName name="_h4" localSheetId="1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9" hidden="1">{"TAB1",#N/A,TRUE,"GENERAL";"TAB2",#N/A,TRUE,"GENERAL";"TAB3",#N/A,TRUE,"GENERAL";"TAB4",#N/A,TRUE,"GENERAL";"TAB5",#N/A,TRUE,"GENERAL"}</definedName>
    <definedName name="_h4" localSheetId="1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1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14" hidden="1">{"TAB1",#N/A,TRUE,"GENERAL";"TAB2",#N/A,TRUE,"GENERAL";"TAB3",#N/A,TRUE,"GENERAL";"TAB4",#N/A,TRUE,"GENERAL";"TAB5",#N/A,TRUE,"GENERAL"}</definedName>
    <definedName name="_h5" localSheetId="1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9" hidden="1">{"TAB1",#N/A,TRUE,"GENERAL";"TAB2",#N/A,TRUE,"GENERAL";"TAB3",#N/A,TRUE,"GENERAL";"TAB4",#N/A,TRUE,"GENERAL";"TAB5",#N/A,TRUE,"GENERAL"}</definedName>
    <definedName name="_h5" localSheetId="1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1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6" hidden="1">{"via1",#N/A,TRUE,"general";"via2",#N/A,TRUE,"general";"via3",#N/A,TRUE,"general"}</definedName>
    <definedName name="_h6" localSheetId="14" hidden="1">{"via1",#N/A,TRUE,"general";"via2",#N/A,TRUE,"general";"via3",#N/A,TRUE,"general"}</definedName>
    <definedName name="_h6" localSheetId="1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10" hidden="1">{"via1",#N/A,TRUE,"general";"via2",#N/A,TRUE,"general";"via3",#N/A,TRUE,"general"}</definedName>
    <definedName name="_h6" localSheetId="9" hidden="1">{"via1",#N/A,TRUE,"general";"via2",#N/A,TRUE,"general";"via3",#N/A,TRUE,"general"}</definedName>
    <definedName name="_h6" localSheetId="1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1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14" hidden="1">{"TAB1",#N/A,TRUE,"GENERAL";"TAB2",#N/A,TRUE,"GENERAL";"TAB3",#N/A,TRUE,"GENERAL";"TAB4",#N/A,TRUE,"GENERAL";"TAB5",#N/A,TRUE,"GENERAL"}</definedName>
    <definedName name="_h7" localSheetId="1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9" hidden="1">{"TAB1",#N/A,TRUE,"GENERAL";"TAB2",#N/A,TRUE,"GENERAL";"TAB3",#N/A,TRUE,"GENERAL";"TAB4",#N/A,TRUE,"GENERAL";"TAB5",#N/A,TRUE,"GENERAL"}</definedName>
    <definedName name="_h7" localSheetId="1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1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6" hidden="1">{"via1",#N/A,TRUE,"general";"via2",#N/A,TRUE,"general";"via3",#N/A,TRUE,"general"}</definedName>
    <definedName name="_h8" localSheetId="14" hidden="1">{"via1",#N/A,TRUE,"general";"via2",#N/A,TRUE,"general";"via3",#N/A,TRUE,"general"}</definedName>
    <definedName name="_h8" localSheetId="1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10" hidden="1">{"via1",#N/A,TRUE,"general";"via2",#N/A,TRUE,"general";"via3",#N/A,TRUE,"general"}</definedName>
    <definedName name="_h8" localSheetId="9" hidden="1">{"via1",#N/A,TRUE,"general";"via2",#N/A,TRUE,"general";"via3",#N/A,TRUE,"general"}</definedName>
    <definedName name="_h8" localSheetId="1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1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14" hidden="1">{"via1",#N/A,TRUE,"general";"via2",#N/A,TRUE,"general";"via3",#N/A,TRUE,"general"}</definedName>
    <definedName name="_hfh7" localSheetId="1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9" hidden="1">{"via1",#N/A,TRUE,"general";"via2",#N/A,TRUE,"general";"via3",#N/A,TRUE,"general"}</definedName>
    <definedName name="_hfh7" localSheetId="1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11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14" hidden="1">{"via1",#N/A,TRUE,"general";"via2",#N/A,TRUE,"general";"via3",#N/A,TRUE,"general"}</definedName>
    <definedName name="_i4" localSheetId="1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10" hidden="1">{"via1",#N/A,TRUE,"general";"via2",#N/A,TRUE,"general";"via3",#N/A,TRUE,"general"}</definedName>
    <definedName name="_i4" localSheetId="9" hidden="1">{"via1",#N/A,TRUE,"general";"via2",#N/A,TRUE,"general";"via3",#N/A,TRUE,"general"}</definedName>
    <definedName name="_i4" localSheetId="1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1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14" hidden="1">{"TAB1",#N/A,TRUE,"GENERAL";"TAB2",#N/A,TRUE,"GENERAL";"TAB3",#N/A,TRUE,"GENERAL";"TAB4",#N/A,TRUE,"GENERAL";"TAB5",#N/A,TRUE,"GENERAL"}</definedName>
    <definedName name="_i5" localSheetId="1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9" hidden="1">{"TAB1",#N/A,TRUE,"GENERAL";"TAB2",#N/A,TRUE,"GENERAL";"TAB3",#N/A,TRUE,"GENERAL";"TAB4",#N/A,TRUE,"GENERAL";"TAB5",#N/A,TRUE,"GENERAL"}</definedName>
    <definedName name="_i5" localSheetId="1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1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14" hidden="1">{"TAB1",#N/A,TRUE,"GENERAL";"TAB2",#N/A,TRUE,"GENERAL";"TAB3",#N/A,TRUE,"GENERAL";"TAB4",#N/A,TRUE,"GENERAL";"TAB5",#N/A,TRUE,"GENERAL"}</definedName>
    <definedName name="_i6" localSheetId="1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9" hidden="1">{"TAB1",#N/A,TRUE,"GENERAL";"TAB2",#N/A,TRUE,"GENERAL";"TAB3",#N/A,TRUE,"GENERAL";"TAB4",#N/A,TRUE,"GENERAL";"TAB5",#N/A,TRUE,"GENERAL"}</definedName>
    <definedName name="_i6" localSheetId="1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1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6" hidden="1">{"via1",#N/A,TRUE,"general";"via2",#N/A,TRUE,"general";"via3",#N/A,TRUE,"general"}</definedName>
    <definedName name="_i7" localSheetId="14" hidden="1">{"via1",#N/A,TRUE,"general";"via2",#N/A,TRUE,"general";"via3",#N/A,TRUE,"general"}</definedName>
    <definedName name="_i7" localSheetId="1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10" hidden="1">{"via1",#N/A,TRUE,"general";"via2",#N/A,TRUE,"general";"via3",#N/A,TRUE,"general"}</definedName>
    <definedName name="_i7" localSheetId="9" hidden="1">{"via1",#N/A,TRUE,"general";"via2",#N/A,TRUE,"general";"via3",#N/A,TRUE,"general"}</definedName>
    <definedName name="_i7" localSheetId="1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1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14" hidden="1">{"TAB1",#N/A,TRUE,"GENERAL";"TAB2",#N/A,TRUE,"GENERAL";"TAB3",#N/A,TRUE,"GENERAL";"TAB4",#N/A,TRUE,"GENERAL";"TAB5",#N/A,TRUE,"GENERAL"}</definedName>
    <definedName name="_i77" localSheetId="1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9" hidden="1">{"TAB1",#N/A,TRUE,"GENERAL";"TAB2",#N/A,TRUE,"GENERAL";"TAB3",#N/A,TRUE,"GENERAL";"TAB4",#N/A,TRUE,"GENERAL";"TAB5",#N/A,TRUE,"GENERAL"}</definedName>
    <definedName name="_i77" localSheetId="1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1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6" hidden="1">{"via1",#N/A,TRUE,"general";"via2",#N/A,TRUE,"general";"via3",#N/A,TRUE,"general"}</definedName>
    <definedName name="_i8" localSheetId="14" hidden="1">{"via1",#N/A,TRUE,"general";"via2",#N/A,TRUE,"general";"via3",#N/A,TRUE,"general"}</definedName>
    <definedName name="_i8" localSheetId="1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10" hidden="1">{"via1",#N/A,TRUE,"general";"via2",#N/A,TRUE,"general";"via3",#N/A,TRUE,"general"}</definedName>
    <definedName name="_i8" localSheetId="9" hidden="1">{"via1",#N/A,TRUE,"general";"via2",#N/A,TRUE,"general";"via3",#N/A,TRUE,"general"}</definedName>
    <definedName name="_i8" localSheetId="1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1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14" hidden="1">{"TAB1",#N/A,TRUE,"GENERAL";"TAB2",#N/A,TRUE,"GENERAL";"TAB3",#N/A,TRUE,"GENERAL";"TAB4",#N/A,TRUE,"GENERAL";"TAB5",#N/A,TRUE,"GENERAL"}</definedName>
    <definedName name="_i9" localSheetId="1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9" hidden="1">{"TAB1",#N/A,TRUE,"GENERAL";"TAB2",#N/A,TRUE,"GENERAL";"TAB3",#N/A,TRUE,"GENERAL";"TAB4",#N/A,TRUE,"GENERAL";"TAB5",#N/A,TRUE,"GENERAL"}</definedName>
    <definedName name="_i9" localSheetId="1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1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GOLDENS">#REF!</definedName>
    <definedName name="_IGOLIMP">#REF!</definedName>
    <definedName name="_J" localSheetId="12" hidden="1">{"TAB1",#N/A,TRUE,"GENERAL";"TAB2",#N/A,TRUE,"GENERAL";"TAB3",#N/A,TRUE,"GENERAL";"TAB4",#N/A,TRUE,"GENERAL";"TAB5",#N/A,TRUE,"GENERAL"}</definedName>
    <definedName name="_J" localSheetId="13" hidden="1">{"TAB1",#N/A,TRUE,"GENERAL";"TAB2",#N/A,TRUE,"GENERAL";"TAB3",#N/A,TRUE,"GENERAL";"TAB4",#N/A,TRUE,"GENERAL";"TAB5",#N/A,TRUE,"GENERAL"}</definedName>
    <definedName name="_J" localSheetId="4" hidden="1">{"TAB1",#N/A,TRUE,"GENERAL";"TAB2",#N/A,TRUE,"GENERAL";"TAB3",#N/A,TRUE,"GENERAL";"TAB4",#N/A,TRUE,"GENERAL";"TAB5",#N/A,TRUE,"GENERAL"}</definedName>
    <definedName name="_J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14" hidden="1">{"TAB1",#N/A,TRUE,"GENERAL";"TAB2",#N/A,TRUE,"GENERAL";"TAB3",#N/A,TRUE,"GENERAL";"TAB4",#N/A,TRUE,"GENERAL";"TAB5",#N/A,TRUE,"GENERAL"}</definedName>
    <definedName name="_k3" localSheetId="1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9" hidden="1">{"TAB1",#N/A,TRUE,"GENERAL";"TAB2",#N/A,TRUE,"GENERAL";"TAB3",#N/A,TRUE,"GENERAL";"TAB4",#N/A,TRUE,"GENERAL";"TAB5",#N/A,TRUE,"GENERAL"}</definedName>
    <definedName name="_k3" localSheetId="1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1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6" hidden="1">{"via1",#N/A,TRUE,"general";"via2",#N/A,TRUE,"general";"via3",#N/A,TRUE,"general"}</definedName>
    <definedName name="_k4" localSheetId="14" hidden="1">{"via1",#N/A,TRUE,"general";"via2",#N/A,TRUE,"general";"via3",#N/A,TRUE,"general"}</definedName>
    <definedName name="_k4" localSheetId="1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10" hidden="1">{"via1",#N/A,TRUE,"general";"via2",#N/A,TRUE,"general";"via3",#N/A,TRUE,"general"}</definedName>
    <definedName name="_k4" localSheetId="9" hidden="1">{"via1",#N/A,TRUE,"general";"via2",#N/A,TRUE,"general";"via3",#N/A,TRUE,"general"}</definedName>
    <definedName name="_k4" localSheetId="1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1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14" hidden="1">{"via1",#N/A,TRUE,"general";"via2",#N/A,TRUE,"general";"via3",#N/A,TRUE,"general"}</definedName>
    <definedName name="_k5" localSheetId="1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9" hidden="1">{"via1",#N/A,TRUE,"general";"via2",#N/A,TRUE,"general";"via3",#N/A,TRUE,"general"}</definedName>
    <definedName name="_k5" localSheetId="1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1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14" hidden="1">{"TAB1",#N/A,TRUE,"GENERAL";"TAB2",#N/A,TRUE,"GENERAL";"TAB3",#N/A,TRUE,"GENERAL";"TAB4",#N/A,TRUE,"GENERAL";"TAB5",#N/A,TRUE,"GENERAL"}</definedName>
    <definedName name="_k6" localSheetId="1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9" hidden="1">{"TAB1",#N/A,TRUE,"GENERAL";"TAB2",#N/A,TRUE,"GENERAL";"TAB3",#N/A,TRUE,"GENERAL";"TAB4",#N/A,TRUE,"GENERAL";"TAB5",#N/A,TRUE,"GENERAL"}</definedName>
    <definedName name="_k6" localSheetId="1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1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6" hidden="1">{"via1",#N/A,TRUE,"general";"via2",#N/A,TRUE,"general";"via3",#N/A,TRUE,"general"}</definedName>
    <definedName name="_k7" localSheetId="14" hidden="1">{"via1",#N/A,TRUE,"general";"via2",#N/A,TRUE,"general";"via3",#N/A,TRUE,"general"}</definedName>
    <definedName name="_k7" localSheetId="1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10" hidden="1">{"via1",#N/A,TRUE,"general";"via2",#N/A,TRUE,"general";"via3",#N/A,TRUE,"general"}</definedName>
    <definedName name="_k7" localSheetId="9" hidden="1">{"via1",#N/A,TRUE,"general";"via2",#N/A,TRUE,"general";"via3",#N/A,TRUE,"general"}</definedName>
    <definedName name="_k7" localSheetId="1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1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14" hidden="1">{"via1",#N/A,TRUE,"general";"via2",#N/A,TRUE,"general";"via3",#N/A,TRUE,"general"}</definedName>
    <definedName name="_k8" localSheetId="1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9" hidden="1">{"via1",#N/A,TRUE,"general";"via2",#N/A,TRUE,"general";"via3",#N/A,TRUE,"general"}</definedName>
    <definedName name="_k8" localSheetId="1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1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14" hidden="1">{"TAB1",#N/A,TRUE,"GENERAL";"TAB2",#N/A,TRUE,"GENERAL";"TAB3",#N/A,TRUE,"GENERAL";"TAB4",#N/A,TRUE,"GENERAL";"TAB5",#N/A,TRUE,"GENERAL"}</definedName>
    <definedName name="_k9" localSheetId="1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9" hidden="1">{"TAB1",#N/A,TRUE,"GENERAL";"TAB2",#N/A,TRUE,"GENERAL";"TAB3",#N/A,TRUE,"GENERAL";"TAB4",#N/A,TRUE,"GENERAL";"TAB5",#N/A,TRUE,"GENERAL"}</definedName>
    <definedName name="_k9" localSheetId="1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1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6" hidden="1">#REF!</definedName>
    <definedName name="_Key1" localSheetId="14" hidden="1">#REF!</definedName>
    <definedName name="_Key1" localSheetId="12" hidden="1">#REF!</definedName>
    <definedName name="_Key1" localSheetId="3" hidden="1">#REF!</definedName>
    <definedName name="_Key1" localSheetId="10" hidden="1">#REF!</definedName>
    <definedName name="_Key1" localSheetId="9" hidden="1">#REF!</definedName>
    <definedName name="_Key1" localSheetId="13" hidden="1">#REF!</definedName>
    <definedName name="_Key1" localSheetId="4" hidden="1">#REF!</definedName>
    <definedName name="_Key1" localSheetId="11" hidden="1">#REF!</definedName>
    <definedName name="_Key1" hidden="1">#REF!</definedName>
    <definedName name="_Key2" localSheetId="6" hidden="1">#REF!</definedName>
    <definedName name="_Key2" localSheetId="14" hidden="1">#REF!</definedName>
    <definedName name="_Key2" localSheetId="12" hidden="1">#REF!</definedName>
    <definedName name="_Key2" localSheetId="3" hidden="1">#REF!</definedName>
    <definedName name="_Key2" localSheetId="10" hidden="1">#REF!</definedName>
    <definedName name="_Key2" localSheetId="9" hidden="1">#REF!</definedName>
    <definedName name="_Key2" localSheetId="13" hidden="1">#REF!</definedName>
    <definedName name="_Key2" localSheetId="4" hidden="1">#REF!</definedName>
    <definedName name="_Key2" localSheetId="11" hidden="1">#REF!</definedName>
    <definedName name="_Key2" hidden="1">#REF!</definedName>
    <definedName name="_kjk6" localSheetId="6" hidden="1">{"TAB1",#N/A,TRUE,"GENERAL";"TAB2",#N/A,TRUE,"GENERAL";"TAB3",#N/A,TRUE,"GENERAL";"TAB4",#N/A,TRUE,"GENERAL";"TAB5",#N/A,TRUE,"GENERAL"}</definedName>
    <definedName name="_kjk6" localSheetId="14" hidden="1">{"TAB1",#N/A,TRUE,"GENERAL";"TAB2",#N/A,TRUE,"GENERAL";"TAB3",#N/A,TRUE,"GENERAL";"TAB4",#N/A,TRUE,"GENERAL";"TAB5",#N/A,TRUE,"GENERAL"}</definedName>
    <definedName name="_kjk6" localSheetId="1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10" hidden="1">{"TAB1",#N/A,TRUE,"GENERAL";"TAB2",#N/A,TRUE,"GENERAL";"TAB3",#N/A,TRUE,"GENERAL";"TAB4",#N/A,TRUE,"GENERAL";"TAB5",#N/A,TRUE,"GENERAL"}</definedName>
    <definedName name="_kjk6" localSheetId="9" hidden="1">{"TAB1",#N/A,TRUE,"GENERAL";"TAB2",#N/A,TRUE,"GENERAL";"TAB3",#N/A,TRUE,"GENERAL";"TAB4",#N/A,TRUE,"GENERAL";"TAB5",#N/A,TRUE,"GENERAL"}</definedName>
    <definedName name="_kjk6" localSheetId="1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1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C18">#REF!</definedName>
    <definedName name="_LARG">#REF!</definedName>
    <definedName name="_m3" localSheetId="6" hidden="1">{"via1",#N/A,TRUE,"general";"via2",#N/A,TRUE,"general";"via3",#N/A,TRUE,"general"}</definedName>
    <definedName name="_m3" localSheetId="14" hidden="1">{"via1",#N/A,TRUE,"general";"via2",#N/A,TRUE,"general";"via3",#N/A,TRUE,"general"}</definedName>
    <definedName name="_m3" localSheetId="1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10" hidden="1">{"via1",#N/A,TRUE,"general";"via2",#N/A,TRUE,"general";"via3",#N/A,TRUE,"general"}</definedName>
    <definedName name="_m3" localSheetId="9" hidden="1">{"via1",#N/A,TRUE,"general";"via2",#N/A,TRUE,"general";"via3",#N/A,TRUE,"general"}</definedName>
    <definedName name="_m3" localSheetId="1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1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14" hidden="1">{"TAB1",#N/A,TRUE,"GENERAL";"TAB2",#N/A,TRUE,"GENERAL";"TAB3",#N/A,TRUE,"GENERAL";"TAB4",#N/A,TRUE,"GENERAL";"TAB5",#N/A,TRUE,"GENERAL"}</definedName>
    <definedName name="_m4" localSheetId="1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9" hidden="1">{"TAB1",#N/A,TRUE,"GENERAL";"TAB2",#N/A,TRUE,"GENERAL";"TAB3",#N/A,TRUE,"GENERAL";"TAB4",#N/A,TRUE,"GENERAL";"TAB5",#N/A,TRUE,"GENERAL"}</definedName>
    <definedName name="_m4" localSheetId="1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1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6" hidden="1">{"via1",#N/A,TRUE,"general";"via2",#N/A,TRUE,"general";"via3",#N/A,TRUE,"general"}</definedName>
    <definedName name="_m5" localSheetId="14" hidden="1">{"via1",#N/A,TRUE,"general";"via2",#N/A,TRUE,"general";"via3",#N/A,TRUE,"general"}</definedName>
    <definedName name="_m5" localSheetId="1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10" hidden="1">{"via1",#N/A,TRUE,"general";"via2",#N/A,TRUE,"general";"via3",#N/A,TRUE,"general"}</definedName>
    <definedName name="_m5" localSheetId="9" hidden="1">{"via1",#N/A,TRUE,"general";"via2",#N/A,TRUE,"general";"via3",#N/A,TRUE,"general"}</definedName>
    <definedName name="_m5" localSheetId="1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1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14" hidden="1">{"TAB1",#N/A,TRUE,"GENERAL";"TAB2",#N/A,TRUE,"GENERAL";"TAB3",#N/A,TRUE,"GENERAL";"TAB4",#N/A,TRUE,"GENERAL";"TAB5",#N/A,TRUE,"GENERAL"}</definedName>
    <definedName name="_m6" localSheetId="1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9" hidden="1">{"TAB1",#N/A,TRUE,"GENERAL";"TAB2",#N/A,TRUE,"GENERAL";"TAB3",#N/A,TRUE,"GENERAL";"TAB4",#N/A,TRUE,"GENERAL";"TAB5",#N/A,TRUE,"GENERAL"}</definedName>
    <definedName name="_m6" localSheetId="1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1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14" hidden="1">{"TAB1",#N/A,TRUE,"GENERAL";"TAB2",#N/A,TRUE,"GENERAL";"TAB3",#N/A,TRUE,"GENERAL";"TAB4",#N/A,TRUE,"GENERAL";"TAB5",#N/A,TRUE,"GENERAL"}</definedName>
    <definedName name="_m7" localSheetId="1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9" hidden="1">{"TAB1",#N/A,TRUE,"GENERAL";"TAB2",#N/A,TRUE,"GENERAL";"TAB3",#N/A,TRUE,"GENERAL";"TAB4",#N/A,TRUE,"GENERAL";"TAB5",#N/A,TRUE,"GENERAL"}</definedName>
    <definedName name="_m7" localSheetId="1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1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6" hidden="1">{"via1",#N/A,TRUE,"general";"via2",#N/A,TRUE,"general";"via3",#N/A,TRUE,"general"}</definedName>
    <definedName name="_m8" localSheetId="14" hidden="1">{"via1",#N/A,TRUE,"general";"via2",#N/A,TRUE,"general";"via3",#N/A,TRUE,"general"}</definedName>
    <definedName name="_m8" localSheetId="1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10" hidden="1">{"via1",#N/A,TRUE,"general";"via2",#N/A,TRUE,"general";"via3",#N/A,TRUE,"general"}</definedName>
    <definedName name="_m8" localSheetId="9" hidden="1">{"via1",#N/A,TRUE,"general";"via2",#N/A,TRUE,"general";"via3",#N/A,TRUE,"general"}</definedName>
    <definedName name="_m8" localSheetId="1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1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14" hidden="1">{"via1",#N/A,TRUE,"general";"via2",#N/A,TRUE,"general";"via3",#N/A,TRUE,"general"}</definedName>
    <definedName name="_m9" localSheetId="1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9" hidden="1">{"via1",#N/A,TRUE,"general";"via2",#N/A,TRUE,"general";"via3",#N/A,TRUE,"general"}</definedName>
    <definedName name="_m9" localSheetId="1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1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MIX">#REF!</definedName>
    <definedName name="_mdc1">#REF!</definedName>
    <definedName name="_mdc2">#REF!</definedName>
    <definedName name="_MOR13">#REF!</definedName>
    <definedName name="_n3" localSheetId="6" hidden="1">{"TAB1",#N/A,TRUE,"GENERAL";"TAB2",#N/A,TRUE,"GENERAL";"TAB3",#N/A,TRUE,"GENERAL";"TAB4",#N/A,TRUE,"GENERAL";"TAB5",#N/A,TRUE,"GENERAL"}</definedName>
    <definedName name="_n3" localSheetId="14" hidden="1">{"TAB1",#N/A,TRUE,"GENERAL";"TAB2",#N/A,TRUE,"GENERAL";"TAB3",#N/A,TRUE,"GENERAL";"TAB4",#N/A,TRUE,"GENERAL";"TAB5",#N/A,TRUE,"GENERAL"}</definedName>
    <definedName name="_n3" localSheetId="1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10" hidden="1">{"TAB1",#N/A,TRUE,"GENERAL";"TAB2",#N/A,TRUE,"GENERAL";"TAB3",#N/A,TRUE,"GENERAL";"TAB4",#N/A,TRUE,"GENERAL";"TAB5",#N/A,TRUE,"GENERAL"}</definedName>
    <definedName name="_n3" localSheetId="9" hidden="1">{"TAB1",#N/A,TRUE,"GENERAL";"TAB2",#N/A,TRUE,"GENERAL";"TAB3",#N/A,TRUE,"GENERAL";"TAB4",#N/A,TRUE,"GENERAL";"TAB5",#N/A,TRUE,"GENERAL"}</definedName>
    <definedName name="_n3" localSheetId="1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1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6" hidden="1">{"via1",#N/A,TRUE,"general";"via2",#N/A,TRUE,"general";"via3",#N/A,TRUE,"general"}</definedName>
    <definedName name="_n4" localSheetId="14" hidden="1">{"via1",#N/A,TRUE,"general";"via2",#N/A,TRUE,"general";"via3",#N/A,TRUE,"general"}</definedName>
    <definedName name="_n4" localSheetId="1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10" hidden="1">{"via1",#N/A,TRUE,"general";"via2",#N/A,TRUE,"general";"via3",#N/A,TRUE,"general"}</definedName>
    <definedName name="_n4" localSheetId="9" hidden="1">{"via1",#N/A,TRUE,"general";"via2",#N/A,TRUE,"general";"via3",#N/A,TRUE,"general"}</definedName>
    <definedName name="_n4" localSheetId="1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1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14" hidden="1">{"TAB1",#N/A,TRUE,"GENERAL";"TAB2",#N/A,TRUE,"GENERAL";"TAB3",#N/A,TRUE,"GENERAL";"TAB4",#N/A,TRUE,"GENERAL";"TAB5",#N/A,TRUE,"GENERAL"}</definedName>
    <definedName name="_n5" localSheetId="1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9" hidden="1">{"TAB1",#N/A,TRUE,"GENERAL";"TAB2",#N/A,TRUE,"GENERAL";"TAB3",#N/A,TRUE,"GENERAL";"TAB4",#N/A,TRUE,"GENERAL";"TAB5",#N/A,TRUE,"GENERAL"}</definedName>
    <definedName name="_n5" localSheetId="1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1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6" hidden="1">{"via1",#N/A,TRUE,"general";"via2",#N/A,TRUE,"general";"via3",#N/A,TRUE,"general"}</definedName>
    <definedName name="_nyn7" localSheetId="14" hidden="1">{"via1",#N/A,TRUE,"general";"via2",#N/A,TRUE,"general";"via3",#N/A,TRUE,"general"}</definedName>
    <definedName name="_nyn7" localSheetId="1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10" hidden="1">{"via1",#N/A,TRUE,"general";"via2",#N/A,TRUE,"general";"via3",#N/A,TRUE,"general"}</definedName>
    <definedName name="_nyn7" localSheetId="9" hidden="1">{"via1",#N/A,TRUE,"general";"via2",#N/A,TRUE,"general";"via3",#N/A,TRUE,"general"}</definedName>
    <definedName name="_nyn7" localSheetId="1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1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14" hidden="1">{"via1",#N/A,TRUE,"general";"via2",#N/A,TRUE,"general";"via3",#N/A,TRUE,"general"}</definedName>
    <definedName name="_o4" localSheetId="1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10" hidden="1">{"via1",#N/A,TRUE,"general";"via2",#N/A,TRUE,"general";"via3",#N/A,TRUE,"general"}</definedName>
    <definedName name="_o4" localSheetId="9" hidden="1">{"via1",#N/A,TRUE,"general";"via2",#N/A,TRUE,"general";"via3",#N/A,TRUE,"general"}</definedName>
    <definedName name="_o4" localSheetId="1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1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14" hidden="1">{"TAB1",#N/A,TRUE,"GENERAL";"TAB2",#N/A,TRUE,"GENERAL";"TAB3",#N/A,TRUE,"GENERAL";"TAB4",#N/A,TRUE,"GENERAL";"TAB5",#N/A,TRUE,"GENERAL"}</definedName>
    <definedName name="_o5" localSheetId="1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9" hidden="1">{"TAB1",#N/A,TRUE,"GENERAL";"TAB2",#N/A,TRUE,"GENERAL";"TAB3",#N/A,TRUE,"GENERAL";"TAB4",#N/A,TRUE,"GENERAL";"TAB5",#N/A,TRUE,"GENERAL"}</definedName>
    <definedName name="_o5" localSheetId="1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1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14" hidden="1">{"TAB1",#N/A,TRUE,"GENERAL";"TAB2",#N/A,TRUE,"GENERAL";"TAB3",#N/A,TRUE,"GENERAL";"TAB4",#N/A,TRUE,"GENERAL";"TAB5",#N/A,TRUE,"GENERAL"}</definedName>
    <definedName name="_o6" localSheetId="1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9" hidden="1">{"TAB1",#N/A,TRUE,"GENERAL";"TAB2",#N/A,TRUE,"GENERAL";"TAB3",#N/A,TRUE,"GENERAL";"TAB4",#N/A,TRUE,"GENERAL";"TAB5",#N/A,TRUE,"GENERAL"}</definedName>
    <definedName name="_o6" localSheetId="1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1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14" hidden="1">{"TAB1",#N/A,TRUE,"GENERAL";"TAB2",#N/A,TRUE,"GENERAL";"TAB3",#N/A,TRUE,"GENERAL";"TAB4",#N/A,TRUE,"GENERAL";"TAB5",#N/A,TRUE,"GENERAL"}</definedName>
    <definedName name="_o7" localSheetId="1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9" hidden="1">{"TAB1",#N/A,TRUE,"GENERAL";"TAB2",#N/A,TRUE,"GENERAL";"TAB3",#N/A,TRUE,"GENERAL";"TAB4",#N/A,TRUE,"GENERAL";"TAB5",#N/A,TRUE,"GENERAL"}</definedName>
    <definedName name="_o7" localSheetId="1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1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6" hidden="1">{"via1",#N/A,TRUE,"general";"via2",#N/A,TRUE,"general";"via3",#N/A,TRUE,"general"}</definedName>
    <definedName name="_o8" localSheetId="14" hidden="1">{"via1",#N/A,TRUE,"general";"via2",#N/A,TRUE,"general";"via3",#N/A,TRUE,"general"}</definedName>
    <definedName name="_o8" localSheetId="1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10" hidden="1">{"via1",#N/A,TRUE,"general";"via2",#N/A,TRUE,"general";"via3",#N/A,TRUE,"general"}</definedName>
    <definedName name="_o8" localSheetId="9" hidden="1">{"via1",#N/A,TRUE,"general";"via2",#N/A,TRUE,"general";"via3",#N/A,TRUE,"general"}</definedName>
    <definedName name="_o8" localSheetId="1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1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14" hidden="1">{"TAB1",#N/A,TRUE,"GENERAL";"TAB2",#N/A,TRUE,"GENERAL";"TAB3",#N/A,TRUE,"GENERAL";"TAB4",#N/A,TRUE,"GENERAL";"TAB5",#N/A,TRUE,"GENERAL"}</definedName>
    <definedName name="_o9" localSheetId="1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9" hidden="1">{"TAB1",#N/A,TRUE,"GENERAL";"TAB2",#N/A,TRUE,"GENERAL";"TAB3",#N/A,TRUE,"GENERAL";"TAB4",#N/A,TRUE,"GENERAL";"TAB5",#N/A,TRUE,"GENERAL"}</definedName>
    <definedName name="_o9" localSheetId="1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1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localSheetId="12" hidden="1">255</definedName>
    <definedName name="_Order1" localSheetId="9" hidden="1">0</definedName>
    <definedName name="_Order1" localSheetId="13" hidden="1">0</definedName>
    <definedName name="_Order1" hidden="1">255</definedName>
    <definedName name="_Order2" localSheetId="12" hidden="1">255</definedName>
    <definedName name="_Order2" localSheetId="9" hidden="1">0</definedName>
    <definedName name="_Order2" hidden="1">255</definedName>
    <definedName name="_p6" localSheetId="6" hidden="1">{"via1",#N/A,TRUE,"general";"via2",#N/A,TRUE,"general";"via3",#N/A,TRUE,"general"}</definedName>
    <definedName name="_p6" localSheetId="14" hidden="1">{"via1",#N/A,TRUE,"general";"via2",#N/A,TRUE,"general";"via3",#N/A,TRUE,"general"}</definedName>
    <definedName name="_p6" localSheetId="1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10" hidden="1">{"via1",#N/A,TRUE,"general";"via2",#N/A,TRUE,"general";"via3",#N/A,TRUE,"general"}</definedName>
    <definedName name="_p6" localSheetId="9" hidden="1">{"via1",#N/A,TRUE,"general";"via2",#N/A,TRUE,"general";"via3",#N/A,TRUE,"general"}</definedName>
    <definedName name="_p6" localSheetId="1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1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14" hidden="1">{"via1",#N/A,TRUE,"general";"via2",#N/A,TRUE,"general";"via3",#N/A,TRUE,"general"}</definedName>
    <definedName name="_p7" localSheetId="1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9" hidden="1">{"via1",#N/A,TRUE,"general";"via2",#N/A,TRUE,"general";"via3",#N/A,TRUE,"general"}</definedName>
    <definedName name="_p7" localSheetId="1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1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14" hidden="1">{"TAB1",#N/A,TRUE,"GENERAL";"TAB2",#N/A,TRUE,"GENERAL";"TAB3",#N/A,TRUE,"GENERAL";"TAB4",#N/A,TRUE,"GENERAL";"TAB5",#N/A,TRUE,"GENERAL"}</definedName>
    <definedName name="_p8" localSheetId="1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9" hidden="1">{"TAB1",#N/A,TRUE,"GENERAL";"TAB2",#N/A,TRUE,"GENERAL";"TAB3",#N/A,TRUE,"GENERAL";"TAB4",#N/A,TRUE,"GENERAL";"TAB5",#N/A,TRUE,"GENERAL"}</definedName>
    <definedName name="_p8" localSheetId="1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1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NTDIST">#REF!</definedName>
    <definedName name="_Parse_Out" localSheetId="6" hidden="1">#REF!</definedName>
    <definedName name="_Parse_Out" localSheetId="14" hidden="1">#REF!</definedName>
    <definedName name="_Parse_Out" localSheetId="12" hidden="1">#REF!</definedName>
    <definedName name="_Parse_Out" localSheetId="3" hidden="1">#REF!</definedName>
    <definedName name="_Parse_Out" localSheetId="10" hidden="1">#REF!</definedName>
    <definedName name="_Parse_Out" localSheetId="13" hidden="1">#REF!</definedName>
    <definedName name="_Parse_Out" localSheetId="4" hidden="1">#REF!</definedName>
    <definedName name="_Parse_Out" localSheetId="11" hidden="1">#REF!</definedName>
    <definedName name="_Parse_Out" hidden="1">#REF!</definedName>
    <definedName name="_pl1">#REF!</definedName>
    <definedName name="_pl2">#REF!</definedName>
    <definedName name="_PLASTNEG">#REF!</definedName>
    <definedName name="_Po2">#REF!</definedName>
    <definedName name="_Po3">#REF!</definedName>
    <definedName name="_r" localSheetId="6" hidden="1">#REF!</definedName>
    <definedName name="_r" localSheetId="14" hidden="1">#REF!</definedName>
    <definedName name="_r" localSheetId="12" hidden="1">#REF!</definedName>
    <definedName name="_r" localSheetId="3" hidden="1">#REF!</definedName>
    <definedName name="_r" localSheetId="10" hidden="1">#REF!</definedName>
    <definedName name="_r" localSheetId="9" hidden="1">{"TAB1",#N/A,TRUE,"GENERAL";"TAB2",#N/A,TRUE,"GENERAL";"TAB3",#N/A,TRUE,"GENERAL";"TAB4",#N/A,TRUE,"GENERAL";"TAB5",#N/A,TRUE,"GENERAL"}</definedName>
    <definedName name="_r" localSheetId="13" hidden="1">{"TAB1",#N/A,TRUE,"GENERAL";"TAB2",#N/A,TRUE,"GENERAL";"TAB3",#N/A,TRUE,"GENERAL";"TAB4",#N/A,TRUE,"GENERAL";"TAB5",#N/A,TRUE,"GENERAL"}</definedName>
    <definedName name="_r" localSheetId="4" hidden="1">#REF!</definedName>
    <definedName name="_r" localSheetId="11" hidden="1">#REF!</definedName>
    <definedName name="_r" hidden="1">#REF!</definedName>
    <definedName name="_R108BB">#REF!</definedName>
    <definedName name="_R1210JH">#REF!</definedName>
    <definedName name="_R126EXBB">#REF!</definedName>
    <definedName name="_R32EL">#REF!</definedName>
    <definedName name="_R32JH">#REF!</definedName>
    <definedName name="_R42JH">#REF!</definedName>
    <definedName name="_R43JH">#REF!</definedName>
    <definedName name="_r4r" localSheetId="6" hidden="1">{"via1",#N/A,TRUE,"general";"via2",#N/A,TRUE,"general";"via3",#N/A,TRUE,"general"}</definedName>
    <definedName name="_r4r" localSheetId="14" hidden="1">{"via1",#N/A,TRUE,"general";"via2",#N/A,TRUE,"general";"via3",#N/A,TRUE,"general"}</definedName>
    <definedName name="_r4r" localSheetId="1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10" hidden="1">{"via1",#N/A,TRUE,"general";"via2",#N/A,TRUE,"general";"via3",#N/A,TRUE,"general"}</definedName>
    <definedName name="_r4r" localSheetId="9" hidden="1">{"via1",#N/A,TRUE,"general";"via2",#N/A,TRUE,"general";"via3",#N/A,TRUE,"general"}</definedName>
    <definedName name="_r4r" localSheetId="1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11" hidden="1">{"via1",#N/A,TRUE,"general";"via2",#N/A,TRUE,"general";"via3",#N/A,TRUE,"general"}</definedName>
    <definedName name="_r4r" hidden="1">{"via1",#N/A,TRUE,"general";"via2",#N/A,TRUE,"general";"via3",#N/A,TRUE,"general"}</definedName>
    <definedName name="_R63BB">#REF!</definedName>
    <definedName name="_R63JH">#REF!</definedName>
    <definedName name="_R64BB">#REF!</definedName>
    <definedName name="_R64JH">#REF!</definedName>
    <definedName name="_R83JH">#REF!</definedName>
    <definedName name="_R84JH">#REF!</definedName>
    <definedName name="_R86JH">#REF!</definedName>
    <definedName name="_RED32">#REF!</definedName>
    <definedName name="_REGCORT1">#REF!</definedName>
    <definedName name="_Regression_Int" hidden="1">1</definedName>
    <definedName name="_REP21">#REF!</definedName>
    <definedName name="_REP32">#REF!</definedName>
    <definedName name="_REP42">#REF!</definedName>
    <definedName name="_REP43">#REF!</definedName>
    <definedName name="_RES64">#REF!</definedName>
    <definedName name="_rtu6" localSheetId="6" hidden="1">{"via1",#N/A,TRUE,"general";"via2",#N/A,TRUE,"general";"via3",#N/A,TRUE,"general"}</definedName>
    <definedName name="_rtu6" localSheetId="14" hidden="1">{"via1",#N/A,TRUE,"general";"via2",#N/A,TRUE,"general";"via3",#N/A,TRUE,"general"}</definedName>
    <definedName name="_rtu6" localSheetId="1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10" hidden="1">{"via1",#N/A,TRUE,"general";"via2",#N/A,TRUE,"general";"via3",#N/A,TRUE,"general"}</definedName>
    <definedName name="_rtu6" localSheetId="9" hidden="1">{"via1",#N/A,TRUE,"general";"via2",#N/A,TRUE,"general";"via3",#N/A,TRUE,"general"}</definedName>
    <definedName name="_rtu6" localSheetId="1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11" hidden="1">{"via1",#N/A,TRUE,"general";"via2",#N/A,TRUE,"general";"via3",#N/A,TRUE,"general"}</definedName>
    <definedName name="_rtu6" hidden="1">{"via1",#N/A,TRUE,"general";"via2",#N/A,TRUE,"general";"via3",#N/A,TRUE,"general"}</definedName>
    <definedName name="_s" localSheetId="6" hidden="1">#REF!</definedName>
    <definedName name="_s" localSheetId="14" hidden="1">#REF!</definedName>
    <definedName name="_s" localSheetId="12" hidden="1">#REF!</definedName>
    <definedName name="_s" localSheetId="3" hidden="1">#REF!</definedName>
    <definedName name="_s" localSheetId="10" hidden="1">#REF!</definedName>
    <definedName name="_s" localSheetId="13" hidden="1">#REF!</definedName>
    <definedName name="_s" localSheetId="4" hidden="1">#REF!</definedName>
    <definedName name="_s" localSheetId="11" hidden="1">#REF!</definedName>
    <definedName name="_s" hidden="1">#REF!</definedName>
    <definedName name="_s1" localSheetId="6" hidden="1">{"via1",#N/A,TRUE,"general";"via2",#N/A,TRUE,"general";"via3",#N/A,TRUE,"general"}</definedName>
    <definedName name="_s1" localSheetId="14" hidden="1">{"via1",#N/A,TRUE,"general";"via2",#N/A,TRUE,"general";"via3",#N/A,TRUE,"general"}</definedName>
    <definedName name="_s1" localSheetId="1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9" hidden="1">{"via1",#N/A,TRUE,"general";"via2",#N/A,TRUE,"general";"via3",#N/A,TRUE,"general"}</definedName>
    <definedName name="_s1" localSheetId="1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1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14" hidden="1">{"TAB1",#N/A,TRUE,"GENERAL";"TAB2",#N/A,TRUE,"GENERAL";"TAB3",#N/A,TRUE,"GENERAL";"TAB4",#N/A,TRUE,"GENERAL";"TAB5",#N/A,TRUE,"GENERAL"}</definedName>
    <definedName name="_s2" localSheetId="1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9" hidden="1">{"TAB1",#N/A,TRUE,"GENERAL";"TAB2",#N/A,TRUE,"GENERAL";"TAB3",#N/A,TRUE,"GENERAL";"TAB4",#N/A,TRUE,"GENERAL";"TAB5",#N/A,TRUE,"GENERAL"}</definedName>
    <definedName name="_s2" localSheetId="1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1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14" hidden="1">{"TAB1",#N/A,TRUE,"GENERAL";"TAB2",#N/A,TRUE,"GENERAL";"TAB3",#N/A,TRUE,"GENERAL";"TAB4",#N/A,TRUE,"GENERAL";"TAB5",#N/A,TRUE,"GENERAL"}</definedName>
    <definedName name="_s3" localSheetId="1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9" hidden="1">{"TAB1",#N/A,TRUE,"GENERAL";"TAB2",#N/A,TRUE,"GENERAL";"TAB3",#N/A,TRUE,"GENERAL";"TAB4",#N/A,TRUE,"GENERAL";"TAB5",#N/A,TRUE,"GENERAL"}</definedName>
    <definedName name="_s3" localSheetId="1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1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6" hidden="1">{"via1",#N/A,TRUE,"general";"via2",#N/A,TRUE,"general";"via3",#N/A,TRUE,"general"}</definedName>
    <definedName name="_s4" localSheetId="14" hidden="1">{"via1",#N/A,TRUE,"general";"via2",#N/A,TRUE,"general";"via3",#N/A,TRUE,"general"}</definedName>
    <definedName name="_s4" localSheetId="1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10" hidden="1">{"via1",#N/A,TRUE,"general";"via2",#N/A,TRUE,"general";"via3",#N/A,TRUE,"general"}</definedName>
    <definedName name="_s4" localSheetId="9" hidden="1">{"via1",#N/A,TRUE,"general";"via2",#N/A,TRUE,"general";"via3",#N/A,TRUE,"general"}</definedName>
    <definedName name="_s4" localSheetId="1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1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14" hidden="1">{"via1",#N/A,TRUE,"general";"via2",#N/A,TRUE,"general";"via3",#N/A,TRUE,"general"}</definedName>
    <definedName name="_s5" localSheetId="1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9" hidden="1">{"via1",#N/A,TRUE,"general";"via2",#N/A,TRUE,"general";"via3",#N/A,TRUE,"general"}</definedName>
    <definedName name="_s5" localSheetId="1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1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14" hidden="1">{"TAB1",#N/A,TRUE,"GENERAL";"TAB2",#N/A,TRUE,"GENERAL";"TAB3",#N/A,TRUE,"GENERAL";"TAB4",#N/A,TRUE,"GENERAL";"TAB5",#N/A,TRUE,"GENERAL"}</definedName>
    <definedName name="_s6" localSheetId="1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9" hidden="1">{"TAB1",#N/A,TRUE,"GENERAL";"TAB2",#N/A,TRUE,"GENERAL";"TAB3",#N/A,TRUE,"GENERAL";"TAB4",#N/A,TRUE,"GENERAL";"TAB5",#N/A,TRUE,"GENERAL"}</definedName>
    <definedName name="_s6" localSheetId="1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1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6" hidden="1">{"via1",#N/A,TRUE,"general";"via2",#N/A,TRUE,"general";"via3",#N/A,TRUE,"general"}</definedName>
    <definedName name="_s7" localSheetId="14" hidden="1">{"via1",#N/A,TRUE,"general";"via2",#N/A,TRUE,"general";"via3",#N/A,TRUE,"general"}</definedName>
    <definedName name="_s7" localSheetId="1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10" hidden="1">{"via1",#N/A,TRUE,"general";"via2",#N/A,TRUE,"general";"via3",#N/A,TRUE,"general"}</definedName>
    <definedName name="_s7" localSheetId="9" hidden="1">{"via1",#N/A,TRUE,"general";"via2",#N/A,TRUE,"general";"via3",#N/A,TRUE,"general"}</definedName>
    <definedName name="_s7" localSheetId="1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11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IKADUR">#REF!</definedName>
    <definedName name="_SMMLV">#REF!</definedName>
    <definedName name="_Sort" localSheetId="6" hidden="1">#REF!</definedName>
    <definedName name="_Sort" localSheetId="14" hidden="1">#REF!</definedName>
    <definedName name="_Sort" localSheetId="12" hidden="1">#REF!</definedName>
    <definedName name="_Sort" localSheetId="3" hidden="1">#REF!</definedName>
    <definedName name="_Sort" localSheetId="10" hidden="1">#REF!</definedName>
    <definedName name="_Sort" localSheetId="9" hidden="1">#REF!</definedName>
    <definedName name="_Sort" localSheetId="13" hidden="1">#REF!</definedName>
    <definedName name="_Sort" localSheetId="4" hidden="1">#REF!</definedName>
    <definedName name="_Sort" localSheetId="11" hidden="1">#REF!</definedName>
    <definedName name="_Sort" hidden="1">#REF!</definedName>
    <definedName name="_Sort1" localSheetId="6" hidden="1">#REF!</definedName>
    <definedName name="_Sort1" localSheetId="14" hidden="1">#REF!</definedName>
    <definedName name="_Sort1" localSheetId="12" hidden="1">#REF!</definedName>
    <definedName name="_Sort1" localSheetId="10" hidden="1">#REF!</definedName>
    <definedName name="_Sort1" localSheetId="13" hidden="1">#REF!</definedName>
    <definedName name="_Sort1" localSheetId="4" hidden="1">#REF!</definedName>
    <definedName name="_Sort1" localSheetId="11" hidden="1">#REF!</definedName>
    <definedName name="_Sort1" hidden="1">#REF!</definedName>
    <definedName name="_ST106">#REF!</definedName>
    <definedName name="_ST126">#REF!</definedName>
    <definedName name="_ST146">#REF!</definedName>
    <definedName name="_ST166">#REF!</definedName>
    <definedName name="_ST186">#REF!</definedName>
    <definedName name="_ST206">#REF!</definedName>
    <definedName name="_ST246">#REF!</definedName>
    <definedName name="_ST86">#REF!</definedName>
    <definedName name="_STP146">#REF!</definedName>
    <definedName name="_supert">#REF!</definedName>
    <definedName name="_SUPERTM2">#REF!</definedName>
    <definedName name="_SY104">#REF!</definedName>
    <definedName name="_SY106">#REF!</definedName>
    <definedName name="_SY124">#REF!</definedName>
    <definedName name="_SY126">#REF!</definedName>
    <definedName name="_SY14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22JH">#REF!</definedName>
    <definedName name="_t3" localSheetId="6" hidden="1">{"TAB1",#N/A,TRUE,"GENERAL";"TAB2",#N/A,TRUE,"GENERAL";"TAB3",#N/A,TRUE,"GENERAL";"TAB4",#N/A,TRUE,"GENERAL";"TAB5",#N/A,TRUE,"GENERAL"}</definedName>
    <definedName name="_t3" localSheetId="14" hidden="1">{"TAB1",#N/A,TRUE,"GENERAL";"TAB2",#N/A,TRUE,"GENERAL";"TAB3",#N/A,TRUE,"GENERAL";"TAB4",#N/A,TRUE,"GENERAL";"TAB5",#N/A,TRUE,"GENERAL"}</definedName>
    <definedName name="_t3" localSheetId="1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10" hidden="1">{"TAB1",#N/A,TRUE,"GENERAL";"TAB2",#N/A,TRUE,"GENERAL";"TAB3",#N/A,TRUE,"GENERAL";"TAB4",#N/A,TRUE,"GENERAL";"TAB5",#N/A,TRUE,"GENERAL"}</definedName>
    <definedName name="_t3" localSheetId="9" hidden="1">{"TAB1",#N/A,TRUE,"GENERAL";"TAB2",#N/A,TRUE,"GENERAL";"TAB3",#N/A,TRUE,"GENERAL";"TAB4",#N/A,TRUE,"GENERAL";"TAB5",#N/A,TRUE,"GENERAL"}</definedName>
    <definedName name="_t3" localSheetId="1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1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32JH">#REF!</definedName>
    <definedName name="_T33JH">#REF!</definedName>
    <definedName name="_t4" localSheetId="6" hidden="1">{"via1",#N/A,TRUE,"general";"via2",#N/A,TRUE,"general";"via3",#N/A,TRUE,"general"}</definedName>
    <definedName name="_t4" localSheetId="14" hidden="1">{"via1",#N/A,TRUE,"general";"via2",#N/A,TRUE,"general";"via3",#N/A,TRUE,"general"}</definedName>
    <definedName name="_t4" localSheetId="1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10" hidden="1">{"via1",#N/A,TRUE,"general";"via2",#N/A,TRUE,"general";"via3",#N/A,TRUE,"general"}</definedName>
    <definedName name="_t4" localSheetId="9" hidden="1">{"via1",#N/A,TRUE,"general";"via2",#N/A,TRUE,"general";"via3",#N/A,TRUE,"general"}</definedName>
    <definedName name="_t4" localSheetId="1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11" hidden="1">{"via1",#N/A,TRUE,"general";"via2",#N/A,TRUE,"general";"via3",#N/A,TRUE,"general"}</definedName>
    <definedName name="_t4" hidden="1">{"via1",#N/A,TRUE,"general";"via2",#N/A,TRUE,"general";"via3",#N/A,TRUE,"general"}</definedName>
    <definedName name="_T42JH">#REF!</definedName>
    <definedName name="_T43JH">#REF!</definedName>
    <definedName name="_T44JH">#REF!</definedName>
    <definedName name="_t5" localSheetId="6" hidden="1">{"TAB1",#N/A,TRUE,"GENERAL";"TAB2",#N/A,TRUE,"GENERAL";"TAB3",#N/A,TRUE,"GENERAL";"TAB4",#N/A,TRUE,"GENERAL";"TAB5",#N/A,TRUE,"GENERAL"}</definedName>
    <definedName name="_t5" localSheetId="14" hidden="1">{"TAB1",#N/A,TRUE,"GENERAL";"TAB2",#N/A,TRUE,"GENERAL";"TAB3",#N/A,TRUE,"GENERAL";"TAB4",#N/A,TRUE,"GENERAL";"TAB5",#N/A,TRUE,"GENERAL"}</definedName>
    <definedName name="_t5" localSheetId="1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9" hidden="1">{"TAB1",#N/A,TRUE,"GENERAL";"TAB2",#N/A,TRUE,"GENERAL";"TAB3",#N/A,TRUE,"GENERAL";"TAB4",#N/A,TRUE,"GENERAL";"TAB5",#N/A,TRUE,"GENERAL"}</definedName>
    <definedName name="_t5" localSheetId="1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1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6" hidden="1">{"via1",#N/A,TRUE,"general";"via2",#N/A,TRUE,"general";"via3",#N/A,TRUE,"general"}</definedName>
    <definedName name="_t6" localSheetId="14" hidden="1">{"via1",#N/A,TRUE,"general";"via2",#N/A,TRUE,"general";"via3",#N/A,TRUE,"general"}</definedName>
    <definedName name="_t6" localSheetId="1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10" hidden="1">{"via1",#N/A,TRUE,"general";"via2",#N/A,TRUE,"general";"via3",#N/A,TRUE,"general"}</definedName>
    <definedName name="_t6" localSheetId="9" hidden="1">{"via1",#N/A,TRUE,"general";"via2",#N/A,TRUE,"general";"via3",#N/A,TRUE,"general"}</definedName>
    <definedName name="_t6" localSheetId="1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11" hidden="1">{"via1",#N/A,TRUE,"general";"via2",#N/A,TRUE,"general";"via3",#N/A,TRUE,"general"}</definedName>
    <definedName name="_t6" hidden="1">{"via1",#N/A,TRUE,"general";"via2",#N/A,TRUE,"general";"via3",#N/A,TRUE,"general"}</definedName>
    <definedName name="_T62JH">#REF!</definedName>
    <definedName name="_T63JH">#REF!</definedName>
    <definedName name="_T64JH">#REF!</definedName>
    <definedName name="_t66" localSheetId="6" hidden="1">{"TAB1",#N/A,TRUE,"GENERAL";"TAB2",#N/A,TRUE,"GENERAL";"TAB3",#N/A,TRUE,"GENERAL";"TAB4",#N/A,TRUE,"GENERAL";"TAB5",#N/A,TRUE,"GENERAL"}</definedName>
    <definedName name="_t66" localSheetId="14" hidden="1">{"TAB1",#N/A,TRUE,"GENERAL";"TAB2",#N/A,TRUE,"GENERAL";"TAB3",#N/A,TRUE,"GENERAL";"TAB4",#N/A,TRUE,"GENERAL";"TAB5",#N/A,TRUE,"GENERAL"}</definedName>
    <definedName name="_t66" localSheetId="1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9" hidden="1">{"TAB1",#N/A,TRUE,"GENERAL";"TAB2",#N/A,TRUE,"GENERAL";"TAB3",#N/A,TRUE,"GENERAL";"TAB4",#N/A,TRUE,"GENERAL";"TAB5",#N/A,TRUE,"GENERAL"}</definedName>
    <definedName name="_t66" localSheetId="1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1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66JH">#REF!</definedName>
    <definedName name="_t7" localSheetId="6" hidden="1">{"via1",#N/A,TRUE,"general";"via2",#N/A,TRUE,"general";"via3",#N/A,TRUE,"general"}</definedName>
    <definedName name="_t7" localSheetId="14" hidden="1">{"via1",#N/A,TRUE,"general";"via2",#N/A,TRUE,"general";"via3",#N/A,TRUE,"general"}</definedName>
    <definedName name="_t7" localSheetId="1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10" hidden="1">{"via1",#N/A,TRUE,"general";"via2",#N/A,TRUE,"general";"via3",#N/A,TRUE,"general"}</definedName>
    <definedName name="_t7" localSheetId="9" hidden="1">{"via1",#N/A,TRUE,"general";"via2",#N/A,TRUE,"general";"via3",#N/A,TRUE,"general"}</definedName>
    <definedName name="_t7" localSheetId="1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1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14" hidden="1">{"TAB1",#N/A,TRUE,"GENERAL";"TAB2",#N/A,TRUE,"GENERAL";"TAB3",#N/A,TRUE,"GENERAL";"TAB4",#N/A,TRUE,"GENERAL";"TAB5",#N/A,TRUE,"GENERAL"}</definedName>
    <definedName name="_t77" localSheetId="1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9" hidden="1">{"TAB1",#N/A,TRUE,"GENERAL";"TAB2",#N/A,TRUE,"GENERAL";"TAB3",#N/A,TRUE,"GENERAL";"TAB4",#N/A,TRUE,"GENERAL";"TAB5",#N/A,TRUE,"GENERAL"}</definedName>
    <definedName name="_t77" localSheetId="1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1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14" hidden="1">{"TAB1",#N/A,TRUE,"GENERAL";"TAB2",#N/A,TRUE,"GENERAL";"TAB3",#N/A,TRUE,"GENERAL";"TAB4",#N/A,TRUE,"GENERAL";"TAB5",#N/A,TRUE,"GENERAL"}</definedName>
    <definedName name="_t8" localSheetId="1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9" hidden="1">{"TAB1",#N/A,TRUE,"GENERAL";"TAB2",#N/A,TRUE,"GENERAL";"TAB3",#N/A,TRUE,"GENERAL";"TAB4",#N/A,TRUE,"GENERAL";"TAB5",#N/A,TRUE,"GENERAL"}</definedName>
    <definedName name="_t8" localSheetId="1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1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4JH">#REF!</definedName>
    <definedName name="_t88" localSheetId="6" hidden="1">{"via1",#N/A,TRUE,"general";"via2",#N/A,TRUE,"general";"via3",#N/A,TRUE,"general"}</definedName>
    <definedName name="_t88" localSheetId="14" hidden="1">{"via1",#N/A,TRUE,"general";"via2",#N/A,TRUE,"general";"via3",#N/A,TRUE,"general"}</definedName>
    <definedName name="_t88" localSheetId="1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10" hidden="1">{"via1",#N/A,TRUE,"general";"via2",#N/A,TRUE,"general";"via3",#N/A,TRUE,"general"}</definedName>
    <definedName name="_t88" localSheetId="9" hidden="1">{"via1",#N/A,TRUE,"general";"via2",#N/A,TRUE,"general";"via3",#N/A,TRUE,"general"}</definedName>
    <definedName name="_t88" localSheetId="1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11" hidden="1">{"via1",#N/A,TRUE,"general";"via2",#N/A,TRUE,"general";"via3",#N/A,TRUE,"general"}</definedName>
    <definedName name="_t88" hidden="1">{"via1",#N/A,TRUE,"general";"via2",#N/A,TRUE,"general";"via3",#N/A,TRUE,"general"}</definedName>
    <definedName name="_T88EB">#REF!</definedName>
    <definedName name="_t9" localSheetId="6" hidden="1">{"TAB1",#N/A,TRUE,"GENERAL";"TAB2",#N/A,TRUE,"GENERAL";"TAB3",#N/A,TRUE,"GENERAL";"TAB4",#N/A,TRUE,"GENERAL";"TAB5",#N/A,TRUE,"GENERAL"}</definedName>
    <definedName name="_t9" localSheetId="14" hidden="1">{"TAB1",#N/A,TRUE,"GENERAL";"TAB2",#N/A,TRUE,"GENERAL";"TAB3",#N/A,TRUE,"GENERAL";"TAB4",#N/A,TRUE,"GENERAL";"TAB5",#N/A,TRUE,"GENERAL"}</definedName>
    <definedName name="_t9" localSheetId="1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9" hidden="1">{"TAB1",#N/A,TRUE,"GENERAL";"TAB2",#N/A,TRUE,"GENERAL";"TAB3",#N/A,TRUE,"GENERAL";"TAB4",#N/A,TRUE,"GENERAL";"TAB5",#N/A,TRUE,"GENERAL"}</definedName>
    <definedName name="_t9" localSheetId="1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1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6" hidden="1">{"via1",#N/A,TRUE,"general";"via2",#N/A,TRUE,"general";"via3",#N/A,TRUE,"general"}</definedName>
    <definedName name="_t99" localSheetId="14" hidden="1">{"via1",#N/A,TRUE,"general";"via2",#N/A,TRUE,"general";"via3",#N/A,TRUE,"general"}</definedName>
    <definedName name="_t99" localSheetId="1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10" hidden="1">{"via1",#N/A,TRUE,"general";"via2",#N/A,TRUE,"general";"via3",#N/A,TRUE,"general"}</definedName>
    <definedName name="_t99" localSheetId="9" hidden="1">{"via1",#N/A,TRUE,"general";"via2",#N/A,TRUE,"general";"via3",#N/A,TRUE,"general"}</definedName>
    <definedName name="_t99" localSheetId="1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11" hidden="1">{"via1",#N/A,TRUE,"general";"via2",#N/A,TRUE,"general";"via3",#N/A,TRUE,"general"}</definedName>
    <definedName name="_t99" hidden="1">{"via1",#N/A,TRUE,"general";"via2",#N/A,TRUE,"general";"via3",#N/A,TRUE,"general"}</definedName>
    <definedName name="_TABLA">#REF!</definedName>
    <definedName name="_Table1_Out" hidden="1">#REF!</definedName>
    <definedName name="_Table2_In2" hidden="1">#REF!</definedName>
    <definedName name="_Table2_Out" hidden="1">#REF!</definedName>
    <definedName name="_TACOM">#REF!</definedName>
    <definedName name="_TACOR">#REF!</definedName>
    <definedName name="_TAP2">#REF!</definedName>
    <definedName name="_TAPAM">#REF!</definedName>
    <definedName name="_TASP1">#REF!</definedName>
    <definedName name="_TASP2">#REF!</definedName>
    <definedName name="_TASR4">#REF!</definedName>
    <definedName name="_TEE1">#REF!</definedName>
    <definedName name="_TEE2">#REF!</definedName>
    <definedName name="_TEE32">#REF!</definedName>
    <definedName name="_TEE33">#REF!</definedName>
    <definedName name="_TEJAB">#REF!</definedName>
    <definedName name="_TEJAJ">#REF!</definedName>
    <definedName name="_TELEP">#REF!</definedName>
    <definedName name="_TEP22">#REF!</definedName>
    <definedName name="_TEP33">#REF!</definedName>
    <definedName name="_TEP44">#REF!</definedName>
    <definedName name="_TES44">#REF!</definedName>
    <definedName name="_TES64">#REF!</definedName>
    <definedName name="_TES66">#REF!</definedName>
    <definedName name="_TGALV">#REF!</definedName>
    <definedName name="_TH10J">#REF!</definedName>
    <definedName name="_THF12">#REF!</definedName>
    <definedName name="_THF128">#REF!</definedName>
    <definedName name="_THF6JH">#REF!</definedName>
    <definedName name="_THF6RO">#REF!</definedName>
    <definedName name="_THF8JH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NOV10">#REF!</definedName>
    <definedName name="_TNOV12">#REF!</definedName>
    <definedName name="_TNOV16">#REF!</definedName>
    <definedName name="_TNOV18">#REF!</definedName>
    <definedName name="_TNOV20">#REF!</definedName>
    <definedName name="_TNOV4">#REF!</definedName>
    <definedName name="_TNOV6">#REF!</definedName>
    <definedName name="_TNOV8">#REF!</definedName>
    <definedName name="_TNV24">#REF!</definedName>
    <definedName name="_TORNI">#REF!</definedName>
    <definedName name="_TPE1132">#REF!</definedName>
    <definedName name="_TPE12">#REF!</definedName>
    <definedName name="_TPE1331">#REF!</definedName>
    <definedName name="_TPE170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E8016">#REF!</definedName>
    <definedName name="_TPE8020">#REF!</definedName>
    <definedName name="_TPE8025">#REF!</definedName>
    <definedName name="_TPF12">#REF!</definedName>
    <definedName name="_TPN1002">#REF!</definedName>
    <definedName name="_TPN1003">#REF!</definedName>
    <definedName name="_TPN1004">#REF!</definedName>
    <definedName name="_TPN1006">#REF!</definedName>
    <definedName name="_TPN10075">#REF!</definedName>
    <definedName name="_TPN1008">#REF!</definedName>
    <definedName name="_TPN1010">#REF!</definedName>
    <definedName name="_TPN1012">#REF!</definedName>
    <definedName name="_TPN1202">#REF!</definedName>
    <definedName name="_TPN1203">#REF!</definedName>
    <definedName name="_TPN1204">#REF!</definedName>
    <definedName name="_TPN1206">#REF!</definedName>
    <definedName name="_TPN1208">#REF!</definedName>
    <definedName name="_TPN1210">#REF!</definedName>
    <definedName name="_TPN1212">#REF!</definedName>
    <definedName name="_TPN1225">#REF!</definedName>
    <definedName name="_TPN1232">#REF!</definedName>
    <definedName name="_TPN16012">#REF!</definedName>
    <definedName name="_TPN1602">#REF!</definedName>
    <definedName name="_TPN1603">#REF!</definedName>
    <definedName name="_TPN1604">#REF!</definedName>
    <definedName name="_TPN1606">#REF!</definedName>
    <definedName name="_TPN1608">#REF!</definedName>
    <definedName name="_TPN1610">#REF!</definedName>
    <definedName name="_TPN1611">#REF!</definedName>
    <definedName name="_TPN1632">#REF!</definedName>
    <definedName name="_TPN2096">#REF!</definedName>
    <definedName name="_TPVCME">#REF!</definedName>
    <definedName name="_TPVCP1">#REF!</definedName>
    <definedName name="_TR114">#REF!</definedName>
    <definedName name="_TRANAG">#REF!</definedName>
    <definedName name="_TRANAR">#REF!</definedName>
    <definedName name="_TRANS">#REF!</definedName>
    <definedName name="_TRITM">#REF!</definedName>
    <definedName name="_TRITU">#REF!</definedName>
    <definedName name="_TTEAGR">#REF!</definedName>
    <definedName name="_TUAC12">#REF!</definedName>
    <definedName name="_tub91">#REF!</definedName>
    <definedName name="_TUBGALV2">#REF!</definedName>
    <definedName name="_TUBS3">#REF!</definedName>
    <definedName name="_TUBS4">#REF!</definedName>
    <definedName name="_TUBS6">#REF!</definedName>
    <definedName name="_TUZ22">#REF!</definedName>
    <definedName name="_TUZ36">#REF!</definedName>
    <definedName name="_TZ13">#REF!</definedName>
    <definedName name="_TZ131">#REF!</definedName>
    <definedName name="_TZ132">#REF!</definedName>
    <definedName name="_TZ133">#REF!</definedName>
    <definedName name="_TZ134">#REF!</definedName>
    <definedName name="_TZ135">#REF!</definedName>
    <definedName name="_TZ136">#REF!</definedName>
    <definedName name="_TZ137">#REF!</definedName>
    <definedName name="_TZ138">#REF!</definedName>
    <definedName name="_TZ2110">#REF!</definedName>
    <definedName name="_TZ2112">#REF!</definedName>
    <definedName name="_TZ2114">#REF!</definedName>
    <definedName name="_TZ2116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2610">#REF!</definedName>
    <definedName name="_TZ2612">#REF!</definedName>
    <definedName name="_TZ2616">#REF!</definedName>
    <definedName name="_TZ262">#REF!</definedName>
    <definedName name="_TZ263">#REF!</definedName>
    <definedName name="_TZ264">#REF!</definedName>
    <definedName name="_TZ266">#REF!</definedName>
    <definedName name="_TZ268">#REF!</definedName>
    <definedName name="_TZ323">#REF!</definedName>
    <definedName name="_TZ324">#REF!</definedName>
    <definedName name="_TZ32510">#REF!</definedName>
    <definedName name="_TZ32512">#REF!</definedName>
    <definedName name="_TZ3253">#REF!</definedName>
    <definedName name="_TZ3254">#REF!</definedName>
    <definedName name="_TZ3256">#REF!</definedName>
    <definedName name="_TZ3258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 localSheetId="6" hidden="1">{"TAB1",#N/A,TRUE,"GENERAL";"TAB2",#N/A,TRUE,"GENERAL";"TAB3",#N/A,TRUE,"GENERAL";"TAB4",#N/A,TRUE,"GENERAL";"TAB5",#N/A,TRUE,"GENERAL"}</definedName>
    <definedName name="_u4" localSheetId="14" hidden="1">{"TAB1",#N/A,TRUE,"GENERAL";"TAB2",#N/A,TRUE,"GENERAL";"TAB3",#N/A,TRUE,"GENERAL";"TAB4",#N/A,TRUE,"GENERAL";"TAB5",#N/A,TRUE,"GENERAL"}</definedName>
    <definedName name="_u4" localSheetId="1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10" hidden="1">{"TAB1",#N/A,TRUE,"GENERAL";"TAB2",#N/A,TRUE,"GENERAL";"TAB3",#N/A,TRUE,"GENERAL";"TAB4",#N/A,TRUE,"GENERAL";"TAB5",#N/A,TRUE,"GENERAL"}</definedName>
    <definedName name="_u4" localSheetId="9" hidden="1">{"TAB1",#N/A,TRUE,"GENERAL";"TAB2",#N/A,TRUE,"GENERAL";"TAB3",#N/A,TRUE,"GENERAL";"TAB4",#N/A,TRUE,"GENERAL";"TAB5",#N/A,TRUE,"GENERAL"}</definedName>
    <definedName name="_u4" localSheetId="1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1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14" hidden="1">{"TAB1",#N/A,TRUE,"GENERAL";"TAB2",#N/A,TRUE,"GENERAL";"TAB3",#N/A,TRUE,"GENERAL";"TAB4",#N/A,TRUE,"GENERAL";"TAB5",#N/A,TRUE,"GENERAL"}</definedName>
    <definedName name="_u5" localSheetId="1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9" hidden="1">{"TAB1",#N/A,TRUE,"GENERAL";"TAB2",#N/A,TRUE,"GENERAL";"TAB3",#N/A,TRUE,"GENERAL";"TAB4",#N/A,TRUE,"GENERAL";"TAB5",#N/A,TRUE,"GENERAL"}</definedName>
    <definedName name="_u5" localSheetId="1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1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14" hidden="1">{"TAB1",#N/A,TRUE,"GENERAL";"TAB2",#N/A,TRUE,"GENERAL";"TAB3",#N/A,TRUE,"GENERAL";"TAB4",#N/A,TRUE,"GENERAL";"TAB5",#N/A,TRUE,"GENERAL"}</definedName>
    <definedName name="_u6" localSheetId="1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9" hidden="1">{"TAB1",#N/A,TRUE,"GENERAL";"TAB2",#N/A,TRUE,"GENERAL";"TAB3",#N/A,TRUE,"GENERAL";"TAB4",#N/A,TRUE,"GENERAL";"TAB5",#N/A,TRUE,"GENERAL"}</definedName>
    <definedName name="_u6" localSheetId="1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1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6" hidden="1">{"via1",#N/A,TRUE,"general";"via2",#N/A,TRUE,"general";"via3",#N/A,TRUE,"general"}</definedName>
    <definedName name="_u7" localSheetId="14" hidden="1">{"via1",#N/A,TRUE,"general";"via2",#N/A,TRUE,"general";"via3",#N/A,TRUE,"general"}</definedName>
    <definedName name="_u7" localSheetId="1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10" hidden="1">{"via1",#N/A,TRUE,"general";"via2",#N/A,TRUE,"general";"via3",#N/A,TRUE,"general"}</definedName>
    <definedName name="_u7" localSheetId="9" hidden="1">{"via1",#N/A,TRUE,"general";"via2",#N/A,TRUE,"general";"via3",#N/A,TRUE,"general"}</definedName>
    <definedName name="_u7" localSheetId="1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1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14" hidden="1">{"TAB1",#N/A,TRUE,"GENERAL";"TAB2",#N/A,TRUE,"GENERAL";"TAB3",#N/A,TRUE,"GENERAL";"TAB4",#N/A,TRUE,"GENERAL";"TAB5",#N/A,TRUE,"GENERAL"}</definedName>
    <definedName name="_u8" localSheetId="1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9" hidden="1">{"TAB1",#N/A,TRUE,"GENERAL";"TAB2",#N/A,TRUE,"GENERAL";"TAB3",#N/A,TRUE,"GENERAL";"TAB4",#N/A,TRUE,"GENERAL";"TAB5",#N/A,TRUE,"GENERAL"}</definedName>
    <definedName name="_u8" localSheetId="1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1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14" hidden="1">{"TAB1",#N/A,TRUE,"GENERAL";"TAB2",#N/A,TRUE,"GENERAL";"TAB3",#N/A,TRUE,"GENERAL";"TAB4",#N/A,TRUE,"GENERAL";"TAB5",#N/A,TRUE,"GENERAL"}</definedName>
    <definedName name="_u9" localSheetId="1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9" hidden="1">{"TAB1",#N/A,TRUE,"GENERAL";"TAB2",#N/A,TRUE,"GENERAL";"TAB3",#N/A,TRUE,"GENERAL";"TAB4",#N/A,TRUE,"GENERAL";"TAB5",#N/A,TRUE,"GENERAL"}</definedName>
    <definedName name="_u9" localSheetId="1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1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ALU">#REF!</definedName>
    <definedName name="_UDD06">#REF!</definedName>
    <definedName name="_UDD08">#REF!</definedName>
    <definedName name="_UNI32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 localSheetId="6" hidden="1">{"TAB1",#N/A,TRUE,"GENERAL";"TAB2",#N/A,TRUE,"GENERAL";"TAB3",#N/A,TRUE,"GENERAL";"TAB4",#N/A,TRUE,"GENERAL";"TAB5",#N/A,TRUE,"GENERAL"}</definedName>
    <definedName name="_ur7" localSheetId="14" hidden="1">{"TAB1",#N/A,TRUE,"GENERAL";"TAB2",#N/A,TRUE,"GENERAL";"TAB3",#N/A,TRUE,"GENERAL";"TAB4",#N/A,TRUE,"GENERAL";"TAB5",#N/A,TRUE,"GENERAL"}</definedName>
    <definedName name="_ur7" localSheetId="1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10" hidden="1">{"TAB1",#N/A,TRUE,"GENERAL";"TAB2",#N/A,TRUE,"GENERAL";"TAB3",#N/A,TRUE,"GENERAL";"TAB4",#N/A,TRUE,"GENERAL";"TAB5",#N/A,TRUE,"GENERAL"}</definedName>
    <definedName name="_ur7" localSheetId="9" hidden="1">{"TAB1",#N/A,TRUE,"GENERAL";"TAB2",#N/A,TRUE,"GENERAL";"TAB3",#N/A,TRUE,"GENERAL";"TAB4",#N/A,TRUE,"GENERAL";"TAB5",#N/A,TRUE,"GENERAL"}</definedName>
    <definedName name="_ur7" localSheetId="1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1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P10">#REF!</definedName>
    <definedName name="_URAP2">#REF!</definedName>
    <definedName name="_URAP3">#REF!</definedName>
    <definedName name="_URAP4">#REF!</definedName>
    <definedName name="_URAP6">#REF!</definedName>
    <definedName name="_UREP215">#REF!</definedName>
    <definedName name="_UREP3">#REF!</definedName>
    <definedName name="_UREP4">#REF!</definedName>
    <definedName name="_UREP6">#REF!</definedName>
    <definedName name="_v2" localSheetId="6" hidden="1">{"via1",#N/A,TRUE,"general";"via2",#N/A,TRUE,"general";"via3",#N/A,TRUE,"general"}</definedName>
    <definedName name="_v2" localSheetId="14" hidden="1">{"via1",#N/A,TRUE,"general";"via2",#N/A,TRUE,"general";"via3",#N/A,TRUE,"general"}</definedName>
    <definedName name="_v2" localSheetId="1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10" hidden="1">{"via1",#N/A,TRUE,"general";"via2",#N/A,TRUE,"general";"via3",#N/A,TRUE,"general"}</definedName>
    <definedName name="_v2" localSheetId="9" hidden="1">{"via1",#N/A,TRUE,"general";"via2",#N/A,TRUE,"general";"via3",#N/A,TRUE,"general"}</definedName>
    <definedName name="_v2" localSheetId="1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1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14" hidden="1">{"TAB1",#N/A,TRUE,"GENERAL";"TAB2",#N/A,TRUE,"GENERAL";"TAB3",#N/A,TRUE,"GENERAL";"TAB4",#N/A,TRUE,"GENERAL";"TAB5",#N/A,TRUE,"GENERAL"}</definedName>
    <definedName name="_v3" localSheetId="1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9" hidden="1">{"TAB1",#N/A,TRUE,"GENERAL";"TAB2",#N/A,TRUE,"GENERAL";"TAB3",#N/A,TRUE,"GENERAL";"TAB4",#N/A,TRUE,"GENERAL";"TAB5",#N/A,TRUE,"GENERAL"}</definedName>
    <definedName name="_v3" localSheetId="1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1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14" hidden="1">{"TAB1",#N/A,TRUE,"GENERAL";"TAB2",#N/A,TRUE,"GENERAL";"TAB3",#N/A,TRUE,"GENERAL";"TAB4",#N/A,TRUE,"GENERAL";"TAB5",#N/A,TRUE,"GENERAL"}</definedName>
    <definedName name="_v4" localSheetId="1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9" hidden="1">{"TAB1",#N/A,TRUE,"GENERAL";"TAB2",#N/A,TRUE,"GENERAL";"TAB3",#N/A,TRUE,"GENERAL";"TAB4",#N/A,TRUE,"GENERAL";"TAB5",#N/A,TRUE,"GENERAL"}</definedName>
    <definedName name="_v4" localSheetId="1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1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14" hidden="1">{"TAB1",#N/A,TRUE,"GENERAL";"TAB2",#N/A,TRUE,"GENERAL";"TAB3",#N/A,TRUE,"GENERAL";"TAB4",#N/A,TRUE,"GENERAL";"TAB5",#N/A,TRUE,"GENERAL"}</definedName>
    <definedName name="_v5" localSheetId="1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9" hidden="1">{"TAB1",#N/A,TRUE,"GENERAL";"TAB2",#N/A,TRUE,"GENERAL";"TAB3",#N/A,TRUE,"GENERAL";"TAB4",#N/A,TRUE,"GENERAL";"TAB5",#N/A,TRUE,"GENERAL"}</definedName>
    <definedName name="_v5" localSheetId="1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1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14" hidden="1">{"TAB1",#N/A,TRUE,"GENERAL";"TAB2",#N/A,TRUE,"GENERAL";"TAB3",#N/A,TRUE,"GENERAL";"TAB4",#N/A,TRUE,"GENERAL";"TAB5",#N/A,TRUE,"GENERAL"}</definedName>
    <definedName name="_v6" localSheetId="1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9" hidden="1">{"TAB1",#N/A,TRUE,"GENERAL";"TAB2",#N/A,TRUE,"GENERAL";"TAB3",#N/A,TRUE,"GENERAL";"TAB4",#N/A,TRUE,"GENERAL";"TAB5",#N/A,TRUE,"GENERAL"}</definedName>
    <definedName name="_v6" localSheetId="1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1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6" hidden="1">{"via1",#N/A,TRUE,"general";"via2",#N/A,TRUE,"general";"via3",#N/A,TRUE,"general"}</definedName>
    <definedName name="_v7" localSheetId="14" hidden="1">{"via1",#N/A,TRUE,"general";"via2",#N/A,TRUE,"general";"via3",#N/A,TRUE,"general"}</definedName>
    <definedName name="_v7" localSheetId="1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10" hidden="1">{"via1",#N/A,TRUE,"general";"via2",#N/A,TRUE,"general";"via3",#N/A,TRUE,"general"}</definedName>
    <definedName name="_v7" localSheetId="9" hidden="1">{"via1",#N/A,TRUE,"general";"via2",#N/A,TRUE,"general";"via3",#N/A,TRUE,"general"}</definedName>
    <definedName name="_v7" localSheetId="1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1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14" hidden="1">{"TAB1",#N/A,TRUE,"GENERAL";"TAB2",#N/A,TRUE,"GENERAL";"TAB3",#N/A,TRUE,"GENERAL";"TAB4",#N/A,TRUE,"GENERAL";"TAB5",#N/A,TRUE,"GENERAL"}</definedName>
    <definedName name="_v8" localSheetId="1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9" hidden="1">{"TAB1",#N/A,TRUE,"GENERAL";"TAB2",#N/A,TRUE,"GENERAL";"TAB3",#N/A,TRUE,"GENERAL";"TAB4",#N/A,TRUE,"GENERAL";"TAB5",#N/A,TRUE,"GENERAL"}</definedName>
    <definedName name="_v8" localSheetId="1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1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14" hidden="1">{"TAB1",#N/A,TRUE,"GENERAL";"TAB2",#N/A,TRUE,"GENERAL";"TAB3",#N/A,TRUE,"GENERAL";"TAB4",#N/A,TRUE,"GENERAL";"TAB5",#N/A,TRUE,"GENERAL"}</definedName>
    <definedName name="_v9" localSheetId="1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9" hidden="1">{"TAB1",#N/A,TRUE,"GENERAL";"TAB2",#N/A,TRUE,"GENERAL";"TAB3",#N/A,TRUE,"GENERAL";"TAB4",#N/A,TRUE,"GENERAL";"TAB5",#N/A,TRUE,"GENERAL"}</definedName>
    <definedName name="_v9" localSheetId="1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1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MA4">#REF!</definedName>
    <definedName name="_VALVFL2">#REF!</definedName>
    <definedName name="_VALVFLAC">#REF!</definedName>
    <definedName name="_VCEL2">#REF!</definedName>
    <definedName name="_VCEL3">#REF!</definedName>
    <definedName name="_VCELA3">#REF!</definedName>
    <definedName name="_VEN02">#REF!</definedName>
    <definedName name="_vfv4" localSheetId="6" hidden="1">{"via1",#N/A,TRUE,"general";"via2",#N/A,TRUE,"general";"via3",#N/A,TRUE,"general"}</definedName>
    <definedName name="_vfv4" localSheetId="14" hidden="1">{"via1",#N/A,TRUE,"general";"via2",#N/A,TRUE,"general";"via3",#N/A,TRUE,"general"}</definedName>
    <definedName name="_vfv4" localSheetId="1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10" hidden="1">{"via1",#N/A,TRUE,"general";"via2",#N/A,TRUE,"general";"via3",#N/A,TRUE,"general"}</definedName>
    <definedName name="_vfv4" localSheetId="9" hidden="1">{"via1",#N/A,TRUE,"general";"via2",#N/A,TRUE,"general";"via3",#N/A,TRUE,"general"}</definedName>
    <definedName name="_vfv4" localSheetId="1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11" hidden="1">{"via1",#N/A,TRUE,"general";"via2",#N/A,TRUE,"general";"via3",#N/A,TRUE,"general"}</definedName>
    <definedName name="_vfv4" hidden="1">{"via1",#N/A,TRUE,"general";"via2",#N/A,TRUE,"general";"via3",#N/A,TRUE,"general"}</definedName>
    <definedName name="_VIAJE">#REF!</definedName>
    <definedName name="_VIBGA">#REF!</definedName>
    <definedName name="_VIBRCOM">#REF!</definedName>
    <definedName name="_VIBRE">#REF!</definedName>
    <definedName name="_VIDRI">#REF!</definedName>
    <definedName name="_VOLQUET">#REF!</definedName>
    <definedName name="_VOLQUETA">#REF!</definedName>
    <definedName name="_WASHP">#REF!</definedName>
    <definedName name="_x1" localSheetId="6" hidden="1">{"TAB1",#N/A,TRUE,"GENERAL";"TAB2",#N/A,TRUE,"GENERAL";"TAB3",#N/A,TRUE,"GENERAL";"TAB4",#N/A,TRUE,"GENERAL";"TAB5",#N/A,TRUE,"GENERAL"}</definedName>
    <definedName name="_x1" localSheetId="14" hidden="1">{"TAB1",#N/A,TRUE,"GENERAL";"TAB2",#N/A,TRUE,"GENERAL";"TAB3",#N/A,TRUE,"GENERAL";"TAB4",#N/A,TRUE,"GENERAL";"TAB5",#N/A,TRUE,"GENERAL"}</definedName>
    <definedName name="_x1" localSheetId="1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9" hidden="1">{"TAB1",#N/A,TRUE,"GENERAL";"TAB2",#N/A,TRUE,"GENERAL";"TAB3",#N/A,TRUE,"GENERAL";"TAB4",#N/A,TRUE,"GENERAL";"TAB5",#N/A,TRUE,"GENERAL"}</definedName>
    <definedName name="_x1" localSheetId="1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1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6" hidden="1">{"via1",#N/A,TRUE,"general";"via2",#N/A,TRUE,"general";"via3",#N/A,TRUE,"general"}</definedName>
    <definedName name="_x2" localSheetId="14" hidden="1">{"via1",#N/A,TRUE,"general";"via2",#N/A,TRUE,"general";"via3",#N/A,TRUE,"general"}</definedName>
    <definedName name="_x2" localSheetId="1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10" hidden="1">{"via1",#N/A,TRUE,"general";"via2",#N/A,TRUE,"general";"via3",#N/A,TRUE,"general"}</definedName>
    <definedName name="_x2" localSheetId="9" hidden="1">{"via1",#N/A,TRUE,"general";"via2",#N/A,TRUE,"general";"via3",#N/A,TRUE,"general"}</definedName>
    <definedName name="_x2" localSheetId="1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1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14" hidden="1">{"via1",#N/A,TRUE,"general";"via2",#N/A,TRUE,"general";"via3",#N/A,TRUE,"general"}</definedName>
    <definedName name="_x3" localSheetId="1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9" hidden="1">{"via1",#N/A,TRUE,"general";"via2",#N/A,TRUE,"general";"via3",#N/A,TRUE,"general"}</definedName>
    <definedName name="_x3" localSheetId="1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1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14" hidden="1">{"via1",#N/A,TRUE,"general";"via2",#N/A,TRUE,"general";"via3",#N/A,TRUE,"general"}</definedName>
    <definedName name="_x4" localSheetId="1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9" hidden="1">{"via1",#N/A,TRUE,"general";"via2",#N/A,TRUE,"general";"via3",#N/A,TRUE,"general"}</definedName>
    <definedName name="_x4" localSheetId="1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1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14" hidden="1">{"TAB1",#N/A,TRUE,"GENERAL";"TAB2",#N/A,TRUE,"GENERAL";"TAB3",#N/A,TRUE,"GENERAL";"TAB4",#N/A,TRUE,"GENERAL";"TAB5",#N/A,TRUE,"GENERAL"}</definedName>
    <definedName name="_x5" localSheetId="1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9" hidden="1">{"TAB1",#N/A,TRUE,"GENERAL";"TAB2",#N/A,TRUE,"GENERAL";"TAB3",#N/A,TRUE,"GENERAL";"TAB4",#N/A,TRUE,"GENERAL";"TAB5",#N/A,TRUE,"GENERAL"}</definedName>
    <definedName name="_x5" localSheetId="1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1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14" hidden="1">{"TAB1",#N/A,TRUE,"GENERAL";"TAB2",#N/A,TRUE,"GENERAL";"TAB3",#N/A,TRUE,"GENERAL";"TAB4",#N/A,TRUE,"GENERAL";"TAB5",#N/A,TRUE,"GENERAL"}</definedName>
    <definedName name="_x6" localSheetId="1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9" hidden="1">{"TAB1",#N/A,TRUE,"GENERAL";"TAB2",#N/A,TRUE,"GENERAL";"TAB3",#N/A,TRUE,"GENERAL";"TAB4",#N/A,TRUE,"GENERAL";"TAB5",#N/A,TRUE,"GENERAL"}</definedName>
    <definedName name="_x6" localSheetId="1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1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14" hidden="1">{"TAB1",#N/A,TRUE,"GENERAL";"TAB2",#N/A,TRUE,"GENERAL";"TAB3",#N/A,TRUE,"GENERAL";"TAB4",#N/A,TRUE,"GENERAL";"TAB5",#N/A,TRUE,"GENERAL"}</definedName>
    <definedName name="_x7" localSheetId="1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9" hidden="1">{"TAB1",#N/A,TRUE,"GENERAL";"TAB2",#N/A,TRUE,"GENERAL";"TAB3",#N/A,TRUE,"GENERAL";"TAB4",#N/A,TRUE,"GENERAL";"TAB5",#N/A,TRUE,"GENERAL"}</definedName>
    <definedName name="_x7" localSheetId="1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1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6" hidden="1">{"via1",#N/A,TRUE,"general";"via2",#N/A,TRUE,"general";"via3",#N/A,TRUE,"general"}</definedName>
    <definedName name="_x8" localSheetId="14" hidden="1">{"via1",#N/A,TRUE,"general";"via2",#N/A,TRUE,"general";"via3",#N/A,TRUE,"general"}</definedName>
    <definedName name="_x8" localSheetId="1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10" hidden="1">{"via1",#N/A,TRUE,"general";"via2",#N/A,TRUE,"general";"via3",#N/A,TRUE,"general"}</definedName>
    <definedName name="_x8" localSheetId="9" hidden="1">{"via1",#N/A,TRUE,"general";"via2",#N/A,TRUE,"general";"via3",#N/A,TRUE,"general"}</definedName>
    <definedName name="_x8" localSheetId="1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1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14" hidden="1">{"TAB1",#N/A,TRUE,"GENERAL";"TAB2",#N/A,TRUE,"GENERAL";"TAB3",#N/A,TRUE,"GENERAL";"TAB4",#N/A,TRUE,"GENERAL";"TAB5",#N/A,TRUE,"GENERAL"}</definedName>
    <definedName name="_x9" localSheetId="1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9" hidden="1">{"TAB1",#N/A,TRUE,"GENERAL";"TAB2",#N/A,TRUE,"GENERAL";"TAB3",#N/A,TRUE,"GENERAL";"TAB4",#N/A,TRUE,"GENERAL";"TAB5",#N/A,TRUE,"GENERAL"}</definedName>
    <definedName name="_x9" localSheetId="1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1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14" hidden="1">{"TAB1",#N/A,TRUE,"GENERAL";"TAB2",#N/A,TRUE,"GENERAL";"TAB3",#N/A,TRUE,"GENERAL";"TAB4",#N/A,TRUE,"GENERAL";"TAB5",#N/A,TRUE,"GENERAL"}</definedName>
    <definedName name="_y2" localSheetId="1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9" hidden="1">{"TAB1",#N/A,TRUE,"GENERAL";"TAB2",#N/A,TRUE,"GENERAL";"TAB3",#N/A,TRUE,"GENERAL";"TAB4",#N/A,TRUE,"GENERAL";"TAB5",#N/A,TRUE,"GENERAL"}</definedName>
    <definedName name="_y2" localSheetId="1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1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22EL">#REF!</definedName>
    <definedName name="_Y22JH">#REF!</definedName>
    <definedName name="_y3" localSheetId="6" hidden="1">{"via1",#N/A,TRUE,"general";"via2",#N/A,TRUE,"general";"via3",#N/A,TRUE,"general"}</definedName>
    <definedName name="_y3" localSheetId="14" hidden="1">{"via1",#N/A,TRUE,"general";"via2",#N/A,TRUE,"general";"via3",#N/A,TRUE,"general"}</definedName>
    <definedName name="_y3" localSheetId="1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10" hidden="1">{"via1",#N/A,TRUE,"general";"via2",#N/A,TRUE,"general";"via3",#N/A,TRUE,"general"}</definedName>
    <definedName name="_y3" localSheetId="9" hidden="1">{"via1",#N/A,TRUE,"general";"via2",#N/A,TRUE,"general";"via3",#N/A,TRUE,"general"}</definedName>
    <definedName name="_y3" localSheetId="1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11" hidden="1">{"via1",#N/A,TRUE,"general";"via2",#N/A,TRUE,"general";"via3",#N/A,TRUE,"general"}</definedName>
    <definedName name="_y3" hidden="1">{"via1",#N/A,TRUE,"general";"via2",#N/A,TRUE,"general";"via3",#N/A,TRUE,"general"}</definedName>
    <definedName name="_Y33JH">#REF!</definedName>
    <definedName name="_y4" localSheetId="6" hidden="1">{"via1",#N/A,TRUE,"general";"via2",#N/A,TRUE,"general";"via3",#N/A,TRUE,"general"}</definedName>
    <definedName name="_y4" localSheetId="14" hidden="1">{"via1",#N/A,TRUE,"general";"via2",#N/A,TRUE,"general";"via3",#N/A,TRUE,"general"}</definedName>
    <definedName name="_y4" localSheetId="1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9" hidden="1">{"via1",#N/A,TRUE,"general";"via2",#N/A,TRUE,"general";"via3",#N/A,TRUE,"general"}</definedName>
    <definedName name="_y4" localSheetId="1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11" hidden="1">{"via1",#N/A,TRUE,"general";"via2",#N/A,TRUE,"general";"via3",#N/A,TRUE,"general"}</definedName>
    <definedName name="_y4" hidden="1">{"via1",#N/A,TRUE,"general";"via2",#N/A,TRUE,"general";"via3",#N/A,TRUE,"general"}</definedName>
    <definedName name="_Y44EL">#REF!</definedName>
    <definedName name="_Y44JH">#REF!</definedName>
    <definedName name="_y5" localSheetId="6" hidden="1">{"TAB1",#N/A,TRUE,"GENERAL";"TAB2",#N/A,TRUE,"GENERAL";"TAB3",#N/A,TRUE,"GENERAL";"TAB4",#N/A,TRUE,"GENERAL";"TAB5",#N/A,TRUE,"GENERAL"}</definedName>
    <definedName name="_y5" localSheetId="14" hidden="1">{"TAB1",#N/A,TRUE,"GENERAL";"TAB2",#N/A,TRUE,"GENERAL";"TAB3",#N/A,TRUE,"GENERAL";"TAB4",#N/A,TRUE,"GENERAL";"TAB5",#N/A,TRUE,"GENERAL"}</definedName>
    <definedName name="_y5" localSheetId="1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9" hidden="1">{"TAB1",#N/A,TRUE,"GENERAL";"TAB2",#N/A,TRUE,"GENERAL";"TAB3",#N/A,TRUE,"GENERAL";"TAB4",#N/A,TRUE,"GENERAL";"TAB5",#N/A,TRUE,"GENERAL"}</definedName>
    <definedName name="_y5" localSheetId="1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1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6" hidden="1">{"via1",#N/A,TRUE,"general";"via2",#N/A,TRUE,"general";"via3",#N/A,TRUE,"general"}</definedName>
    <definedName name="_y6" localSheetId="14" hidden="1">{"via1",#N/A,TRUE,"general";"via2",#N/A,TRUE,"general";"via3",#N/A,TRUE,"general"}</definedName>
    <definedName name="_y6" localSheetId="1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10" hidden="1">{"via1",#N/A,TRUE,"general";"via2",#N/A,TRUE,"general";"via3",#N/A,TRUE,"general"}</definedName>
    <definedName name="_y6" localSheetId="9" hidden="1">{"via1",#N/A,TRUE,"general";"via2",#N/A,TRUE,"general";"via3",#N/A,TRUE,"general"}</definedName>
    <definedName name="_y6" localSheetId="1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1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14" hidden="1">{"via1",#N/A,TRUE,"general";"via2",#N/A,TRUE,"general";"via3",#N/A,TRUE,"general"}</definedName>
    <definedName name="_y7" localSheetId="1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9" hidden="1">{"via1",#N/A,TRUE,"general";"via2",#N/A,TRUE,"general";"via3",#N/A,TRUE,"general"}</definedName>
    <definedName name="_y7" localSheetId="1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1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14" hidden="1">{"via1",#N/A,TRUE,"general";"via2",#N/A,TRUE,"general";"via3",#N/A,TRUE,"general"}</definedName>
    <definedName name="_y8" localSheetId="1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9" hidden="1">{"via1",#N/A,TRUE,"general";"via2",#N/A,TRUE,"general";"via3",#N/A,TRUE,"general"}</definedName>
    <definedName name="_y8" localSheetId="1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1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14" hidden="1">{"TAB1",#N/A,TRUE,"GENERAL";"TAB2",#N/A,TRUE,"GENERAL";"TAB3",#N/A,TRUE,"GENERAL";"TAB4",#N/A,TRUE,"GENERAL";"TAB5",#N/A,TRUE,"GENERAL"}</definedName>
    <definedName name="_y9" localSheetId="1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9" hidden="1">{"TAB1",#N/A,TRUE,"GENERAL";"TAB2",#N/A,TRUE,"GENERAL";"TAB3",#N/A,TRUE,"GENERAL";"TAB4",#N/A,TRUE,"GENERAL";"TAB5",#N/A,TRUE,"GENERAL"}</definedName>
    <definedName name="_y9" localSheetId="1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1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14" hidden="1">{"TAB1",#N/A,TRUE,"GENERAL";"TAB2",#N/A,TRUE,"GENERAL";"TAB3",#N/A,TRUE,"GENERAL";"TAB4",#N/A,TRUE,"GENERAL";"TAB5",#N/A,TRUE,"GENERAL"}</definedName>
    <definedName name="_z1" localSheetId="1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9" hidden="1">{"TAB1",#N/A,TRUE,"GENERAL";"TAB2",#N/A,TRUE,"GENERAL";"TAB3",#N/A,TRUE,"GENERAL";"TAB4",#N/A,TRUE,"GENERAL";"TAB5",#N/A,TRUE,"GENERAL"}</definedName>
    <definedName name="_z1" localSheetId="1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1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6" hidden="1">{"via1",#N/A,TRUE,"general";"via2",#N/A,TRUE,"general";"via3",#N/A,TRUE,"general"}</definedName>
    <definedName name="_z2" localSheetId="14" hidden="1">{"via1",#N/A,TRUE,"general";"via2",#N/A,TRUE,"general";"via3",#N/A,TRUE,"general"}</definedName>
    <definedName name="_z2" localSheetId="1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10" hidden="1">{"via1",#N/A,TRUE,"general";"via2",#N/A,TRUE,"general";"via3",#N/A,TRUE,"general"}</definedName>
    <definedName name="_z2" localSheetId="9" hidden="1">{"via1",#N/A,TRUE,"general";"via2",#N/A,TRUE,"general";"via3",#N/A,TRUE,"general"}</definedName>
    <definedName name="_z2" localSheetId="1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1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14" hidden="1">{"via1",#N/A,TRUE,"general";"via2",#N/A,TRUE,"general";"via3",#N/A,TRUE,"general"}</definedName>
    <definedName name="_z3" localSheetId="1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9" hidden="1">{"via1",#N/A,TRUE,"general";"via2",#N/A,TRUE,"general";"via3",#N/A,TRUE,"general"}</definedName>
    <definedName name="_z3" localSheetId="1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1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14" hidden="1">{"TAB1",#N/A,TRUE,"GENERAL";"TAB2",#N/A,TRUE,"GENERAL";"TAB3",#N/A,TRUE,"GENERAL";"TAB4",#N/A,TRUE,"GENERAL";"TAB5",#N/A,TRUE,"GENERAL"}</definedName>
    <definedName name="_z4" localSheetId="1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9" hidden="1">{"TAB1",#N/A,TRUE,"GENERAL";"TAB2",#N/A,TRUE,"GENERAL";"TAB3",#N/A,TRUE,"GENERAL";"TAB4",#N/A,TRUE,"GENERAL";"TAB5",#N/A,TRUE,"GENERAL"}</definedName>
    <definedName name="_z4" localSheetId="1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1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6" hidden="1">{"via1",#N/A,TRUE,"general";"via2",#N/A,TRUE,"general";"via3",#N/A,TRUE,"general"}</definedName>
    <definedName name="_z5" localSheetId="14" hidden="1">{"via1",#N/A,TRUE,"general";"via2",#N/A,TRUE,"general";"via3",#N/A,TRUE,"general"}</definedName>
    <definedName name="_z5" localSheetId="1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10" hidden="1">{"via1",#N/A,TRUE,"general";"via2",#N/A,TRUE,"general";"via3",#N/A,TRUE,"general"}</definedName>
    <definedName name="_z5" localSheetId="9" hidden="1">{"via1",#N/A,TRUE,"general";"via2",#N/A,TRUE,"general";"via3",#N/A,TRUE,"general"}</definedName>
    <definedName name="_z5" localSheetId="1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1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14" hidden="1">{"TAB1",#N/A,TRUE,"GENERAL";"TAB2",#N/A,TRUE,"GENERAL";"TAB3",#N/A,TRUE,"GENERAL";"TAB4",#N/A,TRUE,"GENERAL";"TAB5",#N/A,TRUE,"GENERAL"}</definedName>
    <definedName name="_z6" localSheetId="1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9" hidden="1">{"TAB1",#N/A,TRUE,"GENERAL";"TAB2",#N/A,TRUE,"GENERAL";"TAB3",#N/A,TRUE,"GENERAL";"TAB4",#N/A,TRUE,"GENERAL";"TAB5",#N/A,TRUE,"GENERAL"}</definedName>
    <definedName name="_z6" localSheetId="1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1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´b5016">#REF!</definedName>
    <definedName name="A" localSheetId="6" hidden="1">{#N/A,#N/A,FALSE,"GRAFICO";#N/A,#N/A,FALSE,"CAJA (2)";#N/A,#N/A,FALSE,"TERCEROS-PROMEDIO";#N/A,#N/A,FALSE,"CAJA";#N/A,#N/A,FALSE,"INGRESOS1995-2003";#N/A,#N/A,FALSE,"GASTOS1995-2003"}</definedName>
    <definedName name="A" localSheetId="14" hidden="1">{#N/A,#N/A,FALSE,"GRAFICO";#N/A,#N/A,FALSE,"CAJA (2)";#N/A,#N/A,FALSE,"TERCEROS-PROMEDIO";#N/A,#N/A,FALSE,"CAJA";#N/A,#N/A,FALSE,"INGRESOS1995-2003";#N/A,#N/A,FALSE,"GASTOS1995-2003"}</definedName>
    <definedName name="A" localSheetId="16" hidden="1">{#N/A,#N/A,FALSE,"GRAFICO";#N/A,#N/A,FALSE,"CAJA (2)";#N/A,#N/A,FALSE,"TERCEROS-PROMEDIO";#N/A,#N/A,FALSE,"CAJA";#N/A,#N/A,FALSE,"INGRESOS1995-2003";#N/A,#N/A,FALSE,"GASTOS1995-2003"}</definedName>
    <definedName name="A" localSheetId="12" hidden="1">{#N/A,#N/A,FALSE,"GRAFICO";#N/A,#N/A,FALSE,"CAJA (2)";#N/A,#N/A,FALSE,"TERCEROS-PROMEDIO";#N/A,#N/A,FALSE,"CAJA";#N/A,#N/A,FALSE,"INGRESOS1995-2003";#N/A,#N/A,FALSE,"GASTOS1995-2003"}</definedName>
    <definedName name="A" localSheetId="3" hidden="1">{#N/A,#N/A,FALSE,"GRAFICO";#N/A,#N/A,FALSE,"CAJA (2)";#N/A,#N/A,FALSE,"TERCEROS-PROMEDIO";#N/A,#N/A,FALSE,"CAJA";#N/A,#N/A,FALSE,"INGRESOS1995-2003";#N/A,#N/A,FALSE,"GASTOS1995-2003"}</definedName>
    <definedName name="A" localSheetId="10" hidden="1">{#N/A,#N/A,FALSE,"GRAFICO";#N/A,#N/A,FALSE,"CAJA (2)";#N/A,#N/A,FALSE,"TERCEROS-PROMEDIO";#N/A,#N/A,FALSE,"CAJA";#N/A,#N/A,FALSE,"INGRESOS1995-2003";#N/A,#N/A,FALSE,"GASTOS1995-2003"}</definedName>
    <definedName name="A" localSheetId="9" hidden="1">{#N/A,#N/A,FALSE,"GRAFICO";#N/A,#N/A,FALSE,"CAJA (2)";#N/A,#N/A,FALSE,"TERCEROS-PROMEDIO";#N/A,#N/A,FALSE,"CAJA";#N/A,#N/A,FALSE,"INGRESOS1995-2003";#N/A,#N/A,FALSE,"GASTOS1995-2003"}</definedName>
    <definedName name="A" localSheetId="13" hidden="1">{#N/A,#N/A,FALSE,"GRAFICO";#N/A,#N/A,FALSE,"CAJA (2)";#N/A,#N/A,FALSE,"TERCEROS-PROMEDIO";#N/A,#N/A,FALSE,"CAJA";#N/A,#N/A,FALSE,"INGRESOS1995-2003";#N/A,#N/A,FALSE,"GASTOS1995-2003"}</definedName>
    <definedName name="A" localSheetId="4" hidden="1">{#N/A,#N/A,FALSE,"GRAFICO";#N/A,#N/A,FALSE,"CAJA (2)";#N/A,#N/A,FALSE,"TERCEROS-PROMEDIO";#N/A,#N/A,FALSE,"CAJA";#N/A,#N/A,FALSE,"INGRESOS1995-2003";#N/A,#N/A,FALSE,"GASTOS1995-2003"}</definedName>
    <definedName name="A" localSheetId="11" hidden="1">{#N/A,#N/A,FALSE,"GRAFICO";#N/A,#N/A,FALSE,"CAJA (2)";#N/A,#N/A,FALSE,"TERCEROS-PROMEDIO";#N/A,#N/A,FALSE,"CAJA";#N/A,#N/A,FALSE,"INGRESOS1995-2003";#N/A,#N/A,FALSE,"GASTOS1995-2003"}</definedName>
    <definedName name="A" hidden="1">{#N/A,#N/A,FALSE,"GRAFICO";#N/A,#N/A,FALSE,"CAJA (2)";#N/A,#N/A,FALSE,"TERCEROS-PROMEDIO";#N/A,#N/A,FALSE,"CAJA";#N/A,#N/A,FALSE,"INGRESOS1995-2003";#N/A,#N/A,FALSE,"GASTOS1995-2003"}</definedName>
    <definedName name="A.A..A" localSheetId="12" hidden="1">{"total",#N/A,FALSE,"TD 0% ";"total",#N/A,FALSE,"TD 12%";"total",#N/A,FALSE,"TD 10%"}</definedName>
    <definedName name="A.A..A" localSheetId="13" hidden="1">{"total",#N/A,FALSE,"TD 0% ";"total",#N/A,FALSE,"TD 12%";"total",#N/A,FALSE,"TD 10%"}</definedName>
    <definedName name="A.A..A" localSheetId="4" hidden="1">{"total",#N/A,FALSE,"TD 0% ";"total",#N/A,FALSE,"TD 12%";"total",#N/A,FALSE,"TD 10%"}</definedName>
    <definedName name="A.A..A" hidden="1">{"total",#N/A,FALSE,"TD 0% ";"total",#N/A,FALSE,"TD 12%";"total",#N/A,FALSE,"TD 10%"}</definedName>
    <definedName name="A_FYB02">#REF!</definedName>
    <definedName name="A_impresión_IM">#REF!</definedName>
    <definedName name="A_T33JH">#REF!</definedName>
    <definedName name="a2a" localSheetId="6" hidden="1">{"TAB1",#N/A,TRUE,"GENERAL";"TAB2",#N/A,TRUE,"GENERAL";"TAB3",#N/A,TRUE,"GENERAL";"TAB4",#N/A,TRUE,"GENERAL";"TAB5",#N/A,TRUE,"GENERAL"}</definedName>
    <definedName name="a2a" localSheetId="14" hidden="1">{"TAB1",#N/A,TRUE,"GENERAL";"TAB2",#N/A,TRUE,"GENERAL";"TAB3",#N/A,TRUE,"GENERAL";"TAB4",#N/A,TRUE,"GENERAL";"TAB5",#N/A,TRUE,"GENERAL"}</definedName>
    <definedName name="a2a" localSheetId="1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9" hidden="1">{"TAB1",#N/A,TRUE,"GENERAL";"TAB2",#N/A,TRUE,"GENERAL";"TAB3",#N/A,TRUE,"GENERAL";"TAB4",#N/A,TRUE,"GENERAL";"TAB5",#N/A,TRUE,"GENERAL"}</definedName>
    <definedName name="a2a" localSheetId="1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1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40FI">#REF!</definedName>
    <definedName name="A40LI">#REF!</definedName>
    <definedName name="A58CO">#REF!</definedName>
    <definedName name="A58COGAL">#REF!</definedName>
    <definedName name="A6058FIG">#REF!</definedName>
    <definedName name="A60FI">#REF!</definedName>
    <definedName name="A60FI1">#REF!</definedName>
    <definedName name="AA" localSheetId="6" hidden="1">{#N/A,#N/A,TRUE,"INGENIERIA";#N/A,#N/A,TRUE,"COMPRAS";#N/A,#N/A,TRUE,"DIRECCION";#N/A,#N/A,TRUE,"RESUMEN"}</definedName>
    <definedName name="AA" localSheetId="14" hidden="1">{#N/A,#N/A,TRUE,"INGENIERIA";#N/A,#N/A,TRUE,"COMPRAS";#N/A,#N/A,TRUE,"DIRECCION";#N/A,#N/A,TRUE,"RESUMEN"}</definedName>
    <definedName name="AA" localSheetId="12" hidden="1">{#N/A,#N/A,TRUE,"INGENIERIA";#N/A,#N/A,TRUE,"COMPRAS";#N/A,#N/A,TRUE,"DIRECCION";#N/A,#N/A,TRUE,"RESUMEN"}</definedName>
    <definedName name="AA" localSheetId="3" hidden="1">{#N/A,#N/A,TRUE,"INGENIERIA";#N/A,#N/A,TRUE,"COMPRAS";#N/A,#N/A,TRUE,"DIRECCION";#N/A,#N/A,TRUE,"RESUMEN"}</definedName>
    <definedName name="AA" localSheetId="10" hidden="1">{#N/A,#N/A,TRUE,"INGENIERIA";#N/A,#N/A,TRUE,"COMPRAS";#N/A,#N/A,TRUE,"DIRECCION";#N/A,#N/A,TRUE,"RESUMEN"}</definedName>
    <definedName name="AA" localSheetId="9" hidden="1">{#N/A,#N/A,TRUE,"INGENIERIA";#N/A,#N/A,TRUE,"COMPRAS";#N/A,#N/A,TRUE,"DIRECCION";#N/A,#N/A,TRUE,"RESUMEN"}</definedName>
    <definedName name="AA" localSheetId="13" hidden="1">{#N/A,#N/A,TRUE,"INGENIERIA";#N/A,#N/A,TRUE,"COMPRAS";#N/A,#N/A,TRUE,"DIRECCION";#N/A,#N/A,TRUE,"RESUMEN"}</definedName>
    <definedName name="AA" localSheetId="4" hidden="1">{#N/A,#N/A,TRUE,"INGENIERIA";#N/A,#N/A,TRUE,"COMPRAS";#N/A,#N/A,TRUE,"DIRECCION";#N/A,#N/A,TRUE,"RESUMEN"}</definedName>
    <definedName name="AA" localSheetId="11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_1" localSheetId="6" hidden="1">{#N/A,#N/A,TRUE,"INGENIERIA";#N/A,#N/A,TRUE,"COMPRAS";#N/A,#N/A,TRUE,"DIRECCION";#N/A,#N/A,TRUE,"RESUMEN"}</definedName>
    <definedName name="AA_1" localSheetId="14" hidden="1">{#N/A,#N/A,TRUE,"INGENIERIA";#N/A,#N/A,TRUE,"COMPRAS";#N/A,#N/A,TRUE,"DIRECCION";#N/A,#N/A,TRUE,"RESUMEN"}</definedName>
    <definedName name="AA_1" localSheetId="12" hidden="1">{#N/A,#N/A,TRUE,"INGENIERIA";#N/A,#N/A,TRUE,"COMPRAS";#N/A,#N/A,TRUE,"DIRECCION";#N/A,#N/A,TRUE,"RESUMEN"}</definedName>
    <definedName name="AA_1" localSheetId="3" hidden="1">{#N/A,#N/A,TRUE,"INGENIERIA";#N/A,#N/A,TRUE,"COMPRAS";#N/A,#N/A,TRUE,"DIRECCION";#N/A,#N/A,TRUE,"RESUMEN"}</definedName>
    <definedName name="AA_1" localSheetId="10" hidden="1">{#N/A,#N/A,TRUE,"INGENIERIA";#N/A,#N/A,TRUE,"COMPRAS";#N/A,#N/A,TRUE,"DIRECCION";#N/A,#N/A,TRUE,"RESUMEN"}</definedName>
    <definedName name="AA_1" localSheetId="9" hidden="1">{#N/A,#N/A,TRUE,"INGENIERIA";#N/A,#N/A,TRUE,"COMPRAS";#N/A,#N/A,TRUE,"DIRECCION";#N/A,#N/A,TRUE,"RESUMEN"}</definedName>
    <definedName name="AA_1" localSheetId="13" hidden="1">{#N/A,#N/A,TRUE,"INGENIERIA";#N/A,#N/A,TRUE,"COMPRAS";#N/A,#N/A,TRUE,"DIRECCION";#N/A,#N/A,TRUE,"RESUMEN"}</definedName>
    <definedName name="AA_1" localSheetId="4" hidden="1">{#N/A,#N/A,TRUE,"INGENIERIA";#N/A,#N/A,TRUE,"COMPRAS";#N/A,#N/A,TRUE,"DIRECCION";#N/A,#N/A,TRUE,"RESUMEN"}</definedName>
    <definedName name="AA_1" localSheetId="11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localSheetId="6" hidden="1">{#N/A,#N/A,TRUE,"INGENIERIA";#N/A,#N/A,TRUE,"COMPRAS";#N/A,#N/A,TRUE,"DIRECCION";#N/A,#N/A,TRUE,"RESUMEN"}</definedName>
    <definedName name="AA_2" localSheetId="14" hidden="1">{#N/A,#N/A,TRUE,"INGENIERIA";#N/A,#N/A,TRUE,"COMPRAS";#N/A,#N/A,TRUE,"DIRECCION";#N/A,#N/A,TRUE,"RESUMEN"}</definedName>
    <definedName name="AA_2" localSheetId="12" hidden="1">{#N/A,#N/A,TRUE,"INGENIERIA";#N/A,#N/A,TRUE,"COMPRAS";#N/A,#N/A,TRUE,"DIRECCION";#N/A,#N/A,TRUE,"RESUMEN"}</definedName>
    <definedName name="AA_2" localSheetId="3" hidden="1">{#N/A,#N/A,TRUE,"INGENIERIA";#N/A,#N/A,TRUE,"COMPRAS";#N/A,#N/A,TRUE,"DIRECCION";#N/A,#N/A,TRUE,"RESUMEN"}</definedName>
    <definedName name="AA_2" localSheetId="10" hidden="1">{#N/A,#N/A,TRUE,"INGENIERIA";#N/A,#N/A,TRUE,"COMPRAS";#N/A,#N/A,TRUE,"DIRECCION";#N/A,#N/A,TRUE,"RESUMEN"}</definedName>
    <definedName name="AA_2" localSheetId="9" hidden="1">{#N/A,#N/A,TRUE,"INGENIERIA";#N/A,#N/A,TRUE,"COMPRAS";#N/A,#N/A,TRUE,"DIRECCION";#N/A,#N/A,TRUE,"RESUMEN"}</definedName>
    <definedName name="AA_2" localSheetId="13" hidden="1">{#N/A,#N/A,TRUE,"INGENIERIA";#N/A,#N/A,TRUE,"COMPRAS";#N/A,#N/A,TRUE,"DIRECCION";#N/A,#N/A,TRUE,"RESUMEN"}</definedName>
    <definedName name="AA_2" localSheetId="4" hidden="1">{#N/A,#N/A,TRUE,"INGENIERIA";#N/A,#N/A,TRUE,"COMPRAS";#N/A,#N/A,TRUE,"DIRECCION";#N/A,#N/A,TRUE,"RESUMEN"}</definedName>
    <definedName name="AA_2" localSheetId="1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 localSheetId="6" hidden="1">{#N/A,#N/A,FALSE,"Aging Summary";#N/A,#N/A,FALSE,"Ratio Analysis";#N/A,#N/A,FALSE,"Test 120 Day Accts";#N/A,#N/A,FALSE,"Tickmarks"}</definedName>
    <definedName name="aaa" localSheetId="14" hidden="1">{#N/A,#N/A,FALSE,"Aging Summary";#N/A,#N/A,FALSE,"Ratio Analysis";#N/A,#N/A,FALSE,"Test 120 Day Accts";#N/A,#N/A,FALSE,"Tickmarks"}</definedName>
    <definedName name="aaa" localSheetId="16" hidden="1">{#N/A,#N/A,FALSE,"Aging Summary";#N/A,#N/A,FALSE,"Ratio Analysis";#N/A,#N/A,FALSE,"Test 120 Day Accts";#N/A,#N/A,FALSE,"Tickmarks"}</definedName>
    <definedName name="aaa" localSheetId="12" hidden="1">{#N/A,#N/A,FALSE,"Aging Summary";#N/A,#N/A,FALSE,"Ratio Analysis";#N/A,#N/A,FALSE,"Test 120 Day Accts";#N/A,#N/A,FALSE,"Tickmarks"}</definedName>
    <definedName name="aaa" localSheetId="3" hidden="1">{#N/A,#N/A,FALSE,"Aging Summary";#N/A,#N/A,FALSE,"Ratio Analysis";#N/A,#N/A,FALSE,"Test 120 Day Accts";#N/A,#N/A,FALSE,"Tickmarks"}</definedName>
    <definedName name="aaa" localSheetId="10" hidden="1">{#N/A,#N/A,FALSE,"Aging Summary";#N/A,#N/A,FALSE,"Ratio Analysis";#N/A,#N/A,FALSE,"Test 120 Day Accts";#N/A,#N/A,FALSE,"Tickmarks"}</definedName>
    <definedName name="aaa" localSheetId="9" hidden="1">{#N/A,#N/A,FALSE,"Aging Summary";#N/A,#N/A,FALSE,"Ratio Analysis";#N/A,#N/A,FALSE,"Test 120 Day Accts";#N/A,#N/A,FALSE,"Tickmarks"}</definedName>
    <definedName name="aaa" localSheetId="13" hidden="1">{#N/A,#N/A,FALSE,"Aging Summary";#N/A,#N/A,FALSE,"Ratio Analysis";#N/A,#N/A,FALSE,"Test 120 Day Accts";#N/A,#N/A,FALSE,"Tickmarks"}</definedName>
    <definedName name="aaa" localSheetId="4" hidden="1">{#N/A,#N/A,FALSE,"Aging Summary";#N/A,#N/A,FALSE,"Ratio Analysis";#N/A,#N/A,FALSE,"Test 120 Day Accts";#N/A,#N/A,FALSE,"Tickmarks"}</definedName>
    <definedName name="aaa" localSheetId="11" hidden="1">{#N/A,#N/A,FALSE,"Aging Summary";#N/A,#N/A,FALSE,"Ratio Analysis";#N/A,#N/A,FALSE,"Test 120 Day Accts";#N/A,#N/A,FALSE,"Tickmarks"}</definedName>
    <definedName name="aaa" hidden="1">{#N/A,#N/A,FALSE,"Aging Summary";#N/A,#N/A,FALSE,"Ratio Analysis";#N/A,#N/A,FALSE,"Test 120 Day Accts";#N/A,#N/A,FALSE,"Tickmarks"}</definedName>
    <definedName name="aaaa" localSheetId="6" hidden="1">{#N/A,#N/A,FALSE,"GRAFICO";#N/A,#N/A,FALSE,"CAJA (2)";#N/A,#N/A,FALSE,"TERCEROS-PROMEDIO";#N/A,#N/A,FALSE,"CAJA";#N/A,#N/A,FALSE,"INGRESOS1995-2003";#N/A,#N/A,FALSE,"GASTOS1995-2003"}</definedName>
    <definedName name="aaaa" localSheetId="14" hidden="1">{#N/A,#N/A,FALSE,"GRAFICO";#N/A,#N/A,FALSE,"CAJA (2)";#N/A,#N/A,FALSE,"TERCEROS-PROMEDIO";#N/A,#N/A,FALSE,"CAJA";#N/A,#N/A,FALSE,"INGRESOS1995-2003";#N/A,#N/A,FALSE,"GASTOS1995-2003"}</definedName>
    <definedName name="aaaa" localSheetId="16" hidden="1">{#N/A,#N/A,FALSE,"GRAFICO";#N/A,#N/A,FALSE,"CAJA (2)";#N/A,#N/A,FALSE,"TERCEROS-PROMEDIO";#N/A,#N/A,FALSE,"CAJA";#N/A,#N/A,FALSE,"INGRESOS1995-2003";#N/A,#N/A,FALSE,"GASTOS1995-2003"}</definedName>
    <definedName name="aaaa" localSheetId="12" hidden="1">{#N/A,#N/A,FALSE,"GRAFICO";#N/A,#N/A,FALSE,"CAJA (2)";#N/A,#N/A,FALSE,"TERCEROS-PROMEDIO";#N/A,#N/A,FALSE,"CAJA";#N/A,#N/A,FALSE,"INGRESOS1995-2003";#N/A,#N/A,FALSE,"GASTOS1995-2003"}</definedName>
    <definedName name="aaaa" localSheetId="3" hidden="1">{#N/A,#N/A,FALSE,"GRAFICO";#N/A,#N/A,FALSE,"CAJA (2)";#N/A,#N/A,FALSE,"TERCEROS-PROMEDIO";#N/A,#N/A,FALSE,"CAJA";#N/A,#N/A,FALSE,"INGRESOS1995-2003";#N/A,#N/A,FALSE,"GASTOS1995-2003"}</definedName>
    <definedName name="aaaa" localSheetId="10" hidden="1">{#N/A,#N/A,FALSE,"GRAFICO";#N/A,#N/A,FALSE,"CAJA (2)";#N/A,#N/A,FALSE,"TERCEROS-PROMEDIO";#N/A,#N/A,FALSE,"CAJA";#N/A,#N/A,FALSE,"INGRESOS1995-2003";#N/A,#N/A,FALSE,"GASTOS1995-2003"}</definedName>
    <definedName name="aaaa" localSheetId="9" hidden="1">{#N/A,#N/A,FALSE,"GRAFICO";#N/A,#N/A,FALSE,"CAJA (2)";#N/A,#N/A,FALSE,"TERCEROS-PROMEDIO";#N/A,#N/A,FALSE,"CAJA";#N/A,#N/A,FALSE,"INGRESOS1995-2003";#N/A,#N/A,FALSE,"GASTOS1995-2003"}</definedName>
    <definedName name="aaaa" localSheetId="13" hidden="1">{#N/A,#N/A,FALSE,"GRAFICO";#N/A,#N/A,FALSE,"CAJA (2)";#N/A,#N/A,FALSE,"TERCEROS-PROMEDIO";#N/A,#N/A,FALSE,"CAJA";#N/A,#N/A,FALSE,"INGRESOS1995-2003";#N/A,#N/A,FALSE,"GASTOS1995-2003"}</definedName>
    <definedName name="aaaa" localSheetId="4" hidden="1">{#N/A,#N/A,FALSE,"GRAFICO";#N/A,#N/A,FALSE,"CAJA (2)";#N/A,#N/A,FALSE,"TERCEROS-PROMEDIO";#N/A,#N/A,FALSE,"CAJA";#N/A,#N/A,FALSE,"INGRESOS1995-2003";#N/A,#N/A,FALSE,"GASTOS1995-2003"}</definedName>
    <definedName name="aaaa" localSheetId="11" hidden="1">{#N/A,#N/A,FALSE,"GRAFICO";#N/A,#N/A,FALSE,"CAJA (2)";#N/A,#N/A,FALSE,"TERCEROS-PROMEDIO";#N/A,#N/A,FALSE,"CAJA";#N/A,#N/A,FALSE,"INGRESOS1995-2003";#N/A,#N/A,FALSE,"GASTOS1995-2003"}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s" localSheetId="6" hidden="1">{"TAB1",#N/A,TRUE,"GENERAL";"TAB2",#N/A,TRUE,"GENERAL";"TAB3",#N/A,TRUE,"GENERAL";"TAB4",#N/A,TRUE,"GENERAL";"TAB5",#N/A,TRUE,"GENERAL"}</definedName>
    <definedName name="aaaaas" localSheetId="14" hidden="1">{"TAB1",#N/A,TRUE,"GENERAL";"TAB2",#N/A,TRUE,"GENERAL";"TAB3",#N/A,TRUE,"GENERAL";"TAB4",#N/A,TRUE,"GENERAL";"TAB5",#N/A,TRUE,"GENERAL"}</definedName>
    <definedName name="aaaaas" localSheetId="1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10" hidden="1">{"TAB1",#N/A,TRUE,"GENERAL";"TAB2",#N/A,TRUE,"GENERAL";"TAB3",#N/A,TRUE,"GENERAL";"TAB4",#N/A,TRUE,"GENERAL";"TAB5",#N/A,TRUE,"GENERAL"}</definedName>
    <definedName name="aaaaas" localSheetId="9" hidden="1">{"TAB1",#N/A,TRUE,"GENERAL";"TAB2",#N/A,TRUE,"GENERAL";"TAB3",#N/A,TRUE,"GENERAL";"TAB4",#N/A,TRUE,"GENERAL";"TAB5",#N/A,TRUE,"GENERAL"}</definedName>
    <definedName name="aaaaas" localSheetId="1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1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6" hidden="1">{"TAB1",#N/A,TRUE,"GENERAL";"TAB2",#N/A,TRUE,"GENERAL";"TAB3",#N/A,TRUE,"GENERAL";"TAB4",#N/A,TRUE,"GENERAL";"TAB5",#N/A,TRUE,"GENERAL"}</definedName>
    <definedName name="aas" localSheetId="14" hidden="1">{"TAB1",#N/A,TRUE,"GENERAL";"TAB2",#N/A,TRUE,"GENERAL";"TAB3",#N/A,TRUE,"GENERAL";"TAB4",#N/A,TRUE,"GENERAL";"TAB5",#N/A,TRUE,"GENERAL"}</definedName>
    <definedName name="aas" localSheetId="1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10" hidden="1">{"TAB1",#N/A,TRUE,"GENERAL";"TAB2",#N/A,TRUE,"GENERAL";"TAB3",#N/A,TRUE,"GENERAL";"TAB4",#N/A,TRUE,"GENERAL";"TAB5",#N/A,TRUE,"GENERAL"}</definedName>
    <definedName name="aas" localSheetId="9" hidden="1">{"TAB1",#N/A,TRUE,"GENERAL";"TAB2",#N/A,TRUE,"GENERAL";"TAB3",#N/A,TRUE,"GENERAL";"TAB4",#N/A,TRUE,"GENERAL";"TAB5",#N/A,TRUE,"GENERAL"}</definedName>
    <definedName name="aas" localSheetId="1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1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localSheetId="6" hidden="1">{#N/A,#N/A,TRUE,"INGENIERIA";#N/A,#N/A,TRUE,"COMPRAS";#N/A,#N/A,TRUE,"DIRECCION";#N/A,#N/A,TRUE,"RESUMEN"}</definedName>
    <definedName name="AAS_1" localSheetId="14" hidden="1">{#N/A,#N/A,TRUE,"INGENIERIA";#N/A,#N/A,TRUE,"COMPRAS";#N/A,#N/A,TRUE,"DIRECCION";#N/A,#N/A,TRUE,"RESUMEN"}</definedName>
    <definedName name="AAS_1" localSheetId="12" hidden="1">{#N/A,#N/A,TRUE,"INGENIERIA";#N/A,#N/A,TRUE,"COMPRAS";#N/A,#N/A,TRUE,"DIRECCION";#N/A,#N/A,TRUE,"RESUMEN"}</definedName>
    <definedName name="AAS_1" localSheetId="3" hidden="1">{#N/A,#N/A,TRUE,"INGENIERIA";#N/A,#N/A,TRUE,"COMPRAS";#N/A,#N/A,TRUE,"DIRECCION";#N/A,#N/A,TRUE,"RESUMEN"}</definedName>
    <definedName name="AAS_1" localSheetId="10" hidden="1">{#N/A,#N/A,TRUE,"INGENIERIA";#N/A,#N/A,TRUE,"COMPRAS";#N/A,#N/A,TRUE,"DIRECCION";#N/A,#N/A,TRUE,"RESUMEN"}</definedName>
    <definedName name="AAS_1" localSheetId="9" hidden="1">{#N/A,#N/A,TRUE,"INGENIERIA";#N/A,#N/A,TRUE,"COMPRAS";#N/A,#N/A,TRUE,"DIRECCION";#N/A,#N/A,TRUE,"RESUMEN"}</definedName>
    <definedName name="AAS_1" localSheetId="13" hidden="1">{#N/A,#N/A,TRUE,"INGENIERIA";#N/A,#N/A,TRUE,"COMPRAS";#N/A,#N/A,TRUE,"DIRECCION";#N/A,#N/A,TRUE,"RESUMEN"}</definedName>
    <definedName name="AAS_1" localSheetId="4" hidden="1">{#N/A,#N/A,TRUE,"INGENIERIA";#N/A,#N/A,TRUE,"COMPRAS";#N/A,#N/A,TRUE,"DIRECCION";#N/A,#N/A,TRUE,"RESUMEN"}</definedName>
    <definedName name="AAS_1" localSheetId="11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localSheetId="6" hidden="1">{#N/A,#N/A,TRUE,"INGENIERIA";#N/A,#N/A,TRUE,"COMPRAS";#N/A,#N/A,TRUE,"DIRECCION";#N/A,#N/A,TRUE,"RESUMEN"}</definedName>
    <definedName name="AAS_2" localSheetId="14" hidden="1">{#N/A,#N/A,TRUE,"INGENIERIA";#N/A,#N/A,TRUE,"COMPRAS";#N/A,#N/A,TRUE,"DIRECCION";#N/A,#N/A,TRUE,"RESUMEN"}</definedName>
    <definedName name="AAS_2" localSheetId="12" hidden="1">{#N/A,#N/A,TRUE,"INGENIERIA";#N/A,#N/A,TRUE,"COMPRAS";#N/A,#N/A,TRUE,"DIRECCION";#N/A,#N/A,TRUE,"RESUMEN"}</definedName>
    <definedName name="AAS_2" localSheetId="3" hidden="1">{#N/A,#N/A,TRUE,"INGENIERIA";#N/A,#N/A,TRUE,"COMPRAS";#N/A,#N/A,TRUE,"DIRECCION";#N/A,#N/A,TRUE,"RESUMEN"}</definedName>
    <definedName name="AAS_2" localSheetId="10" hidden="1">{#N/A,#N/A,TRUE,"INGENIERIA";#N/A,#N/A,TRUE,"COMPRAS";#N/A,#N/A,TRUE,"DIRECCION";#N/A,#N/A,TRUE,"RESUMEN"}</definedName>
    <definedName name="AAS_2" localSheetId="9" hidden="1">{#N/A,#N/A,TRUE,"INGENIERIA";#N/A,#N/A,TRUE,"COMPRAS";#N/A,#N/A,TRUE,"DIRECCION";#N/A,#N/A,TRUE,"RESUMEN"}</definedName>
    <definedName name="AAS_2" localSheetId="13" hidden="1">{#N/A,#N/A,TRUE,"INGENIERIA";#N/A,#N/A,TRUE,"COMPRAS";#N/A,#N/A,TRUE,"DIRECCION";#N/A,#N/A,TRUE,"RESUMEN"}</definedName>
    <definedName name="AAS_2" localSheetId="4" hidden="1">{#N/A,#N/A,TRUE,"INGENIERIA";#N/A,#N/A,TRUE,"COMPRAS";#N/A,#N/A,TRUE,"DIRECCION";#N/A,#N/A,TRUE,"RESUMEN"}</definedName>
    <definedName name="AAS_2" localSheetId="1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CD" localSheetId="6" hidden="1">#REF!</definedName>
    <definedName name="ABCD" localSheetId="14" hidden="1">#REF!</definedName>
    <definedName name="ABCD" localSheetId="12" hidden="1">#REF!</definedName>
    <definedName name="ABCD" localSheetId="3" hidden="1">#REF!</definedName>
    <definedName name="ABCD" localSheetId="10" hidden="1">#REF!</definedName>
    <definedName name="ABCD" localSheetId="13" hidden="1">#REF!</definedName>
    <definedName name="ABCD" localSheetId="4" hidden="1">#REF!</definedName>
    <definedName name="ABCD" localSheetId="11" hidden="1">#REF!</definedName>
    <definedName name="ABCD" hidden="1">#REF!</definedName>
    <definedName name="ABCDE" localSheetId="6" hidden="1">#REF!</definedName>
    <definedName name="ABCDE" localSheetId="14" hidden="1">#REF!</definedName>
    <definedName name="ABCDE" localSheetId="12" hidden="1">#REF!</definedName>
    <definedName name="ABCDE" localSheetId="3" hidden="1">#REF!</definedName>
    <definedName name="ABCDE" localSheetId="10" hidden="1">#REF!</definedName>
    <definedName name="ABCDE" localSheetId="13" hidden="1">#REF!</definedName>
    <definedName name="ABCDE" localSheetId="4" hidden="1">#REF!</definedName>
    <definedName name="ABCDE" localSheetId="11" hidden="1">#REF!</definedName>
    <definedName name="ABCDE" hidden="1">#REF!</definedName>
    <definedName name="ABG">#REF!</definedName>
    <definedName name="ABONO">#REF!</definedName>
    <definedName name="AC">#REF!</definedName>
    <definedName name="AC60FIG">#REF!</definedName>
    <definedName name="ACARREO">#REF!</definedName>
    <definedName name="ACARREO_INTERNO_AGREGADOS">#REF!</definedName>
    <definedName name="ACARREO_INTERNO_CEMENTO">#REF!</definedName>
    <definedName name="ACARREO_INTERNO_CONCRETOPREPARADO">#REF!</definedName>
    <definedName name="ACARREOINTERNO_AGREGADOS">#REF!</definedName>
    <definedName name="ACARREOINTERNO_CEMENTO">#REF!</definedName>
    <definedName name="ACARRH">#REF!</definedName>
    <definedName name="AccessDatabase" localSheetId="12" hidden="1">"C:\C-314\VOLUMENES\volfin4.mdb"</definedName>
    <definedName name="AccessDatabase" hidden="1">"A:\SAIN.mdb"</definedName>
    <definedName name="ace">#REF!</definedName>
    <definedName name="ACERFIG">#REF!</definedName>
    <definedName name="Acero_60.000_psi__incluye_figurada">#REF!</definedName>
    <definedName name="ACERO_APU_S_T_I">#REF!</definedName>
    <definedName name="ACERO_APU_STI">#REF!</definedName>
    <definedName name="ACERO_REFUERZO_STI">#REF!</definedName>
    <definedName name="Acero60000Fig">#REF!</definedName>
    <definedName name="ACOM">#REF!</definedName>
    <definedName name="ACOND">#REF!</definedName>
    <definedName name="ACONDP">#REF!</definedName>
    <definedName name="ACOPLE3">#REF!</definedName>
    <definedName name="ACOPLE4">#REF!</definedName>
    <definedName name="ACOPLE6">#REF!</definedName>
    <definedName name="ACPM">#REF!</definedName>
    <definedName name="Acta">#REF!</definedName>
    <definedName name="Acta1">#REF!</definedName>
    <definedName name="ACTAAJUSTE3" localSheetId="6" hidden="1">{"via1",#N/A,TRUE,"general";"via2",#N/A,TRUE,"general";"via3",#N/A,TRUE,"general"}</definedName>
    <definedName name="ACTAAJUSTE3" localSheetId="14" hidden="1">{"via1",#N/A,TRUE,"general";"via2",#N/A,TRUE,"general";"via3",#N/A,TRUE,"general"}</definedName>
    <definedName name="ACTAAJUSTE3" localSheetId="12" hidden="1">{"via1",#N/A,TRUE,"general";"via2",#N/A,TRUE,"general";"via3",#N/A,TRUE,"general"}</definedName>
    <definedName name="ACTAAJUSTE3" localSheetId="3" hidden="1">{"via1",#N/A,TRUE,"general";"via2",#N/A,TRUE,"general";"via3",#N/A,TRUE,"general"}</definedName>
    <definedName name="ACTAAJUSTE3" localSheetId="10" hidden="1">{"via1",#N/A,TRUE,"general";"via2",#N/A,TRUE,"general";"via3",#N/A,TRUE,"general"}</definedName>
    <definedName name="ACTAAJUSTE3" localSheetId="9" hidden="1">{"via1",#N/A,TRUE,"general";"via2",#N/A,TRUE,"general";"via3",#N/A,TRUE,"general"}</definedName>
    <definedName name="ACTAAJUSTE3" localSheetId="13" hidden="1">{"via1",#N/A,TRUE,"general";"via2",#N/A,TRUE,"general";"via3",#N/A,TRUE,"general"}</definedName>
    <definedName name="ACTAAJUSTE3" localSheetId="4" hidden="1">{"via1",#N/A,TRUE,"general";"via2",#N/A,TRUE,"general";"via3",#N/A,TRUE,"general"}</definedName>
    <definedName name="ACTAAJUSTE3" localSheetId="11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">#REF!</definedName>
    <definedName name="actividades">#REF!</definedName>
    <definedName name="acueducto">#REF!</definedName>
    <definedName name="ACwvu.TAB1." localSheetId="6" hidden="1">[5]Presupuesto_Via_distribuidora!#REF!</definedName>
    <definedName name="ACwvu.TAB1." localSheetId="14" hidden="1">[5]Presupuesto_Via_distribuidora!#REF!</definedName>
    <definedName name="ACwvu.TAB1." localSheetId="12" hidden="1">#REF!</definedName>
    <definedName name="ACwvu.TAB1." localSheetId="3" hidden="1">#REF!</definedName>
    <definedName name="ACwvu.TAB1." localSheetId="10" hidden="1">#REF!</definedName>
    <definedName name="ACwvu.TAB1." localSheetId="4" hidden="1">#REF!</definedName>
    <definedName name="ACwvu.TAB1." localSheetId="11" hidden="1">#REF!</definedName>
    <definedName name="ACwvu.TAB1." hidden="1">#REF!</definedName>
    <definedName name="ACwvu.TAB2." localSheetId="6" hidden="1">[5]Presupuesto_Via_distribuidora!#REF!</definedName>
    <definedName name="ACwvu.TAB2." localSheetId="14" hidden="1">[5]Presupuesto_Via_distribuidora!#REF!</definedName>
    <definedName name="ACwvu.TAB2." localSheetId="12" hidden="1">#REF!</definedName>
    <definedName name="ACwvu.TAB2." localSheetId="3" hidden="1">#REF!</definedName>
    <definedName name="ACwvu.TAB2." localSheetId="10" hidden="1">#REF!</definedName>
    <definedName name="ACwvu.TAB2." localSheetId="4" hidden="1">#REF!</definedName>
    <definedName name="ACwvu.TAB2." localSheetId="11" hidden="1">#REF!</definedName>
    <definedName name="ACwvu.TAB2." hidden="1">#REF!</definedName>
    <definedName name="ACwvu.TAB3." localSheetId="6" hidden="1">[5]Presupuesto_Via_distribuidora!#REF!</definedName>
    <definedName name="ACwvu.TAB3." localSheetId="14" hidden="1">[5]Presupuesto_Via_distribuidora!#REF!</definedName>
    <definedName name="ACwvu.TAB3." localSheetId="12" hidden="1">#REF!</definedName>
    <definedName name="ACwvu.TAB3." localSheetId="3" hidden="1">#REF!</definedName>
    <definedName name="ACwvu.TAB3." localSheetId="10" hidden="1">#REF!</definedName>
    <definedName name="ACwvu.TAB3." localSheetId="4" hidden="1">#REF!</definedName>
    <definedName name="ACwvu.TAB3." localSheetId="11" hidden="1">#REF!</definedName>
    <definedName name="ACwvu.TAB3." hidden="1">#REF!</definedName>
    <definedName name="ACwvu.TAB4." localSheetId="6" hidden="1">[5]Presupuesto_Via_distribuidora!#REF!</definedName>
    <definedName name="ACwvu.TAB4." localSheetId="14" hidden="1">[5]Presupuesto_Via_distribuidora!#REF!</definedName>
    <definedName name="ACwvu.TAB4." localSheetId="12" hidden="1">#REF!</definedName>
    <definedName name="ACwvu.TAB4." localSheetId="3" hidden="1">#REF!</definedName>
    <definedName name="ACwvu.TAB4." localSheetId="10" hidden="1">#REF!</definedName>
    <definedName name="ACwvu.TAB4." localSheetId="4" hidden="1">#REF!</definedName>
    <definedName name="ACwvu.TAB4." localSheetId="11" hidden="1">#REF!</definedName>
    <definedName name="ACwvu.TAB4." hidden="1">#REF!</definedName>
    <definedName name="ACwvu.TAB5." localSheetId="6" hidden="1">[5]Presupuesto_Via_distribuidora!#REF!</definedName>
    <definedName name="ACwvu.TAB5." localSheetId="14" hidden="1">[5]Presupuesto_Via_distribuidora!#REF!</definedName>
    <definedName name="ACwvu.TAB5." localSheetId="12" hidden="1">#REF!</definedName>
    <definedName name="ACwvu.TAB5." localSheetId="3" hidden="1">#REF!</definedName>
    <definedName name="ACwvu.TAB5." localSheetId="10" hidden="1">#REF!</definedName>
    <definedName name="ACwvu.TAB5." localSheetId="4" hidden="1">#REF!</definedName>
    <definedName name="ACwvu.TAB5." localSheetId="11" hidden="1">#REF!</definedName>
    <definedName name="ACwvu.TAB5." hidden="1">#REF!</definedName>
    <definedName name="ad">#REF!</definedName>
    <definedName name="ADFGSDB" localSheetId="6" hidden="1">{"via1",#N/A,TRUE,"general";"via2",#N/A,TRUE,"general";"via3",#N/A,TRUE,"general"}</definedName>
    <definedName name="ADFGSDB" localSheetId="14" hidden="1">{"via1",#N/A,TRUE,"general";"via2",#N/A,TRUE,"general";"via3",#N/A,TRUE,"general"}</definedName>
    <definedName name="ADFGSDB" localSheetId="1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10" hidden="1">{"via1",#N/A,TRUE,"general";"via2",#N/A,TRUE,"general";"via3",#N/A,TRUE,"general"}</definedName>
    <definedName name="ADFGSDB" localSheetId="9" hidden="1">{"via1",#N/A,TRUE,"general";"via2",#N/A,TRUE,"general";"via3",#N/A,TRUE,"general"}</definedName>
    <definedName name="ADFGSDB" localSheetId="1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11" hidden="1">{"via1",#N/A,TRUE,"general";"via2",#N/A,TRUE,"general";"via3",#N/A,TRUE,"general"}</definedName>
    <definedName name="ADFGSDB" hidden="1">{"via1",#N/A,TRUE,"general";"via2",#N/A,TRUE,"general";"via3",#N/A,TRUE,"general"}</definedName>
    <definedName name="ADHEPO">#REF!</definedName>
    <definedName name="ADHEPOX">#REF!</definedName>
    <definedName name="ADHES">#REF!</definedName>
    <definedName name="ADIMPER">#REF!</definedName>
    <definedName name="ADMIN">#REF!</definedName>
    <definedName name="ADMINISTRA">#REF!</definedName>
    <definedName name="ADMINISTRACION">#REF!</definedName>
    <definedName name="Administración">#REF!</definedName>
    <definedName name="ADMM">#REF!</definedName>
    <definedName name="ADMON">#REF!</definedName>
    <definedName name="ADMPU1">#REF!</definedName>
    <definedName name="ADMPU12">#REF!</definedName>
    <definedName name="adoquin">#REF!</definedName>
    <definedName name="ADSAD" localSheetId="6" hidden="1">{"TAB1",#N/A,TRUE,"GENERAL";"TAB2",#N/A,TRUE,"GENERAL";"TAB3",#N/A,TRUE,"GENERAL";"TAB4",#N/A,TRUE,"GENERAL";"TAB5",#N/A,TRUE,"GENERAL"}</definedName>
    <definedName name="ADSAD" localSheetId="14" hidden="1">{"TAB1",#N/A,TRUE,"GENERAL";"TAB2",#N/A,TRUE,"GENERAL";"TAB3",#N/A,TRUE,"GENERAL";"TAB4",#N/A,TRUE,"GENERAL";"TAB5",#N/A,TRUE,"GENERAL"}</definedName>
    <definedName name="ADSAD" localSheetId="1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10" hidden="1">{"TAB1",#N/A,TRUE,"GENERAL";"TAB2",#N/A,TRUE,"GENERAL";"TAB3",#N/A,TRUE,"GENERAL";"TAB4",#N/A,TRUE,"GENERAL";"TAB5",#N/A,TRUE,"GENERAL"}</definedName>
    <definedName name="ADSAD" localSheetId="9" hidden="1">{"TAB1",#N/A,TRUE,"GENERAL";"TAB2",#N/A,TRUE,"GENERAL";"TAB3",#N/A,TRUE,"GENERAL";"TAB4",#N/A,TRUE,"GENERAL";"TAB5",#N/A,TRUE,"GENERAL"}</definedName>
    <definedName name="ADSAD" localSheetId="1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1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localSheetId="6" hidden="1">{"via1",#N/A,TRUE,"general";"via2",#N/A,TRUE,"general";"via3",#N/A,TRUE,"general"}</definedName>
    <definedName name="aefa" localSheetId="14" hidden="1">{"via1",#N/A,TRUE,"general";"via2",#N/A,TRUE,"general";"via3",#N/A,TRUE,"general"}</definedName>
    <definedName name="aefa" localSheetId="1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10" hidden="1">{"via1",#N/A,TRUE,"general";"via2",#N/A,TRUE,"general";"via3",#N/A,TRUE,"general"}</definedName>
    <definedName name="aefa" localSheetId="9" hidden="1">{"via1",#N/A,TRUE,"general";"via2",#N/A,TRUE,"general";"via3",#N/A,TRUE,"general"}</definedName>
    <definedName name="aefa" localSheetId="1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11" hidden="1">{"via1",#N/A,TRUE,"general";"via2",#N/A,TRUE,"general";"via3",#N/A,TRUE,"general"}</definedName>
    <definedName name="aefa" hidden="1">{"via1",#N/A,TRUE,"general";"via2",#N/A,TRUE,"general";"via3",#N/A,TRUE,"general"}</definedName>
    <definedName name="AF">#REF!</definedName>
    <definedName name="afdsw" localSheetId="6" hidden="1">{"TAB1",#N/A,TRUE,"GENERAL";"TAB2",#N/A,TRUE,"GENERAL";"TAB3",#N/A,TRUE,"GENERAL";"TAB4",#N/A,TRUE,"GENERAL";"TAB5",#N/A,TRUE,"GENERAL"}</definedName>
    <definedName name="afdsw" localSheetId="14" hidden="1">{"TAB1",#N/A,TRUE,"GENERAL";"TAB2",#N/A,TRUE,"GENERAL";"TAB3",#N/A,TRUE,"GENERAL";"TAB4",#N/A,TRUE,"GENERAL";"TAB5",#N/A,TRUE,"GENERAL"}</definedName>
    <definedName name="afdsw" localSheetId="1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10" hidden="1">{"TAB1",#N/A,TRUE,"GENERAL";"TAB2",#N/A,TRUE,"GENERAL";"TAB3",#N/A,TRUE,"GENERAL";"TAB4",#N/A,TRUE,"GENERAL";"TAB5",#N/A,TRUE,"GENERAL"}</definedName>
    <definedName name="afdsw" localSheetId="9" hidden="1">{"TAB1",#N/A,TRUE,"GENERAL";"TAB2",#N/A,TRUE,"GENERAL";"TAB3",#N/A,TRUE,"GENERAL";"TAB4",#N/A,TRUE,"GENERAL";"TAB5",#N/A,TRUE,"GENERAL"}</definedName>
    <definedName name="afdsw" localSheetId="1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1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IRMADO">#REF!</definedName>
    <definedName name="Afranio">#REF!</definedName>
    <definedName name="AFYB02">#REF!</definedName>
    <definedName name="AG">#REF!</definedName>
    <definedName name="agdsgg" localSheetId="6" hidden="1">{"via1",#N/A,TRUE,"general";"via2",#N/A,TRUE,"general";"via3",#N/A,TRUE,"general"}</definedName>
    <definedName name="agdsgg" localSheetId="14" hidden="1">{"via1",#N/A,TRUE,"general";"via2",#N/A,TRUE,"general";"via3",#N/A,TRUE,"general"}</definedName>
    <definedName name="agdsgg" localSheetId="1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10" hidden="1">{"via1",#N/A,TRUE,"general";"via2",#N/A,TRUE,"general";"via3",#N/A,TRUE,"general"}</definedName>
    <definedName name="agdsgg" localSheetId="9" hidden="1">{"via1",#N/A,TRUE,"general";"via2",#N/A,TRUE,"general";"via3",#N/A,TRUE,"general"}</definedName>
    <definedName name="agdsgg" localSheetId="1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11" hidden="1">{"via1",#N/A,TRUE,"general";"via2",#N/A,TRUE,"general";"via3",#N/A,TRUE,"general"}</definedName>
    <definedName name="agdsgg" hidden="1">{"via1",#N/A,TRUE,"general";"via2",#N/A,TRUE,"general";"via3",#N/A,TRUE,"general"}</definedName>
    <definedName name="AGRANU">#REF!</definedName>
    <definedName name="AGRICOLA">#REF!</definedName>
    <definedName name="Agua">#REF!</definedName>
    <definedName name="AH">#REF!</definedName>
    <definedName name="AHPF1">#REF!</definedName>
    <definedName name="AHPF12">#REF!</definedName>
    <definedName name="AI">#REF!</definedName>
    <definedName name="AIU">#REF!</definedName>
    <definedName name="AIU.">#REF!</definedName>
    <definedName name="AIU_">#REF!</definedName>
    <definedName name="AIU_1">#REF!</definedName>
    <definedName name="AIU_2">#REF!</definedName>
    <definedName name="aiun">#REF!</definedName>
    <definedName name="AJ">#REF!</definedName>
    <definedName name="Ajizal">#REF!</definedName>
    <definedName name="AK">#REF!</definedName>
    <definedName name="AL">#REF!</definedName>
    <definedName name="alambre">#REF!</definedName>
    <definedName name="Alambre_negro_no._18">#REF!</definedName>
    <definedName name="ALAMBRE_PUA_CALIBRE14">#REF!</definedName>
    <definedName name="ALANR">#REF!</definedName>
    <definedName name="alcantarillado">#REF!</definedName>
    <definedName name="ale">#REF!</definedName>
    <definedName name="ALGALV">#REF!</definedName>
    <definedName name="ALIV487">#REF!</definedName>
    <definedName name="Almacenista">#REF!</definedName>
    <definedName name="ALPUA">#REF!</definedName>
    <definedName name="AM">#REF!</definedName>
    <definedName name="Ambien" localSheetId="6" hidden="1">#REF!</definedName>
    <definedName name="Ambien" localSheetId="14" hidden="1">#REF!</definedName>
    <definedName name="Ambien" localSheetId="12" hidden="1">#REF!</definedName>
    <definedName name="Ambien" localSheetId="3" hidden="1">#REF!</definedName>
    <definedName name="Ambien" localSheetId="10" hidden="1">#REF!</definedName>
    <definedName name="Ambien" localSheetId="13" hidden="1">#REF!</definedName>
    <definedName name="Ambien" localSheetId="4" hidden="1">#REF!</definedName>
    <definedName name="Ambien" localSheetId="11" hidden="1">#REF!</definedName>
    <definedName name="Ambien" hidden="1">#REF!</definedName>
    <definedName name="AN">#REF!</definedName>
    <definedName name="ANALISIS">#REF!</definedName>
    <definedName name="ANDAM">#REF!</definedName>
    <definedName name="ANDAMIO_MULTIDIRECCIONAL">#REF!</definedName>
    <definedName name="ANDRESVARGAS" localSheetId="12" hidden="1">{"via1",#N/A,TRUE,"general";"via2",#N/A,TRUE,"general";"via3",#N/A,TRUE,"general"}</definedName>
    <definedName name="ANDRESVARGAS" localSheetId="13" hidden="1">{"via1",#N/A,TRUE,"general";"via2",#N/A,TRUE,"general";"via3",#N/A,TRUE,"general"}</definedName>
    <definedName name="ANDRESVARGAS" localSheetId="4" hidden="1">{"via1",#N/A,TRUE,"general";"via2",#N/A,TRUE,"general";"via3",#N/A,TRUE,"general"}</definedName>
    <definedName name="ANDRESVARGAS" hidden="1">{"via1",#N/A,TRUE,"general";"via2",#N/A,TRUE,"general";"via3",#N/A,TRUE,"general"}</definedName>
    <definedName name="ANG2X2">#REF!</definedName>
    <definedName name="ANGULO">#REF!</definedName>
    <definedName name="anscount" hidden="1">1</definedName>
    <definedName name="antisol">#REF!</definedName>
    <definedName name="ANTRA">#REF!</definedName>
    <definedName name="AÑO">#REF!</definedName>
    <definedName name="AO">#REF!</definedName>
    <definedName name="AP">#REF!</definedName>
    <definedName name="Ap_con_2000">#REF!</definedName>
    <definedName name="Ap_con_3000">#REF!</definedName>
    <definedName name="Ap_Mor">#REF!</definedName>
    <definedName name="apu">#REF!</definedName>
    <definedName name="APU_ACERO_STI">#REF!</definedName>
    <definedName name="APU_AUX" localSheetId="6">'[6]4.1-APU Aux'!$B$5:$H$120</definedName>
    <definedName name="APU_AUX" localSheetId="14">'[7]4.1-APU Aux'!$B$5:$H$119</definedName>
    <definedName name="APU_AUX" localSheetId="12">#REF!</definedName>
    <definedName name="APU_AUX" localSheetId="3">#REF!</definedName>
    <definedName name="APU_AUX" localSheetId="10">#REF!</definedName>
    <definedName name="APU_AUX" localSheetId="9">#REF!</definedName>
    <definedName name="APU_AUX" localSheetId="13">#REF!</definedName>
    <definedName name="APU_AUX" localSheetId="4">#REF!</definedName>
    <definedName name="APU_AUX" localSheetId="11">#REF!</definedName>
    <definedName name="APU_AUX">'4.1-APU Aux'!$B$4:$H$43</definedName>
    <definedName name="APU_AUXILIARES" localSheetId="6">'[8]APU AUXILIARES'!$A:$G</definedName>
    <definedName name="APU_AUXILIARES" localSheetId="14">'[8]APU AUXILIARES'!$A:$G</definedName>
    <definedName name="APU_AUXILIARES" localSheetId="12">#REF!</definedName>
    <definedName name="APU_AUXILIARES" localSheetId="13">#REF!</definedName>
    <definedName name="APU_AUXILIARES" localSheetId="11">#REF!</definedName>
    <definedName name="APU_AUXILIARES">#REF!</definedName>
    <definedName name="APU_AUXILIARES_1">#REF!</definedName>
    <definedName name="APU_AUXILIARES_3" localSheetId="12">#REF!</definedName>
    <definedName name="APU_AUXILIARES_3" localSheetId="4">#REF!</definedName>
    <definedName name="APU_AUXILIARES_3">#REF!</definedName>
    <definedName name="APU_AUXILIARES_4" localSheetId="12">#REF!</definedName>
    <definedName name="APU_AUXILIARES_4" localSheetId="4">#REF!</definedName>
    <definedName name="APU_AUXILIARES_4">#REF!</definedName>
    <definedName name="APU_AUXILIARES_5" localSheetId="12">#REF!</definedName>
    <definedName name="APU_AUXILIARES_5" localSheetId="4">#REF!</definedName>
    <definedName name="APU_AUXILIARES_5">#REF!</definedName>
    <definedName name="APU_AUXILIARES_6" localSheetId="12">#REF!</definedName>
    <definedName name="APU_AUXILIARES_6" localSheetId="4">#REF!</definedName>
    <definedName name="APU_AUXILIARES_6">#REF!</definedName>
    <definedName name="APU_AXULIARES_2">#REF!</definedName>
    <definedName name="APUSENDEROSVILLALILIAM">#REF!</definedName>
    <definedName name="APUVNR" localSheetId="6">'4-APU VIV'!$B$4:$H$57</definedName>
    <definedName name="APUVNR">#REF!</definedName>
    <definedName name="AQ">#REF!</definedName>
    <definedName name="aqaq" localSheetId="6" hidden="1">{"TAB1",#N/A,TRUE,"GENERAL";"TAB2",#N/A,TRUE,"GENERAL";"TAB3",#N/A,TRUE,"GENERAL";"TAB4",#N/A,TRUE,"GENERAL";"TAB5",#N/A,TRUE,"GENERAL"}</definedName>
    <definedName name="aqaq" localSheetId="14" hidden="1">{"TAB1",#N/A,TRUE,"GENERAL";"TAB2",#N/A,TRUE,"GENERAL";"TAB3",#N/A,TRUE,"GENERAL";"TAB4",#N/A,TRUE,"GENERAL";"TAB5",#N/A,TRUE,"GENERAL"}</definedName>
    <definedName name="aqaq" localSheetId="1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10" hidden="1">{"TAB1",#N/A,TRUE,"GENERAL";"TAB2",#N/A,TRUE,"GENERAL";"TAB3",#N/A,TRUE,"GENERAL";"TAB4",#N/A,TRUE,"GENERAL";"TAB5",#N/A,TRUE,"GENERAL"}</definedName>
    <definedName name="aqaq" localSheetId="9" hidden="1">{"TAB1",#N/A,TRUE,"GENERAL";"TAB2",#N/A,TRUE,"GENERAL";"TAB3",#N/A,TRUE,"GENERAL";"TAB4",#N/A,TRUE,"GENERAL";"TAB5",#N/A,TRUE,"GENERAL"}</definedName>
    <definedName name="aqaq" localSheetId="1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1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">#REF!</definedName>
    <definedName name="Ar_con_2000">#REF!</definedName>
    <definedName name="Ar_con_3000">#REF!</definedName>
    <definedName name="Ar_Mor">#REF!</definedName>
    <definedName name="ARANA">#REF!</definedName>
    <definedName name="ARAND">#REF!</definedName>
    <definedName name="ARAND1">#REF!</definedName>
    <definedName name="ARAND7">#REF!</definedName>
    <definedName name="arbol">#REF!</definedName>
    <definedName name="arbolunmetro">#REF!</definedName>
    <definedName name="are">#REF!</definedName>
    <definedName name="Área_de_Cantidades">#REF!</definedName>
    <definedName name="_xlnm.Extract">#REF!</definedName>
    <definedName name="_xlnm.Print_Area" localSheetId="1">'1-Resumen Ejecutivo'!$B$2:$F$49</definedName>
    <definedName name="_xlnm.Print_Area" localSheetId="8">'2-Parque infantil'!$B$2:$I$27</definedName>
    <definedName name="_xlnm.Print_Area" localSheetId="2">'2-Presupuesto'!$B$2:$J$15</definedName>
    <definedName name="_xlnm.Print_Area" localSheetId="5">'4.1-APU Aux'!$B$2:$H$144</definedName>
    <definedName name="_xlnm.Print_Area" localSheetId="7">'4.2-Insumos '!$C$3:$H$857</definedName>
    <definedName name="_xlnm.Print_Area" localSheetId="6">'4-APU VIV'!$B$2:$H$57</definedName>
    <definedName name="_xlnm.Print_Area" localSheetId="14">'6.2 PMGSA'!$B$2:$J$66</definedName>
    <definedName name="_xlnm.Print_Area" localSheetId="16">'Base Calculo FM'!$B$2:$D$66</definedName>
    <definedName name="_xlnm.Print_Area" localSheetId="3">'CANT URBANISMO'!$B$2:$J$1475</definedName>
    <definedName name="_xlnm.Print_Area" localSheetId="10">'Costos Administracion'!$B$2:$J$47</definedName>
    <definedName name="_xlnm.Print_Area" localSheetId="13">OBRA_PÓLIZAS!$A$1:$I$36</definedName>
    <definedName name="_xlnm.Print_Area" localSheetId="4">'Otros Costos Admin'!$B$2:$J$16</definedName>
    <definedName name="_xlnm.Print_Area">#REF!</definedName>
    <definedName name="Area_de_Impresion_2">#REF!</definedName>
    <definedName name="areaprotegida">#REF!</definedName>
    <definedName name="ARELC">#REF!</definedName>
    <definedName name="ARELF">#REF!</definedName>
    <definedName name="ARENA">#REF!</definedName>
    <definedName name="ARENA_CONCRETO">#REF!</definedName>
    <definedName name="Arena_fina">#REF!</definedName>
    <definedName name="Arena_lavada_de_peña">#REF!</definedName>
    <definedName name="ARENA_PEGA">#REF!</definedName>
    <definedName name="ARENC">#REF!</definedName>
    <definedName name="ARENF">#REF!</definedName>
    <definedName name="ARENI">#REF!</definedName>
    <definedName name="ARENILLA">#REF!</definedName>
    <definedName name="ARENP">#REF!</definedName>
    <definedName name="ARENREV">#REF!</definedName>
    <definedName name="AREPE">#REF!</definedName>
    <definedName name="AROTAP">#REF!</definedName>
    <definedName name="ARRENDAM1" localSheetId="6" hidden="1">{#N/A,#N/A,FALSE,"Aging Summary";#N/A,#N/A,FALSE,"Ratio Analysis";#N/A,#N/A,FALSE,"Test 120 Day Accts";#N/A,#N/A,FALSE,"Tickmarks"}</definedName>
    <definedName name="ARRENDAM1" localSheetId="14" hidden="1">{#N/A,#N/A,FALSE,"Aging Summary";#N/A,#N/A,FALSE,"Ratio Analysis";#N/A,#N/A,FALSE,"Test 120 Day Accts";#N/A,#N/A,FALSE,"Tickmarks"}</definedName>
    <definedName name="ARRENDAM1" localSheetId="16" hidden="1">{#N/A,#N/A,FALSE,"Aging Summary";#N/A,#N/A,FALSE,"Ratio Analysis";#N/A,#N/A,FALSE,"Test 120 Day Accts";#N/A,#N/A,FALSE,"Tickmarks"}</definedName>
    <definedName name="ARRENDAM1" localSheetId="12" hidden="1">{#N/A,#N/A,FALSE,"Aging Summary";#N/A,#N/A,FALSE,"Ratio Analysis";#N/A,#N/A,FALSE,"Test 120 Day Accts";#N/A,#N/A,FALSE,"Tickmarks"}</definedName>
    <definedName name="ARRENDAM1" localSheetId="3" hidden="1">{#N/A,#N/A,FALSE,"Aging Summary";#N/A,#N/A,FALSE,"Ratio Analysis";#N/A,#N/A,FALSE,"Test 120 Day Accts";#N/A,#N/A,FALSE,"Tickmarks"}</definedName>
    <definedName name="ARRENDAM1" localSheetId="10" hidden="1">{#N/A,#N/A,FALSE,"Aging Summary";#N/A,#N/A,FALSE,"Ratio Analysis";#N/A,#N/A,FALSE,"Test 120 Day Accts";#N/A,#N/A,FALSE,"Tickmarks"}</definedName>
    <definedName name="ARRENDAM1" localSheetId="9" hidden="1">{#N/A,#N/A,FALSE,"Aging Summary";#N/A,#N/A,FALSE,"Ratio Analysis";#N/A,#N/A,FALSE,"Test 120 Day Accts";#N/A,#N/A,FALSE,"Tickmarks"}</definedName>
    <definedName name="ARRENDAM1" localSheetId="13" hidden="1">{#N/A,#N/A,FALSE,"Aging Summary";#N/A,#N/A,FALSE,"Ratio Analysis";#N/A,#N/A,FALSE,"Test 120 Day Accts";#N/A,#N/A,FALSE,"Tickmarks"}</definedName>
    <definedName name="ARRENDAM1" localSheetId="4" hidden="1">{#N/A,#N/A,FALSE,"Aging Summary";#N/A,#N/A,FALSE,"Ratio Analysis";#N/A,#N/A,FALSE,"Test 120 Day Accts";#N/A,#N/A,FALSE,"Tickmarks"}</definedName>
    <definedName name="ARRENDAM1" localSheetId="11" hidden="1">{#N/A,#N/A,FALSE,"Aging Summary";#N/A,#N/A,FALSE,"Ratio Analysis";#N/A,#N/A,FALSE,"Test 120 Day Accts";#N/A,#N/A,FALSE,"Tickmarks"}</definedName>
    <definedName name="ARRENDAM1" hidden="1">{#N/A,#N/A,FALSE,"Aging Summary";#N/A,#N/A,FALSE,"Ratio Analysis";#N/A,#N/A,FALSE,"Test 120 Day Accts";#N/A,#N/A,FALSE,"Tickmarks"}</definedName>
    <definedName name="ARRENDAMIENTO" localSheetId="6" hidden="1">{#N/A,#N/A,FALSE,"Aging Summary";#N/A,#N/A,FALSE,"Ratio Analysis";#N/A,#N/A,FALSE,"Test 120 Day Accts";#N/A,#N/A,FALSE,"Tickmarks"}</definedName>
    <definedName name="ARRENDAMIENTO" localSheetId="14" hidden="1">{#N/A,#N/A,FALSE,"Aging Summary";#N/A,#N/A,FALSE,"Ratio Analysis";#N/A,#N/A,FALSE,"Test 120 Day Accts";#N/A,#N/A,FALSE,"Tickmarks"}</definedName>
    <definedName name="ARRENDAMIENTO" localSheetId="16" hidden="1">{#N/A,#N/A,FALSE,"Aging Summary";#N/A,#N/A,FALSE,"Ratio Analysis";#N/A,#N/A,FALSE,"Test 120 Day Accts";#N/A,#N/A,FALSE,"Tickmarks"}</definedName>
    <definedName name="ARRENDAMIENTO" localSheetId="12" hidden="1">{#N/A,#N/A,FALSE,"Aging Summary";#N/A,#N/A,FALSE,"Ratio Analysis";#N/A,#N/A,FALSE,"Test 120 Day Accts";#N/A,#N/A,FALSE,"Tickmarks"}</definedName>
    <definedName name="ARRENDAMIENTO" localSheetId="3" hidden="1">{#N/A,#N/A,FALSE,"Aging Summary";#N/A,#N/A,FALSE,"Ratio Analysis";#N/A,#N/A,FALSE,"Test 120 Day Accts";#N/A,#N/A,FALSE,"Tickmarks"}</definedName>
    <definedName name="ARRENDAMIENTO" localSheetId="10" hidden="1">{#N/A,#N/A,FALSE,"Aging Summary";#N/A,#N/A,FALSE,"Ratio Analysis";#N/A,#N/A,FALSE,"Test 120 Day Accts";#N/A,#N/A,FALSE,"Tickmarks"}</definedName>
    <definedName name="ARRENDAMIENTO" localSheetId="9" hidden="1">{#N/A,#N/A,FALSE,"Aging Summary";#N/A,#N/A,FALSE,"Ratio Analysis";#N/A,#N/A,FALSE,"Test 120 Day Accts";#N/A,#N/A,FALSE,"Tickmarks"}</definedName>
    <definedName name="ARRENDAMIENTO" localSheetId="13" hidden="1">{#N/A,#N/A,FALSE,"Aging Summary";#N/A,#N/A,FALSE,"Ratio Analysis";#N/A,#N/A,FALSE,"Test 120 Day Accts";#N/A,#N/A,FALSE,"Tickmarks"}</definedName>
    <definedName name="ARRENDAMIENTO" localSheetId="4" hidden="1">{#N/A,#N/A,FALSE,"Aging Summary";#N/A,#N/A,FALSE,"Ratio Analysis";#N/A,#N/A,FALSE,"Test 120 Day Accts";#N/A,#N/A,FALSE,"Tickmarks"}</definedName>
    <definedName name="ARRENDAMIENTO" localSheetId="1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TURO">#REF!</definedName>
    <definedName name="AS">#REF!</definedName>
    <definedName name="AS2DocOpenMode" hidden="1">"AS2DocumentEdit"</definedName>
    <definedName name="ASB">#REF!</definedName>
    <definedName name="ASD" localSheetId="6" hidden="1">{"via1",#N/A,TRUE,"general";"via2",#N/A,TRUE,"general";"via3",#N/A,TRUE,"general"}</definedName>
    <definedName name="ASD" localSheetId="14" hidden="1">{"via1",#N/A,TRUE,"general";"via2",#N/A,TRUE,"general";"via3",#N/A,TRUE,"general"}</definedName>
    <definedName name="ASD" localSheetId="1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10" hidden="1">{"via1",#N/A,TRUE,"general";"via2",#N/A,TRUE,"general";"via3",#N/A,TRUE,"general"}</definedName>
    <definedName name="ASD" localSheetId="9" hidden="1">{"via1",#N/A,TRUE,"general";"via2",#N/A,TRUE,"general";"via3",#N/A,TRUE,"general"}</definedName>
    <definedName name="ASD" localSheetId="1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1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14" hidden="1">{"via1",#N/A,TRUE,"general";"via2",#N/A,TRUE,"general";"via3",#N/A,TRUE,"general"}</definedName>
    <definedName name="ASDA" localSheetId="1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9" hidden="1">{"via1",#N/A,TRUE,"general";"via2",#N/A,TRUE,"general";"via3",#N/A,TRUE,"general"}</definedName>
    <definedName name="ASDA" localSheetId="1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1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14" hidden="1">{"TAB1",#N/A,TRUE,"GENERAL";"TAB2",#N/A,TRUE,"GENERAL";"TAB3",#N/A,TRUE,"GENERAL";"TAB4",#N/A,TRUE,"GENERAL";"TAB5",#N/A,TRUE,"GENERAL"}</definedName>
    <definedName name="asdasd" localSheetId="1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9" hidden="1">{"TAB1",#N/A,TRUE,"GENERAL";"TAB2",#N/A,TRUE,"GENERAL";"TAB3",#N/A,TRUE,"GENERAL";"TAB4",#N/A,TRUE,"GENERAL";"TAB5",#N/A,TRUE,"GENERAL"}</definedName>
    <definedName name="asdasd" localSheetId="1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1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6" hidden="1">{"via1",#N/A,TRUE,"general";"via2",#N/A,TRUE,"general";"via3",#N/A,TRUE,"general"}</definedName>
    <definedName name="asdf" localSheetId="14" hidden="1">{"via1",#N/A,TRUE,"general";"via2",#N/A,TRUE,"general";"via3",#N/A,TRUE,"general"}</definedName>
    <definedName name="asdf" localSheetId="1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10" hidden="1">{"via1",#N/A,TRUE,"general";"via2",#N/A,TRUE,"general";"via3",#N/A,TRUE,"general"}</definedName>
    <definedName name="asdf" localSheetId="9" hidden="1">{"via1",#N/A,TRUE,"general";"via2",#N/A,TRUE,"general";"via3",#N/A,TRUE,"general"}</definedName>
    <definedName name="asdf" localSheetId="1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1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14" hidden="1">{"via1",#N/A,TRUE,"general";"via2",#N/A,TRUE,"general";"via3",#N/A,TRUE,"general"}</definedName>
    <definedName name="asdfa" localSheetId="1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9" hidden="1">{"via1",#N/A,TRUE,"general";"via2",#N/A,TRUE,"general";"via3",#N/A,TRUE,"general"}</definedName>
    <definedName name="asdfa" localSheetId="1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11" hidden="1">{"via1",#N/A,TRUE,"general";"via2",#N/A,TRUE,"general";"via3",#N/A,TRUE,"general"}</definedName>
    <definedName name="asdfa" hidden="1">{"via1",#N/A,TRUE,"general";"via2",#N/A,TRUE,"general";"via3",#N/A,TRUE,"general"}</definedName>
    <definedName name="Asesor_de_Tráfico" localSheetId="4">#REF!</definedName>
    <definedName name="Asesor_de_Tráfico">#REF!</definedName>
    <definedName name="ASFALT">#REF!</definedName>
    <definedName name="asfasd" localSheetId="6" hidden="1">{"via1",#N/A,TRUE,"general";"via2",#N/A,TRUE,"general";"via3",#N/A,TRUE,"general"}</definedName>
    <definedName name="asfasd" localSheetId="14" hidden="1">{"via1",#N/A,TRUE,"general";"via2",#N/A,TRUE,"general";"via3",#N/A,TRUE,"general"}</definedName>
    <definedName name="asfasd" localSheetId="1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10" hidden="1">{"via1",#N/A,TRUE,"general";"via2",#N/A,TRUE,"general";"via3",#N/A,TRUE,"general"}</definedName>
    <definedName name="asfasd" localSheetId="9" hidden="1">{"via1",#N/A,TRUE,"general";"via2",#N/A,TRUE,"general";"via3",#N/A,TRUE,"general"}</definedName>
    <definedName name="asfasd" localSheetId="1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1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14" hidden="1">{"via1",#N/A,TRUE,"general";"via2",#N/A,TRUE,"general";"via3",#N/A,TRUE,"general"}</definedName>
    <definedName name="asfasdl" localSheetId="1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9" hidden="1">{"via1",#N/A,TRUE,"general";"via2",#N/A,TRUE,"general";"via3",#N/A,TRUE,"general"}</definedName>
    <definedName name="asfasdl" localSheetId="1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1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14" hidden="1">{"TAB1",#N/A,TRUE,"GENERAL";"TAB2",#N/A,TRUE,"GENERAL";"TAB3",#N/A,TRUE,"GENERAL";"TAB4",#N/A,TRUE,"GENERAL";"TAB5",#N/A,TRUE,"GENERAL"}</definedName>
    <definedName name="asff" localSheetId="1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10" hidden="1">{"TAB1",#N/A,TRUE,"GENERAL";"TAB2",#N/A,TRUE,"GENERAL";"TAB3",#N/A,TRUE,"GENERAL";"TAB4",#N/A,TRUE,"GENERAL";"TAB5",#N/A,TRUE,"GENERAL"}</definedName>
    <definedName name="asff" localSheetId="9" hidden="1">{"TAB1",#N/A,TRUE,"GENERAL";"TAB2",#N/A,TRUE,"GENERAL";"TAB3",#N/A,TRUE,"GENERAL";"TAB4",#N/A,TRUE,"GENERAL";"TAB5",#N/A,TRUE,"GENERAL"}</definedName>
    <definedName name="asff" localSheetId="1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1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6" hidden="1">{"via1",#N/A,TRUE,"general";"via2",#N/A,TRUE,"general";"via3",#N/A,TRUE,"general"}</definedName>
    <definedName name="asfghjoi" localSheetId="14" hidden="1">{"via1",#N/A,TRUE,"general";"via2",#N/A,TRUE,"general";"via3",#N/A,TRUE,"general"}</definedName>
    <definedName name="asfghjoi" localSheetId="1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10" hidden="1">{"via1",#N/A,TRUE,"general";"via2",#N/A,TRUE,"general";"via3",#N/A,TRUE,"general"}</definedName>
    <definedName name="asfghjoi" localSheetId="9" hidden="1">{"via1",#N/A,TRUE,"general";"via2",#N/A,TRUE,"general";"via3",#N/A,TRUE,"general"}</definedName>
    <definedName name="asfghjoi" localSheetId="1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1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14" hidden="1">{"TAB1",#N/A,TRUE,"GENERAL";"TAB2",#N/A,TRUE,"GENERAL";"TAB3",#N/A,TRUE,"GENERAL";"TAB4",#N/A,TRUE,"GENERAL";"TAB5",#N/A,TRUE,"GENERAL"}</definedName>
    <definedName name="asojkdr" localSheetId="1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10" hidden="1">{"TAB1",#N/A,TRUE,"GENERAL";"TAB2",#N/A,TRUE,"GENERAL";"TAB3",#N/A,TRUE,"GENERAL";"TAB4",#N/A,TRUE,"GENERAL";"TAB5",#N/A,TRUE,"GENERAL"}</definedName>
    <definedName name="asojkdr" localSheetId="9" hidden="1">{"TAB1",#N/A,TRUE,"GENERAL";"TAB2",#N/A,TRUE,"GENERAL";"TAB3",#N/A,TRUE,"GENERAL";"TAB4",#N/A,TRUE,"GENERAL";"TAB5",#N/A,TRUE,"GENERAL"}</definedName>
    <definedName name="asojkdr" localSheetId="1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1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T">#REF!</definedName>
    <definedName name="AU">#REF!</definedName>
    <definedName name="aui">#REF!</definedName>
    <definedName name="auxilio">#REF!</definedName>
    <definedName name="AV">#REF!</definedName>
    <definedName name="AW">#REF!</definedName>
    <definedName name="AX">#REF!</definedName>
    <definedName name="ay">#REF!</definedName>
    <definedName name="ayu">#REF!</definedName>
    <definedName name="AYUDA">#REF!</definedName>
    <definedName name="AYUDA_">#REF!</definedName>
    <definedName name="ayudante">#REF!</definedName>
    <definedName name="AYUDAR">#REF!</definedName>
    <definedName name="AYUDE">#REF!</definedName>
    <definedName name="AYUDR">#REF!</definedName>
    <definedName name="AZ">#REF!</definedName>
    <definedName name="azaz" localSheetId="6" hidden="1">{"TAB1",#N/A,TRUE,"GENERAL";"TAB2",#N/A,TRUE,"GENERAL";"TAB3",#N/A,TRUE,"GENERAL";"TAB4",#N/A,TRUE,"GENERAL";"TAB5",#N/A,TRUE,"GENERAL"}</definedName>
    <definedName name="azaz" localSheetId="14" hidden="1">{"TAB1",#N/A,TRUE,"GENERAL";"TAB2",#N/A,TRUE,"GENERAL";"TAB3",#N/A,TRUE,"GENERAL";"TAB4",#N/A,TRUE,"GENERAL";"TAB5",#N/A,TRUE,"GENERAL"}</definedName>
    <definedName name="azaz" localSheetId="1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9" hidden="1">{"TAB1",#N/A,TRUE,"GENERAL";"TAB2",#N/A,TRUE,"GENERAL";"TAB3",#N/A,TRUE,"GENERAL";"TAB4",#N/A,TRUE,"GENERAL";"TAB5",#N/A,TRUE,"GENERAL"}</definedName>
    <definedName name="azaz" localSheetId="1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1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6" hidden="1">{"PYGS",#N/A,FALSE,"PYG";"ACTIS",#N/A,FALSE,"BCE_GRAL-ACTIVO";"PASIS",#N/A,FALSE,"BCE_GRAL-PASIVO-PATRIM";"CAJAS",#N/A,FALSE,"CAJA"}</definedName>
    <definedName name="B" localSheetId="14" hidden="1">{"PYGS",#N/A,FALSE,"PYG";"ACTIS",#N/A,FALSE,"BCE_GRAL-ACTIVO";"PASIS",#N/A,FALSE,"BCE_GRAL-PASIVO-PATRIM";"CAJAS",#N/A,FALSE,"CAJA"}</definedName>
    <definedName name="B" localSheetId="16" hidden="1">{"PYGS",#N/A,FALSE,"PYG";"ACTIS",#N/A,FALSE,"BCE_GRAL-ACTIVO";"PASIS",#N/A,FALSE,"BCE_GRAL-PASIVO-PATRIM";"CAJAS",#N/A,FALSE,"CAJA"}</definedName>
    <definedName name="B" localSheetId="12" hidden="1">{"via1",#N/A,TRUE,"general";"via2",#N/A,TRUE,"general";"via3",#N/A,TRUE,"general"}</definedName>
    <definedName name="B" localSheetId="3" hidden="1">{"PYGS",#N/A,FALSE,"PYG";"ACTIS",#N/A,FALSE,"BCE_GRAL-ACTIVO";"PASIS",#N/A,FALSE,"BCE_GRAL-PASIVO-PATRIM";"CAJAS",#N/A,FALSE,"CAJA"}</definedName>
    <definedName name="B" localSheetId="10" hidden="1">{"PYGS",#N/A,FALSE,"PYG";"ACTIS",#N/A,FALSE,"BCE_GRAL-ACTIVO";"PASIS",#N/A,FALSE,"BCE_GRAL-PASIVO-PATRIM";"CAJAS",#N/A,FALSE,"CAJA"}</definedName>
    <definedName name="B" localSheetId="9" hidden="1">{"via1",#N/A,TRUE,"general";"via2",#N/A,TRUE,"general";"via3",#N/A,TRUE,"general"}</definedName>
    <definedName name="B" localSheetId="13" hidden="1">{"via1",#N/A,TRUE,"general";"via2",#N/A,TRUE,"general";"via3",#N/A,TRUE,"general"}</definedName>
    <definedName name="B" localSheetId="4" hidden="1">{"PYGS",#N/A,FALSE,"PYG";"ACTIS",#N/A,FALSE,"BCE_GRAL-ACTIVO";"PASIS",#N/A,FALSE,"BCE_GRAL-PASIVO-PATRIM";"CAJAS",#N/A,FALSE,"CAJA"}</definedName>
    <definedName name="B" localSheetId="11" hidden="1">{"PYGS",#N/A,FALSE,"PYG";"ACTIS",#N/A,FALSE,"BCE_GRAL-ACTIVO";"PASIS",#N/A,FALSE,"BCE_GRAL-PASIVO-PATRIM";"CAJAS",#N/A,FALSE,"CAJA"}</definedName>
    <definedName name="B" hidden="1">{"PYGS",#N/A,FALSE,"PYG";"ACTIS",#N/A,FALSE,"BCE_GRAL-ACTIVO";"PASIS",#N/A,FALSE,"BCE_GRAL-PASIVO-PATRIM";"CAJAS",#N/A,FALSE,"CAJA"}</definedName>
    <definedName name="b2.37">#REF!</definedName>
    <definedName name="BA">#REF!</definedName>
    <definedName name="band">#REF!</definedName>
    <definedName name="bandera">#REF!</definedName>
    <definedName name="Barreras_plasticas_de_Aproximación__Maletines_tipo_Newjersy__o_similar">#REF!</definedName>
    <definedName name="Base">#REF!</definedName>
    <definedName name="Base_datos_IM">#REF!</definedName>
    <definedName name="BASE_GRANULAR">#REF!</definedName>
    <definedName name="_xlnm.Database">#REF!</definedName>
    <definedName name="BASEG">#REF!</definedName>
    <definedName name="BASEGRANULAR">#REF!</definedName>
    <definedName name="BASEPRE">#REF!</definedName>
    <definedName name="BB">#REF!</definedName>
    <definedName name="bbbbbb" localSheetId="6" hidden="1">{"via1",#N/A,TRUE,"general";"via2",#N/A,TRUE,"general";"via3",#N/A,TRUE,"general"}</definedName>
    <definedName name="bbbbbb" localSheetId="14" hidden="1">{"via1",#N/A,TRUE,"general";"via2",#N/A,TRUE,"general";"via3",#N/A,TRUE,"general"}</definedName>
    <definedName name="bbbbbb" localSheetId="1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10" hidden="1">{"via1",#N/A,TRUE,"general";"via2",#N/A,TRUE,"general";"via3",#N/A,TRUE,"general"}</definedName>
    <definedName name="bbbbbb" localSheetId="9" hidden="1">{"via1",#N/A,TRUE,"general";"via2",#N/A,TRUE,"general";"via3",#N/A,TRUE,"general"}</definedName>
    <definedName name="bbbbbb" localSheetId="1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1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14" hidden="1">{"TAB1",#N/A,TRUE,"GENERAL";"TAB2",#N/A,TRUE,"GENERAL";"TAB3",#N/A,TRUE,"GENERAL";"TAB4",#N/A,TRUE,"GENERAL";"TAB5",#N/A,TRUE,"GENERAL"}</definedName>
    <definedName name="bbbbbh" localSheetId="1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9" hidden="1">{"TAB1",#N/A,TRUE,"GENERAL";"TAB2",#N/A,TRUE,"GENERAL";"TAB3",#N/A,TRUE,"GENERAL";"TAB4",#N/A,TRUE,"GENERAL";"TAB5",#N/A,TRUE,"GENERAL"}</definedName>
    <definedName name="bbbbbh" localSheetId="1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1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14" hidden="1">{"TAB1",#N/A,TRUE,"GENERAL";"TAB2",#N/A,TRUE,"GENERAL";"TAB3",#N/A,TRUE,"GENERAL";"TAB4",#N/A,TRUE,"GENERAL";"TAB5",#N/A,TRUE,"GENERAL"}</definedName>
    <definedName name="bbd" localSheetId="1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9" hidden="1">{"TAB1",#N/A,TRUE,"GENERAL";"TAB2",#N/A,TRUE,"GENERAL";"TAB3",#N/A,TRUE,"GENERAL";"TAB4",#N/A,TRUE,"GENERAL";"TAB5",#N/A,TRUE,"GENERAL"}</definedName>
    <definedName name="bbd" localSheetId="1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1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IR">#REF!</definedName>
    <definedName name="BCXBDFG" localSheetId="6" hidden="1">{"TAB1",#N/A,TRUE,"GENERAL";"TAB2",#N/A,TRUE,"GENERAL";"TAB3",#N/A,TRUE,"GENERAL";"TAB4",#N/A,TRUE,"GENERAL";"TAB5",#N/A,TRUE,"GENERAL"}</definedName>
    <definedName name="BCXBDFG" localSheetId="14" hidden="1">{"TAB1",#N/A,TRUE,"GENERAL";"TAB2",#N/A,TRUE,"GENERAL";"TAB3",#N/A,TRUE,"GENERAL";"TAB4",#N/A,TRUE,"GENERAL";"TAB5",#N/A,TRUE,"GENERAL"}</definedName>
    <definedName name="BCXBDFG" localSheetId="1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9" hidden="1">{"TAB1",#N/A,TRUE,"GENERAL";"TAB2",#N/A,TRUE,"GENERAL";"TAB3",#N/A,TRUE,"GENERAL";"TAB4",#N/A,TRUE,"GENERAL";"TAB5",#N/A,TRUE,"GENERAL"}</definedName>
    <definedName name="BCXBDFG" localSheetId="1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1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localSheetId="6" hidden="1">{"via1",#N/A,TRUE,"general";"via2",#N/A,TRUE,"general";"via3",#N/A,TRUE,"general"}</definedName>
    <definedName name="BDFB" localSheetId="14" hidden="1">{"via1",#N/A,TRUE,"general";"via2",#N/A,TRUE,"general";"via3",#N/A,TRUE,"general"}</definedName>
    <definedName name="BDFB" localSheetId="1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10" hidden="1">{"via1",#N/A,TRUE,"general";"via2",#N/A,TRUE,"general";"via3",#N/A,TRUE,"general"}</definedName>
    <definedName name="BDFB" localSheetId="9" hidden="1">{"via1",#N/A,TRUE,"general";"via2",#N/A,TRUE,"general";"via3",#N/A,TRUE,"general"}</definedName>
    <definedName name="BDFB" localSheetId="1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1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14" hidden="1">{"TAB1",#N/A,TRUE,"GENERAL";"TAB2",#N/A,TRUE,"GENERAL";"TAB3",#N/A,TRUE,"GENERAL";"TAB4",#N/A,TRUE,"GENERAL";"TAB5",#N/A,TRUE,"GENERAL"}</definedName>
    <definedName name="BDFGDG" localSheetId="1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9" hidden="1">{"TAB1",#N/A,TRUE,"GENERAL";"TAB2",#N/A,TRUE,"GENERAL";"TAB3",#N/A,TRUE,"GENERAL";"TAB4",#N/A,TRUE,"GENERAL";"TAB5",#N/A,TRUE,"GENERAL"}</definedName>
    <definedName name="BDFGDG" localSheetId="1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1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14" hidden="1">{"TAB1",#N/A,TRUE,"GENERAL";"TAB2",#N/A,TRUE,"GENERAL";"TAB3",#N/A,TRUE,"GENERAL";"TAB4",#N/A,TRUE,"GENERAL";"TAB5",#N/A,TRUE,"GENERAL"}</definedName>
    <definedName name="be" localSheetId="1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10" hidden="1">{"TAB1",#N/A,TRUE,"GENERAL";"TAB2",#N/A,TRUE,"GENERAL";"TAB3",#N/A,TRUE,"GENERAL";"TAB4",#N/A,TRUE,"GENERAL";"TAB5",#N/A,TRUE,"GENERAL"}</definedName>
    <definedName name="be" localSheetId="9" hidden="1">{"TAB1",#N/A,TRUE,"GENERAL";"TAB2",#N/A,TRUE,"GENERAL";"TAB3",#N/A,TRUE,"GENERAL";"TAB4",#N/A,TRUE,"GENERAL";"TAB5",#N/A,TRUE,"GENERAL"}</definedName>
    <definedName name="be" localSheetId="1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1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>#REF!</definedName>
    <definedName name="BF">#REF!</definedName>
    <definedName name="bfnfv" localSheetId="6" hidden="1">{"TAB1",#N/A,TRUE,"GENERAL";"TAB2",#N/A,TRUE,"GENERAL";"TAB3",#N/A,TRUE,"GENERAL";"TAB4",#N/A,TRUE,"GENERAL";"TAB5",#N/A,TRUE,"GENERAL"}</definedName>
    <definedName name="bfnfv" localSheetId="14" hidden="1">{"TAB1",#N/A,TRUE,"GENERAL";"TAB2",#N/A,TRUE,"GENERAL";"TAB3",#N/A,TRUE,"GENERAL";"TAB4",#N/A,TRUE,"GENERAL";"TAB5",#N/A,TRUE,"GENERAL"}</definedName>
    <definedName name="bfnfv" localSheetId="1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10" hidden="1">{"TAB1",#N/A,TRUE,"GENERAL";"TAB2",#N/A,TRUE,"GENERAL";"TAB3",#N/A,TRUE,"GENERAL";"TAB4",#N/A,TRUE,"GENERAL";"TAB5",#N/A,TRUE,"GENERAL"}</definedName>
    <definedName name="bfnfv" localSheetId="9" hidden="1">{"TAB1",#N/A,TRUE,"GENERAL";"TAB2",#N/A,TRUE,"GENERAL";"TAB3",#N/A,TRUE,"GENERAL";"TAB4",#N/A,TRUE,"GENERAL";"TAB5",#N/A,TRUE,"GENERAL"}</definedName>
    <definedName name="bfnfv" localSheetId="1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1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6" hidden="1">{"TAB1",#N/A,TRUE,"GENERAL";"TAB2",#N/A,TRUE,"GENERAL";"TAB3",#N/A,TRUE,"GENERAL";"TAB4",#N/A,TRUE,"GENERAL";"TAB5",#N/A,TRUE,"GENERAL"}</definedName>
    <definedName name="bgb" localSheetId="14" hidden="1">{"TAB1",#N/A,TRUE,"GENERAL";"TAB2",#N/A,TRUE,"GENERAL";"TAB3",#N/A,TRUE,"GENERAL";"TAB4",#N/A,TRUE,"GENERAL";"TAB5",#N/A,TRUE,"GENERAL"}</definedName>
    <definedName name="bgb" localSheetId="1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10" hidden="1">{"TAB1",#N/A,TRUE,"GENERAL";"TAB2",#N/A,TRUE,"GENERAL";"TAB3",#N/A,TRUE,"GENERAL";"TAB4",#N/A,TRUE,"GENERAL";"TAB5",#N/A,TRUE,"GENERAL"}</definedName>
    <definedName name="bgb" localSheetId="9" hidden="1">{"TAB1",#N/A,TRUE,"GENERAL";"TAB2",#N/A,TRUE,"GENERAL";"TAB3",#N/A,TRUE,"GENERAL";"TAB4",#N/A,TRUE,"GENERAL";"TAB5",#N/A,TRUE,"GENERAL"}</definedName>
    <definedName name="bgb" localSheetId="1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1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6" hidden="1">{"via1",#N/A,TRUE,"general";"via2",#N/A,TRUE,"general";"via3",#N/A,TRUE,"general"}</definedName>
    <definedName name="BGDGFRT" localSheetId="14" hidden="1">{"via1",#N/A,TRUE,"general";"via2",#N/A,TRUE,"general";"via3",#N/A,TRUE,"general"}</definedName>
    <definedName name="BGDGFRT" localSheetId="1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10" hidden="1">{"via1",#N/A,TRUE,"general";"via2",#N/A,TRUE,"general";"via3",#N/A,TRUE,"general"}</definedName>
    <definedName name="BGDGFRT" localSheetId="9" hidden="1">{"via1",#N/A,TRUE,"general";"via2",#N/A,TRUE,"general";"via3",#N/A,TRUE,"general"}</definedName>
    <definedName name="BGDGFRT" localSheetId="1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1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14" hidden="1">{"via1",#N/A,TRUE,"general";"via2",#N/A,TRUE,"general";"via3",#N/A,TRUE,"general"}</definedName>
    <definedName name="BGFBFH" localSheetId="1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9" hidden="1">{"via1",#N/A,TRUE,"general";"via2",#N/A,TRUE,"general";"via3",#N/A,TRUE,"general"}</definedName>
    <definedName name="BGFBFH" localSheetId="1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11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14" hidden="1">{"via1",#N/A,TRUE,"general";"via2",#N/A,TRUE,"general";"via3",#N/A,TRUE,"general"}</definedName>
    <definedName name="bgvfcdx" localSheetId="1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9" hidden="1">{"via1",#N/A,TRUE,"general";"via2",#N/A,TRUE,"general";"via3",#N/A,TRUE,"general"}</definedName>
    <definedName name="bgvfcdx" localSheetId="1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11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I">#REF!</definedName>
    <definedName name="bicel">#REF!</definedName>
    <definedName name="BIOS">#REF!</definedName>
    <definedName name="BISCO">#REF!</definedName>
    <definedName name="BJ">#REF!</definedName>
    <definedName name="BK">#REF!</definedName>
    <definedName name="BL">#REF!</definedName>
    <definedName name="BLOCON">#REF!</definedName>
    <definedName name="BLOCT">#REF!</definedName>
    <definedName name="BLOQ">#REF!</definedName>
    <definedName name="BLOQC">#REF!</definedName>
    <definedName name="bloque">#REF!</definedName>
    <definedName name="BLOQUECONCRETO_15_20_40">#REF!</definedName>
    <definedName name="BLQ15X20X40">#REF!</definedName>
    <definedName name="BM">#REF!</definedName>
    <definedName name="BMHIDRO">#REF!</definedName>
    <definedName name="BN">#REF!</definedName>
    <definedName name="BO">#REF!</definedName>
    <definedName name="BOBCAT">#REF!</definedName>
    <definedName name="BOCT2HP">#REF!</definedName>
    <definedName name="BOCT5HP">#REF!</definedName>
    <definedName name="BOMBA">#REF!</definedName>
    <definedName name="BOMSUM">#REF!</definedName>
    <definedName name="boquilla">#REF!</definedName>
    <definedName name="BORDE1">#REF!</definedName>
    <definedName name="BORDE2">#REF!</definedName>
    <definedName name="BORDE3">#REF!</definedName>
    <definedName name="Bordevia">#REF!</definedName>
    <definedName name="BOTAD">#REF!</definedName>
    <definedName name="BOTADA">#REF!</definedName>
    <definedName name="BOTES">#REF!</definedName>
    <definedName name="BP">#REF!</definedName>
    <definedName name="BQ">#REF!</definedName>
    <definedName name="BQ15X20X40">#REF!</definedName>
    <definedName name="br" localSheetId="6" hidden="1">{"TAB1",#N/A,TRUE,"GENERAL";"TAB2",#N/A,TRUE,"GENERAL";"TAB3",#N/A,TRUE,"GENERAL";"TAB4",#N/A,TRUE,"GENERAL";"TAB5",#N/A,TRUE,"GENERAL"}</definedName>
    <definedName name="br" localSheetId="14" hidden="1">{"TAB1",#N/A,TRUE,"GENERAL";"TAB2",#N/A,TRUE,"GENERAL";"TAB3",#N/A,TRUE,"GENERAL";"TAB4",#N/A,TRUE,"GENERAL";"TAB5",#N/A,TRUE,"GENERAL"}</definedName>
    <definedName name="br" localSheetId="1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10" hidden="1">{"TAB1",#N/A,TRUE,"GENERAL";"TAB2",#N/A,TRUE,"GENERAL";"TAB3",#N/A,TRUE,"GENERAL";"TAB4",#N/A,TRUE,"GENERAL";"TAB5",#N/A,TRUE,"GENERAL"}</definedName>
    <definedName name="br" localSheetId="9" hidden="1">{"TAB1",#N/A,TRUE,"GENERAL";"TAB2",#N/A,TRUE,"GENERAL";"TAB3",#N/A,TRUE,"GENERAL";"TAB4",#N/A,TRUE,"GENERAL";"TAB5",#N/A,TRUE,"GENERAL"}</definedName>
    <definedName name="br" localSheetId="1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1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ida">#REF!</definedName>
    <definedName name="BRISCH804">#REF!</definedName>
    <definedName name="BROCADIAM">#REF!</definedName>
    <definedName name="BROCH">#REF!</definedName>
    <definedName name="BS">#REF!</definedName>
    <definedName name="bsb" localSheetId="6" hidden="1">{"via1",#N/A,TRUE,"general";"via2",#N/A,TRUE,"general";"via3",#N/A,TRUE,"general"}</definedName>
    <definedName name="bsb" localSheetId="14" hidden="1">{"via1",#N/A,TRUE,"general";"via2",#N/A,TRUE,"general";"via3",#N/A,TRUE,"general"}</definedName>
    <definedName name="bsb" localSheetId="1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10" hidden="1">{"via1",#N/A,TRUE,"general";"via2",#N/A,TRUE,"general";"via3",#N/A,TRUE,"general"}</definedName>
    <definedName name="bsb" localSheetId="9" hidden="1">{"via1",#N/A,TRUE,"general";"via2",#N/A,TRUE,"general";"via3",#N/A,TRUE,"general"}</definedName>
    <definedName name="bsb" localSheetId="1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11" hidden="1">{"via1",#N/A,TRUE,"general";"via2",#N/A,TRUE,"general";"via3",#N/A,TRUE,"general"}</definedName>
    <definedName name="bsb" hidden="1">{"via1",#N/A,TRUE,"general";"via2",#N/A,TRUE,"general";"via3",#N/A,TRUE,"general"}</definedName>
    <definedName name="BSOL64">#REF!</definedName>
    <definedName name="bspoi" localSheetId="6" hidden="1">{"TAB1",#N/A,TRUE,"GENERAL";"TAB2",#N/A,TRUE,"GENERAL";"TAB3",#N/A,TRUE,"GENERAL";"TAB4",#N/A,TRUE,"GENERAL";"TAB5",#N/A,TRUE,"GENERAL"}</definedName>
    <definedName name="bspoi" localSheetId="14" hidden="1">{"TAB1",#N/A,TRUE,"GENERAL";"TAB2",#N/A,TRUE,"GENERAL";"TAB3",#N/A,TRUE,"GENERAL";"TAB4",#N/A,TRUE,"GENERAL";"TAB5",#N/A,TRUE,"GENERAL"}</definedName>
    <definedName name="bspoi" localSheetId="1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10" hidden="1">{"TAB1",#N/A,TRUE,"GENERAL";"TAB2",#N/A,TRUE,"GENERAL";"TAB3",#N/A,TRUE,"GENERAL";"TAB4",#N/A,TRUE,"GENERAL";"TAB5",#N/A,TRUE,"GENERAL"}</definedName>
    <definedName name="bspoi" localSheetId="9" hidden="1">{"TAB1",#N/A,TRUE,"GENERAL";"TAB2",#N/A,TRUE,"GENERAL";"TAB3",#N/A,TRUE,"GENERAL";"TAB4",#N/A,TRUE,"GENERAL";"TAB5",#N/A,TRUE,"GENERAL"}</definedName>
    <definedName name="bspoi" localSheetId="1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1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UM113HP">#REF!</definedName>
    <definedName name="BSUM2HP">#REF!</definedName>
    <definedName name="bt" localSheetId="6" hidden="1">{"via1",#N/A,TRUE,"general";"via2",#N/A,TRUE,"general";"via3",#N/A,TRUE,"general"}</definedName>
    <definedName name="bt" localSheetId="14" hidden="1">{"via1",#N/A,TRUE,"general";"via2",#N/A,TRUE,"general";"via3",#N/A,TRUE,"general"}</definedName>
    <definedName name="bt" localSheetId="1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10" hidden="1">{"via1",#N/A,TRUE,"general";"via2",#N/A,TRUE,"general";"via3",#N/A,TRUE,"general"}</definedName>
    <definedName name="bt" localSheetId="9" hidden="1">{"via1",#N/A,TRUE,"general";"via2",#N/A,TRUE,"general";"via3",#N/A,TRUE,"general"}</definedName>
    <definedName name="bt" localSheetId="1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1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14" hidden="1">{"TAB1",#N/A,TRUE,"GENERAL";"TAB2",#N/A,TRUE,"GENERAL";"TAB3",#N/A,TRUE,"GENERAL";"TAB4",#N/A,TRUE,"GENERAL";"TAB5",#N/A,TRUE,"GENERAL"}</definedName>
    <definedName name="BTYJHTR" localSheetId="1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9" hidden="1">{"TAB1",#N/A,TRUE,"GENERAL";"TAB2",#N/A,TRUE,"GENERAL";"TAB3",#N/A,TRUE,"GENERAL";"TAB4",#N/A,TRUE,"GENERAL";"TAB5",#N/A,TRUE,"GENERAL"}</definedName>
    <definedName name="BTYJHTR" localSheetId="1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1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">#REF!</definedName>
    <definedName name="BUENO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iltIn_Print_Titles___0">#REF!</definedName>
    <definedName name="BuiltIn_Print_Titles___0___0">#REF!</definedName>
    <definedName name="BUJESOL2">#REF!</definedName>
    <definedName name="buld">#REF!</definedName>
    <definedName name="Buldozer__Potencia_al_volante_de_140_HP__motor_de_2200_RPM__longitud_de_hoja_4_80_m.">#REF!</definedName>
    <definedName name="BULL">#REF!</definedName>
    <definedName name="BULLDOZ">#REF!</definedName>
    <definedName name="BV">#REF!</definedName>
    <definedName name="bvbc" localSheetId="6" hidden="1">{"TAB1",#N/A,TRUE,"GENERAL";"TAB2",#N/A,TRUE,"GENERAL";"TAB3",#N/A,TRUE,"GENERAL";"TAB4",#N/A,TRUE,"GENERAL";"TAB5",#N/A,TRUE,"GENERAL"}</definedName>
    <definedName name="bvbc" localSheetId="14" hidden="1">{"TAB1",#N/A,TRUE,"GENERAL";"TAB2",#N/A,TRUE,"GENERAL";"TAB3",#N/A,TRUE,"GENERAL";"TAB4",#N/A,TRUE,"GENERAL";"TAB5",#N/A,TRUE,"GENERAL"}</definedName>
    <definedName name="bvbc" localSheetId="1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9" hidden="1">{"TAB1",#N/A,TRUE,"GENERAL";"TAB2",#N/A,TRUE,"GENERAL";"TAB3",#N/A,TRUE,"GENERAL";"TAB4",#N/A,TRUE,"GENERAL";"TAB5",#N/A,TRUE,"GENERAL"}</definedName>
    <definedName name="bvbc" localSheetId="1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1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6" hidden="1">{"via1",#N/A,TRUE,"general";"via2",#N/A,TRUE,"general";"via3",#N/A,TRUE,"general"}</definedName>
    <definedName name="bvcb" localSheetId="14" hidden="1">{"via1",#N/A,TRUE,"general";"via2",#N/A,TRUE,"general";"via3",#N/A,TRUE,"general"}</definedName>
    <definedName name="bvcb" localSheetId="1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10" hidden="1">{"via1",#N/A,TRUE,"general";"via2",#N/A,TRUE,"general";"via3",#N/A,TRUE,"general"}</definedName>
    <definedName name="bvcb" localSheetId="9" hidden="1">{"via1",#N/A,TRUE,"general";"via2",#N/A,TRUE,"general";"via3",#N/A,TRUE,"general"}</definedName>
    <definedName name="bvcb" localSheetId="1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1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14" hidden="1">{"via1",#N/A,TRUE,"general";"via2",#N/A,TRUE,"general";"via3",#N/A,TRUE,"general"}</definedName>
    <definedName name="bvn" localSheetId="1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9" hidden="1">{"via1",#N/A,TRUE,"general";"via2",#N/A,TRUE,"general";"via3",#N/A,TRUE,"general"}</definedName>
    <definedName name="bvn" localSheetId="1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1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X">#REF!</definedName>
    <definedName name="by" localSheetId="6" hidden="1">{"via1",#N/A,TRUE,"general";"via2",#N/A,TRUE,"general";"via3",#N/A,TRUE,"general"}</definedName>
    <definedName name="by" localSheetId="14" hidden="1">{"via1",#N/A,TRUE,"general";"via2",#N/A,TRUE,"general";"via3",#N/A,TRUE,"general"}</definedName>
    <definedName name="by" localSheetId="1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10" hidden="1">{"via1",#N/A,TRUE,"general";"via2",#N/A,TRUE,"general";"via3",#N/A,TRUE,"general"}</definedName>
    <definedName name="by" localSheetId="9" hidden="1">{"via1",#N/A,TRUE,"general";"via2",#N/A,TRUE,"general";"via3",#N/A,TRUE,"general"}</definedName>
    <definedName name="by" localSheetId="1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11" hidden="1">{"via1",#N/A,TRUE,"general";"via2",#N/A,TRUE,"general";"via3",#N/A,TRUE,"general"}</definedName>
    <definedName name="by" hidden="1">{"via1",#N/A,TRUE,"general";"via2",#N/A,TRUE,"general";"via3",#N/A,TRUE,"general"}</definedName>
    <definedName name="BZ">#REF!</definedName>
    <definedName name="C.F.">#REF!</definedName>
    <definedName name="C.I.">#REF!</definedName>
    <definedName name="C_">#REF!</definedName>
    <definedName name="C_min">#REF!</definedName>
    <definedName name="C90445L">#REF!</definedName>
    <definedName name="CA">#REF!</definedName>
    <definedName name="caa">#REF!</definedName>
    <definedName name="CAB">#REF!</definedName>
    <definedName name="CABAL">#REF!</definedName>
    <definedName name="CABALLETE">#REF!</definedName>
    <definedName name="CABALLETE_UPVC">#REF!</definedName>
    <definedName name="cade">#REF!</definedName>
    <definedName name="CADIZA">#REF!</definedName>
    <definedName name="CAJAC">#REF!</definedName>
    <definedName name="CAJAV">#REF!</definedName>
    <definedName name="CAJMI">#REF!</definedName>
    <definedName name="camara">#REF!</definedName>
    <definedName name="CAMBIO">#REF!</definedName>
    <definedName name="camioneta">#REF!</definedName>
    <definedName name="Camioneta_D_300">#REF!</definedName>
    <definedName name="CAN28M">#REF!</definedName>
    <definedName name="CANAL">#REF!</definedName>
    <definedName name="CANAL6">#REF!</definedName>
    <definedName name="cang">#REF!</definedName>
    <definedName name="CANGU">#REF!</definedName>
    <definedName name="CANGURO">#REF!</definedName>
    <definedName name="Cantidad">#REF!</definedName>
    <definedName name="CAP">#REF!</definedName>
    <definedName name="CAPASA">#REF!</definedName>
    <definedName name="capt">#REF!</definedName>
    <definedName name="Car_con_2000">#REF!</definedName>
    <definedName name="Car_con_3000">#REF!</definedName>
    <definedName name="Car_Mor">#REF!</definedName>
    <definedName name="caracterizacion">#REF!</definedName>
    <definedName name="carg">#REF!</definedName>
    <definedName name="CARGAD">#REF!</definedName>
    <definedName name="CARGADOR">#REF!</definedName>
    <definedName name="CARGUER">#REF!</definedName>
    <definedName name="CARRETERA">#REF!</definedName>
    <definedName name="CARRO">#REF!</definedName>
    <definedName name="Carrotanque_1000_gl">#REF!</definedName>
    <definedName name="CARRTA">#REF!</definedName>
    <definedName name="Casa">#REF!</definedName>
    <definedName name="CASCA">#REF!</definedName>
    <definedName name="cata">#REF!</definedName>
    <definedName name="CATA1">#REF!</definedName>
    <definedName name="CATALIZADOR">#REF!</definedName>
    <definedName name="CATASEG">#REF!</definedName>
    <definedName name="Cb">#REF!</definedName>
    <definedName name="CBR">#REF!</definedName>
    <definedName name="CC">#REF!</definedName>
    <definedName name="ccccc" localSheetId="6" hidden="1">{"TAB1",#N/A,TRUE,"GENERAL";"TAB2",#N/A,TRUE,"GENERAL";"TAB3",#N/A,TRUE,"GENERAL";"TAB4",#N/A,TRUE,"GENERAL";"TAB5",#N/A,TRUE,"GENERAL"}</definedName>
    <definedName name="ccccc" localSheetId="14" hidden="1">{"TAB1",#N/A,TRUE,"GENERAL";"TAB2",#N/A,TRUE,"GENERAL";"TAB3",#N/A,TRUE,"GENERAL";"TAB4",#N/A,TRUE,"GENERAL";"TAB5",#N/A,TRUE,"GENERAL"}</definedName>
    <definedName name="ccccc" localSheetId="1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10" hidden="1">{"TAB1",#N/A,TRUE,"GENERAL";"TAB2",#N/A,TRUE,"GENERAL";"TAB3",#N/A,TRUE,"GENERAL";"TAB4",#N/A,TRUE,"GENERAL";"TAB5",#N/A,TRUE,"GENERAL"}</definedName>
    <definedName name="ccccc" localSheetId="9" hidden="1">{"TAB1",#N/A,TRUE,"GENERAL";"TAB2",#N/A,TRUE,"GENERAL";"TAB3",#N/A,TRUE,"GENERAL";"TAB4",#N/A,TRUE,"GENERAL";"TAB5",#N/A,TRUE,"GENERAL"}</definedName>
    <definedName name="ccccc" localSheetId="1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1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">#REF!</definedName>
    <definedName name="CD454JH">#REF!</definedName>
    <definedName name="cdcd" localSheetId="6" hidden="1">#REF!</definedName>
    <definedName name="cdcd" localSheetId="14" hidden="1">#REF!</definedName>
    <definedName name="cdcd" localSheetId="12" hidden="1">#REF!</definedName>
    <definedName name="cdcd" localSheetId="3" hidden="1">#REF!</definedName>
    <definedName name="cdcd" localSheetId="10" hidden="1">#REF!</definedName>
    <definedName name="cdcd" localSheetId="13" hidden="1">#REF!</definedName>
    <definedName name="cdcd" localSheetId="4" hidden="1">#REF!</definedName>
    <definedName name="cdcd" localSheetId="11" hidden="1">#REF!</definedName>
    <definedName name="cdcd" hidden="1">#REF!</definedName>
    <definedName name="cdcdc" localSheetId="6" hidden="1">{"via1",#N/A,TRUE,"general";"via2",#N/A,TRUE,"general";"via3",#N/A,TRUE,"general"}</definedName>
    <definedName name="cdcdc" localSheetId="14" hidden="1">{"via1",#N/A,TRUE,"general";"via2",#N/A,TRUE,"general";"via3",#N/A,TRUE,"general"}</definedName>
    <definedName name="cdcdc" localSheetId="1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10" hidden="1">{"via1",#N/A,TRUE,"general";"via2",#N/A,TRUE,"general";"via3",#N/A,TRUE,"general"}</definedName>
    <definedName name="cdcdc" localSheetId="9" hidden="1">{"via1",#N/A,TRUE,"general";"via2",#N/A,TRUE,"general";"via3",#N/A,TRUE,"general"}</definedName>
    <definedName name="cdcdc" localSheetId="1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11" hidden="1">{"via1",#N/A,TRUE,"general";"via2",#N/A,TRUE,"general";"via3",#N/A,TRUE,"general"}</definedName>
    <definedName name="cdcdc" hidden="1">{"via1",#N/A,TRUE,"general";"via2",#N/A,TRUE,"general";"via3",#N/A,TRUE,"general"}</definedName>
    <definedName name="CE">#REF!</definedName>
    <definedName name="ceerf" localSheetId="6" hidden="1">{"TAB1",#N/A,TRUE,"GENERAL";"TAB2",#N/A,TRUE,"GENERAL";"TAB3",#N/A,TRUE,"GENERAL";"TAB4",#N/A,TRUE,"GENERAL";"TAB5",#N/A,TRUE,"GENERAL"}</definedName>
    <definedName name="ceerf" localSheetId="14" hidden="1">{"TAB1",#N/A,TRUE,"GENERAL";"TAB2",#N/A,TRUE,"GENERAL";"TAB3",#N/A,TRUE,"GENERAL";"TAB4",#N/A,TRUE,"GENERAL";"TAB5",#N/A,TRUE,"GENERAL"}</definedName>
    <definedName name="ceerf" localSheetId="1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10" hidden="1">{"TAB1",#N/A,TRUE,"GENERAL";"TAB2",#N/A,TRUE,"GENERAL";"TAB3",#N/A,TRUE,"GENERAL";"TAB4",#N/A,TRUE,"GENERAL";"TAB5",#N/A,TRUE,"GENERAL"}</definedName>
    <definedName name="ceerf" localSheetId="9" hidden="1">{"TAB1",#N/A,TRUE,"GENERAL";"TAB2",#N/A,TRUE,"GENERAL";"TAB3",#N/A,TRUE,"GENERAL";"TAB4",#N/A,TRUE,"GENERAL";"TAB5",#N/A,TRUE,"GENERAL"}</definedName>
    <definedName name="ceerf" localSheetId="1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1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ador">#REF!</definedName>
    <definedName name="cem">#REF!</definedName>
    <definedName name="CEMEG">#REF!</definedName>
    <definedName name="Cemento_gris__Inlcuye_tranporte_interno_en_obra_cargue_y_descargue">#REF!</definedName>
    <definedName name="CEMENTOGRIS_SACO50KG">#REF!</definedName>
    <definedName name="centro" localSheetId="6" hidden="1">{#N/A,#N/A,FALSE,"GRAFICO";#N/A,#N/A,FALSE,"CAJA (2)";#N/A,#N/A,FALSE,"TERCEROS-PROMEDIO";#N/A,#N/A,FALSE,"CAJA";#N/A,#N/A,FALSE,"INGRESOS1995-2003";#N/A,#N/A,FALSE,"GASTOS1995-2003"}</definedName>
    <definedName name="centro" localSheetId="14" hidden="1">{#N/A,#N/A,FALSE,"GRAFICO";#N/A,#N/A,FALSE,"CAJA (2)";#N/A,#N/A,FALSE,"TERCEROS-PROMEDIO";#N/A,#N/A,FALSE,"CAJA";#N/A,#N/A,FALSE,"INGRESOS1995-2003";#N/A,#N/A,FALSE,"GASTOS1995-2003"}</definedName>
    <definedName name="centro" localSheetId="16" hidden="1">{#N/A,#N/A,FALSE,"GRAFICO";#N/A,#N/A,FALSE,"CAJA (2)";#N/A,#N/A,FALSE,"TERCEROS-PROMEDIO";#N/A,#N/A,FALSE,"CAJA";#N/A,#N/A,FALSE,"INGRESOS1995-2003";#N/A,#N/A,FALSE,"GASTOS1995-2003"}</definedName>
    <definedName name="centro" localSheetId="12" hidden="1">{#N/A,#N/A,FALSE,"GRAFICO";#N/A,#N/A,FALSE,"CAJA (2)";#N/A,#N/A,FALSE,"TERCEROS-PROMEDIO";#N/A,#N/A,FALSE,"CAJA";#N/A,#N/A,FALSE,"INGRESOS1995-2003";#N/A,#N/A,FALSE,"GASTOS1995-2003"}</definedName>
    <definedName name="centro" localSheetId="3" hidden="1">{#N/A,#N/A,FALSE,"GRAFICO";#N/A,#N/A,FALSE,"CAJA (2)";#N/A,#N/A,FALSE,"TERCEROS-PROMEDIO";#N/A,#N/A,FALSE,"CAJA";#N/A,#N/A,FALSE,"INGRESOS1995-2003";#N/A,#N/A,FALSE,"GASTOS1995-2003"}</definedName>
    <definedName name="centro" localSheetId="10" hidden="1">{#N/A,#N/A,FALSE,"GRAFICO";#N/A,#N/A,FALSE,"CAJA (2)";#N/A,#N/A,FALSE,"TERCEROS-PROMEDIO";#N/A,#N/A,FALSE,"CAJA";#N/A,#N/A,FALSE,"INGRESOS1995-2003";#N/A,#N/A,FALSE,"GASTOS1995-2003"}</definedName>
    <definedName name="centro" localSheetId="9" hidden="1">{#N/A,#N/A,FALSE,"GRAFICO";#N/A,#N/A,FALSE,"CAJA (2)";#N/A,#N/A,FALSE,"TERCEROS-PROMEDIO";#N/A,#N/A,FALSE,"CAJA";#N/A,#N/A,FALSE,"INGRESOS1995-2003";#N/A,#N/A,FALSE,"GASTOS1995-2003"}</definedName>
    <definedName name="centro" localSheetId="13" hidden="1">{#N/A,#N/A,FALSE,"GRAFICO";#N/A,#N/A,FALSE,"CAJA (2)";#N/A,#N/A,FALSE,"TERCEROS-PROMEDIO";#N/A,#N/A,FALSE,"CAJA";#N/A,#N/A,FALSE,"INGRESOS1995-2003";#N/A,#N/A,FALSE,"GASTOS1995-2003"}</definedName>
    <definedName name="centro" localSheetId="4" hidden="1">{#N/A,#N/A,FALSE,"GRAFICO";#N/A,#N/A,FALSE,"CAJA (2)";#N/A,#N/A,FALSE,"TERCEROS-PROMEDIO";#N/A,#N/A,FALSE,"CAJA";#N/A,#N/A,FALSE,"INGRESOS1995-2003";#N/A,#N/A,FALSE,"GASTOS1995-2003"}</definedName>
    <definedName name="centro" localSheetId="11" hidden="1">{#N/A,#N/A,FALSE,"GRAFICO";#N/A,#N/A,FALSE,"CAJA (2)";#N/A,#N/A,FALSE,"TERCEROS-PROMEDIO";#N/A,#N/A,FALSE,"CAJA";#N/A,#N/A,FALSE,"INGRESOS1995-2003";#N/A,#N/A,FALSE,"GASTOS1995-2003"}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" localSheetId="12" hidden="1">{#N/A,#N/A,FALSE,"PROPON.2001"}</definedName>
    <definedName name="CER" hidden="1">{#N/A,#N/A,FALSE,"PROPON.2001"}</definedName>
    <definedName name="CERAMICA_COMUN">#REF!</definedName>
    <definedName name="cesped">#REF!</definedName>
    <definedName name="CEXP">#REF!</definedName>
    <definedName name="CF">#REF!</definedName>
    <definedName name="CG">#REF!</definedName>
    <definedName name="CH">#REF!</definedName>
    <definedName name="CHAME">#REF!</definedName>
    <definedName name="CHAP">#REF!</definedName>
    <definedName name="CHAPA">#REF!</definedName>
    <definedName name="CHAPA_YALE_EXTERIOR">#REF!</definedName>
    <definedName name="CHAPA_YALEBAÑOINTERIOR">#REF!</definedName>
    <definedName name="CHAPA10">#REF!</definedName>
    <definedName name="CHAPA12">#REF!</definedName>
    <definedName name="CHAPA14">#REF!</definedName>
    <definedName name="CHAPA16">#REF!</definedName>
    <definedName name="CHAPA20">#REF!</definedName>
    <definedName name="CHAPA24">#REF!</definedName>
    <definedName name="CHAPA30">#REF!</definedName>
    <definedName name="CHAPA36">#REF!</definedName>
    <definedName name="CHAPB">#REF!</definedName>
    <definedName name="CHAPETA_TENSOR">#REF!</definedName>
    <definedName name="CHARN">#REF!</definedName>
    <definedName name="CHARN20">#REF!</definedName>
    <definedName name="CHD1110JH">#REF!</definedName>
    <definedName name="CHD1112JH">#REF!</definedName>
    <definedName name="CHD118JH">#REF!</definedName>
    <definedName name="CHD2210JH">#REF!</definedName>
    <definedName name="CHD2212JH">#REF!</definedName>
    <definedName name="CHD224JH">#REF!</definedName>
    <definedName name="CHD4510JH">#REF!</definedName>
    <definedName name="CHD4512JH">#REF!</definedName>
    <definedName name="CHD453JH">#REF!</definedName>
    <definedName name="CHD456JH">#REF!</definedName>
    <definedName name="CHD458JH">#REF!</definedName>
    <definedName name="CHD9010JH">#REF!</definedName>
    <definedName name="CHD9012JH">#REF!</definedName>
    <definedName name="CHD903JH">#REF!</definedName>
    <definedName name="CHD904JH">#REF!</definedName>
    <definedName name="CHD906JH">#REF!</definedName>
    <definedName name="Chi_con_2000">#REF!</definedName>
    <definedName name="Chi_con_3000">#REF!</definedName>
    <definedName name="Chi_Mor">#REF!</definedName>
    <definedName name="CHIPARB">#REF!</definedName>
    <definedName name="CI">#REF!</definedName>
    <definedName name="CINPOAZ">#REF!</definedName>
    <definedName name="CINPVC">#REF!</definedName>
    <definedName name="Cinta_Plastica__PELIGRO_NO_PASE">#REF!</definedName>
    <definedName name="CINTAO22">#REF!</definedName>
    <definedName name="Circuito">#REF!</definedName>
    <definedName name="civ" localSheetId="6" hidden="1">{#N/A,#N/A,TRUE,"1842CWN0"}</definedName>
    <definedName name="civ" localSheetId="14" hidden="1">{#N/A,#N/A,TRUE,"1842CWN0"}</definedName>
    <definedName name="civ" localSheetId="12" hidden="1">{#N/A,#N/A,TRUE,"1842CWN0"}</definedName>
    <definedName name="civ" localSheetId="3" hidden="1">{#N/A,#N/A,TRUE,"1842CWN0"}</definedName>
    <definedName name="civ" localSheetId="10" hidden="1">{#N/A,#N/A,TRUE,"1842CWN0"}</definedName>
    <definedName name="civ" localSheetId="9" hidden="1">{#N/A,#N/A,TRUE,"1842CWN0"}</definedName>
    <definedName name="civ" localSheetId="13" hidden="1">{#N/A,#N/A,TRUE,"1842CWN0"}</definedName>
    <definedName name="civ" localSheetId="4" hidden="1">{#N/A,#N/A,TRUE,"1842CWN0"}</definedName>
    <definedName name="civ" localSheetId="11" hidden="1">{#N/A,#N/A,TRUE,"1842CWN0"}</definedName>
    <definedName name="civ" hidden="1">{#N/A,#N/A,TRUE,"1842CWN0"}</definedName>
    <definedName name="civ_1" localSheetId="6" hidden="1">{#N/A,#N/A,TRUE,"1842CWN0"}</definedName>
    <definedName name="civ_1" localSheetId="14" hidden="1">{#N/A,#N/A,TRUE,"1842CWN0"}</definedName>
    <definedName name="civ_1" localSheetId="12" hidden="1">{#N/A,#N/A,TRUE,"1842CWN0"}</definedName>
    <definedName name="civ_1" localSheetId="3" hidden="1">{#N/A,#N/A,TRUE,"1842CWN0"}</definedName>
    <definedName name="civ_1" localSheetId="10" hidden="1">{#N/A,#N/A,TRUE,"1842CWN0"}</definedName>
    <definedName name="civ_1" localSheetId="9" hidden="1">{#N/A,#N/A,TRUE,"1842CWN0"}</definedName>
    <definedName name="civ_1" localSheetId="13" hidden="1">{#N/A,#N/A,TRUE,"1842CWN0"}</definedName>
    <definedName name="civ_1" localSheetId="4" hidden="1">{#N/A,#N/A,TRUE,"1842CWN0"}</definedName>
    <definedName name="civ_1" localSheetId="11" hidden="1">{#N/A,#N/A,TRUE,"1842CWN0"}</definedName>
    <definedName name="civ_1" hidden="1">{#N/A,#N/A,TRUE,"1842CWN0"}</definedName>
    <definedName name="civ_2" localSheetId="6" hidden="1">{#N/A,#N/A,TRUE,"1842CWN0"}</definedName>
    <definedName name="civ_2" localSheetId="14" hidden="1">{#N/A,#N/A,TRUE,"1842CWN0"}</definedName>
    <definedName name="civ_2" localSheetId="12" hidden="1">{#N/A,#N/A,TRUE,"1842CWN0"}</definedName>
    <definedName name="civ_2" localSheetId="3" hidden="1">{#N/A,#N/A,TRUE,"1842CWN0"}</definedName>
    <definedName name="civ_2" localSheetId="10" hidden="1">{#N/A,#N/A,TRUE,"1842CWN0"}</definedName>
    <definedName name="civ_2" localSheetId="9" hidden="1">{#N/A,#N/A,TRUE,"1842CWN0"}</definedName>
    <definedName name="civ_2" localSheetId="13" hidden="1">{#N/A,#N/A,TRUE,"1842CWN0"}</definedName>
    <definedName name="civ_2" localSheetId="4" hidden="1">{#N/A,#N/A,TRUE,"1842CWN0"}</definedName>
    <definedName name="civ_2" localSheetId="11" hidden="1">{#N/A,#N/A,TRUE,"1842CWN0"}</definedName>
    <definedName name="civ_2" hidden="1">{#N/A,#N/A,TRUE,"1842CWN0"}</definedName>
    <definedName name="CJ">#REF!</definedName>
    <definedName name="CK">#REF!</definedName>
    <definedName name="CL">#REF!</definedName>
    <definedName name="clav">#REF!</definedName>
    <definedName name="CLAVO">#REF!</definedName>
    <definedName name="CLAVO1">#REF!</definedName>
    <definedName name="clcl">#REF!</definedName>
    <definedName name="CM">#REF!</definedName>
    <definedName name="CMMO">#REF!</definedName>
    <definedName name="CMMOA">#REF!</definedName>
    <definedName name="CN">#REF!</definedName>
    <definedName name="cnmi2">#REF!</definedName>
    <definedName name="CO">#REF!</definedName>
    <definedName name="CO1110JH">#REF!</definedName>
    <definedName name="CO1112JH">#REF!</definedName>
    <definedName name="CO1116JH">#REF!</definedName>
    <definedName name="CO112JH">#REF!</definedName>
    <definedName name="CO113JH">#REF!</definedName>
    <definedName name="CO118JH">#REF!</definedName>
    <definedName name="CO2210JH">#REF!</definedName>
    <definedName name="CO2212JH">#REF!</definedName>
    <definedName name="CO2216JH">#REF!</definedName>
    <definedName name="CO222JH">#REF!</definedName>
    <definedName name="CO223JH">#REF!</definedName>
    <definedName name="CO226JH">#REF!</definedName>
    <definedName name="CO22JH">#REF!</definedName>
    <definedName name="CO23JH">#REF!</definedName>
    <definedName name="CO345BD">#REF!</definedName>
    <definedName name="CO390BD">#REF!</definedName>
    <definedName name="CO4510JH">#REF!</definedName>
    <definedName name="CO4512JH">#REF!</definedName>
    <definedName name="CO452JH">#REF!</definedName>
    <definedName name="CO454JH">#REF!</definedName>
    <definedName name="CO456JH">#REF!</definedName>
    <definedName name="CO458JH">#REF!</definedName>
    <definedName name="CO45S2">#REF!</definedName>
    <definedName name="CO45S3">#REF!</definedName>
    <definedName name="CO45S4">#REF!</definedName>
    <definedName name="CO45S6">#REF!</definedName>
    <definedName name="CO490BD">#REF!</definedName>
    <definedName name="CO645BD">#REF!</definedName>
    <definedName name="CO690BD">#REF!</definedName>
    <definedName name="CO890BD">#REF!</definedName>
    <definedName name="CO9010JH">#REF!</definedName>
    <definedName name="CO9012JH">#REF!</definedName>
    <definedName name="CO9016JH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90S2">#REF!</definedName>
    <definedName name="CO90S3">#REF!</definedName>
    <definedName name="CO90S4">#REF!</definedName>
    <definedName name="CO90S6">#REF!</definedName>
    <definedName name="CO910JH">#REF!</definedName>
    <definedName name="COAA390">#REF!</definedName>
    <definedName name="COAA490">#REF!</definedName>
    <definedName name="coche">#REF!</definedName>
    <definedName name="COCHE_DIA">#REF!</definedName>
    <definedName name="Cod">#REF!</definedName>
    <definedName name="Cod._SDS">#REF!</definedName>
    <definedName name="cod_programa">#REF!</definedName>
    <definedName name="cod_proyecto">#REF!</definedName>
    <definedName name="COD224JH">#REF!</definedName>
    <definedName name="COD456UC">#REF!</definedName>
    <definedName name="COD458JH">#REF!</definedName>
    <definedName name="COD458UC">#REF!</definedName>
    <definedName name="COD902JH">#REF!</definedName>
    <definedName name="COD903JH">#REF!</definedName>
    <definedName name="COD904JH">#REF!</definedName>
    <definedName name="COD904UC">#REF!</definedName>
    <definedName name="COD906JH">#REF!</definedName>
    <definedName name="COD906UC">#REF!</definedName>
    <definedName name="COD90UC">#REF!</definedName>
    <definedName name="CODAC90">#REF!</definedName>
    <definedName name="CODHG90">#REF!</definedName>
    <definedName name="CÓDIGOS_EQUIPOS" localSheetId="6">'[8]INSUMOS EQUIPOS'!$A$8:$A$107</definedName>
    <definedName name="CÓDIGOS_EQUIPOS" localSheetId="14">'[8]INSUMOS EQUIPOS'!$A$8:$A$107</definedName>
    <definedName name="CÓDIGOS_EQUIPOS" localSheetId="12">#REF!</definedName>
    <definedName name="CÓDIGOS_EQUIPOS" localSheetId="13">#REF!</definedName>
    <definedName name="CÓDIGOS_EQUIPOS" localSheetId="11">#REF!</definedName>
    <definedName name="CÓDIGOS_EQUIPOS">#REF!</definedName>
    <definedName name="CÓDIGOS_MANO_DE_OBRA" localSheetId="6">'[8]INSUMOS MANO DE OBRA'!$A$8:$A$63</definedName>
    <definedName name="CÓDIGOS_MANO_DE_OBRA" localSheetId="14">'[8]INSUMOS MANO DE OBRA'!$A$8:$A$63</definedName>
    <definedName name="CÓDIGOS_MANO_DE_OBRA" localSheetId="12">#REF!</definedName>
    <definedName name="CÓDIGOS_MANO_DE_OBRA" localSheetId="13">#REF!</definedName>
    <definedName name="CÓDIGOS_MANO_DE_OBRA" localSheetId="11">#REF!</definedName>
    <definedName name="CÓDIGOS_MANO_DE_OBRA">#REF!</definedName>
    <definedName name="CÓDIGOS_SERVICIOS" localSheetId="6">'[8]INSUMOS SERVICIOS'!$A$12:$A$53</definedName>
    <definedName name="CÓDIGOS_SERVICIOS" localSheetId="14">'[8]INSUMOS SERVICIOS'!$A$12:$A$53</definedName>
    <definedName name="CÓDIGOS_SERVICIOS" localSheetId="12">#REF!</definedName>
    <definedName name="CÓDIGOS_SERVICIOS" localSheetId="13">#REF!</definedName>
    <definedName name="CÓDIGOS_SERVICIOS" localSheetId="11">#REF!</definedName>
    <definedName name="CÓDIGOS_SERVICIOS">#REF!</definedName>
    <definedName name="CÓDIGOS_TRANSPORTES" localSheetId="6">'[8]INSUMOS TRANSPORTES'!$A$8:$A$47</definedName>
    <definedName name="CÓDIGOS_TRANSPORTES" localSheetId="14">'[8]INSUMOS TRANSPORTES'!$A$8:$A$47</definedName>
    <definedName name="CÓDIGOS_TRANSPORTES" localSheetId="12">#REF!</definedName>
    <definedName name="CÓDIGOS_TRANSPORTES" localSheetId="13">#REF!</definedName>
    <definedName name="CÓDIGOS_TRANSPORTES" localSheetId="11">#REF!</definedName>
    <definedName name="CÓDIGOS_TRANSPORTES">#REF!</definedName>
    <definedName name="CODO906JH">#REF!</definedName>
    <definedName name="CODOS">#REF!</definedName>
    <definedName name="codos2">#REF!</definedName>
    <definedName name="COLLDE">#REF!</definedName>
    <definedName name="COLLDE3">#REF!</definedName>
    <definedName name="COLLDE4">#REF!</definedName>
    <definedName name="COLLDER">#REF!</definedName>
    <definedName name="ColTap">#REF!</definedName>
    <definedName name="combsan">#REF!</definedName>
    <definedName name="COMN1">#REF!</definedName>
    <definedName name="COMP">#REF!</definedName>
    <definedName name="compneu">#REF!</definedName>
    <definedName name="COMPR">#REF!</definedName>
    <definedName name="COMPRE">#REF!</definedName>
    <definedName name="COMPRESOR">#REF!</definedName>
    <definedName name="Compresor_80HP__con_martillo">#REF!</definedName>
    <definedName name="COMPRNEU">#REF!</definedName>
    <definedName name="COMPUERTA10">#REF!</definedName>
    <definedName name="COMPUERTA11">#REF!</definedName>
    <definedName name="COMPUERTA4">#REF!</definedName>
    <definedName name="COMPUERTA5">#REF!</definedName>
    <definedName name="COMPUERTA7">#REF!</definedName>
    <definedName name="COMPUERTA8">#REF!</definedName>
    <definedName name="conc">#REF!</definedName>
    <definedName name="Concentrico">#REF!</definedName>
    <definedName name="CONCRET17CONCONCRETAD">#REF!</definedName>
    <definedName name="CONCRET17SINCONCRETAD">#REF!</definedName>
    <definedName name="CONCRET21CONCONCRETAD">#REF!</definedName>
    <definedName name="CONCRET21SINCONCRETAD">#REF!</definedName>
    <definedName name="CONCRET28CONCONCRETAD">#REF!</definedName>
    <definedName name="CONCRET28SINCONCRETAD">#REF!</definedName>
    <definedName name="CONCRETCOMB">#REF!</definedName>
    <definedName name="CONCRETO">#REF!</definedName>
    <definedName name="CONCRETO17_CONCONCRETADORA">#REF!</definedName>
    <definedName name="CONCRETO17_SINCONCRETADORA">#REF!</definedName>
    <definedName name="CONCRETO17_SINCONCRETADORA_TTEMULAR">#REF!</definedName>
    <definedName name="CONCRETO21_CONCONCRETADORA">#REF!</definedName>
    <definedName name="CONCRETO21_SINCONCRETADORA">#REF!</definedName>
    <definedName name="CONCRETO21_SINCONCRETADORA_TTEMULAR">#REF!</definedName>
    <definedName name="CONCRETO24_CONCONCRETADORA">#REF!</definedName>
    <definedName name="CONCRETO24_SINCONCRETADORA">#REF!</definedName>
    <definedName name="CONCRETO24_SINCONCRETADORA_TTEMULAR">#REF!</definedName>
    <definedName name="CONCRETO28_CONCONCRETADORA">#REF!</definedName>
    <definedName name="CONCRETO28_SINCONCRETADORA">#REF!</definedName>
    <definedName name="CONCRETO28_SINCONCRETADORA_TTEMULAR">#REF!</definedName>
    <definedName name="Conexion">#REF!</definedName>
    <definedName name="CONM1">#REF!</definedName>
    <definedName name="CONM112">#REF!</definedName>
    <definedName name="CONM2">#REF!</definedName>
    <definedName name="CONMI">#REF!</definedName>
    <definedName name="CONMX">#REF!</definedName>
    <definedName name="CONOCAM">#REF!</definedName>
    <definedName name="CONREDC">#REF!</definedName>
    <definedName name="contra">#REF!</definedName>
    <definedName name="CONVENIO">#REF!</definedName>
    <definedName name="copia">#REF!</definedName>
    <definedName name="copia1">#REF!</definedName>
    <definedName name="CORED15">#REF!</definedName>
    <definedName name="Corriente">#REF!</definedName>
    <definedName name="CORTA">#REF!</definedName>
    <definedName name="CORTACER">#REF!</definedName>
    <definedName name="CORTACT">#REF!</definedName>
    <definedName name="CORTACTO">#REF!</definedName>
    <definedName name="CORTADIS">#REF!</definedName>
    <definedName name="CORTADORA_CERÁMICA">#REF!</definedName>
    <definedName name="CORTAHV">#REF!</definedName>
    <definedName name="CORTAP">#REF!</definedName>
    <definedName name="CORTCONC">#REF!</definedName>
    <definedName name="CORTPD">#REF!</definedName>
    <definedName name="COSCH3">#REF!</definedName>
    <definedName name="COSCH345">#REF!</definedName>
    <definedName name="COSTAL">#REF!</definedName>
    <definedName name="COSTAL_FIBRA">#REF!</definedName>
    <definedName name="COSTOS_DIREC">#REF!</definedName>
    <definedName name="cota">#REF!</definedName>
    <definedName name="COTAS">#REF!</definedName>
    <definedName name="cotasalfs">#REF!</definedName>
    <definedName name="COTOP">#REF!</definedName>
    <definedName name="COYLL">#REF!</definedName>
    <definedName name="CP">#REF!</definedName>
    <definedName name="CP113L">#REF!</definedName>
    <definedName name="CP114L">#REF!</definedName>
    <definedName name="CP223L">#REF!</definedName>
    <definedName name="CP224L">#REF!</definedName>
    <definedName name="CP226L">#REF!</definedName>
    <definedName name="CP452L">#REF!</definedName>
    <definedName name="CP453L">#REF!</definedName>
    <definedName name="CP454L">#REF!</definedName>
    <definedName name="CP902L">#REF!</definedName>
    <definedName name="CP903L">#REF!</definedName>
    <definedName name="CP904L">#REF!</definedName>
    <definedName name="CQ">#REF!</definedName>
    <definedName name="CR">#REF!</definedName>
    <definedName name="CR22JH">#REF!</definedName>
    <definedName name="CR33HD">#REF!</definedName>
    <definedName name="CR42JH">#REF!</definedName>
    <definedName name="CR43HD">#REF!</definedName>
    <definedName name="CR43JH">#REF!</definedName>
    <definedName name="CR44JH">#REF!</definedName>
    <definedName name="CR63HD">#REF!</definedName>
    <definedName name="CR64HD">#REF!</definedName>
    <definedName name="CR66JH">#REF!</definedName>
    <definedName name="CRAS">#REF!</definedName>
    <definedName name="_xlnm.Criteria" localSheetId="6" hidden="1">{#N/A,#N/A,FALSE,"GRAFICO";#N/A,#N/A,FALSE,"CAJA (2)";#N/A,#N/A,FALSE,"TERCEROS-PROMEDIO";#N/A,#N/A,FALSE,"CAJA";#N/A,#N/A,FALSE,"INGRESOS1995-2003";#N/A,#N/A,FALSE,"GASTOS1995-2003"}</definedName>
    <definedName name="_xlnm.Criteria" localSheetId="14" hidden="1">{#N/A,#N/A,FALSE,"GRAFICO";#N/A,#N/A,FALSE,"CAJA (2)";#N/A,#N/A,FALSE,"TERCEROS-PROMEDIO";#N/A,#N/A,FALSE,"CAJA";#N/A,#N/A,FALSE,"INGRESOS1995-2003";#N/A,#N/A,FALSE,"GASTOS1995-2003"}</definedName>
    <definedName name="_xlnm.Criteria" localSheetId="16" hidden="1">{#N/A,#N/A,FALSE,"GRAFICO";#N/A,#N/A,FALSE,"CAJA (2)";#N/A,#N/A,FALSE,"TERCEROS-PROMEDIO";#N/A,#N/A,FALSE,"CAJA";#N/A,#N/A,FALSE,"INGRESOS1995-2003";#N/A,#N/A,FALSE,"GASTOS1995-2003"}</definedName>
    <definedName name="_xlnm.Criteria" localSheetId="12" hidden="1">{#N/A,#N/A,FALSE,"GRAFICO";#N/A,#N/A,FALSE,"CAJA (2)";#N/A,#N/A,FALSE,"TERCEROS-PROMEDIO";#N/A,#N/A,FALSE,"CAJA";#N/A,#N/A,FALSE,"INGRESOS1995-2003";#N/A,#N/A,FALSE,"GASTOS1995-2003"}</definedName>
    <definedName name="_xlnm.Criteria" localSheetId="3" hidden="1">{#N/A,#N/A,FALSE,"GRAFICO";#N/A,#N/A,FALSE,"CAJA (2)";#N/A,#N/A,FALSE,"TERCEROS-PROMEDIO";#N/A,#N/A,FALSE,"CAJA";#N/A,#N/A,FALSE,"INGRESOS1995-2003";#N/A,#N/A,FALSE,"GASTOS1995-2003"}</definedName>
    <definedName name="_xlnm.Criteria" localSheetId="10" hidden="1">{#N/A,#N/A,FALSE,"GRAFICO";#N/A,#N/A,FALSE,"CAJA (2)";#N/A,#N/A,FALSE,"TERCEROS-PROMEDIO";#N/A,#N/A,FALSE,"CAJA";#N/A,#N/A,FALSE,"INGRESOS1995-2003";#N/A,#N/A,FALSE,"GASTOS1995-2003"}</definedName>
    <definedName name="_xlnm.Criteria" localSheetId="9" hidden="1">{#N/A,#N/A,FALSE,"GRAFICO";#N/A,#N/A,FALSE,"CAJA (2)";#N/A,#N/A,FALSE,"TERCEROS-PROMEDIO";#N/A,#N/A,FALSE,"CAJA";#N/A,#N/A,FALSE,"INGRESOS1995-2003";#N/A,#N/A,FALSE,"GASTOS1995-2003"}</definedName>
    <definedName name="_xlnm.Criteria" localSheetId="13" hidden="1">{#N/A,#N/A,FALSE,"GRAFICO";#N/A,#N/A,FALSE,"CAJA (2)";#N/A,#N/A,FALSE,"TERCEROS-PROMEDIO";#N/A,#N/A,FALSE,"CAJA";#N/A,#N/A,FALSE,"INGRESOS1995-2003";#N/A,#N/A,FALSE,"GASTOS1995-2003"}</definedName>
    <definedName name="_xlnm.Criteria" localSheetId="4" hidden="1">{#N/A,#N/A,FALSE,"GRAFICO";#N/A,#N/A,FALSE,"CAJA (2)";#N/A,#N/A,FALSE,"TERCEROS-PROMEDIO";#N/A,#N/A,FALSE,"CAJA";#N/A,#N/A,FALSE,"INGRESOS1995-2003";#N/A,#N/A,FALSE,"GASTOS1995-2003"}</definedName>
    <definedName name="_xlnm.Criteria" localSheetId="11" hidden="1">{#N/A,#N/A,FALSE,"GRAFICO";#N/A,#N/A,FALSE,"CAJA (2)";#N/A,#N/A,FALSE,"TERCEROS-PROMEDIO";#N/A,#N/A,FALSE,"CAJA";#N/A,#N/A,FALSE,"INGRESOS1995-2003";#N/A,#N/A,FALSE,"GASTOS1995-2003"}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iterios_IM">#REF!</definedName>
    <definedName name="crt" localSheetId="6" hidden="1">{#N/A,#N/A,FALSE,"GRAFICO";#N/A,#N/A,FALSE,"CAJA (2)";#N/A,#N/A,FALSE,"TERCEROS-PROMEDIO";#N/A,#N/A,FALSE,"CAJA";#N/A,#N/A,FALSE,"INGRESOS1995-2003";#N/A,#N/A,FALSE,"GASTOS1995-2003"}</definedName>
    <definedName name="crt" localSheetId="14" hidden="1">{#N/A,#N/A,FALSE,"GRAFICO";#N/A,#N/A,FALSE,"CAJA (2)";#N/A,#N/A,FALSE,"TERCEROS-PROMEDIO";#N/A,#N/A,FALSE,"CAJA";#N/A,#N/A,FALSE,"INGRESOS1995-2003";#N/A,#N/A,FALSE,"GASTOS1995-2003"}</definedName>
    <definedName name="crt" localSheetId="16" hidden="1">{#N/A,#N/A,FALSE,"GRAFICO";#N/A,#N/A,FALSE,"CAJA (2)";#N/A,#N/A,FALSE,"TERCEROS-PROMEDIO";#N/A,#N/A,FALSE,"CAJA";#N/A,#N/A,FALSE,"INGRESOS1995-2003";#N/A,#N/A,FALSE,"GASTOS1995-2003"}</definedName>
    <definedName name="crt" localSheetId="12" hidden="1">{#N/A,#N/A,FALSE,"GRAFICO";#N/A,#N/A,FALSE,"CAJA (2)";#N/A,#N/A,FALSE,"TERCEROS-PROMEDIO";#N/A,#N/A,FALSE,"CAJA";#N/A,#N/A,FALSE,"INGRESOS1995-2003";#N/A,#N/A,FALSE,"GASTOS1995-2003"}</definedName>
    <definedName name="crt" localSheetId="3" hidden="1">{#N/A,#N/A,FALSE,"GRAFICO";#N/A,#N/A,FALSE,"CAJA (2)";#N/A,#N/A,FALSE,"TERCEROS-PROMEDIO";#N/A,#N/A,FALSE,"CAJA";#N/A,#N/A,FALSE,"INGRESOS1995-2003";#N/A,#N/A,FALSE,"GASTOS1995-2003"}</definedName>
    <definedName name="crt" localSheetId="10" hidden="1">{#N/A,#N/A,FALSE,"GRAFICO";#N/A,#N/A,FALSE,"CAJA (2)";#N/A,#N/A,FALSE,"TERCEROS-PROMEDIO";#N/A,#N/A,FALSE,"CAJA";#N/A,#N/A,FALSE,"INGRESOS1995-2003";#N/A,#N/A,FALSE,"GASTOS1995-2003"}</definedName>
    <definedName name="crt" localSheetId="9" hidden="1">{#N/A,#N/A,FALSE,"GRAFICO";#N/A,#N/A,FALSE,"CAJA (2)";#N/A,#N/A,FALSE,"TERCEROS-PROMEDIO";#N/A,#N/A,FALSE,"CAJA";#N/A,#N/A,FALSE,"INGRESOS1995-2003";#N/A,#N/A,FALSE,"GASTOS1995-2003"}</definedName>
    <definedName name="crt" localSheetId="13" hidden="1">{#N/A,#N/A,FALSE,"GRAFICO";#N/A,#N/A,FALSE,"CAJA (2)";#N/A,#N/A,FALSE,"TERCEROS-PROMEDIO";#N/A,#N/A,FALSE,"CAJA";#N/A,#N/A,FALSE,"INGRESOS1995-2003";#N/A,#N/A,FALSE,"GASTOS1995-2003"}</definedName>
    <definedName name="crt" localSheetId="4" hidden="1">{#N/A,#N/A,FALSE,"GRAFICO";#N/A,#N/A,FALSE,"CAJA (2)";#N/A,#N/A,FALSE,"TERCEROS-PROMEDIO";#N/A,#N/A,FALSE,"CAJA";#N/A,#N/A,FALSE,"INGRESOS1995-2003";#N/A,#N/A,FALSE,"GASTOS1995-2003"}</definedName>
    <definedName name="crt" localSheetId="11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S">#REF!</definedName>
    <definedName name="CSIKA">#REF!</definedName>
    <definedName name="ct">#REF!</definedName>
    <definedName name="CT070KG">#REF!</definedName>
    <definedName name="CT080KG">#REF!</definedName>
    <definedName name="CT110K">#REF!</definedName>
    <definedName name="CT110KG">#REF!</definedName>
    <definedName name="CT140C">#REF!</definedName>
    <definedName name="CT140K">#REF!</definedName>
    <definedName name="CT140KG">#REF!</definedName>
    <definedName name="CT140KGM">#REF!</definedName>
    <definedName name="CT170KG">#REF!</definedName>
    <definedName name="CT175KG">#REF!</definedName>
    <definedName name="CT180K">#REF!</definedName>
    <definedName name="CT180KG">#REF!</definedName>
    <definedName name="CT210K">#REF!</definedName>
    <definedName name="CT210KG">#REF!</definedName>
    <definedName name="CT210KGM">#REF!</definedName>
    <definedName name="CT210KGMULAR">#REF!</definedName>
    <definedName name="CT245K">#REF!</definedName>
    <definedName name="CT245KG">#REF!</definedName>
    <definedName name="CT280KG">#REF!</definedName>
    <definedName name="CT280KGM">#REF!</definedName>
    <definedName name="CTC140KG">#REF!</definedName>
    <definedName name="CU">#REF!</definedName>
    <definedName name="cuad">#REF!</definedName>
    <definedName name="cuadpav">#REF!</definedName>
    <definedName name="Cuadro">#REF!</definedName>
    <definedName name="cUCA">#REF!</definedName>
    <definedName name="CUEPOZO">#REF!</definedName>
    <definedName name="CUHIDR">#REF!</definedName>
    <definedName name="CUNET" localSheetId="6" hidden="1">{"via1",#N/A,TRUE,"general";"via2",#N/A,TRUE,"general";"via3",#N/A,TRUE,"general"}</definedName>
    <definedName name="CUNET" localSheetId="14" hidden="1">{"via1",#N/A,TRUE,"general";"via2",#N/A,TRUE,"general";"via3",#N/A,TRUE,"general"}</definedName>
    <definedName name="CUNET" localSheetId="1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10" hidden="1">{"via1",#N/A,TRUE,"general";"via2",#N/A,TRUE,"general";"via3",#N/A,TRUE,"general"}</definedName>
    <definedName name="CUNET" localSheetId="9" hidden="1">{"via1",#N/A,TRUE,"general";"via2",#N/A,TRUE,"general";"via3",#N/A,TRUE,"general"}</definedName>
    <definedName name="CUNET" localSheetId="1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11" hidden="1">{"via1",#N/A,TRUE,"general";"via2",#N/A,TRUE,"general";"via3",#N/A,TRUE,"general"}</definedName>
    <definedName name="CUNET" hidden="1">{"via1",#N/A,TRUE,"general";"via2",#N/A,TRUE,"general";"via3",#N/A,TRUE,"general"}</definedName>
    <definedName name="Cunetavia">#REF!</definedName>
    <definedName name="cv" localSheetId="12" hidden="1">{"TAB1",#N/A,TRUE,"GENERAL";"TAB2",#N/A,TRUE,"GENERAL";"TAB3",#N/A,TRUE,"GENERAL";"TAB4",#N/A,TRUE,"GENERAL";"TAB5",#N/A,TRUE,"GENERAL"}</definedName>
    <definedName name="cv" localSheetId="13" hidden="1">{"TAB1",#N/A,TRUE,"GENERAL";"TAB2",#N/A,TRUE,"GENERAL";"TAB3",#N/A,TRUE,"GENERAL";"TAB4",#N/A,TRUE,"GENERAL";"TAB5",#N/A,TRUE,"GENERAL"}</definedName>
    <definedName name="cv" localSheetId="4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a">#REF!</definedName>
    <definedName name="cvfvd" localSheetId="6" hidden="1">{"via1",#N/A,TRUE,"general";"via2",#N/A,TRUE,"general";"via3",#N/A,TRUE,"general"}</definedName>
    <definedName name="cvfvd" localSheetId="14" hidden="1">{"via1",#N/A,TRUE,"general";"via2",#N/A,TRUE,"general";"via3",#N/A,TRUE,"general"}</definedName>
    <definedName name="cvfvd" localSheetId="1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10" hidden="1">{"via1",#N/A,TRUE,"general";"via2",#N/A,TRUE,"general";"via3",#N/A,TRUE,"general"}</definedName>
    <definedName name="cvfvd" localSheetId="9" hidden="1">{"via1",#N/A,TRUE,"general";"via2",#N/A,TRUE,"general";"via3",#N/A,TRUE,"general"}</definedName>
    <definedName name="cvfvd" localSheetId="1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1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14" hidden="1">{"TAB1",#N/A,TRUE,"GENERAL";"TAB2",#N/A,TRUE,"GENERAL";"TAB3",#N/A,TRUE,"GENERAL";"TAB4",#N/A,TRUE,"GENERAL";"TAB5",#N/A,TRUE,"GENERAL"}</definedName>
    <definedName name="cvn" localSheetId="1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9" hidden="1">{"TAB1",#N/A,TRUE,"GENERAL";"TAB2",#N/A,TRUE,"GENERAL";"TAB3",#N/A,TRUE,"GENERAL";"TAB4",#N/A,TRUE,"GENERAL";"TAB5",#N/A,TRUE,"GENERAL"}</definedName>
    <definedName name="cvn" localSheetId="1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1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6" hidden="1">{"via1",#N/A,TRUE,"general";"via2",#N/A,TRUE,"general";"via3",#N/A,TRUE,"general"}</definedName>
    <definedName name="CVXC" localSheetId="14" hidden="1">{"via1",#N/A,TRUE,"general";"via2",#N/A,TRUE,"general";"via3",#N/A,TRUE,"general"}</definedName>
    <definedName name="CVXC" localSheetId="1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10" hidden="1">{"via1",#N/A,TRUE,"general";"via2",#N/A,TRUE,"general";"via3",#N/A,TRUE,"general"}</definedName>
    <definedName name="CVXC" localSheetId="9" hidden="1">{"via1",#N/A,TRUE,"general";"via2",#N/A,TRUE,"general";"via3",#N/A,TRUE,"general"}</definedName>
    <definedName name="CVXC" localSheetId="1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11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wvu.ComparEneMar9697." hidden="1">#REF!,#REF!,#REF!,#REF!,#REF!,#REF!</definedName>
    <definedName name="Cwvu.EneFeb." hidden="1">#REF!,#REF!</definedName>
    <definedName name="Cwvu.EneMar." hidden="1">#REF!,#REF!,#REF!,#REF!</definedName>
    <definedName name="Cwvu.Formato._.Corto." hidden="1">#REF!,#REF!,#REF!,#REF!,#REF!,#REF!,#REF!,#REF!,#REF!,#REF!,#REF!,#REF!</definedName>
    <definedName name="Cwvu.Formato._.Total." hidden="1">#REF!,#REF!,#REF!</definedName>
    <definedName name="CX">#REF!</definedName>
    <definedName name="cy">#REF!</definedName>
    <definedName name="CYLL2">#REF!</definedName>
    <definedName name="CYLL2c">#REF!</definedName>
    <definedName name="CYLL3">#REF!</definedName>
    <definedName name="CYLL4">#REF!</definedName>
    <definedName name="CYLL6">#REF!</definedName>
    <definedName name="CZ">#REF!</definedName>
    <definedName name="D" localSheetId="6" hidden="1">{"PYGT",#N/A,FALSE,"PYG";"ACTIT",#N/A,FALSE,"BCE_GRAL-ACTIVO";"PASIT",#N/A,FALSE,"BCE_GRAL-PASIVO-PATRIM";"CAJAT",#N/A,FALSE,"CAJA"}</definedName>
    <definedName name="D" localSheetId="14" hidden="1">{"PYGT",#N/A,FALSE,"PYG";"ACTIT",#N/A,FALSE,"BCE_GRAL-ACTIVO";"PASIT",#N/A,FALSE,"BCE_GRAL-PASIVO-PATRIM";"CAJAT",#N/A,FALSE,"CAJA"}</definedName>
    <definedName name="D" localSheetId="16" hidden="1">{"PYGT",#N/A,FALSE,"PYG";"ACTIT",#N/A,FALSE,"BCE_GRAL-ACTIVO";"PASIT",#N/A,FALSE,"BCE_GRAL-PASIVO-PATRIM";"CAJAT",#N/A,FALSE,"CAJA"}</definedName>
    <definedName name="d" localSheetId="12" hidden="1">{"TAB1",#N/A,TRUE,"GENERAL";"TAB2",#N/A,TRUE,"GENERAL";"TAB3",#N/A,TRUE,"GENERAL";"TAB4",#N/A,TRUE,"GENERAL";"TAB5",#N/A,TRUE,"GENERAL"}</definedName>
    <definedName name="D" localSheetId="3" hidden="1">{"PYGT",#N/A,FALSE,"PYG";"ACTIT",#N/A,FALSE,"BCE_GRAL-ACTIVO";"PASIT",#N/A,FALSE,"BCE_GRAL-PASIVO-PATRIM";"CAJAT",#N/A,FALSE,"CAJA"}</definedName>
    <definedName name="D" localSheetId="10" hidden="1">{"PYGT",#N/A,FALSE,"PYG";"ACTIT",#N/A,FALSE,"BCE_GRAL-ACTIVO";"PASIT",#N/A,FALSE,"BCE_GRAL-PASIVO-PATRIM";"CAJAT",#N/A,FALSE,"CAJA"}</definedName>
    <definedName name="d" localSheetId="9" hidden="1">{"TAB1",#N/A,TRUE,"GENERAL";"TAB2",#N/A,TRUE,"GENERAL";"TAB3",#N/A,TRUE,"GENERAL";"TAB4",#N/A,TRUE,"GENERAL";"TAB5",#N/A,TRUE,"GENERAL"}</definedName>
    <definedName name="d" localSheetId="13" hidden="1">{"TAB1",#N/A,TRUE,"GENERAL";"TAB2",#N/A,TRUE,"GENERAL";"TAB3",#N/A,TRUE,"GENERAL";"TAB4",#N/A,TRUE,"GENERAL";"TAB5",#N/A,TRUE,"GENERAL"}</definedName>
    <definedName name="D" localSheetId="4" hidden="1">{"PYGT",#N/A,FALSE,"PYG";"ACTIT",#N/A,FALSE,"BCE_GRAL-ACTIVO";"PASIT",#N/A,FALSE,"BCE_GRAL-PASIVO-PATRIM";"CAJAT",#N/A,FALSE,"CAJA"}</definedName>
    <definedName name="D" localSheetId="11" hidden="1">{"PYGT",#N/A,FALSE,"PYG";"ACTIT",#N/A,FALSE,"BCE_GRAL-ACTIVO";"PASIT",#N/A,FALSE,"BCE_GRAL-PASIVO-PATRIM";"CAJAT",#N/A,FALSE,"CAJA"}</definedName>
    <definedName name="D" hidden="1">{"PYGT",#N/A,FALSE,"PYG";"ACTIT",#N/A,FALSE,"BCE_GRAL-ACTIVO";"PASIT",#N/A,FALSE,"BCE_GRAL-PASIVO-PATRIM";"CAJAT",#N/A,FALSE,"CAJA"}</definedName>
    <definedName name="d_PH">#REF!</definedName>
    <definedName name="DA">#REF!</definedName>
    <definedName name="DADADAD" localSheetId="12" hidden="1">{#N/A,#N/A,TRUE,"CODIGO DEPENDENCIA"}</definedName>
    <definedName name="DADADAD" localSheetId="13" hidden="1">{#N/A,#N/A,TRUE,"CODIGO DEPENDENCIA"}</definedName>
    <definedName name="DADADAD" localSheetId="4" hidden="1">{#N/A,#N/A,TRUE,"CODIGO DEPENDENCIA"}</definedName>
    <definedName name="DADADAD" hidden="1">{#N/A,#N/A,TRUE,"CODIGO DEPENDENCIA"}</definedName>
    <definedName name="DASD" localSheetId="6" hidden="1">{"TAB1",#N/A,TRUE,"GENERAL";"TAB2",#N/A,TRUE,"GENERAL";"TAB3",#N/A,TRUE,"GENERAL";"TAB4",#N/A,TRUE,"GENERAL";"TAB5",#N/A,TRUE,"GENERAL"}</definedName>
    <definedName name="DASD" localSheetId="14" hidden="1">{"TAB1",#N/A,TRUE,"GENERAL";"TAB2",#N/A,TRUE,"GENERAL";"TAB3",#N/A,TRUE,"GENERAL";"TAB4",#N/A,TRUE,"GENERAL";"TAB5",#N/A,TRUE,"GENERAL"}</definedName>
    <definedName name="DASD" localSheetId="1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10" hidden="1">{"TAB1",#N/A,TRUE,"GENERAL";"TAB2",#N/A,TRUE,"GENERAL";"TAB3",#N/A,TRUE,"GENERAL";"TAB4",#N/A,TRUE,"GENERAL";"TAB5",#N/A,TRUE,"GENERAL"}</definedName>
    <definedName name="DASD" localSheetId="9" hidden="1">{"TAB1",#N/A,TRUE,"GENERAL";"TAB2",#N/A,TRUE,"GENERAL";"TAB3",#N/A,TRUE,"GENERAL";"TAB4",#N/A,TRUE,"GENERAL";"TAB5",#N/A,TRUE,"GENERAL"}</definedName>
    <definedName name="DASD" localSheetId="1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1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1">#REF!</definedName>
    <definedName name="datos2">#REF!</definedName>
    <definedName name="datos3">#REF!</definedName>
    <definedName name="DB">#REF!</definedName>
    <definedName name="dbb">#REF!</definedName>
    <definedName name="dbfdfbi" localSheetId="6" hidden="1">{"TAB1",#N/A,TRUE,"GENERAL";"TAB2",#N/A,TRUE,"GENERAL";"TAB3",#N/A,TRUE,"GENERAL";"TAB4",#N/A,TRUE,"GENERAL";"TAB5",#N/A,TRUE,"GENERAL"}</definedName>
    <definedName name="dbfdfbi" localSheetId="14" hidden="1">{"TAB1",#N/A,TRUE,"GENERAL";"TAB2",#N/A,TRUE,"GENERAL";"TAB3",#N/A,TRUE,"GENERAL";"TAB4",#N/A,TRUE,"GENERAL";"TAB5",#N/A,TRUE,"GENERAL"}</definedName>
    <definedName name="dbfdfbi" localSheetId="1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9" hidden="1">{"TAB1",#N/A,TRUE,"GENERAL";"TAB2",#N/A,TRUE,"GENERAL";"TAB3",#N/A,TRUE,"GENERAL";"TAB4",#N/A,TRUE,"GENERAL";"TAB5",#N/A,TRUE,"GENERAL"}</definedName>
    <definedName name="dbfdfbi" localSheetId="1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1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">#REF!</definedName>
    <definedName name="DCSDCTV" localSheetId="6" hidden="1">{"via1",#N/A,TRUE,"general";"via2",#N/A,TRUE,"general";"via3",#N/A,TRUE,"general"}</definedName>
    <definedName name="DCSDCTV" localSheetId="14" hidden="1">{"via1",#N/A,TRUE,"general";"via2",#N/A,TRUE,"general";"via3",#N/A,TRUE,"general"}</definedName>
    <definedName name="DCSDCTV" localSheetId="1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10" hidden="1">{"via1",#N/A,TRUE,"general";"via2",#N/A,TRUE,"general";"via3",#N/A,TRUE,"general"}</definedName>
    <definedName name="DCSDCTV" localSheetId="9" hidden="1">{"via1",#N/A,TRUE,"general";"via2",#N/A,TRUE,"general";"via3",#N/A,TRUE,"general"}</definedName>
    <definedName name="DCSDCTV" localSheetId="1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1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6" hidden="1">{#N/A,#N/A,TRUE,"INGENIERIA";#N/A,#N/A,TRUE,"COMPRAS";#N/A,#N/A,TRUE,"DIRECCION";#N/A,#N/A,TRUE,"RESUMEN"}</definedName>
    <definedName name="dd" localSheetId="14" hidden="1">{#N/A,#N/A,TRUE,"INGENIERIA";#N/A,#N/A,TRUE,"COMPRAS";#N/A,#N/A,TRUE,"DIRECCION";#N/A,#N/A,TRUE,"RESUMEN"}</definedName>
    <definedName name="dd" localSheetId="12" hidden="1">{#N/A,#N/A,TRUE,"INGENIERIA";#N/A,#N/A,TRUE,"COMPRAS";#N/A,#N/A,TRUE,"DIRECCION";#N/A,#N/A,TRUE,"RESUMEN"}</definedName>
    <definedName name="dd" localSheetId="3" hidden="1">{#N/A,#N/A,TRUE,"INGENIERIA";#N/A,#N/A,TRUE,"COMPRAS";#N/A,#N/A,TRUE,"DIRECCION";#N/A,#N/A,TRUE,"RESUMEN"}</definedName>
    <definedName name="dd" localSheetId="10" hidden="1">{#N/A,#N/A,TRUE,"INGENIERIA";#N/A,#N/A,TRUE,"COMPRAS";#N/A,#N/A,TRUE,"DIRECCION";#N/A,#N/A,TRUE,"RESUMEN"}</definedName>
    <definedName name="dd" localSheetId="9" hidden="1">{#N/A,#N/A,TRUE,"INGENIERIA";#N/A,#N/A,TRUE,"COMPRAS";#N/A,#N/A,TRUE,"DIRECCION";#N/A,#N/A,TRUE,"RESUMEN"}</definedName>
    <definedName name="dd" localSheetId="13" hidden="1">{#N/A,#N/A,TRUE,"INGENIERIA";#N/A,#N/A,TRUE,"COMPRAS";#N/A,#N/A,TRUE,"DIRECCION";#N/A,#N/A,TRUE,"RESUMEN"}</definedName>
    <definedName name="dd" localSheetId="4" hidden="1">{#N/A,#N/A,TRUE,"INGENIERIA";#N/A,#N/A,TRUE,"COMPRAS";#N/A,#N/A,TRUE,"DIRECCION";#N/A,#N/A,TRUE,"RESUMEN"}</definedName>
    <definedName name="dd" localSheetId="11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_1" localSheetId="6" hidden="1">{#N/A,#N/A,TRUE,"INGENIERIA";#N/A,#N/A,TRUE,"COMPRAS";#N/A,#N/A,TRUE,"DIRECCION";#N/A,#N/A,TRUE,"RESUMEN"}</definedName>
    <definedName name="dd_1" localSheetId="14" hidden="1">{#N/A,#N/A,TRUE,"INGENIERIA";#N/A,#N/A,TRUE,"COMPRAS";#N/A,#N/A,TRUE,"DIRECCION";#N/A,#N/A,TRUE,"RESUMEN"}</definedName>
    <definedName name="dd_1" localSheetId="12" hidden="1">{#N/A,#N/A,TRUE,"INGENIERIA";#N/A,#N/A,TRUE,"COMPRAS";#N/A,#N/A,TRUE,"DIRECCION";#N/A,#N/A,TRUE,"RESUMEN"}</definedName>
    <definedName name="dd_1" localSheetId="3" hidden="1">{#N/A,#N/A,TRUE,"INGENIERIA";#N/A,#N/A,TRUE,"COMPRAS";#N/A,#N/A,TRUE,"DIRECCION";#N/A,#N/A,TRUE,"RESUMEN"}</definedName>
    <definedName name="dd_1" localSheetId="10" hidden="1">{#N/A,#N/A,TRUE,"INGENIERIA";#N/A,#N/A,TRUE,"COMPRAS";#N/A,#N/A,TRUE,"DIRECCION";#N/A,#N/A,TRUE,"RESUMEN"}</definedName>
    <definedName name="dd_1" localSheetId="9" hidden="1">{#N/A,#N/A,TRUE,"INGENIERIA";#N/A,#N/A,TRUE,"COMPRAS";#N/A,#N/A,TRUE,"DIRECCION";#N/A,#N/A,TRUE,"RESUMEN"}</definedName>
    <definedName name="dd_1" localSheetId="13" hidden="1">{#N/A,#N/A,TRUE,"INGENIERIA";#N/A,#N/A,TRUE,"COMPRAS";#N/A,#N/A,TRUE,"DIRECCION";#N/A,#N/A,TRUE,"RESUMEN"}</definedName>
    <definedName name="dd_1" localSheetId="4" hidden="1">{#N/A,#N/A,TRUE,"INGENIERIA";#N/A,#N/A,TRUE,"COMPRAS";#N/A,#N/A,TRUE,"DIRECCION";#N/A,#N/A,TRUE,"RESUMEN"}</definedName>
    <definedName name="dd_1" localSheetId="11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localSheetId="6" hidden="1">{#N/A,#N/A,TRUE,"INGENIERIA";#N/A,#N/A,TRUE,"COMPRAS";#N/A,#N/A,TRUE,"DIRECCION";#N/A,#N/A,TRUE,"RESUMEN"}</definedName>
    <definedName name="dd_2" localSheetId="14" hidden="1">{#N/A,#N/A,TRUE,"INGENIERIA";#N/A,#N/A,TRUE,"COMPRAS";#N/A,#N/A,TRUE,"DIRECCION";#N/A,#N/A,TRUE,"RESUMEN"}</definedName>
    <definedName name="dd_2" localSheetId="12" hidden="1">{#N/A,#N/A,TRUE,"INGENIERIA";#N/A,#N/A,TRUE,"COMPRAS";#N/A,#N/A,TRUE,"DIRECCION";#N/A,#N/A,TRUE,"RESUMEN"}</definedName>
    <definedName name="dd_2" localSheetId="3" hidden="1">{#N/A,#N/A,TRUE,"INGENIERIA";#N/A,#N/A,TRUE,"COMPRAS";#N/A,#N/A,TRUE,"DIRECCION";#N/A,#N/A,TRUE,"RESUMEN"}</definedName>
    <definedName name="dd_2" localSheetId="10" hidden="1">{#N/A,#N/A,TRUE,"INGENIERIA";#N/A,#N/A,TRUE,"COMPRAS";#N/A,#N/A,TRUE,"DIRECCION";#N/A,#N/A,TRUE,"RESUMEN"}</definedName>
    <definedName name="dd_2" localSheetId="9" hidden="1">{#N/A,#N/A,TRUE,"INGENIERIA";#N/A,#N/A,TRUE,"COMPRAS";#N/A,#N/A,TRUE,"DIRECCION";#N/A,#N/A,TRUE,"RESUMEN"}</definedName>
    <definedName name="dd_2" localSheetId="13" hidden="1">{#N/A,#N/A,TRUE,"INGENIERIA";#N/A,#N/A,TRUE,"COMPRAS";#N/A,#N/A,TRUE,"DIRECCION";#N/A,#N/A,TRUE,"RESUMEN"}</definedName>
    <definedName name="dd_2" localSheetId="4" hidden="1">{#N/A,#N/A,TRUE,"INGENIERIA";#N/A,#N/A,TRUE,"COMPRAS";#N/A,#N/A,TRUE,"DIRECCION";#N/A,#N/A,TRUE,"RESUMEN"}</definedName>
    <definedName name="dd_2" localSheetId="1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localSheetId="6" hidden="1">{"via1",#N/A,TRUE,"general";"via2",#N/A,TRUE,"general";"via3",#N/A,TRUE,"general"}</definedName>
    <definedName name="ddd" localSheetId="14" hidden="1">{"via1",#N/A,TRUE,"general";"via2",#N/A,TRUE,"general";"via3",#N/A,TRUE,"general"}</definedName>
    <definedName name="ddd" localSheetId="1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10" hidden="1">{"via1",#N/A,TRUE,"general";"via2",#N/A,TRUE,"general";"via3",#N/A,TRUE,"general"}</definedName>
    <definedName name="ddd" localSheetId="9" hidden="1">{"via1",#N/A,TRUE,"general";"via2",#N/A,TRUE,"general";"via3",#N/A,TRUE,"general"}</definedName>
    <definedName name="ddd" localSheetId="13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11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14" hidden="1">{"via1",#N/A,TRUE,"general";"via2",#N/A,TRUE,"general";"via3",#N/A,TRUE,"general"}</definedName>
    <definedName name="ddddt" localSheetId="1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10" hidden="1">{"via1",#N/A,TRUE,"general";"via2",#N/A,TRUE,"general";"via3",#N/A,TRUE,"general"}</definedName>
    <definedName name="ddddt" localSheetId="9" hidden="1">{"via1",#N/A,TRUE,"general";"via2",#N/A,TRUE,"general";"via3",#N/A,TRUE,"general"}</definedName>
    <definedName name="ddddt" localSheetId="1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11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6" hidden="1">{#N/A,#N/A,TRUE,"1842CWN0"}</definedName>
    <definedName name="DDE" localSheetId="14" hidden="1">{#N/A,#N/A,TRUE,"1842CWN0"}</definedName>
    <definedName name="DDE" localSheetId="12" hidden="1">{#N/A,#N/A,TRUE,"1842CWN0"}</definedName>
    <definedName name="DDE" localSheetId="3" hidden="1">{#N/A,#N/A,TRUE,"1842CWN0"}</definedName>
    <definedName name="DDE" localSheetId="10" hidden="1">{#N/A,#N/A,TRUE,"1842CWN0"}</definedName>
    <definedName name="DDE" localSheetId="9" hidden="1">{#N/A,#N/A,TRUE,"1842CWN0"}</definedName>
    <definedName name="DDE" localSheetId="13" hidden="1">{#N/A,#N/A,TRUE,"1842CWN0"}</definedName>
    <definedName name="DDE" localSheetId="4" hidden="1">{#N/A,#N/A,TRUE,"1842CWN0"}</definedName>
    <definedName name="DDE" localSheetId="11" hidden="1">{#N/A,#N/A,TRUE,"1842CWN0"}</definedName>
    <definedName name="DDE" hidden="1">{#N/A,#N/A,TRUE,"1842CWN0"}</definedName>
    <definedName name="DDE_1" localSheetId="6" hidden="1">{#N/A,#N/A,TRUE,"1842CWN0"}</definedName>
    <definedName name="DDE_1" localSheetId="14" hidden="1">{#N/A,#N/A,TRUE,"1842CWN0"}</definedName>
    <definedName name="DDE_1" localSheetId="12" hidden="1">{#N/A,#N/A,TRUE,"1842CWN0"}</definedName>
    <definedName name="DDE_1" localSheetId="3" hidden="1">{#N/A,#N/A,TRUE,"1842CWN0"}</definedName>
    <definedName name="DDE_1" localSheetId="10" hidden="1">{#N/A,#N/A,TRUE,"1842CWN0"}</definedName>
    <definedName name="DDE_1" localSheetId="9" hidden="1">{#N/A,#N/A,TRUE,"1842CWN0"}</definedName>
    <definedName name="DDE_1" localSheetId="13" hidden="1">{#N/A,#N/A,TRUE,"1842CWN0"}</definedName>
    <definedName name="DDE_1" localSheetId="4" hidden="1">{#N/A,#N/A,TRUE,"1842CWN0"}</definedName>
    <definedName name="DDE_1" localSheetId="11" hidden="1">{#N/A,#N/A,TRUE,"1842CWN0"}</definedName>
    <definedName name="DDE_1" hidden="1">{#N/A,#N/A,TRUE,"1842CWN0"}</definedName>
    <definedName name="DDE_2" localSheetId="6" hidden="1">{#N/A,#N/A,TRUE,"1842CWN0"}</definedName>
    <definedName name="DDE_2" localSheetId="14" hidden="1">{#N/A,#N/A,TRUE,"1842CWN0"}</definedName>
    <definedName name="DDE_2" localSheetId="12" hidden="1">{#N/A,#N/A,TRUE,"1842CWN0"}</definedName>
    <definedName name="DDE_2" localSheetId="3" hidden="1">{#N/A,#N/A,TRUE,"1842CWN0"}</definedName>
    <definedName name="DDE_2" localSheetId="10" hidden="1">{#N/A,#N/A,TRUE,"1842CWN0"}</definedName>
    <definedName name="DDE_2" localSheetId="9" hidden="1">{#N/A,#N/A,TRUE,"1842CWN0"}</definedName>
    <definedName name="DDE_2" localSheetId="13" hidden="1">{#N/A,#N/A,TRUE,"1842CWN0"}</definedName>
    <definedName name="DDE_2" localSheetId="4" hidden="1">{#N/A,#N/A,TRUE,"1842CWN0"}</definedName>
    <definedName name="DDE_2" localSheetId="11" hidden="1">{#N/A,#N/A,TRUE,"1842CWN0"}</definedName>
    <definedName name="DDE_2" hidden="1">{#N/A,#N/A,TRUE,"1842CWN0"}</definedName>
    <definedName name="ddewdw" localSheetId="6" hidden="1">{"TAB1",#N/A,TRUE,"GENERAL";"TAB2",#N/A,TRUE,"GENERAL";"TAB3",#N/A,TRUE,"GENERAL";"TAB4",#N/A,TRUE,"GENERAL";"TAB5",#N/A,TRUE,"GENERAL"}</definedName>
    <definedName name="ddewdw" localSheetId="14" hidden="1">{"TAB1",#N/A,TRUE,"GENERAL";"TAB2",#N/A,TRUE,"GENERAL";"TAB3",#N/A,TRUE,"GENERAL";"TAB4",#N/A,TRUE,"GENERAL";"TAB5",#N/A,TRUE,"GENERAL"}</definedName>
    <definedName name="ddewdw" localSheetId="1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9" hidden="1">{"TAB1",#N/A,TRUE,"GENERAL";"TAB2",#N/A,TRUE,"GENERAL";"TAB3",#N/A,TRUE,"GENERAL";"TAB4",#N/A,TRUE,"GENERAL";"TAB5",#N/A,TRUE,"GENERAL"}</definedName>
    <definedName name="ddewdw" localSheetId="1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1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14" hidden="1">{"TAB1",#N/A,TRUE,"GENERAL";"TAB2",#N/A,TRUE,"GENERAL";"TAB3",#N/A,TRUE,"GENERAL";"TAB4",#N/A,TRUE,"GENERAL";"TAB5",#N/A,TRUE,"GENERAL"}</definedName>
    <definedName name="ddfdh" localSheetId="1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9" hidden="1">{"TAB1",#N/A,TRUE,"GENERAL";"TAB2",#N/A,TRUE,"GENERAL";"TAB3",#N/A,TRUE,"GENERAL";"TAB4",#N/A,TRUE,"GENERAL";"TAB5",#N/A,TRUE,"GENERAL"}</definedName>
    <definedName name="ddfdh" localSheetId="1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1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14" hidden="1">{"TAB1",#N/A,TRUE,"GENERAL";"TAB2",#N/A,TRUE,"GENERAL";"TAB3",#N/A,TRUE,"GENERAL";"TAB4",#N/A,TRUE,"GENERAL";"TAB5",#N/A,TRUE,"GENERAL"}</definedName>
    <definedName name="DDGSDP" localSheetId="1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9" hidden="1">{"TAB1",#N/A,TRUE,"GENERAL";"TAB2",#N/A,TRUE,"GENERAL";"TAB3",#N/A,TRUE,"GENERAL";"TAB4",#N/A,TRUE,"GENERAL";"TAB5",#N/A,TRUE,"GENERAL"}</definedName>
    <definedName name="DDGSDP" localSheetId="1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1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>#REF!</definedName>
    <definedName name="deded" localSheetId="6" hidden="1">{"TAB1",#N/A,TRUE,"GENERAL";"TAB2",#N/A,TRUE,"GENERAL";"TAB3",#N/A,TRUE,"GENERAL";"TAB4",#N/A,TRUE,"GENERAL";"TAB5",#N/A,TRUE,"GENERAL"}</definedName>
    <definedName name="deded" localSheetId="14" hidden="1">{"TAB1",#N/A,TRUE,"GENERAL";"TAB2",#N/A,TRUE,"GENERAL";"TAB3",#N/A,TRUE,"GENERAL";"TAB4",#N/A,TRUE,"GENERAL";"TAB5",#N/A,TRUE,"GENERAL"}</definedName>
    <definedName name="deded" localSheetId="1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10" hidden="1">{"TAB1",#N/A,TRUE,"GENERAL";"TAB2",#N/A,TRUE,"GENERAL";"TAB3",#N/A,TRUE,"GENERAL";"TAB4",#N/A,TRUE,"GENERAL";"TAB5",#N/A,TRUE,"GENERAL"}</definedName>
    <definedName name="deded" localSheetId="9" hidden="1">{"TAB1",#N/A,TRUE,"GENERAL";"TAB2",#N/A,TRUE,"GENERAL";"TAB3",#N/A,TRUE,"GENERAL";"TAB4",#N/A,TRUE,"GENERAL";"TAB5",#N/A,TRUE,"GENERAL"}</definedName>
    <definedName name="deded" localSheetId="1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1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O" localSheetId="12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">#REF!</definedName>
    <definedName name="defd" localSheetId="6" hidden="1">{"via1",#N/A,TRUE,"general";"via2",#N/A,TRUE,"general";"via3",#N/A,TRUE,"general"}</definedName>
    <definedName name="defd" localSheetId="14" hidden="1">{"via1",#N/A,TRUE,"general";"via2",#N/A,TRUE,"general";"via3",#N/A,TRUE,"general"}</definedName>
    <definedName name="defd" localSheetId="1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10" hidden="1">{"via1",#N/A,TRUE,"general";"via2",#N/A,TRUE,"general";"via3",#N/A,TRUE,"general"}</definedName>
    <definedName name="defd" localSheetId="9" hidden="1">{"via1",#N/A,TRUE,"general";"via2",#N/A,TRUE,"general";"via3",#N/A,TRUE,"general"}</definedName>
    <definedName name="defd" localSheetId="1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11" hidden="1">{"via1",#N/A,TRUE,"general";"via2",#N/A,TRUE,"general";"via3",#N/A,TRUE,"general"}</definedName>
    <definedName name="defd" hidden="1">{"via1",#N/A,TRUE,"general";"via2",#N/A,TRUE,"general";"via3",#N/A,TRUE,"general"}</definedName>
    <definedName name="delin">#REF!</definedName>
    <definedName name="Delineadores_tubulares__Colombinas">#REF!</definedName>
    <definedName name="demarc">#REF!</definedName>
    <definedName name="den_1a">#REF!</definedName>
    <definedName name="den_2da">#REF!</definedName>
    <definedName name="den_aisl">#REF!</definedName>
    <definedName name="den_ch">#REF!</definedName>
    <definedName name="den_cond">#REF!</definedName>
    <definedName name="DENSIDAD">#REF!</definedName>
    <definedName name="DESAGUE_LAVAPLATOS">#REF!</definedName>
    <definedName name="descapote" localSheetId="6" hidden="1">{"TAB1",#N/A,TRUE,"GENERAL";"TAB2",#N/A,TRUE,"GENERAL";"TAB3",#N/A,TRUE,"GENERAL";"TAB4",#N/A,TRUE,"GENERAL";"TAB5",#N/A,TRUE,"GENERAL"}</definedName>
    <definedName name="descapote" localSheetId="14" hidden="1">{"TAB1",#N/A,TRUE,"GENERAL";"TAB2",#N/A,TRUE,"GENERAL";"TAB3",#N/A,TRUE,"GENERAL";"TAB4",#N/A,TRUE,"GENERAL";"TAB5",#N/A,TRUE,"GENERAL"}</definedName>
    <definedName name="descapote" localSheetId="12" hidden="1">{"TAB1",#N/A,TRUE,"GENERAL";"TAB2",#N/A,TRUE,"GENERAL";"TAB3",#N/A,TRUE,"GENERAL";"TAB4",#N/A,TRUE,"GENERAL";"TAB5",#N/A,TRUE,"GENERAL"}</definedName>
    <definedName name="descapote" localSheetId="3" hidden="1">{"TAB1",#N/A,TRUE,"GENERAL";"TAB2",#N/A,TRUE,"GENERAL";"TAB3",#N/A,TRUE,"GENERAL";"TAB4",#N/A,TRUE,"GENERAL";"TAB5",#N/A,TRUE,"GENERAL"}</definedName>
    <definedName name="descapote" localSheetId="10" hidden="1">{"TAB1",#N/A,TRUE,"GENERAL";"TAB2",#N/A,TRUE,"GENERAL";"TAB3",#N/A,TRUE,"GENERAL";"TAB4",#N/A,TRUE,"GENERAL";"TAB5",#N/A,TRUE,"GENERAL"}</definedName>
    <definedName name="descapote" localSheetId="9" hidden="1">{"TAB1",#N/A,TRUE,"GENERAL";"TAB2",#N/A,TRUE,"GENERAL";"TAB3",#N/A,TRUE,"GENERAL";"TAB4",#N/A,TRUE,"GENERAL";"TAB5",#N/A,TRUE,"GENERAL"}</definedName>
    <definedName name="descapote" localSheetId="13" hidden="1">{"TAB1",#N/A,TRUE,"GENERAL";"TAB2",#N/A,TRUE,"GENERAL";"TAB3",#N/A,TRUE,"GENERAL";"TAB4",#N/A,TRUE,"GENERAL";"TAB5",#N/A,TRUE,"GENERAL"}</definedName>
    <definedName name="descapote" localSheetId="4" hidden="1">{"TAB1",#N/A,TRUE,"GENERAL";"TAB2",#N/A,TRUE,"GENERAL";"TAB3",#N/A,TRUE,"GENERAL";"TAB4",#N/A,TRUE,"GENERAL";"TAB5",#N/A,TRUE,"GENERAL"}</definedName>
    <definedName name="descapote" localSheetId="11" hidden="1">{"TAB1",#N/A,TRUE,"GENERAL";"TAB2",#N/A,TRUE,"GENERAL";"TAB3",#N/A,TRUE,"GENERAL";"TAB4",#N/A,TRUE,"GENERAL";"TAB5",#N/A,TRUE,"GENERAL"}</definedName>
    <definedName name="descapote" hidden="1">{"TAB1",#N/A,TRUE,"GENERAL";"TAB2",#N/A,TRUE,"GENERAL";"TAB3",#N/A,TRUE,"GENERAL";"TAB4",#N/A,TRUE,"GENERAL";"TAB5",#N/A,TRUE,"GENERAL"}</definedName>
    <definedName name="DESFRE" localSheetId="6" hidden="1">{#N/A,#N/A,FALSE,"GRAFICO";#N/A,#N/A,FALSE,"CAJA (2)";#N/A,#N/A,FALSE,"TERCEROS-PROMEDIO";#N/A,#N/A,FALSE,"CAJA";#N/A,#N/A,FALSE,"INGRESOS1995-2003";#N/A,#N/A,FALSE,"GASTOS1995-2003"}</definedName>
    <definedName name="DESFRE" localSheetId="14" hidden="1">{#N/A,#N/A,FALSE,"GRAFICO";#N/A,#N/A,FALSE,"CAJA (2)";#N/A,#N/A,FALSE,"TERCEROS-PROMEDIO";#N/A,#N/A,FALSE,"CAJA";#N/A,#N/A,FALSE,"INGRESOS1995-2003";#N/A,#N/A,FALSE,"GASTOS1995-2003"}</definedName>
    <definedName name="DESFRE" localSheetId="16" hidden="1">{#N/A,#N/A,FALSE,"GRAFICO";#N/A,#N/A,FALSE,"CAJA (2)";#N/A,#N/A,FALSE,"TERCEROS-PROMEDIO";#N/A,#N/A,FALSE,"CAJA";#N/A,#N/A,FALSE,"INGRESOS1995-2003";#N/A,#N/A,FALSE,"GASTOS1995-2003"}</definedName>
    <definedName name="DESFRE" localSheetId="12" hidden="1">{#N/A,#N/A,FALSE,"GRAFICO";#N/A,#N/A,FALSE,"CAJA (2)";#N/A,#N/A,FALSE,"TERCEROS-PROMEDIO";#N/A,#N/A,FALSE,"CAJA";#N/A,#N/A,FALSE,"INGRESOS1995-2003";#N/A,#N/A,FALSE,"GASTOS1995-2003"}</definedName>
    <definedName name="DESFRE" localSheetId="3" hidden="1">{#N/A,#N/A,FALSE,"GRAFICO";#N/A,#N/A,FALSE,"CAJA (2)";#N/A,#N/A,FALSE,"TERCEROS-PROMEDIO";#N/A,#N/A,FALSE,"CAJA";#N/A,#N/A,FALSE,"INGRESOS1995-2003";#N/A,#N/A,FALSE,"GASTOS1995-2003"}</definedName>
    <definedName name="DESFRE" localSheetId="10" hidden="1">{#N/A,#N/A,FALSE,"GRAFICO";#N/A,#N/A,FALSE,"CAJA (2)";#N/A,#N/A,FALSE,"TERCEROS-PROMEDIO";#N/A,#N/A,FALSE,"CAJA";#N/A,#N/A,FALSE,"INGRESOS1995-2003";#N/A,#N/A,FALSE,"GASTOS1995-2003"}</definedName>
    <definedName name="DESFRE" localSheetId="9" hidden="1">{#N/A,#N/A,FALSE,"GRAFICO";#N/A,#N/A,FALSE,"CAJA (2)";#N/A,#N/A,FALSE,"TERCEROS-PROMEDIO";#N/A,#N/A,FALSE,"CAJA";#N/A,#N/A,FALSE,"INGRESOS1995-2003";#N/A,#N/A,FALSE,"GASTOS1995-2003"}</definedName>
    <definedName name="DESFRE" localSheetId="13" hidden="1">{#N/A,#N/A,FALSE,"GRAFICO";#N/A,#N/A,FALSE,"CAJA (2)";#N/A,#N/A,FALSE,"TERCEROS-PROMEDIO";#N/A,#N/A,FALSE,"CAJA";#N/A,#N/A,FALSE,"INGRESOS1995-2003";#N/A,#N/A,FALSE,"GASTOS1995-2003"}</definedName>
    <definedName name="DESFRE" localSheetId="4" hidden="1">{#N/A,#N/A,FALSE,"GRAFICO";#N/A,#N/A,FALSE,"CAJA (2)";#N/A,#N/A,FALSE,"TERCEROS-PROMEDIO";#N/A,#N/A,FALSE,"CAJA";#N/A,#N/A,FALSE,"INGRESOS1995-2003";#N/A,#N/A,FALSE,"GASTOS1995-2003"}</definedName>
    <definedName name="DESFRE" localSheetId="11" hidden="1">{#N/A,#N/A,FALSE,"GRAFICO";#N/A,#N/A,FALSE,"CAJA (2)";#N/A,#N/A,FALSE,"TERCEROS-PROMEDIO";#N/A,#N/A,FALSE,"CAJA";#N/A,#N/A,FALSE,"INGRESOS1995-2003";#N/A,#N/A,FALSE,"GASTOS1995-2003"}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">#REF!</definedName>
    <definedName name="design">#REF!</definedName>
    <definedName name="design2">#REF!</definedName>
    <definedName name="DESMOLD">#REF!</definedName>
    <definedName name="DF">#REF!</definedName>
    <definedName name="dfa" localSheetId="6" hidden="1">{"TAB1",#N/A,TRUE,"GENERAL";"TAB2",#N/A,TRUE,"GENERAL";"TAB3",#N/A,TRUE,"GENERAL";"TAB4",#N/A,TRUE,"GENERAL";"TAB5",#N/A,TRUE,"GENERAL"}</definedName>
    <definedName name="dfa" localSheetId="14" hidden="1">{"TAB1",#N/A,TRUE,"GENERAL";"TAB2",#N/A,TRUE,"GENERAL";"TAB3",#N/A,TRUE,"GENERAL";"TAB4",#N/A,TRUE,"GENERAL";"TAB5",#N/A,TRUE,"GENERAL"}</definedName>
    <definedName name="dfa" localSheetId="1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10" hidden="1">{"TAB1",#N/A,TRUE,"GENERAL";"TAB2",#N/A,TRUE,"GENERAL";"TAB3",#N/A,TRUE,"GENERAL";"TAB4",#N/A,TRUE,"GENERAL";"TAB5",#N/A,TRUE,"GENERAL"}</definedName>
    <definedName name="dfa" localSheetId="9" hidden="1">{"TAB1",#N/A,TRUE,"GENERAL";"TAB2",#N/A,TRUE,"GENERAL";"TAB3",#N/A,TRUE,"GENERAL";"TAB4",#N/A,TRUE,"GENERAL";"TAB5",#N/A,TRUE,"GENERAL"}</definedName>
    <definedName name="dfa" localSheetId="1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1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14" hidden="1">{"TAB1",#N/A,TRUE,"GENERAL";"TAB2",#N/A,TRUE,"GENERAL";"TAB3",#N/A,TRUE,"GENERAL";"TAB4",#N/A,TRUE,"GENERAL";"TAB5",#N/A,TRUE,"GENERAL"}</definedName>
    <definedName name="dfasd" localSheetId="1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10" hidden="1">{"TAB1",#N/A,TRUE,"GENERAL";"TAB2",#N/A,TRUE,"GENERAL";"TAB3",#N/A,TRUE,"GENERAL";"TAB4",#N/A,TRUE,"GENERAL";"TAB5",#N/A,TRUE,"GENERAL"}</definedName>
    <definedName name="dfasd" localSheetId="9" hidden="1">{"TAB1",#N/A,TRUE,"GENERAL";"TAB2",#N/A,TRUE,"GENERAL";"TAB3",#N/A,TRUE,"GENERAL";"TAB4",#N/A,TRUE,"GENERAL";"TAB5",#N/A,TRUE,"GENERAL"}</definedName>
    <definedName name="dfasd" localSheetId="1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1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6" hidden="1">{"via1",#N/A,TRUE,"general";"via2",#N/A,TRUE,"general";"via3",#N/A,TRUE,"general"}</definedName>
    <definedName name="DFBNJ" localSheetId="14" hidden="1">{"via1",#N/A,TRUE,"general";"via2",#N/A,TRUE,"general";"via3",#N/A,TRUE,"general"}</definedName>
    <definedName name="DFBNJ" localSheetId="1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10" hidden="1">{"via1",#N/A,TRUE,"general";"via2",#N/A,TRUE,"general";"via3",#N/A,TRUE,"general"}</definedName>
    <definedName name="DFBNJ" localSheetId="9" hidden="1">{"via1",#N/A,TRUE,"general";"via2",#N/A,TRUE,"general";"via3",#N/A,TRUE,"general"}</definedName>
    <definedName name="DFBNJ" localSheetId="1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11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6" hidden="1">{#N/A,#N/A,TRUE,"1842CWN0"}</definedName>
    <definedName name="DFDE" localSheetId="14" hidden="1">{#N/A,#N/A,TRUE,"1842CWN0"}</definedName>
    <definedName name="DFDE" localSheetId="12" hidden="1">{#N/A,#N/A,TRUE,"1842CWN0"}</definedName>
    <definedName name="DFDE" localSheetId="3" hidden="1">{#N/A,#N/A,TRUE,"1842CWN0"}</definedName>
    <definedName name="DFDE" localSheetId="10" hidden="1">{#N/A,#N/A,TRUE,"1842CWN0"}</definedName>
    <definedName name="DFDE" localSheetId="9" hidden="1">{#N/A,#N/A,TRUE,"1842CWN0"}</definedName>
    <definedName name="DFDE" localSheetId="13" hidden="1">{#N/A,#N/A,TRUE,"1842CWN0"}</definedName>
    <definedName name="DFDE" localSheetId="4" hidden="1">{#N/A,#N/A,TRUE,"1842CWN0"}</definedName>
    <definedName name="DFDE" localSheetId="11" hidden="1">{#N/A,#N/A,TRUE,"1842CWN0"}</definedName>
    <definedName name="DFDE" hidden="1">{#N/A,#N/A,TRUE,"1842CWN0"}</definedName>
    <definedName name="DFDE_1" localSheetId="6" hidden="1">{#N/A,#N/A,TRUE,"1842CWN0"}</definedName>
    <definedName name="DFDE_1" localSheetId="14" hidden="1">{#N/A,#N/A,TRUE,"1842CWN0"}</definedName>
    <definedName name="DFDE_1" localSheetId="12" hidden="1">{#N/A,#N/A,TRUE,"1842CWN0"}</definedName>
    <definedName name="DFDE_1" localSheetId="3" hidden="1">{#N/A,#N/A,TRUE,"1842CWN0"}</definedName>
    <definedName name="DFDE_1" localSheetId="10" hidden="1">{#N/A,#N/A,TRUE,"1842CWN0"}</definedName>
    <definedName name="DFDE_1" localSheetId="9" hidden="1">{#N/A,#N/A,TRUE,"1842CWN0"}</definedName>
    <definedName name="DFDE_1" localSheetId="13" hidden="1">{#N/A,#N/A,TRUE,"1842CWN0"}</definedName>
    <definedName name="DFDE_1" localSheetId="4" hidden="1">{#N/A,#N/A,TRUE,"1842CWN0"}</definedName>
    <definedName name="DFDE_1" localSheetId="11" hidden="1">{#N/A,#N/A,TRUE,"1842CWN0"}</definedName>
    <definedName name="DFDE_1" hidden="1">{#N/A,#N/A,TRUE,"1842CWN0"}</definedName>
    <definedName name="DFDE_2" localSheetId="6" hidden="1">{#N/A,#N/A,TRUE,"1842CWN0"}</definedName>
    <definedName name="DFDE_2" localSheetId="14" hidden="1">{#N/A,#N/A,TRUE,"1842CWN0"}</definedName>
    <definedName name="DFDE_2" localSheetId="12" hidden="1">{#N/A,#N/A,TRUE,"1842CWN0"}</definedName>
    <definedName name="DFDE_2" localSheetId="3" hidden="1">{#N/A,#N/A,TRUE,"1842CWN0"}</definedName>
    <definedName name="DFDE_2" localSheetId="10" hidden="1">{#N/A,#N/A,TRUE,"1842CWN0"}</definedName>
    <definedName name="DFDE_2" localSheetId="9" hidden="1">{#N/A,#N/A,TRUE,"1842CWN0"}</definedName>
    <definedName name="DFDE_2" localSheetId="13" hidden="1">{#N/A,#N/A,TRUE,"1842CWN0"}</definedName>
    <definedName name="DFDE_2" localSheetId="4" hidden="1">{#N/A,#N/A,TRUE,"1842CWN0"}</definedName>
    <definedName name="DFDE_2" localSheetId="11" hidden="1">{#N/A,#N/A,TRUE,"1842CWN0"}</definedName>
    <definedName name="DFDE_2" hidden="1">{#N/A,#N/A,TRUE,"1842CWN0"}</definedName>
    <definedName name="dfds" localSheetId="6" hidden="1">{"TAB1",#N/A,TRUE,"GENERAL";"TAB2",#N/A,TRUE,"GENERAL";"TAB3",#N/A,TRUE,"GENERAL";"TAB4",#N/A,TRUE,"GENERAL";"TAB5",#N/A,TRUE,"GENERAL"}</definedName>
    <definedName name="dfds" localSheetId="14" hidden="1">{"TAB1",#N/A,TRUE,"GENERAL";"TAB2",#N/A,TRUE,"GENERAL";"TAB3",#N/A,TRUE,"GENERAL";"TAB4",#N/A,TRUE,"GENERAL";"TAB5",#N/A,TRUE,"GENERAL"}</definedName>
    <definedName name="dfds" localSheetId="1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10" hidden="1">{"TAB1",#N/A,TRUE,"GENERAL";"TAB2",#N/A,TRUE,"GENERAL";"TAB3",#N/A,TRUE,"GENERAL";"TAB4",#N/A,TRUE,"GENERAL";"TAB5",#N/A,TRUE,"GENERAL"}</definedName>
    <definedName name="dfds" localSheetId="9" hidden="1">{"TAB1",#N/A,TRUE,"GENERAL";"TAB2",#N/A,TRUE,"GENERAL";"TAB3",#N/A,TRUE,"GENERAL";"TAB4",#N/A,TRUE,"GENERAL";"TAB5",#N/A,TRUE,"GENERAL"}</definedName>
    <definedName name="dfds" localSheetId="1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1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6" hidden="1">{"via1",#N/A,TRUE,"general";"via2",#N/A,TRUE,"general";"via3",#N/A,TRUE,"general"}</definedName>
    <definedName name="dfdsfi" localSheetId="14" hidden="1">{"via1",#N/A,TRUE,"general";"via2",#N/A,TRUE,"general";"via3",#N/A,TRUE,"general"}</definedName>
    <definedName name="dfdsfi" localSheetId="1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10" hidden="1">{"via1",#N/A,TRUE,"general";"via2",#N/A,TRUE,"general";"via3",#N/A,TRUE,"general"}</definedName>
    <definedName name="dfdsfi" localSheetId="9" hidden="1">{"via1",#N/A,TRUE,"general";"via2",#N/A,TRUE,"general";"via3",#N/A,TRUE,"general"}</definedName>
    <definedName name="dfdsfi" localSheetId="1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11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6" hidden="1">{#N/A,#N/A,TRUE,"INGENIERIA";#N/A,#N/A,TRUE,"COMPRAS";#N/A,#N/A,TRUE,"DIRECCION";#N/A,#N/A,TRUE,"RESUMEN"}</definedName>
    <definedName name="DFEET" localSheetId="14" hidden="1">{#N/A,#N/A,TRUE,"INGENIERIA";#N/A,#N/A,TRUE,"COMPRAS";#N/A,#N/A,TRUE,"DIRECCION";#N/A,#N/A,TRUE,"RESUMEN"}</definedName>
    <definedName name="DFEET" localSheetId="12" hidden="1">{#N/A,#N/A,TRUE,"INGENIERIA";#N/A,#N/A,TRUE,"COMPRAS";#N/A,#N/A,TRUE,"DIRECCION";#N/A,#N/A,TRUE,"RESUMEN"}</definedName>
    <definedName name="DFEET" localSheetId="3" hidden="1">{#N/A,#N/A,TRUE,"INGENIERIA";#N/A,#N/A,TRUE,"COMPRAS";#N/A,#N/A,TRUE,"DIRECCION";#N/A,#N/A,TRUE,"RESUMEN"}</definedName>
    <definedName name="DFEET" localSheetId="10" hidden="1">{#N/A,#N/A,TRUE,"INGENIERIA";#N/A,#N/A,TRUE,"COMPRAS";#N/A,#N/A,TRUE,"DIRECCION";#N/A,#N/A,TRUE,"RESUMEN"}</definedName>
    <definedName name="DFEET" localSheetId="9" hidden="1">{#N/A,#N/A,TRUE,"INGENIERIA";#N/A,#N/A,TRUE,"COMPRAS";#N/A,#N/A,TRUE,"DIRECCION";#N/A,#N/A,TRUE,"RESUMEN"}</definedName>
    <definedName name="DFEET" localSheetId="13" hidden="1">{#N/A,#N/A,TRUE,"INGENIERIA";#N/A,#N/A,TRUE,"COMPRAS";#N/A,#N/A,TRUE,"DIRECCION";#N/A,#N/A,TRUE,"RESUMEN"}</definedName>
    <definedName name="DFEET" localSheetId="4" hidden="1">{#N/A,#N/A,TRUE,"INGENIERIA";#N/A,#N/A,TRUE,"COMPRAS";#N/A,#N/A,TRUE,"DIRECCION";#N/A,#N/A,TRUE,"RESUMEN"}</definedName>
    <definedName name="DFEET" localSheetId="11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localSheetId="6" hidden="1">{#N/A,#N/A,TRUE,"INGENIERIA";#N/A,#N/A,TRUE,"COMPRAS";#N/A,#N/A,TRUE,"DIRECCION";#N/A,#N/A,TRUE,"RESUMEN"}</definedName>
    <definedName name="DFEET_1" localSheetId="14" hidden="1">{#N/A,#N/A,TRUE,"INGENIERIA";#N/A,#N/A,TRUE,"COMPRAS";#N/A,#N/A,TRUE,"DIRECCION";#N/A,#N/A,TRUE,"RESUMEN"}</definedName>
    <definedName name="DFEET_1" localSheetId="12" hidden="1">{#N/A,#N/A,TRUE,"INGENIERIA";#N/A,#N/A,TRUE,"COMPRAS";#N/A,#N/A,TRUE,"DIRECCION";#N/A,#N/A,TRUE,"RESUMEN"}</definedName>
    <definedName name="DFEET_1" localSheetId="3" hidden="1">{#N/A,#N/A,TRUE,"INGENIERIA";#N/A,#N/A,TRUE,"COMPRAS";#N/A,#N/A,TRUE,"DIRECCION";#N/A,#N/A,TRUE,"RESUMEN"}</definedName>
    <definedName name="DFEET_1" localSheetId="10" hidden="1">{#N/A,#N/A,TRUE,"INGENIERIA";#N/A,#N/A,TRUE,"COMPRAS";#N/A,#N/A,TRUE,"DIRECCION";#N/A,#N/A,TRUE,"RESUMEN"}</definedName>
    <definedName name="DFEET_1" localSheetId="9" hidden="1">{#N/A,#N/A,TRUE,"INGENIERIA";#N/A,#N/A,TRUE,"COMPRAS";#N/A,#N/A,TRUE,"DIRECCION";#N/A,#N/A,TRUE,"RESUMEN"}</definedName>
    <definedName name="DFEET_1" localSheetId="13" hidden="1">{#N/A,#N/A,TRUE,"INGENIERIA";#N/A,#N/A,TRUE,"COMPRAS";#N/A,#N/A,TRUE,"DIRECCION";#N/A,#N/A,TRUE,"RESUMEN"}</definedName>
    <definedName name="DFEET_1" localSheetId="4" hidden="1">{#N/A,#N/A,TRUE,"INGENIERIA";#N/A,#N/A,TRUE,"COMPRAS";#N/A,#N/A,TRUE,"DIRECCION";#N/A,#N/A,TRUE,"RESUMEN"}</definedName>
    <definedName name="DFEET_1" localSheetId="11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localSheetId="6" hidden="1">{#N/A,#N/A,TRUE,"INGENIERIA";#N/A,#N/A,TRUE,"COMPRAS";#N/A,#N/A,TRUE,"DIRECCION";#N/A,#N/A,TRUE,"RESUMEN"}</definedName>
    <definedName name="DFEET_2" localSheetId="14" hidden="1">{#N/A,#N/A,TRUE,"INGENIERIA";#N/A,#N/A,TRUE,"COMPRAS";#N/A,#N/A,TRUE,"DIRECCION";#N/A,#N/A,TRUE,"RESUMEN"}</definedName>
    <definedName name="DFEET_2" localSheetId="12" hidden="1">{#N/A,#N/A,TRUE,"INGENIERIA";#N/A,#N/A,TRUE,"COMPRAS";#N/A,#N/A,TRUE,"DIRECCION";#N/A,#N/A,TRUE,"RESUMEN"}</definedName>
    <definedName name="DFEET_2" localSheetId="3" hidden="1">{#N/A,#N/A,TRUE,"INGENIERIA";#N/A,#N/A,TRUE,"COMPRAS";#N/A,#N/A,TRUE,"DIRECCION";#N/A,#N/A,TRUE,"RESUMEN"}</definedName>
    <definedName name="DFEET_2" localSheetId="10" hidden="1">{#N/A,#N/A,TRUE,"INGENIERIA";#N/A,#N/A,TRUE,"COMPRAS";#N/A,#N/A,TRUE,"DIRECCION";#N/A,#N/A,TRUE,"RESUMEN"}</definedName>
    <definedName name="DFEET_2" localSheetId="9" hidden="1">{#N/A,#N/A,TRUE,"INGENIERIA";#N/A,#N/A,TRUE,"COMPRAS";#N/A,#N/A,TRUE,"DIRECCION";#N/A,#N/A,TRUE,"RESUMEN"}</definedName>
    <definedName name="DFEET_2" localSheetId="13" hidden="1">{#N/A,#N/A,TRUE,"INGENIERIA";#N/A,#N/A,TRUE,"COMPRAS";#N/A,#N/A,TRUE,"DIRECCION";#N/A,#N/A,TRUE,"RESUMEN"}</definedName>
    <definedName name="DFEET_2" localSheetId="4" hidden="1">{#N/A,#N/A,TRUE,"INGENIERIA";#N/A,#N/A,TRUE,"COMPRAS";#N/A,#N/A,TRUE,"DIRECCION";#N/A,#N/A,TRUE,"RESUMEN"}</definedName>
    <definedName name="DFEET_2" localSheetId="1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localSheetId="6" hidden="1">{"TAB1",#N/A,TRUE,"GENERAL";"TAB2",#N/A,TRUE,"GENERAL";"TAB3",#N/A,TRUE,"GENERAL";"TAB4",#N/A,TRUE,"GENERAL";"TAB5",#N/A,TRUE,"GENERAL"}</definedName>
    <definedName name="dffffe" localSheetId="14" hidden="1">{"TAB1",#N/A,TRUE,"GENERAL";"TAB2",#N/A,TRUE,"GENERAL";"TAB3",#N/A,TRUE,"GENERAL";"TAB4",#N/A,TRUE,"GENERAL";"TAB5",#N/A,TRUE,"GENERAL"}</definedName>
    <definedName name="dffffe" localSheetId="1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10" hidden="1">{"TAB1",#N/A,TRUE,"GENERAL";"TAB2",#N/A,TRUE,"GENERAL";"TAB3",#N/A,TRUE,"GENERAL";"TAB4",#N/A,TRUE,"GENERAL";"TAB5",#N/A,TRUE,"GENERAL"}</definedName>
    <definedName name="dffffe" localSheetId="9" hidden="1">{"TAB1",#N/A,TRUE,"GENERAL";"TAB2",#N/A,TRUE,"GENERAL";"TAB3",#N/A,TRUE,"GENERAL";"TAB4",#N/A,TRUE,"GENERAL";"TAB5",#N/A,TRUE,"GENERAL"}</definedName>
    <definedName name="dffffe" localSheetId="1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1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6" hidden="1">{"via1",#N/A,TRUE,"general";"via2",#N/A,TRUE,"general";"via3",#N/A,TRUE,"general"}</definedName>
    <definedName name="DFG" localSheetId="14" hidden="1">{"via1",#N/A,TRUE,"general";"via2",#N/A,TRUE,"general";"via3",#N/A,TRUE,"general"}</definedName>
    <definedName name="DFG" localSheetId="12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10" hidden="1">{"via1",#N/A,TRUE,"general";"via2",#N/A,TRUE,"general";"via3",#N/A,TRUE,"general"}</definedName>
    <definedName name="DFG" localSheetId="9" hidden="1">{"via1",#N/A,TRUE,"general";"via2",#N/A,TRUE,"general";"via3",#N/A,TRUE,"general"}</definedName>
    <definedName name="DFG" localSheetId="13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1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14" hidden="1">{"via1",#N/A,TRUE,"general";"via2",#N/A,TRUE,"general";"via3",#N/A,TRUE,"general"}</definedName>
    <definedName name="DFGBHJ" localSheetId="1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9" hidden="1">{"via1",#N/A,TRUE,"general";"via2",#N/A,TRUE,"general";"via3",#N/A,TRUE,"general"}</definedName>
    <definedName name="DFGBHJ" localSheetId="1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1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14" hidden="1">{"via1",#N/A,TRUE,"general";"via2",#N/A,TRUE,"general";"via3",#N/A,TRUE,"general"}</definedName>
    <definedName name="DFGDFG" localSheetId="1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9" hidden="1">{"via1",#N/A,TRUE,"general";"via2",#N/A,TRUE,"general";"via3",#N/A,TRUE,"general"}</definedName>
    <definedName name="DFGDFG" localSheetId="1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1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14" hidden="1">{"TAB1",#N/A,TRUE,"GENERAL";"TAB2",#N/A,TRUE,"GENERAL";"TAB3",#N/A,TRUE,"GENERAL";"TAB4",#N/A,TRUE,"GENERAL";"TAB5",#N/A,TRUE,"GENERAL"}</definedName>
    <definedName name="DFGDYYB" localSheetId="1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9" hidden="1">{"TAB1",#N/A,TRUE,"GENERAL";"TAB2",#N/A,TRUE,"GENERAL";"TAB3",#N/A,TRUE,"GENERAL";"TAB4",#N/A,TRUE,"GENERAL";"TAB5",#N/A,TRUE,"GENERAL"}</definedName>
    <definedName name="DFGDYYB" localSheetId="1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1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6" hidden="1">{"via1",#N/A,TRUE,"general";"via2",#N/A,TRUE,"general";"via3",#N/A,TRUE,"general"}</definedName>
    <definedName name="dfgf" localSheetId="14" hidden="1">{"via1",#N/A,TRUE,"general";"via2",#N/A,TRUE,"general";"via3",#N/A,TRUE,"general"}</definedName>
    <definedName name="dfgf" localSheetId="1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10" hidden="1">{"via1",#N/A,TRUE,"general";"via2",#N/A,TRUE,"general";"via3",#N/A,TRUE,"general"}</definedName>
    <definedName name="dfgf" localSheetId="9" hidden="1">{"via1",#N/A,TRUE,"general";"via2",#N/A,TRUE,"general";"via3",#N/A,TRUE,"general"}</definedName>
    <definedName name="dfgf" localSheetId="1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1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14" hidden="1">{"TAB1",#N/A,TRUE,"GENERAL";"TAB2",#N/A,TRUE,"GENERAL";"TAB3",#N/A,TRUE,"GENERAL";"TAB4",#N/A,TRUE,"GENERAL";"TAB5",#N/A,TRUE,"GENERAL"}</definedName>
    <definedName name="DFGFBOP" localSheetId="1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9" hidden="1">{"TAB1",#N/A,TRUE,"GENERAL";"TAB2",#N/A,TRUE,"GENERAL";"TAB3",#N/A,TRUE,"GENERAL";"TAB4",#N/A,TRUE,"GENERAL";"TAB5",#N/A,TRUE,"GENERAL"}</definedName>
    <definedName name="DFGFBOP" localSheetId="1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1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14" hidden="1">{"TAB1",#N/A,TRUE,"GENERAL";"TAB2",#N/A,TRUE,"GENERAL";"TAB3",#N/A,TRUE,"GENERAL";"TAB4",#N/A,TRUE,"GENERAL";"TAB5",#N/A,TRUE,"GENERAL"}</definedName>
    <definedName name="DFGFDG" localSheetId="1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9" hidden="1">{"TAB1",#N/A,TRUE,"GENERAL";"TAB2",#N/A,TRUE,"GENERAL";"TAB3",#N/A,TRUE,"GENERAL";"TAB4",#N/A,TRUE,"GENERAL";"TAB5",#N/A,TRUE,"GENERAL"}</definedName>
    <definedName name="DFGFDG" localSheetId="1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1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14" hidden="1">{"TAB1",#N/A,TRUE,"GENERAL";"TAB2",#N/A,TRUE,"GENERAL";"TAB3",#N/A,TRUE,"GENERAL";"TAB4",#N/A,TRUE,"GENERAL";"TAB5",#N/A,TRUE,"GENERAL"}</definedName>
    <definedName name="DFGV" localSheetId="1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9" hidden="1">{"TAB1",#N/A,TRUE,"GENERAL";"TAB2",#N/A,TRUE,"GENERAL";"TAB3",#N/A,TRUE,"GENERAL";"TAB4",#N/A,TRUE,"GENERAL";"TAB5",#N/A,TRUE,"GENERAL"}</definedName>
    <definedName name="DFGV" localSheetId="1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1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14" hidden="1">{"TAB1",#N/A,TRUE,"GENERAL";"TAB2",#N/A,TRUE,"GENERAL";"TAB3",#N/A,TRUE,"GENERAL";"TAB4",#N/A,TRUE,"GENERAL";"TAB5",#N/A,TRUE,"GENERAL"}</definedName>
    <definedName name="dfgypuj" localSheetId="1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9" hidden="1">{"TAB1",#N/A,TRUE,"GENERAL";"TAB2",#N/A,TRUE,"GENERAL";"TAB3",#N/A,TRUE,"GENERAL";"TAB4",#N/A,TRUE,"GENERAL";"TAB5",#N/A,TRUE,"GENERAL"}</definedName>
    <definedName name="dfgypuj" localSheetId="1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1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14" hidden="1">{"TAB1",#N/A,TRUE,"GENERAL";"TAB2",#N/A,TRUE,"GENERAL";"TAB3",#N/A,TRUE,"GENERAL";"TAB4",#N/A,TRUE,"GENERAL";"TAB5",#N/A,TRUE,"GENERAL"}</definedName>
    <definedName name="dfh" localSheetId="1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9" hidden="1">{"TAB1",#N/A,TRUE,"GENERAL";"TAB2",#N/A,TRUE,"GENERAL";"TAB3",#N/A,TRUE,"GENERAL";"TAB4",#N/A,TRUE,"GENERAL";"TAB5",#N/A,TRUE,"GENERAL"}</definedName>
    <definedName name="dfh" localSheetId="1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1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6" hidden="1">{"via1",#N/A,TRUE,"general";"via2",#N/A,TRUE,"general";"via3",#N/A,TRUE,"general"}</definedName>
    <definedName name="dfhdr" localSheetId="14" hidden="1">{"via1",#N/A,TRUE,"general";"via2",#N/A,TRUE,"general";"via3",#N/A,TRUE,"general"}</definedName>
    <definedName name="dfhdr" localSheetId="1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10" hidden="1">{"via1",#N/A,TRUE,"general";"via2",#N/A,TRUE,"general";"via3",#N/A,TRUE,"general"}</definedName>
    <definedName name="dfhdr" localSheetId="9" hidden="1">{"via1",#N/A,TRUE,"general";"via2",#N/A,TRUE,"general";"via3",#N/A,TRUE,"general"}</definedName>
    <definedName name="dfhdr" localSheetId="1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1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14" hidden="1">{"via1",#N/A,TRUE,"general";"via2",#N/A,TRUE,"general";"via3",#N/A,TRUE,"general"}</definedName>
    <definedName name="dfhgh" localSheetId="1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9" hidden="1">{"via1",#N/A,TRUE,"general";"via2",#N/A,TRUE,"general";"via3",#N/A,TRUE,"general"}</definedName>
    <definedName name="dfhgh" localSheetId="1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1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14" hidden="1">{"via1",#N/A,TRUE,"general";"via2",#N/A,TRUE,"general";"via3",#N/A,TRUE,"general"}</definedName>
    <definedName name="dfj" localSheetId="1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9" hidden="1">{"via1",#N/A,TRUE,"general";"via2",#N/A,TRUE,"general";"via3",#N/A,TRUE,"general"}</definedName>
    <definedName name="dfj" localSheetId="1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1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14" hidden="1">{"via1",#N/A,TRUE,"general";"via2",#N/A,TRUE,"general";"via3",#N/A,TRUE,"general"}</definedName>
    <definedName name="DFRFRF" localSheetId="1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10" hidden="1">{"via1",#N/A,TRUE,"general";"via2",#N/A,TRUE,"general";"via3",#N/A,TRUE,"general"}</definedName>
    <definedName name="DFRFRF" localSheetId="9" hidden="1">{"via1",#N/A,TRUE,"general";"via2",#N/A,TRUE,"general";"via3",#N/A,TRUE,"general"}</definedName>
    <definedName name="DFRFRF" localSheetId="1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11" hidden="1">{"via1",#N/A,TRUE,"general";"via2",#N/A,TRUE,"general";"via3",#N/A,TRUE,"general"}</definedName>
    <definedName name="DFRFRF" hidden="1">{"via1",#N/A,TRUE,"general";"via2",#N/A,TRUE,"general";"via3",#N/A,TRUE,"general"}</definedName>
    <definedName name="DFSDGDFG">#REF!</definedName>
    <definedName name="DFVUI" localSheetId="6" hidden="1">{"via1",#N/A,TRUE,"general";"via2",#N/A,TRUE,"general";"via3",#N/A,TRUE,"general"}</definedName>
    <definedName name="DFVUI" localSheetId="14" hidden="1">{"via1",#N/A,TRUE,"general";"via2",#N/A,TRUE,"general";"via3",#N/A,TRUE,"general"}</definedName>
    <definedName name="DFVUI" localSheetId="1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10" hidden="1">{"via1",#N/A,TRUE,"general";"via2",#N/A,TRUE,"general";"via3",#N/A,TRUE,"general"}</definedName>
    <definedName name="DFVUI" localSheetId="9" hidden="1">{"via1",#N/A,TRUE,"general";"via2",#N/A,TRUE,"general";"via3",#N/A,TRUE,"general"}</definedName>
    <definedName name="DFVUI" localSheetId="1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1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14" hidden="1">{"via1",#N/A,TRUE,"general";"via2",#N/A,TRUE,"general";"via3",#N/A,TRUE,"general"}</definedName>
    <definedName name="dg" localSheetId="1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9" hidden="1">{"via1",#N/A,TRUE,"general";"via2",#N/A,TRUE,"general";"via3",#N/A,TRUE,"general"}</definedName>
    <definedName name="dg" localSheetId="1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1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14" hidden="1">{"via1",#N/A,TRUE,"general";"via2",#N/A,TRUE,"general";"via3",#N/A,TRUE,"general"}</definedName>
    <definedName name="dgdgr" localSheetId="1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10" hidden="1">{"via1",#N/A,TRUE,"general";"via2",#N/A,TRUE,"general";"via3",#N/A,TRUE,"general"}</definedName>
    <definedName name="dgdgr" localSheetId="9" hidden="1">{"via1",#N/A,TRUE,"general";"via2",#N/A,TRUE,"general";"via3",#N/A,TRUE,"general"}</definedName>
    <definedName name="dgdgr" localSheetId="1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1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14" hidden="1">{"TAB1",#N/A,TRUE,"GENERAL";"TAB2",#N/A,TRUE,"GENERAL";"TAB3",#N/A,TRUE,"GENERAL";"TAB4",#N/A,TRUE,"GENERAL";"TAB5",#N/A,TRUE,"GENERAL"}</definedName>
    <definedName name="dgfd" localSheetId="1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9" hidden="1">{"TAB1",#N/A,TRUE,"GENERAL";"TAB2",#N/A,TRUE,"GENERAL";"TAB3",#N/A,TRUE,"GENERAL";"TAB4",#N/A,TRUE,"GENERAL";"TAB5",#N/A,TRUE,"GENERAL"}</definedName>
    <definedName name="dgfd" localSheetId="1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1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6" hidden="1">{"via1",#N/A,TRUE,"general";"via2",#N/A,TRUE,"general";"via3",#N/A,TRUE,"general"}</definedName>
    <definedName name="DGFDFVSDF" localSheetId="14" hidden="1">{"via1",#N/A,TRUE,"general";"via2",#N/A,TRUE,"general";"via3",#N/A,TRUE,"general"}</definedName>
    <definedName name="DGFDFVSDF" localSheetId="1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10" hidden="1">{"via1",#N/A,TRUE,"general";"via2",#N/A,TRUE,"general";"via3",#N/A,TRUE,"general"}</definedName>
    <definedName name="DGFDFVSDF" localSheetId="9" hidden="1">{"via1",#N/A,TRUE,"general";"via2",#N/A,TRUE,"general";"via3",#N/A,TRUE,"general"}</definedName>
    <definedName name="DGFDFVSDF" localSheetId="1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1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14" hidden="1">{"via1",#N/A,TRUE,"general";"via2",#N/A,TRUE,"general";"via3",#N/A,TRUE,"general"}</definedName>
    <definedName name="dgfdg" localSheetId="1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9" hidden="1">{"via1",#N/A,TRUE,"general";"via2",#N/A,TRUE,"general";"via3",#N/A,TRUE,"general"}</definedName>
    <definedName name="dgfdg" localSheetId="1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11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6" hidden="1">{#N/A,#N/A,TRUE,"1842CWN0"}</definedName>
    <definedName name="DGFEE" localSheetId="14" hidden="1">{#N/A,#N/A,TRUE,"1842CWN0"}</definedName>
    <definedName name="DGFEE" localSheetId="12" hidden="1">{#N/A,#N/A,TRUE,"1842CWN0"}</definedName>
    <definedName name="DGFEE" localSheetId="3" hidden="1">{#N/A,#N/A,TRUE,"1842CWN0"}</definedName>
    <definedName name="DGFEE" localSheetId="10" hidden="1">{#N/A,#N/A,TRUE,"1842CWN0"}</definedName>
    <definedName name="DGFEE" localSheetId="9" hidden="1">{#N/A,#N/A,TRUE,"1842CWN0"}</definedName>
    <definedName name="DGFEE" localSheetId="13" hidden="1">{#N/A,#N/A,TRUE,"1842CWN0"}</definedName>
    <definedName name="DGFEE" localSheetId="4" hidden="1">{#N/A,#N/A,TRUE,"1842CWN0"}</definedName>
    <definedName name="DGFEE" localSheetId="11" hidden="1">{#N/A,#N/A,TRUE,"1842CWN0"}</definedName>
    <definedName name="DGFEE" hidden="1">{#N/A,#N/A,TRUE,"1842CWN0"}</definedName>
    <definedName name="DGFEE_1" localSheetId="6" hidden="1">{#N/A,#N/A,TRUE,"1842CWN0"}</definedName>
    <definedName name="DGFEE_1" localSheetId="14" hidden="1">{#N/A,#N/A,TRUE,"1842CWN0"}</definedName>
    <definedName name="DGFEE_1" localSheetId="12" hidden="1">{#N/A,#N/A,TRUE,"1842CWN0"}</definedName>
    <definedName name="DGFEE_1" localSheetId="3" hidden="1">{#N/A,#N/A,TRUE,"1842CWN0"}</definedName>
    <definedName name="DGFEE_1" localSheetId="10" hidden="1">{#N/A,#N/A,TRUE,"1842CWN0"}</definedName>
    <definedName name="DGFEE_1" localSheetId="9" hidden="1">{#N/A,#N/A,TRUE,"1842CWN0"}</definedName>
    <definedName name="DGFEE_1" localSheetId="13" hidden="1">{#N/A,#N/A,TRUE,"1842CWN0"}</definedName>
    <definedName name="DGFEE_1" localSheetId="4" hidden="1">{#N/A,#N/A,TRUE,"1842CWN0"}</definedName>
    <definedName name="DGFEE_1" localSheetId="11" hidden="1">{#N/A,#N/A,TRUE,"1842CWN0"}</definedName>
    <definedName name="DGFEE_1" hidden="1">{#N/A,#N/A,TRUE,"1842CWN0"}</definedName>
    <definedName name="DGFEE_2" localSheetId="6" hidden="1">{#N/A,#N/A,TRUE,"1842CWN0"}</definedName>
    <definedName name="DGFEE_2" localSheetId="14" hidden="1">{#N/A,#N/A,TRUE,"1842CWN0"}</definedName>
    <definedName name="DGFEE_2" localSheetId="12" hidden="1">{#N/A,#N/A,TRUE,"1842CWN0"}</definedName>
    <definedName name="DGFEE_2" localSheetId="3" hidden="1">{#N/A,#N/A,TRUE,"1842CWN0"}</definedName>
    <definedName name="DGFEE_2" localSheetId="10" hidden="1">{#N/A,#N/A,TRUE,"1842CWN0"}</definedName>
    <definedName name="DGFEE_2" localSheetId="9" hidden="1">{#N/A,#N/A,TRUE,"1842CWN0"}</definedName>
    <definedName name="DGFEE_2" localSheetId="13" hidden="1">{#N/A,#N/A,TRUE,"1842CWN0"}</definedName>
    <definedName name="DGFEE_2" localSheetId="4" hidden="1">{#N/A,#N/A,TRUE,"1842CWN0"}</definedName>
    <definedName name="DGFEE_2" localSheetId="11" hidden="1">{#N/A,#N/A,TRUE,"1842CWN0"}</definedName>
    <definedName name="DGFEE_2" hidden="1">{#N/A,#N/A,TRUE,"1842CWN0"}</definedName>
    <definedName name="DGFG" localSheetId="6" hidden="1">{"via1",#N/A,TRUE,"general";"via2",#N/A,TRUE,"general";"via3",#N/A,TRUE,"general"}</definedName>
    <definedName name="DGFG" localSheetId="14" hidden="1">{"via1",#N/A,TRUE,"general";"via2",#N/A,TRUE,"general";"via3",#N/A,TRUE,"general"}</definedName>
    <definedName name="DGFG" localSheetId="1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9" hidden="1">{"via1",#N/A,TRUE,"general";"via2",#N/A,TRUE,"general";"via3",#N/A,TRUE,"general"}</definedName>
    <definedName name="DGFG" localSheetId="1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11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6" hidden="1">{#N/A,#N/A,TRUE,"INGENIERIA";#N/A,#N/A,TRUE,"COMPRAS";#N/A,#N/A,TRUE,"DIRECCION";#N/A,#N/A,TRUE,"RESUMEN"}</definedName>
    <definedName name="DGFGGHF" localSheetId="14" hidden="1">{#N/A,#N/A,TRUE,"INGENIERIA";#N/A,#N/A,TRUE,"COMPRAS";#N/A,#N/A,TRUE,"DIRECCION";#N/A,#N/A,TRUE,"RESUMEN"}</definedName>
    <definedName name="DGFGGHF" localSheetId="12" hidden="1">{#N/A,#N/A,TRUE,"INGENIERIA";#N/A,#N/A,TRUE,"COMPRAS";#N/A,#N/A,TRUE,"DIRECCION";#N/A,#N/A,TRUE,"RESUMEN"}</definedName>
    <definedName name="DGFGGHF" localSheetId="3" hidden="1">{#N/A,#N/A,TRUE,"INGENIERIA";#N/A,#N/A,TRUE,"COMPRAS";#N/A,#N/A,TRUE,"DIRECCION";#N/A,#N/A,TRUE,"RESUMEN"}</definedName>
    <definedName name="DGFGGHF" localSheetId="10" hidden="1">{#N/A,#N/A,TRUE,"INGENIERIA";#N/A,#N/A,TRUE,"COMPRAS";#N/A,#N/A,TRUE,"DIRECCION";#N/A,#N/A,TRUE,"RESUMEN"}</definedName>
    <definedName name="DGFGGHF" localSheetId="9" hidden="1">{#N/A,#N/A,TRUE,"INGENIERIA";#N/A,#N/A,TRUE,"COMPRAS";#N/A,#N/A,TRUE,"DIRECCION";#N/A,#N/A,TRUE,"RESUMEN"}</definedName>
    <definedName name="DGFGGHF" localSheetId="13" hidden="1">{#N/A,#N/A,TRUE,"INGENIERIA";#N/A,#N/A,TRUE,"COMPRAS";#N/A,#N/A,TRUE,"DIRECCION";#N/A,#N/A,TRUE,"RESUMEN"}</definedName>
    <definedName name="DGFGGHF" localSheetId="4" hidden="1">{#N/A,#N/A,TRUE,"INGENIERIA";#N/A,#N/A,TRUE,"COMPRAS";#N/A,#N/A,TRUE,"DIRECCION";#N/A,#N/A,TRUE,"RESUMEN"}</definedName>
    <definedName name="DGFGGHF" localSheetId="11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localSheetId="6" hidden="1">{#N/A,#N/A,TRUE,"INGENIERIA";#N/A,#N/A,TRUE,"COMPRAS";#N/A,#N/A,TRUE,"DIRECCION";#N/A,#N/A,TRUE,"RESUMEN"}</definedName>
    <definedName name="DGFGGHF_1" localSheetId="14" hidden="1">{#N/A,#N/A,TRUE,"INGENIERIA";#N/A,#N/A,TRUE,"COMPRAS";#N/A,#N/A,TRUE,"DIRECCION";#N/A,#N/A,TRUE,"RESUMEN"}</definedName>
    <definedName name="DGFGGHF_1" localSheetId="12" hidden="1">{#N/A,#N/A,TRUE,"INGENIERIA";#N/A,#N/A,TRUE,"COMPRAS";#N/A,#N/A,TRUE,"DIRECCION";#N/A,#N/A,TRUE,"RESUMEN"}</definedName>
    <definedName name="DGFGGHF_1" localSheetId="3" hidden="1">{#N/A,#N/A,TRUE,"INGENIERIA";#N/A,#N/A,TRUE,"COMPRAS";#N/A,#N/A,TRUE,"DIRECCION";#N/A,#N/A,TRUE,"RESUMEN"}</definedName>
    <definedName name="DGFGGHF_1" localSheetId="10" hidden="1">{#N/A,#N/A,TRUE,"INGENIERIA";#N/A,#N/A,TRUE,"COMPRAS";#N/A,#N/A,TRUE,"DIRECCION";#N/A,#N/A,TRUE,"RESUMEN"}</definedName>
    <definedName name="DGFGGHF_1" localSheetId="9" hidden="1">{#N/A,#N/A,TRUE,"INGENIERIA";#N/A,#N/A,TRUE,"COMPRAS";#N/A,#N/A,TRUE,"DIRECCION";#N/A,#N/A,TRUE,"RESUMEN"}</definedName>
    <definedName name="DGFGGHF_1" localSheetId="13" hidden="1">{#N/A,#N/A,TRUE,"INGENIERIA";#N/A,#N/A,TRUE,"COMPRAS";#N/A,#N/A,TRUE,"DIRECCION";#N/A,#N/A,TRUE,"RESUMEN"}</definedName>
    <definedName name="DGFGGHF_1" localSheetId="4" hidden="1">{#N/A,#N/A,TRUE,"INGENIERIA";#N/A,#N/A,TRUE,"COMPRAS";#N/A,#N/A,TRUE,"DIRECCION";#N/A,#N/A,TRUE,"RESUMEN"}</definedName>
    <definedName name="DGFGGHF_1" localSheetId="11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localSheetId="6" hidden="1">{#N/A,#N/A,TRUE,"INGENIERIA";#N/A,#N/A,TRUE,"COMPRAS";#N/A,#N/A,TRUE,"DIRECCION";#N/A,#N/A,TRUE,"RESUMEN"}</definedName>
    <definedName name="DGFGGHF_2" localSheetId="14" hidden="1">{#N/A,#N/A,TRUE,"INGENIERIA";#N/A,#N/A,TRUE,"COMPRAS";#N/A,#N/A,TRUE,"DIRECCION";#N/A,#N/A,TRUE,"RESUMEN"}</definedName>
    <definedName name="DGFGGHF_2" localSheetId="12" hidden="1">{#N/A,#N/A,TRUE,"INGENIERIA";#N/A,#N/A,TRUE,"COMPRAS";#N/A,#N/A,TRUE,"DIRECCION";#N/A,#N/A,TRUE,"RESUMEN"}</definedName>
    <definedName name="DGFGGHF_2" localSheetId="3" hidden="1">{#N/A,#N/A,TRUE,"INGENIERIA";#N/A,#N/A,TRUE,"COMPRAS";#N/A,#N/A,TRUE,"DIRECCION";#N/A,#N/A,TRUE,"RESUMEN"}</definedName>
    <definedName name="DGFGGHF_2" localSheetId="10" hidden="1">{#N/A,#N/A,TRUE,"INGENIERIA";#N/A,#N/A,TRUE,"COMPRAS";#N/A,#N/A,TRUE,"DIRECCION";#N/A,#N/A,TRUE,"RESUMEN"}</definedName>
    <definedName name="DGFGGHF_2" localSheetId="9" hidden="1">{#N/A,#N/A,TRUE,"INGENIERIA";#N/A,#N/A,TRUE,"COMPRAS";#N/A,#N/A,TRUE,"DIRECCION";#N/A,#N/A,TRUE,"RESUMEN"}</definedName>
    <definedName name="DGFGGHF_2" localSheetId="13" hidden="1">{#N/A,#N/A,TRUE,"INGENIERIA";#N/A,#N/A,TRUE,"COMPRAS";#N/A,#N/A,TRUE,"DIRECCION";#N/A,#N/A,TRUE,"RESUMEN"}</definedName>
    <definedName name="DGFGGHF_2" localSheetId="4" hidden="1">{#N/A,#N/A,TRUE,"INGENIERIA";#N/A,#N/A,TRUE,"COMPRAS";#N/A,#N/A,TRUE,"DIRECCION";#N/A,#N/A,TRUE,"RESUMEN"}</definedName>
    <definedName name="DGFGGHF_2" localSheetId="1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6" hidden="1">{#N/A,#N/A,TRUE,"1842CWN0"}</definedName>
    <definedName name="DGFR" localSheetId="14" hidden="1">{#N/A,#N/A,TRUE,"1842CWN0"}</definedName>
    <definedName name="DGFR" localSheetId="12" hidden="1">{#N/A,#N/A,TRUE,"1842CWN0"}</definedName>
    <definedName name="DGFR" localSheetId="3" hidden="1">{#N/A,#N/A,TRUE,"1842CWN0"}</definedName>
    <definedName name="DGFR" localSheetId="10" hidden="1">{#N/A,#N/A,TRUE,"1842CWN0"}</definedName>
    <definedName name="DGFR" localSheetId="9" hidden="1">{#N/A,#N/A,TRUE,"1842CWN0"}</definedName>
    <definedName name="DGFR" localSheetId="13" hidden="1">{#N/A,#N/A,TRUE,"1842CWN0"}</definedName>
    <definedName name="DGFR" localSheetId="4" hidden="1">{#N/A,#N/A,TRUE,"1842CWN0"}</definedName>
    <definedName name="DGFR" localSheetId="11" hidden="1">{#N/A,#N/A,TRUE,"1842CWN0"}</definedName>
    <definedName name="DGFR" hidden="1">{#N/A,#N/A,TRUE,"1842CWN0"}</definedName>
    <definedName name="DGFR_1" localSheetId="6" hidden="1">{#N/A,#N/A,TRUE,"1842CWN0"}</definedName>
    <definedName name="DGFR_1" localSheetId="14" hidden="1">{#N/A,#N/A,TRUE,"1842CWN0"}</definedName>
    <definedName name="DGFR_1" localSheetId="12" hidden="1">{#N/A,#N/A,TRUE,"1842CWN0"}</definedName>
    <definedName name="DGFR_1" localSheetId="3" hidden="1">{#N/A,#N/A,TRUE,"1842CWN0"}</definedName>
    <definedName name="DGFR_1" localSheetId="10" hidden="1">{#N/A,#N/A,TRUE,"1842CWN0"}</definedName>
    <definedName name="DGFR_1" localSheetId="9" hidden="1">{#N/A,#N/A,TRUE,"1842CWN0"}</definedName>
    <definedName name="DGFR_1" localSheetId="13" hidden="1">{#N/A,#N/A,TRUE,"1842CWN0"}</definedName>
    <definedName name="DGFR_1" localSheetId="4" hidden="1">{#N/A,#N/A,TRUE,"1842CWN0"}</definedName>
    <definedName name="DGFR_1" localSheetId="11" hidden="1">{#N/A,#N/A,TRUE,"1842CWN0"}</definedName>
    <definedName name="DGFR_1" hidden="1">{#N/A,#N/A,TRUE,"1842CWN0"}</definedName>
    <definedName name="DGFR_2" localSheetId="6" hidden="1">{#N/A,#N/A,TRUE,"1842CWN0"}</definedName>
    <definedName name="DGFR_2" localSheetId="14" hidden="1">{#N/A,#N/A,TRUE,"1842CWN0"}</definedName>
    <definedName name="DGFR_2" localSheetId="12" hidden="1">{#N/A,#N/A,TRUE,"1842CWN0"}</definedName>
    <definedName name="DGFR_2" localSheetId="3" hidden="1">{#N/A,#N/A,TRUE,"1842CWN0"}</definedName>
    <definedName name="DGFR_2" localSheetId="10" hidden="1">{#N/A,#N/A,TRUE,"1842CWN0"}</definedName>
    <definedName name="DGFR_2" localSheetId="9" hidden="1">{#N/A,#N/A,TRUE,"1842CWN0"}</definedName>
    <definedName name="DGFR_2" localSheetId="13" hidden="1">{#N/A,#N/A,TRUE,"1842CWN0"}</definedName>
    <definedName name="DGFR_2" localSheetId="4" hidden="1">{#N/A,#N/A,TRUE,"1842CWN0"}</definedName>
    <definedName name="DGFR_2" localSheetId="11" hidden="1">{#N/A,#N/A,TRUE,"1842CWN0"}</definedName>
    <definedName name="DGFR_2" hidden="1">{#N/A,#N/A,TRUE,"1842CWN0"}</definedName>
    <definedName name="dgfsado" localSheetId="6" hidden="1">{"TAB1",#N/A,TRUE,"GENERAL";"TAB2",#N/A,TRUE,"GENERAL";"TAB3",#N/A,TRUE,"GENERAL";"TAB4",#N/A,TRUE,"GENERAL";"TAB5",#N/A,TRUE,"GENERAL"}</definedName>
    <definedName name="dgfsado" localSheetId="14" hidden="1">{"TAB1",#N/A,TRUE,"GENERAL";"TAB2",#N/A,TRUE,"GENERAL";"TAB3",#N/A,TRUE,"GENERAL";"TAB4",#N/A,TRUE,"GENERAL";"TAB5",#N/A,TRUE,"GENERAL"}</definedName>
    <definedName name="dgfsado" localSheetId="1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9" hidden="1">{"TAB1",#N/A,TRUE,"GENERAL";"TAB2",#N/A,TRUE,"GENERAL";"TAB3",#N/A,TRUE,"GENERAL";"TAB4",#N/A,TRUE,"GENERAL";"TAB5",#N/A,TRUE,"GENERAL"}</definedName>
    <definedName name="dgfsado" localSheetId="1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1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6" hidden="1">{#N/A,#N/A,TRUE,"INGENIERIA";#N/A,#N/A,TRUE,"COMPRAS";#N/A,#N/A,TRUE,"DIRECCION";#N/A,#N/A,TRUE,"RESUMEN"}</definedName>
    <definedName name="DGGGHHJT" localSheetId="14" hidden="1">{#N/A,#N/A,TRUE,"INGENIERIA";#N/A,#N/A,TRUE,"COMPRAS";#N/A,#N/A,TRUE,"DIRECCION";#N/A,#N/A,TRUE,"RESUMEN"}</definedName>
    <definedName name="DGGGHHJT" localSheetId="12" hidden="1">{#N/A,#N/A,TRUE,"INGENIERIA";#N/A,#N/A,TRUE,"COMPRAS";#N/A,#N/A,TRUE,"DIRECCION";#N/A,#N/A,TRUE,"RESUMEN"}</definedName>
    <definedName name="DGGGHHJT" localSheetId="3" hidden="1">{#N/A,#N/A,TRUE,"INGENIERIA";#N/A,#N/A,TRUE,"COMPRAS";#N/A,#N/A,TRUE,"DIRECCION";#N/A,#N/A,TRUE,"RESUMEN"}</definedName>
    <definedName name="DGGGHHJT" localSheetId="10" hidden="1">{#N/A,#N/A,TRUE,"INGENIERIA";#N/A,#N/A,TRUE,"COMPRAS";#N/A,#N/A,TRUE,"DIRECCION";#N/A,#N/A,TRUE,"RESUMEN"}</definedName>
    <definedName name="DGGGHHJT" localSheetId="9" hidden="1">{#N/A,#N/A,TRUE,"INGENIERIA";#N/A,#N/A,TRUE,"COMPRAS";#N/A,#N/A,TRUE,"DIRECCION";#N/A,#N/A,TRUE,"RESUMEN"}</definedName>
    <definedName name="DGGGHHJT" localSheetId="13" hidden="1">{#N/A,#N/A,TRUE,"INGENIERIA";#N/A,#N/A,TRUE,"COMPRAS";#N/A,#N/A,TRUE,"DIRECCION";#N/A,#N/A,TRUE,"RESUMEN"}</definedName>
    <definedName name="DGGGHHJT" localSheetId="4" hidden="1">{#N/A,#N/A,TRUE,"INGENIERIA";#N/A,#N/A,TRUE,"COMPRAS";#N/A,#N/A,TRUE,"DIRECCION";#N/A,#N/A,TRUE,"RESUMEN"}</definedName>
    <definedName name="DGGGHHJT" localSheetId="11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localSheetId="6" hidden="1">{#N/A,#N/A,TRUE,"INGENIERIA";#N/A,#N/A,TRUE,"COMPRAS";#N/A,#N/A,TRUE,"DIRECCION";#N/A,#N/A,TRUE,"RESUMEN"}</definedName>
    <definedName name="DGGGHHJT_1" localSheetId="14" hidden="1">{#N/A,#N/A,TRUE,"INGENIERIA";#N/A,#N/A,TRUE,"COMPRAS";#N/A,#N/A,TRUE,"DIRECCION";#N/A,#N/A,TRUE,"RESUMEN"}</definedName>
    <definedName name="DGGGHHJT_1" localSheetId="12" hidden="1">{#N/A,#N/A,TRUE,"INGENIERIA";#N/A,#N/A,TRUE,"COMPRAS";#N/A,#N/A,TRUE,"DIRECCION";#N/A,#N/A,TRUE,"RESUMEN"}</definedName>
    <definedName name="DGGGHHJT_1" localSheetId="3" hidden="1">{#N/A,#N/A,TRUE,"INGENIERIA";#N/A,#N/A,TRUE,"COMPRAS";#N/A,#N/A,TRUE,"DIRECCION";#N/A,#N/A,TRUE,"RESUMEN"}</definedName>
    <definedName name="DGGGHHJT_1" localSheetId="10" hidden="1">{#N/A,#N/A,TRUE,"INGENIERIA";#N/A,#N/A,TRUE,"COMPRAS";#N/A,#N/A,TRUE,"DIRECCION";#N/A,#N/A,TRUE,"RESUMEN"}</definedName>
    <definedName name="DGGGHHJT_1" localSheetId="9" hidden="1">{#N/A,#N/A,TRUE,"INGENIERIA";#N/A,#N/A,TRUE,"COMPRAS";#N/A,#N/A,TRUE,"DIRECCION";#N/A,#N/A,TRUE,"RESUMEN"}</definedName>
    <definedName name="DGGGHHJT_1" localSheetId="13" hidden="1">{#N/A,#N/A,TRUE,"INGENIERIA";#N/A,#N/A,TRUE,"COMPRAS";#N/A,#N/A,TRUE,"DIRECCION";#N/A,#N/A,TRUE,"RESUMEN"}</definedName>
    <definedName name="DGGGHHJT_1" localSheetId="4" hidden="1">{#N/A,#N/A,TRUE,"INGENIERIA";#N/A,#N/A,TRUE,"COMPRAS";#N/A,#N/A,TRUE,"DIRECCION";#N/A,#N/A,TRUE,"RESUMEN"}</definedName>
    <definedName name="DGGGHHJT_1" localSheetId="11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localSheetId="6" hidden="1">{#N/A,#N/A,TRUE,"INGENIERIA";#N/A,#N/A,TRUE,"COMPRAS";#N/A,#N/A,TRUE,"DIRECCION";#N/A,#N/A,TRUE,"RESUMEN"}</definedName>
    <definedName name="DGGGHHJT_2" localSheetId="14" hidden="1">{#N/A,#N/A,TRUE,"INGENIERIA";#N/A,#N/A,TRUE,"COMPRAS";#N/A,#N/A,TRUE,"DIRECCION";#N/A,#N/A,TRUE,"RESUMEN"}</definedName>
    <definedName name="DGGGHHJT_2" localSheetId="12" hidden="1">{#N/A,#N/A,TRUE,"INGENIERIA";#N/A,#N/A,TRUE,"COMPRAS";#N/A,#N/A,TRUE,"DIRECCION";#N/A,#N/A,TRUE,"RESUMEN"}</definedName>
    <definedName name="DGGGHHJT_2" localSheetId="3" hidden="1">{#N/A,#N/A,TRUE,"INGENIERIA";#N/A,#N/A,TRUE,"COMPRAS";#N/A,#N/A,TRUE,"DIRECCION";#N/A,#N/A,TRUE,"RESUMEN"}</definedName>
    <definedName name="DGGGHHJT_2" localSheetId="10" hidden="1">{#N/A,#N/A,TRUE,"INGENIERIA";#N/A,#N/A,TRUE,"COMPRAS";#N/A,#N/A,TRUE,"DIRECCION";#N/A,#N/A,TRUE,"RESUMEN"}</definedName>
    <definedName name="DGGGHHJT_2" localSheetId="9" hidden="1">{#N/A,#N/A,TRUE,"INGENIERIA";#N/A,#N/A,TRUE,"COMPRAS";#N/A,#N/A,TRUE,"DIRECCION";#N/A,#N/A,TRUE,"RESUMEN"}</definedName>
    <definedName name="DGGGHHJT_2" localSheetId="13" hidden="1">{#N/A,#N/A,TRUE,"INGENIERIA";#N/A,#N/A,TRUE,"COMPRAS";#N/A,#N/A,TRUE,"DIRECCION";#N/A,#N/A,TRUE,"RESUMEN"}</definedName>
    <definedName name="DGGGHHJT_2" localSheetId="4" hidden="1">{#N/A,#N/A,TRUE,"INGENIERIA";#N/A,#N/A,TRUE,"COMPRAS";#N/A,#N/A,TRUE,"DIRECCION";#N/A,#N/A,TRUE,"RESUMEN"}</definedName>
    <definedName name="DGGGHHJT_2" localSheetId="1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hfs">#REF!</definedName>
    <definedName name="dgrdeb" localSheetId="6" hidden="1">{"TAB1",#N/A,TRUE,"GENERAL";"TAB2",#N/A,TRUE,"GENERAL";"TAB3",#N/A,TRUE,"GENERAL";"TAB4",#N/A,TRUE,"GENERAL";"TAB5",#N/A,TRUE,"GENERAL"}</definedName>
    <definedName name="dgrdeb" localSheetId="14" hidden="1">{"TAB1",#N/A,TRUE,"GENERAL";"TAB2",#N/A,TRUE,"GENERAL";"TAB3",#N/A,TRUE,"GENERAL";"TAB4",#N/A,TRUE,"GENERAL";"TAB5",#N/A,TRUE,"GENERAL"}</definedName>
    <definedName name="dgrdeb" localSheetId="1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9" hidden="1">{"TAB1",#N/A,TRUE,"GENERAL";"TAB2",#N/A,TRUE,"GENERAL";"TAB3",#N/A,TRUE,"GENERAL";"TAB4",#N/A,TRUE,"GENERAL";"TAB5",#N/A,TRUE,"GENERAL"}</definedName>
    <definedName name="dgrdeb" localSheetId="1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1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6" hidden="1">{"via1",#N/A,TRUE,"general";"via2",#N/A,TRUE,"general";"via3",#N/A,TRUE,"general"}</definedName>
    <definedName name="dgreg" localSheetId="14" hidden="1">{"via1",#N/A,TRUE,"general";"via2",#N/A,TRUE,"general";"via3",#N/A,TRUE,"general"}</definedName>
    <definedName name="dgreg" localSheetId="1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10" hidden="1">{"via1",#N/A,TRUE,"general";"via2",#N/A,TRUE,"general";"via3",#N/A,TRUE,"general"}</definedName>
    <definedName name="dgreg" localSheetId="9" hidden="1">{"via1",#N/A,TRUE,"general";"via2",#N/A,TRUE,"general";"via3",#N/A,TRUE,"general"}</definedName>
    <definedName name="dgreg" localSheetId="1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11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6" hidden="1">{#N/A,#N/A,TRUE,"INGENIERIA";#N/A,#N/A,TRUE,"COMPRAS";#N/A,#N/A,TRUE,"DIRECCION";#N/A,#N/A,TRUE,"RESUMEN"}</definedName>
    <definedName name="DGRR" localSheetId="14" hidden="1">{#N/A,#N/A,TRUE,"INGENIERIA";#N/A,#N/A,TRUE,"COMPRAS";#N/A,#N/A,TRUE,"DIRECCION";#N/A,#N/A,TRUE,"RESUMEN"}</definedName>
    <definedName name="DGRR" localSheetId="12" hidden="1">{#N/A,#N/A,TRUE,"INGENIERIA";#N/A,#N/A,TRUE,"COMPRAS";#N/A,#N/A,TRUE,"DIRECCION";#N/A,#N/A,TRUE,"RESUMEN"}</definedName>
    <definedName name="DGRR" localSheetId="3" hidden="1">{#N/A,#N/A,TRUE,"INGENIERIA";#N/A,#N/A,TRUE,"COMPRAS";#N/A,#N/A,TRUE,"DIRECCION";#N/A,#N/A,TRUE,"RESUMEN"}</definedName>
    <definedName name="DGRR" localSheetId="10" hidden="1">{#N/A,#N/A,TRUE,"INGENIERIA";#N/A,#N/A,TRUE,"COMPRAS";#N/A,#N/A,TRUE,"DIRECCION";#N/A,#N/A,TRUE,"RESUMEN"}</definedName>
    <definedName name="DGRR" localSheetId="9" hidden="1">{#N/A,#N/A,TRUE,"INGENIERIA";#N/A,#N/A,TRUE,"COMPRAS";#N/A,#N/A,TRUE,"DIRECCION";#N/A,#N/A,TRUE,"RESUMEN"}</definedName>
    <definedName name="DGRR" localSheetId="13" hidden="1">{#N/A,#N/A,TRUE,"INGENIERIA";#N/A,#N/A,TRUE,"COMPRAS";#N/A,#N/A,TRUE,"DIRECCION";#N/A,#N/A,TRUE,"RESUMEN"}</definedName>
    <definedName name="DGRR" localSheetId="4" hidden="1">{#N/A,#N/A,TRUE,"INGENIERIA";#N/A,#N/A,TRUE,"COMPRAS";#N/A,#N/A,TRUE,"DIRECCION";#N/A,#N/A,TRUE,"RESUMEN"}</definedName>
    <definedName name="DGRR" localSheetId="11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localSheetId="6" hidden="1">{#N/A,#N/A,TRUE,"INGENIERIA";#N/A,#N/A,TRUE,"COMPRAS";#N/A,#N/A,TRUE,"DIRECCION";#N/A,#N/A,TRUE,"RESUMEN"}</definedName>
    <definedName name="DGRR_1" localSheetId="14" hidden="1">{#N/A,#N/A,TRUE,"INGENIERIA";#N/A,#N/A,TRUE,"COMPRAS";#N/A,#N/A,TRUE,"DIRECCION";#N/A,#N/A,TRUE,"RESUMEN"}</definedName>
    <definedName name="DGRR_1" localSheetId="12" hidden="1">{#N/A,#N/A,TRUE,"INGENIERIA";#N/A,#N/A,TRUE,"COMPRAS";#N/A,#N/A,TRUE,"DIRECCION";#N/A,#N/A,TRUE,"RESUMEN"}</definedName>
    <definedName name="DGRR_1" localSheetId="3" hidden="1">{#N/A,#N/A,TRUE,"INGENIERIA";#N/A,#N/A,TRUE,"COMPRAS";#N/A,#N/A,TRUE,"DIRECCION";#N/A,#N/A,TRUE,"RESUMEN"}</definedName>
    <definedName name="DGRR_1" localSheetId="10" hidden="1">{#N/A,#N/A,TRUE,"INGENIERIA";#N/A,#N/A,TRUE,"COMPRAS";#N/A,#N/A,TRUE,"DIRECCION";#N/A,#N/A,TRUE,"RESUMEN"}</definedName>
    <definedName name="DGRR_1" localSheetId="9" hidden="1">{#N/A,#N/A,TRUE,"INGENIERIA";#N/A,#N/A,TRUE,"COMPRAS";#N/A,#N/A,TRUE,"DIRECCION";#N/A,#N/A,TRUE,"RESUMEN"}</definedName>
    <definedName name="DGRR_1" localSheetId="13" hidden="1">{#N/A,#N/A,TRUE,"INGENIERIA";#N/A,#N/A,TRUE,"COMPRAS";#N/A,#N/A,TRUE,"DIRECCION";#N/A,#N/A,TRUE,"RESUMEN"}</definedName>
    <definedName name="DGRR_1" localSheetId="4" hidden="1">{#N/A,#N/A,TRUE,"INGENIERIA";#N/A,#N/A,TRUE,"COMPRAS";#N/A,#N/A,TRUE,"DIRECCION";#N/A,#N/A,TRUE,"RESUMEN"}</definedName>
    <definedName name="DGRR_1" localSheetId="11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localSheetId="6" hidden="1">{#N/A,#N/A,TRUE,"INGENIERIA";#N/A,#N/A,TRUE,"COMPRAS";#N/A,#N/A,TRUE,"DIRECCION";#N/A,#N/A,TRUE,"RESUMEN"}</definedName>
    <definedName name="DGRR_2" localSheetId="14" hidden="1">{#N/A,#N/A,TRUE,"INGENIERIA";#N/A,#N/A,TRUE,"COMPRAS";#N/A,#N/A,TRUE,"DIRECCION";#N/A,#N/A,TRUE,"RESUMEN"}</definedName>
    <definedName name="DGRR_2" localSheetId="12" hidden="1">{#N/A,#N/A,TRUE,"INGENIERIA";#N/A,#N/A,TRUE,"COMPRAS";#N/A,#N/A,TRUE,"DIRECCION";#N/A,#N/A,TRUE,"RESUMEN"}</definedName>
    <definedName name="DGRR_2" localSheetId="3" hidden="1">{#N/A,#N/A,TRUE,"INGENIERIA";#N/A,#N/A,TRUE,"COMPRAS";#N/A,#N/A,TRUE,"DIRECCION";#N/A,#N/A,TRUE,"RESUMEN"}</definedName>
    <definedName name="DGRR_2" localSheetId="10" hidden="1">{#N/A,#N/A,TRUE,"INGENIERIA";#N/A,#N/A,TRUE,"COMPRAS";#N/A,#N/A,TRUE,"DIRECCION";#N/A,#N/A,TRUE,"RESUMEN"}</definedName>
    <definedName name="DGRR_2" localSheetId="9" hidden="1">{#N/A,#N/A,TRUE,"INGENIERIA";#N/A,#N/A,TRUE,"COMPRAS";#N/A,#N/A,TRUE,"DIRECCION";#N/A,#N/A,TRUE,"RESUMEN"}</definedName>
    <definedName name="DGRR_2" localSheetId="13" hidden="1">{#N/A,#N/A,TRUE,"INGENIERIA";#N/A,#N/A,TRUE,"COMPRAS";#N/A,#N/A,TRUE,"DIRECCION";#N/A,#N/A,TRUE,"RESUMEN"}</definedName>
    <definedName name="DGRR_2" localSheetId="4" hidden="1">{#N/A,#N/A,TRUE,"INGENIERIA";#N/A,#N/A,TRUE,"COMPRAS";#N/A,#N/A,TRUE,"DIRECCION";#N/A,#N/A,TRUE,"RESUMEN"}</definedName>
    <definedName name="DGRR_2" localSheetId="1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gv">#REF!</definedName>
    <definedName name="DH" localSheetId="6" hidden="1">{"via1",#N/A,TRUE,"general";"via2",#N/A,TRUE,"general";"via3",#N/A,TRUE,"general"}</definedName>
    <definedName name="DH" localSheetId="14" hidden="1">{"via1",#N/A,TRUE,"general";"via2",#N/A,TRUE,"general";"via3",#N/A,TRUE,"general"}</definedName>
    <definedName name="DH" localSheetId="1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9" hidden="1">{"via1",#N/A,TRUE,"general";"via2",#N/A,TRUE,"general";"via3",#N/A,TRUE,"general"}</definedName>
    <definedName name="DH" localSheetId="1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1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14" hidden="1">{"TAB1",#N/A,TRUE,"GENERAL";"TAB2",#N/A,TRUE,"GENERAL";"TAB3",#N/A,TRUE,"GENERAL";"TAB4",#N/A,TRUE,"GENERAL";"TAB5",#N/A,TRUE,"GENERAL"}</definedName>
    <definedName name="dhdth" localSheetId="1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9" hidden="1">{"TAB1",#N/A,TRUE,"GENERAL";"TAB2",#N/A,TRUE,"GENERAL";"TAB3",#N/A,TRUE,"GENERAL";"TAB4",#N/A,TRUE,"GENERAL";"TAB5",#N/A,TRUE,"GENERAL"}</definedName>
    <definedName name="dhdth" localSheetId="1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1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6" hidden="1">{"via1",#N/A,TRUE,"general";"via2",#N/A,TRUE,"general";"via3",#N/A,TRUE,"general"}</definedName>
    <definedName name="dhgh" localSheetId="14" hidden="1">{"via1",#N/A,TRUE,"general";"via2",#N/A,TRUE,"general";"via3",#N/A,TRUE,"general"}</definedName>
    <definedName name="dhgh" localSheetId="1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10" hidden="1">{"via1",#N/A,TRUE,"general";"via2",#N/A,TRUE,"general";"via3",#N/A,TRUE,"general"}</definedName>
    <definedName name="dhgh" localSheetId="9" hidden="1">{"via1",#N/A,TRUE,"general";"via2",#N/A,TRUE,"general";"via3",#N/A,TRUE,"general"}</definedName>
    <definedName name="dhgh" localSheetId="1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11" hidden="1">{"via1",#N/A,TRUE,"general";"via2",#N/A,TRUE,"general";"via3",#N/A,TRUE,"general"}</definedName>
    <definedName name="dhgh" hidden="1">{"via1",#N/A,TRUE,"general";"via2",#N/A,TRUE,"general";"via3",#N/A,TRUE,"general"}</definedName>
    <definedName name="dhp">#REF!</definedName>
    <definedName name="DI">#REF!</definedName>
    <definedName name="DIA">#REF!</definedName>
    <definedName name="día">#REF!</definedName>
    <definedName name="DIAME">#REF!</definedName>
    <definedName name="diametros">#REF!</definedName>
    <definedName name="Diámetros">#REF!</definedName>
    <definedName name="DiametrosCodos">#REF!</definedName>
    <definedName name="DIANA">#REF!</definedName>
    <definedName name="Director_de_obra">#REF!</definedName>
    <definedName name="Disco_abrasivo_corte_de_metal_14">#REF!</definedName>
    <definedName name="DISCORT">#REF!</definedName>
    <definedName name="DISCORTE">#REF!</definedName>
    <definedName name="DISOLV">#REF!</definedName>
    <definedName name="DISOLVENTE_PINTURA">#REF!</definedName>
    <definedName name="DIST_BORDILLO_GRANADA" localSheetId="12">#REF!</definedName>
    <definedName name="DIST_BORDILLO_GRANADA" localSheetId="4">#REF!</definedName>
    <definedName name="DIST_BORDILLO_GRANADA">#REF!</definedName>
    <definedName name="DIST_BORDILLO_MARINILLA" localSheetId="12">#REF!</definedName>
    <definedName name="DIST_BORDILLO_MARINILLA" localSheetId="4">#REF!</definedName>
    <definedName name="DIST_BORDILLO_MARINILLA">#REF!</definedName>
    <definedName name="DIST_BORDILLO_SANCARLOS" localSheetId="4">#REF!</definedName>
    <definedName name="DIST_BORDILLO_SANCARLOS">#REF!</definedName>
    <definedName name="DIST_BORDILLO_STODOMINGO" localSheetId="4">#REF!</definedName>
    <definedName name="DIST_BORDILLO_STODOMINGO">#REF!</definedName>
    <definedName name="DISTANCIA_A_SITIO_DE_BOTADA__KM__BETANIA">#REF!</definedName>
    <definedName name="DISTANCIA_A_SITIO_DE_BOTADA__KM__HISPANIA">#REF!</definedName>
    <definedName name="DISTANCIA_A_SITIO_DE_BOTADA__KM__SALGAR">#REF!</definedName>
    <definedName name="DISTANCIA_A_SITIO_DE_CANTERA__KM__BETANIA">#REF!</definedName>
    <definedName name="DISTANCIA_A_SITIO_DE_CANTERA__KM__CIUDAD_BOLÍVAR">#REF!</definedName>
    <definedName name="DISTANCIA_A_SITIO_DE_CANTERA__KM__HISPANIA">#REF!</definedName>
    <definedName name="DISTANCIA_A_SITIO_DE_CANTERA__KM__SALGAR">#REF!</definedName>
    <definedName name="DISTANCIA_BORDILLO__KM__BETANIA">#REF!</definedName>
    <definedName name="DISTANCIA_BORDILLO__KM__CIUDAD_BOLIVAR">#REF!</definedName>
    <definedName name="DISTANCIA_BORDILLO__KM__HISPANIA">#REF!</definedName>
    <definedName name="DISTANCIA_BORDILLO__KM__SALGAR">#REF!</definedName>
    <definedName name="DISTRIBUCION" localSheetId="6" hidden="1">{#N/A,#N/A,FALSE,"GRAFICO";#N/A,#N/A,FALSE,"CAJA (2)";#N/A,#N/A,FALSE,"TERCEROS-PROMEDIO";#N/A,#N/A,FALSE,"CAJA";#N/A,#N/A,FALSE,"INGRESOS1995-2003";#N/A,#N/A,FALSE,"GASTOS1995-2003"}</definedName>
    <definedName name="DISTRIBUCION" localSheetId="14" hidden="1">{#N/A,#N/A,FALSE,"GRAFICO";#N/A,#N/A,FALSE,"CAJA (2)";#N/A,#N/A,FALSE,"TERCEROS-PROMEDIO";#N/A,#N/A,FALSE,"CAJA";#N/A,#N/A,FALSE,"INGRESOS1995-2003";#N/A,#N/A,FALSE,"GASTOS1995-2003"}</definedName>
    <definedName name="DISTRIBUCION" localSheetId="16" hidden="1">{#N/A,#N/A,FALSE,"GRAFICO";#N/A,#N/A,FALSE,"CAJA (2)";#N/A,#N/A,FALSE,"TERCEROS-PROMEDIO";#N/A,#N/A,FALSE,"CAJA";#N/A,#N/A,FALSE,"INGRESOS1995-2003";#N/A,#N/A,FALSE,"GASTOS1995-2003"}</definedName>
    <definedName name="DISTRIBUCION" localSheetId="12" hidden="1">{#N/A,#N/A,FALSE,"GRAFICO";#N/A,#N/A,FALSE,"CAJA (2)";#N/A,#N/A,FALSE,"TERCEROS-PROMEDIO";#N/A,#N/A,FALSE,"CAJA";#N/A,#N/A,FALSE,"INGRESOS1995-2003";#N/A,#N/A,FALSE,"GASTOS1995-2003"}</definedName>
    <definedName name="DISTRIBUCION" localSheetId="3" hidden="1">{#N/A,#N/A,FALSE,"GRAFICO";#N/A,#N/A,FALSE,"CAJA (2)";#N/A,#N/A,FALSE,"TERCEROS-PROMEDIO";#N/A,#N/A,FALSE,"CAJA";#N/A,#N/A,FALSE,"INGRESOS1995-2003";#N/A,#N/A,FALSE,"GASTOS1995-2003"}</definedName>
    <definedName name="DISTRIBUCION" localSheetId="10" hidden="1">{#N/A,#N/A,FALSE,"GRAFICO";#N/A,#N/A,FALSE,"CAJA (2)";#N/A,#N/A,FALSE,"TERCEROS-PROMEDIO";#N/A,#N/A,FALSE,"CAJA";#N/A,#N/A,FALSE,"INGRESOS1995-2003";#N/A,#N/A,FALSE,"GASTOS1995-2003"}</definedName>
    <definedName name="DISTRIBUCION" localSheetId="9" hidden="1">{#N/A,#N/A,FALSE,"GRAFICO";#N/A,#N/A,FALSE,"CAJA (2)";#N/A,#N/A,FALSE,"TERCEROS-PROMEDIO";#N/A,#N/A,FALSE,"CAJA";#N/A,#N/A,FALSE,"INGRESOS1995-2003";#N/A,#N/A,FALSE,"GASTOS1995-2003"}</definedName>
    <definedName name="DISTRIBUCION" localSheetId="13" hidden="1">{#N/A,#N/A,FALSE,"GRAFICO";#N/A,#N/A,FALSE,"CAJA (2)";#N/A,#N/A,FALSE,"TERCEROS-PROMEDIO";#N/A,#N/A,FALSE,"CAJA";#N/A,#N/A,FALSE,"INGRESOS1995-2003";#N/A,#N/A,FALSE,"GASTOS1995-2003"}</definedName>
    <definedName name="DISTRIBUCION" localSheetId="4" hidden="1">{#N/A,#N/A,FALSE,"GRAFICO";#N/A,#N/A,FALSE,"CAJA (2)";#N/A,#N/A,FALSE,"TERCEROS-PROMEDIO";#N/A,#N/A,FALSE,"CAJA";#N/A,#N/A,FALSE,"INGRESOS1995-2003";#N/A,#N/A,FALSE,"GASTOS1995-2003"}</definedName>
    <definedName name="DISTRIBUCION" localSheetId="11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">#REF!</definedName>
    <definedName name="djdytj" localSheetId="6" hidden="1">{"TAB1",#N/A,TRUE,"GENERAL";"TAB2",#N/A,TRUE,"GENERAL";"TAB3",#N/A,TRUE,"GENERAL";"TAB4",#N/A,TRUE,"GENERAL";"TAB5",#N/A,TRUE,"GENERAL"}</definedName>
    <definedName name="djdytj" localSheetId="14" hidden="1">{"TAB1",#N/A,TRUE,"GENERAL";"TAB2",#N/A,TRUE,"GENERAL";"TAB3",#N/A,TRUE,"GENERAL";"TAB4",#N/A,TRUE,"GENERAL";"TAB5",#N/A,TRUE,"GENERAL"}</definedName>
    <definedName name="djdytj" localSheetId="1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10" hidden="1">{"TAB1",#N/A,TRUE,"GENERAL";"TAB2",#N/A,TRUE,"GENERAL";"TAB3",#N/A,TRUE,"GENERAL";"TAB4",#N/A,TRUE,"GENERAL";"TAB5",#N/A,TRUE,"GENERAL"}</definedName>
    <definedName name="djdytj" localSheetId="9" hidden="1">{"TAB1",#N/A,TRUE,"GENERAL";"TAB2",#N/A,TRUE,"GENERAL";"TAB3",#N/A,TRUE,"GENERAL";"TAB4",#N/A,TRUE,"GENERAL";"TAB5",#N/A,TRUE,"GENERAL"}</definedName>
    <definedName name="djdytj" localSheetId="1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1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K">#REF!</definedName>
    <definedName name="DL">#REF!</definedName>
    <definedName name="DM">#REF!</definedName>
    <definedName name="DN">#REF!</definedName>
    <definedName name="DO">#REF!</definedName>
    <definedName name="Domiciliaria">#REF!</definedName>
    <definedName name="dos">#REF!</definedName>
    <definedName name="DP">#REF!</definedName>
    <definedName name="DQ">#REF!</definedName>
    <definedName name="dr">#REF!</definedName>
    <definedName name="dren4">#REF!</definedName>
    <definedName name="dry" localSheetId="6" hidden="1">{"via1",#N/A,TRUE,"general";"via2",#N/A,TRUE,"general";"via3",#N/A,TRUE,"general"}</definedName>
    <definedName name="dry" localSheetId="14" hidden="1">{"via1",#N/A,TRUE,"general";"via2",#N/A,TRUE,"general";"via3",#N/A,TRUE,"general"}</definedName>
    <definedName name="dry" localSheetId="1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10" hidden="1">{"via1",#N/A,TRUE,"general";"via2",#N/A,TRUE,"general";"via3",#N/A,TRUE,"general"}</definedName>
    <definedName name="dry" localSheetId="9" hidden="1">{"via1",#N/A,TRUE,"general";"via2",#N/A,TRUE,"general";"via3",#N/A,TRUE,"general"}</definedName>
    <definedName name="dry" localSheetId="1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11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6" hidden="1">{"via1",#N/A,TRUE,"general";"via2",#N/A,TRUE,"general";"via3",#N/A,TRUE,"general"}</definedName>
    <definedName name="DSAD" localSheetId="14" hidden="1">{"via1",#N/A,TRUE,"general";"via2",#N/A,TRUE,"general";"via3",#N/A,TRUE,"general"}</definedName>
    <definedName name="DSAD" localSheetId="1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9" hidden="1">{"via1",#N/A,TRUE,"general";"via2",#N/A,TRUE,"general";"via3",#N/A,TRUE,"general"}</definedName>
    <definedName name="DSAD" localSheetId="1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1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14" hidden="1">{"TAB1",#N/A,TRUE,"GENERAL";"TAB2",#N/A,TRUE,"GENERAL";"TAB3",#N/A,TRUE,"GENERAL";"TAB4",#N/A,TRUE,"GENERAL";"TAB5",#N/A,TRUE,"GENERAL"}</definedName>
    <definedName name="dsadfp" localSheetId="1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9" hidden="1">{"TAB1",#N/A,TRUE,"GENERAL";"TAB2",#N/A,TRUE,"GENERAL";"TAB3",#N/A,TRUE,"GENERAL";"TAB4",#N/A,TRUE,"GENERAL";"TAB5",#N/A,TRUE,"GENERAL"}</definedName>
    <definedName name="dsadfp" localSheetId="1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1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6" hidden="1">{"via1",#N/A,TRUE,"general";"via2",#N/A,TRUE,"general";"via3",#N/A,TRUE,"general"}</definedName>
    <definedName name="DSD" localSheetId="14" hidden="1">{"via1",#N/A,TRUE,"general";"via2",#N/A,TRUE,"general";"via3",#N/A,TRUE,"general"}</definedName>
    <definedName name="DSD" localSheetId="1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10" hidden="1">{"via1",#N/A,TRUE,"general";"via2",#N/A,TRUE,"general";"via3",#N/A,TRUE,"general"}</definedName>
    <definedName name="DSD" localSheetId="9" hidden="1">{"via1",#N/A,TRUE,"general";"via2",#N/A,TRUE,"general";"via3",#N/A,TRUE,"general"}</definedName>
    <definedName name="DSD" localSheetId="1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1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14" hidden="1">{"TAB1",#N/A,TRUE,"GENERAL";"TAB2",#N/A,TRUE,"GENERAL";"TAB3",#N/A,TRUE,"GENERAL";"TAB4",#N/A,TRUE,"GENERAL";"TAB5",#N/A,TRUE,"GENERAL"}</definedName>
    <definedName name="dsdads4" localSheetId="1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9" hidden="1">{"TAB1",#N/A,TRUE,"GENERAL";"TAB2",#N/A,TRUE,"GENERAL";"TAB3",#N/A,TRUE,"GENERAL";"TAB4",#N/A,TRUE,"GENERAL";"TAB5",#N/A,TRUE,"GENERAL"}</definedName>
    <definedName name="dsdads4" localSheetId="1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1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dsdsddsddsdddsdsdsdsdsdsdsdsdsdsdsdsds" localSheetId="4" hidden="1">#REF!</definedName>
    <definedName name="dsdsdsdsddsddsdddsdsdsdsdsdsdsdsdsdsdsdsds" hidden="1">#REF!</definedName>
    <definedName name="DSF" localSheetId="6" hidden="1">{"via1",#N/A,TRUE,"general";"via2",#N/A,TRUE,"general";"via3",#N/A,TRUE,"general"}</definedName>
    <definedName name="DSF" localSheetId="14" hidden="1">{"via1",#N/A,TRUE,"general";"via2",#N/A,TRUE,"general";"via3",#N/A,TRUE,"general"}</definedName>
    <definedName name="DSF" localSheetId="1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10" hidden="1">{"via1",#N/A,TRUE,"general";"via2",#N/A,TRUE,"general";"via3",#N/A,TRUE,"general"}</definedName>
    <definedName name="DSF" localSheetId="9" hidden="1">{"via1",#N/A,TRUE,"general";"via2",#N/A,TRUE,"general";"via3",#N/A,TRUE,"general"}</definedName>
    <definedName name="DSF" localSheetId="1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1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14" hidden="1">{"TAB1",#N/A,TRUE,"GENERAL";"TAB2",#N/A,TRUE,"GENERAL";"TAB3",#N/A,TRUE,"GENERAL";"TAB4",#N/A,TRUE,"GENERAL";"TAB5",#N/A,TRUE,"GENERAL"}</definedName>
    <definedName name="DSFCVTY" localSheetId="1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10" hidden="1">{"TAB1",#N/A,TRUE,"GENERAL";"TAB2",#N/A,TRUE,"GENERAL";"TAB3",#N/A,TRUE,"GENERAL";"TAB4",#N/A,TRUE,"GENERAL";"TAB5",#N/A,TRUE,"GENERAL"}</definedName>
    <definedName name="DSFCVTY" localSheetId="9" hidden="1">{"TAB1",#N/A,TRUE,"GENERAL";"TAB2",#N/A,TRUE,"GENERAL";"TAB3",#N/A,TRUE,"GENERAL";"TAB4",#N/A,TRUE,"GENERAL";"TAB5",#N/A,TRUE,"GENERAL"}</definedName>
    <definedName name="DSFCVTY" localSheetId="1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1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6" hidden="1">{"via1",#N/A,TRUE,"general";"via2",#N/A,TRUE,"general";"via3",#N/A,TRUE,"general"}</definedName>
    <definedName name="dsfg" localSheetId="14" hidden="1">{"via1",#N/A,TRUE,"general";"via2",#N/A,TRUE,"general";"via3",#N/A,TRUE,"general"}</definedName>
    <definedName name="dsfg" localSheetId="1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10" hidden="1">{"via1",#N/A,TRUE,"general";"via2",#N/A,TRUE,"general";"via3",#N/A,TRUE,"general"}</definedName>
    <definedName name="dsfg" localSheetId="9" hidden="1">{"via1",#N/A,TRUE,"general";"via2",#N/A,TRUE,"general";"via3",#N/A,TRUE,"general"}</definedName>
    <definedName name="dsfg" localSheetId="1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1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14" hidden="1">{"TAB1",#N/A,TRUE,"GENERAL";"TAB2",#N/A,TRUE,"GENERAL";"TAB3",#N/A,TRUE,"GENERAL";"TAB4",#N/A,TRUE,"GENERAL";"TAB5",#N/A,TRUE,"GENERAL"}</definedName>
    <definedName name="dsfhgfdh" localSheetId="1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9" hidden="1">{"TAB1",#N/A,TRUE,"GENERAL";"TAB2",#N/A,TRUE,"GENERAL";"TAB3",#N/A,TRUE,"GENERAL";"TAB4",#N/A,TRUE,"GENERAL";"TAB5",#N/A,TRUE,"GENERAL"}</definedName>
    <definedName name="dsfhgfdh" localSheetId="1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1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6" hidden="1">{"via1",#N/A,TRUE,"general";"via2",#N/A,TRUE,"general";"via3",#N/A,TRUE,"general"}</definedName>
    <definedName name="dsfsdf" localSheetId="14" hidden="1">{"via1",#N/A,TRUE,"general";"via2",#N/A,TRUE,"general";"via3",#N/A,TRUE,"general"}</definedName>
    <definedName name="dsfsdf" localSheetId="1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10" hidden="1">{"via1",#N/A,TRUE,"general";"via2",#N/A,TRUE,"general";"via3",#N/A,TRUE,"general"}</definedName>
    <definedName name="dsfsdf" localSheetId="9" hidden="1">{"via1",#N/A,TRUE,"general";"via2",#N/A,TRUE,"general";"via3",#N/A,TRUE,"general"}</definedName>
    <definedName name="dsfsdf" localSheetId="1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1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14" hidden="1">{"TAB1",#N/A,TRUE,"GENERAL";"TAB2",#N/A,TRUE,"GENERAL";"TAB3",#N/A,TRUE,"GENERAL";"TAB4",#N/A,TRUE,"GENERAL";"TAB5",#N/A,TRUE,"GENERAL"}</definedName>
    <definedName name="DSFSDFCXV" localSheetId="1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9" hidden="1">{"TAB1",#N/A,TRUE,"GENERAL";"TAB2",#N/A,TRUE,"GENERAL";"TAB3",#N/A,TRUE,"GENERAL";"TAB4",#N/A,TRUE,"GENERAL";"TAB5",#N/A,TRUE,"GENERAL"}</definedName>
    <definedName name="DSFSDFCXV" localSheetId="1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1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14" hidden="1">{"TAB1",#N/A,TRUE,"GENERAL";"TAB2",#N/A,TRUE,"GENERAL";"TAB3",#N/A,TRUE,"GENERAL";"TAB4",#N/A,TRUE,"GENERAL";"TAB5",#N/A,TRUE,"GENERAL"}</definedName>
    <definedName name="dsfsvm" localSheetId="1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9" hidden="1">{"TAB1",#N/A,TRUE,"GENERAL";"TAB2",#N/A,TRUE,"GENERAL";"TAB3",#N/A,TRUE,"GENERAL";"TAB4",#N/A,TRUE,"GENERAL";"TAB5",#N/A,TRUE,"GENERAL"}</definedName>
    <definedName name="dsfsvm" localSheetId="1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1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6" hidden="1">{"via1",#N/A,TRUE,"general";"via2",#N/A,TRUE,"general";"via3",#N/A,TRUE,"general"}</definedName>
    <definedName name="dsftbv" localSheetId="14" hidden="1">{"via1",#N/A,TRUE,"general";"via2",#N/A,TRUE,"general";"via3",#N/A,TRUE,"general"}</definedName>
    <definedName name="dsftbv" localSheetId="1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10" hidden="1">{"via1",#N/A,TRUE,"general";"via2",#N/A,TRUE,"general";"via3",#N/A,TRUE,"general"}</definedName>
    <definedName name="dsftbv" localSheetId="9" hidden="1">{"via1",#N/A,TRUE,"general";"via2",#N/A,TRUE,"general";"via3",#N/A,TRUE,"general"}</definedName>
    <definedName name="dsftbv" localSheetId="1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11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6" hidden="1">{"via1",#N/A,TRUE,"general";"via2",#N/A,TRUE,"general";"via3",#N/A,TRUE,"general"}</definedName>
    <definedName name="dtrhj" localSheetId="14" hidden="1">{"via1",#N/A,TRUE,"general";"via2",#N/A,TRUE,"general";"via3",#N/A,TRUE,"general"}</definedName>
    <definedName name="dtrhj" localSheetId="1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9" hidden="1">{"via1",#N/A,TRUE,"general";"via2",#N/A,TRUE,"general";"via3",#N/A,TRUE,"general"}</definedName>
    <definedName name="dtrhj" localSheetId="1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11" hidden="1">{"via1",#N/A,TRUE,"general";"via2",#N/A,TRUE,"general";"via3",#N/A,TRUE,"general"}</definedName>
    <definedName name="dtrhj" hidden="1">{"via1",#N/A,TRUE,"general";"via2",#N/A,TRUE,"general";"via3",#N/A,TRUE,"general"}</definedName>
    <definedName name="DU">#REF!</definedName>
    <definedName name="DUCTO">#REF!</definedName>
    <definedName name="duracion">#REF!</definedName>
    <definedName name="DV">#REF!</definedName>
    <definedName name="DW">#REF!</definedName>
    <definedName name="DWPRICE" localSheetId="6" hidden="1">#REF!</definedName>
    <definedName name="DWPRICE" localSheetId="14" hidden="1">#REF!</definedName>
    <definedName name="DWPRICE" localSheetId="12" hidden="1">#REF!</definedName>
    <definedName name="DWPRICE" localSheetId="3" hidden="1">#REF!</definedName>
    <definedName name="DWPRICE" localSheetId="10" hidden="1">#REF!</definedName>
    <definedName name="DWPRICE" localSheetId="13" hidden="1">#REF!</definedName>
    <definedName name="DWPRICE" localSheetId="4" hidden="1">#REF!</definedName>
    <definedName name="DWPRICE" localSheetId="11" hidden="1">#REF!</definedName>
    <definedName name="DWPRICE" hidden="1">#REF!</definedName>
    <definedName name="DX">#REF!</definedName>
    <definedName name="dxfgg" localSheetId="6" hidden="1">{"via1",#N/A,TRUE,"general";"via2",#N/A,TRUE,"general";"via3",#N/A,TRUE,"general"}</definedName>
    <definedName name="dxfgg" localSheetId="14" hidden="1">{"via1",#N/A,TRUE,"general";"via2",#N/A,TRUE,"general";"via3",#N/A,TRUE,"general"}</definedName>
    <definedName name="dxfgg" localSheetId="1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9" hidden="1">{"via1",#N/A,TRUE,"general";"via2",#N/A,TRUE,"general";"via3",#N/A,TRUE,"general"}</definedName>
    <definedName name="dxfgg" localSheetId="1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11" hidden="1">{"via1",#N/A,TRUE,"general";"via2",#N/A,TRUE,"general";"via3",#N/A,TRUE,"general"}</definedName>
    <definedName name="dxfgg" hidden="1">{"via1",#N/A,TRUE,"general";"via2",#N/A,TRUE,"general";"via3",#N/A,TRUE,"general"}</definedName>
    <definedName name="DY">#REF!</definedName>
    <definedName name="DZ">#REF!</definedName>
    <definedName name="E">#REF!</definedName>
    <definedName name="e3e33" localSheetId="6" hidden="1">{"via1",#N/A,TRUE,"general";"via2",#N/A,TRUE,"general";"via3",#N/A,TRUE,"general"}</definedName>
    <definedName name="e3e33" localSheetId="14" hidden="1">{"via1",#N/A,TRUE,"general";"via2",#N/A,TRUE,"general";"via3",#N/A,TRUE,"general"}</definedName>
    <definedName name="e3e33" localSheetId="1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10" hidden="1">{"via1",#N/A,TRUE,"general";"via2",#N/A,TRUE,"general";"via3",#N/A,TRUE,"general"}</definedName>
    <definedName name="e3e33" localSheetId="9" hidden="1">{"via1",#N/A,TRUE,"general";"via2",#N/A,TRUE,"general";"via3",#N/A,TRUE,"general"}</definedName>
    <definedName name="e3e33" localSheetId="1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11" hidden="1">{"via1",#N/A,TRUE,"general";"via2",#N/A,TRUE,"general";"via3",#N/A,TRUE,"general"}</definedName>
    <definedName name="e3e33" hidden="1">{"via1",#N/A,TRUE,"general";"via2",#N/A,TRUE,"general";"via3",#N/A,TRUE,"general"}</definedName>
    <definedName name="EA">#REF!</definedName>
    <definedName name="EB">#REF!</definedName>
    <definedName name="Ebitda" localSheetId="6" hidden="1">{#N/A,#N/A,FALSE,"GRAFICO";#N/A,#N/A,FALSE,"CAJA (2)";#N/A,#N/A,FALSE,"TERCEROS-PROMEDIO";#N/A,#N/A,FALSE,"CAJA";#N/A,#N/A,FALSE,"INGRESOS1995-2003";#N/A,#N/A,FALSE,"GASTOS1995-2003"}</definedName>
    <definedName name="Ebitda" localSheetId="14" hidden="1">{#N/A,#N/A,FALSE,"GRAFICO";#N/A,#N/A,FALSE,"CAJA (2)";#N/A,#N/A,FALSE,"TERCEROS-PROMEDIO";#N/A,#N/A,FALSE,"CAJA";#N/A,#N/A,FALSE,"INGRESOS1995-2003";#N/A,#N/A,FALSE,"GASTOS1995-2003"}</definedName>
    <definedName name="Ebitda" localSheetId="16" hidden="1">{#N/A,#N/A,FALSE,"GRAFICO";#N/A,#N/A,FALSE,"CAJA (2)";#N/A,#N/A,FALSE,"TERCEROS-PROMEDIO";#N/A,#N/A,FALSE,"CAJA";#N/A,#N/A,FALSE,"INGRESOS1995-2003";#N/A,#N/A,FALSE,"GASTOS1995-2003"}</definedName>
    <definedName name="Ebitda" localSheetId="12" hidden="1">{#N/A,#N/A,FALSE,"GRAFICO";#N/A,#N/A,FALSE,"CAJA (2)";#N/A,#N/A,FALSE,"TERCEROS-PROMEDIO";#N/A,#N/A,FALSE,"CAJA";#N/A,#N/A,FALSE,"INGRESOS1995-2003";#N/A,#N/A,FALSE,"GASTOS1995-2003"}</definedName>
    <definedName name="Ebitda" localSheetId="3" hidden="1">{#N/A,#N/A,FALSE,"GRAFICO";#N/A,#N/A,FALSE,"CAJA (2)";#N/A,#N/A,FALSE,"TERCEROS-PROMEDIO";#N/A,#N/A,FALSE,"CAJA";#N/A,#N/A,FALSE,"INGRESOS1995-2003";#N/A,#N/A,FALSE,"GASTOS1995-2003"}</definedName>
    <definedName name="Ebitda" localSheetId="10" hidden="1">{#N/A,#N/A,FALSE,"GRAFICO";#N/A,#N/A,FALSE,"CAJA (2)";#N/A,#N/A,FALSE,"TERCEROS-PROMEDIO";#N/A,#N/A,FALSE,"CAJA";#N/A,#N/A,FALSE,"INGRESOS1995-2003";#N/A,#N/A,FALSE,"GASTOS1995-2003"}</definedName>
    <definedName name="Ebitda" localSheetId="9" hidden="1">{#N/A,#N/A,FALSE,"GRAFICO";#N/A,#N/A,FALSE,"CAJA (2)";#N/A,#N/A,FALSE,"TERCEROS-PROMEDIO";#N/A,#N/A,FALSE,"CAJA";#N/A,#N/A,FALSE,"INGRESOS1995-2003";#N/A,#N/A,FALSE,"GASTOS1995-2003"}</definedName>
    <definedName name="Ebitda" localSheetId="13" hidden="1">{#N/A,#N/A,FALSE,"GRAFICO";#N/A,#N/A,FALSE,"CAJA (2)";#N/A,#N/A,FALSE,"TERCEROS-PROMEDIO";#N/A,#N/A,FALSE,"CAJA";#N/A,#N/A,FALSE,"INGRESOS1995-2003";#N/A,#N/A,FALSE,"GASTOS1995-2003"}</definedName>
    <definedName name="Ebitda" localSheetId="4" hidden="1">{#N/A,#N/A,FALSE,"GRAFICO";#N/A,#N/A,FALSE,"CAJA (2)";#N/A,#N/A,FALSE,"TERCEROS-PROMEDIO";#N/A,#N/A,FALSE,"CAJA";#N/A,#N/A,FALSE,"INGRESOS1995-2003";#N/A,#N/A,FALSE,"GASTOS1995-2003"}</definedName>
    <definedName name="Ebitda" localSheetId="11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">#REF!</definedName>
    <definedName name="ED">#REF!</definedName>
    <definedName name="EDEDWSWQA" localSheetId="6" hidden="1">{"TAB1",#N/A,TRUE,"GENERAL";"TAB2",#N/A,TRUE,"GENERAL";"TAB3",#N/A,TRUE,"GENERAL";"TAB4",#N/A,TRUE,"GENERAL";"TAB5",#N/A,TRUE,"GENERAL"}</definedName>
    <definedName name="EDEDWSWQA" localSheetId="14" hidden="1">{"TAB1",#N/A,TRUE,"GENERAL";"TAB2",#N/A,TRUE,"GENERAL";"TAB3",#N/A,TRUE,"GENERAL";"TAB4",#N/A,TRUE,"GENERAL";"TAB5",#N/A,TRUE,"GENERAL"}</definedName>
    <definedName name="EDEDWSWQA" localSheetId="1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9" hidden="1">{"TAB1",#N/A,TRUE,"GENERAL";"TAB2",#N/A,TRUE,"GENERAL";"TAB3",#N/A,TRUE,"GENERAL";"TAB4",#N/A,TRUE,"GENERAL";"TAB5",#N/A,TRUE,"GENERAL"}</definedName>
    <definedName name="EDEDWSWQA" localSheetId="1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1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6" hidden="1">{"via1",#N/A,TRUE,"general";"via2",#N/A,TRUE,"general";"via3",#N/A,TRUE,"general"}</definedName>
    <definedName name="edgfhmn" localSheetId="14" hidden="1">{"via1",#N/A,TRUE,"general";"via2",#N/A,TRUE,"general";"via3",#N/A,TRUE,"general"}</definedName>
    <definedName name="edgfhmn" localSheetId="1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10" hidden="1">{"via1",#N/A,TRUE,"general";"via2",#N/A,TRUE,"general";"via3",#N/A,TRUE,"general"}</definedName>
    <definedName name="edgfhmn" localSheetId="9" hidden="1">{"via1",#N/A,TRUE,"general";"via2",#N/A,TRUE,"general";"via3",#N/A,TRUE,"general"}</definedName>
    <definedName name="edgfhmn" localSheetId="1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11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6" hidden="1">{"TAB1",#N/A,TRUE,"GENERAL";"TAB2",#N/A,TRUE,"GENERAL";"TAB3",#N/A,TRUE,"GENERAL";"TAB4",#N/A,TRUE,"GENERAL";"TAB5",#N/A,TRUE,"GENERAL"}</definedName>
    <definedName name="eeedfr" localSheetId="14" hidden="1">{"TAB1",#N/A,TRUE,"GENERAL";"TAB2",#N/A,TRUE,"GENERAL";"TAB3",#N/A,TRUE,"GENERAL";"TAB4",#N/A,TRUE,"GENERAL";"TAB5",#N/A,TRUE,"GENERAL"}</definedName>
    <definedName name="eeedfr" localSheetId="1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10" hidden="1">{"TAB1",#N/A,TRUE,"GENERAL";"TAB2",#N/A,TRUE,"GENERAL";"TAB3",#N/A,TRUE,"GENERAL";"TAB4",#N/A,TRUE,"GENERAL";"TAB5",#N/A,TRUE,"GENERAL"}</definedName>
    <definedName name="eeedfr" localSheetId="9" hidden="1">{"TAB1",#N/A,TRUE,"GENERAL";"TAB2",#N/A,TRUE,"GENERAL";"TAB3",#N/A,TRUE,"GENERAL";"TAB4",#N/A,TRUE,"GENERAL";"TAB5",#N/A,TRUE,"GENERAL"}</definedName>
    <definedName name="eeedfr" localSheetId="1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1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14" hidden="1">{"TAB1",#N/A,TRUE,"GENERAL";"TAB2",#N/A,TRUE,"GENERAL";"TAB3",#N/A,TRUE,"GENERAL";"TAB4",#N/A,TRUE,"GENERAL";"TAB5",#N/A,TRUE,"GENERAL"}</definedName>
    <definedName name="eeeeer" localSheetId="1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9" hidden="1">{"TAB1",#N/A,TRUE,"GENERAL";"TAB2",#N/A,TRUE,"GENERAL";"TAB3",#N/A,TRUE,"GENERAL";"TAB4",#N/A,TRUE,"GENERAL";"TAB5",#N/A,TRUE,"GENERAL"}</definedName>
    <definedName name="eeeeer" localSheetId="1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1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6" hidden="1">{"via1",#N/A,TRUE,"general";"via2",#N/A,TRUE,"general";"via3",#N/A,TRUE,"general"}</definedName>
    <definedName name="eeerfd" localSheetId="14" hidden="1">{"via1",#N/A,TRUE,"general";"via2",#N/A,TRUE,"general";"via3",#N/A,TRUE,"general"}</definedName>
    <definedName name="eeerfd" localSheetId="1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10" hidden="1">{"via1",#N/A,TRUE,"general";"via2",#N/A,TRUE,"general";"via3",#N/A,TRUE,"general"}</definedName>
    <definedName name="eeerfd" localSheetId="9" hidden="1">{"via1",#N/A,TRUE,"general";"via2",#N/A,TRUE,"general";"via3",#N/A,TRUE,"general"}</definedName>
    <definedName name="eeerfd" localSheetId="1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1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6" hidden="1">{"TAB1",#N/A,TRUE,"GENERAL";"TAB2",#N/A,TRUE,"GENERAL";"TAB3",#N/A,TRUE,"GENERAL";"TAB4",#N/A,TRUE,"GENERAL";"TAB5",#N/A,TRUE,"GENERAL"}</definedName>
    <definedName name="efef" localSheetId="14" hidden="1">{"TAB1",#N/A,TRUE,"GENERAL";"TAB2",#N/A,TRUE,"GENERAL";"TAB3",#N/A,TRUE,"GENERAL";"TAB4",#N/A,TRUE,"GENERAL";"TAB5",#N/A,TRUE,"GENERAL"}</definedName>
    <definedName name="efef" localSheetId="1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10" hidden="1">{"TAB1",#N/A,TRUE,"GENERAL";"TAB2",#N/A,TRUE,"GENERAL";"TAB3",#N/A,TRUE,"GENERAL";"TAB4",#N/A,TRUE,"GENERAL";"TAB5",#N/A,TRUE,"GENERAL"}</definedName>
    <definedName name="efef" localSheetId="9" hidden="1">{"TAB1",#N/A,TRUE,"GENERAL";"TAB2",#N/A,TRUE,"GENERAL";"TAB3",#N/A,TRUE,"GENERAL";"TAB4",#N/A,TRUE,"GENERAL";"TAB5",#N/A,TRUE,"GENERAL"}</definedName>
    <definedName name="efef" localSheetId="1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1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6" hidden="1">{"via1",#N/A,TRUE,"general";"via2",#N/A,TRUE,"general";"via3",#N/A,TRUE,"general"}</definedName>
    <definedName name="efer" localSheetId="14" hidden="1">{"via1",#N/A,TRUE,"general";"via2",#N/A,TRUE,"general";"via3",#N/A,TRUE,"general"}</definedName>
    <definedName name="efer" localSheetId="1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10" hidden="1">{"via1",#N/A,TRUE,"general";"via2",#N/A,TRUE,"general";"via3",#N/A,TRUE,"general"}</definedName>
    <definedName name="efer" localSheetId="9" hidden="1">{"via1",#N/A,TRUE,"general";"via2",#N/A,TRUE,"general";"via3",#N/A,TRUE,"general"}</definedName>
    <definedName name="efer" localSheetId="1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11" hidden="1">{"via1",#N/A,TRUE,"general";"via2",#N/A,TRUE,"general";"via3",#N/A,TRUE,"general"}</definedName>
    <definedName name="efer" hidden="1">{"via1",#N/A,TRUE,"general";"via2",#N/A,TRUE,"general";"via3",#N/A,TRUE,"general"}</definedName>
    <definedName name="EG">#REF!</definedName>
    <definedName name="egeg" localSheetId="6" hidden="1">{"TAB1",#N/A,TRUE,"GENERAL";"TAB2",#N/A,TRUE,"GENERAL";"TAB3",#N/A,TRUE,"GENERAL";"TAB4",#N/A,TRUE,"GENERAL";"TAB5",#N/A,TRUE,"GENERAL"}</definedName>
    <definedName name="egeg" localSheetId="14" hidden="1">{"TAB1",#N/A,TRUE,"GENERAL";"TAB2",#N/A,TRUE,"GENERAL";"TAB3",#N/A,TRUE,"GENERAL";"TAB4",#N/A,TRUE,"GENERAL";"TAB5",#N/A,TRUE,"GENERAL"}</definedName>
    <definedName name="egeg" localSheetId="1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10" hidden="1">{"TAB1",#N/A,TRUE,"GENERAL";"TAB2",#N/A,TRUE,"GENERAL";"TAB3",#N/A,TRUE,"GENERAL";"TAB4",#N/A,TRUE,"GENERAL";"TAB5",#N/A,TRUE,"GENERAL"}</definedName>
    <definedName name="egeg" localSheetId="9" hidden="1">{"TAB1",#N/A,TRUE,"GENERAL";"TAB2",#N/A,TRUE,"GENERAL";"TAB3",#N/A,TRUE,"GENERAL";"TAB4",#N/A,TRUE,"GENERAL";"TAB5",#N/A,TRUE,"GENERAL"}</definedName>
    <definedName name="egeg" localSheetId="1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1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14" hidden="1">{"TAB1",#N/A,TRUE,"GENERAL";"TAB2",#N/A,TRUE,"GENERAL";"TAB3",#N/A,TRUE,"GENERAL";"TAB4",#N/A,TRUE,"GENERAL";"TAB5",#N/A,TRUE,"GENERAL"}</definedName>
    <definedName name="egtrgthrt" localSheetId="1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9" hidden="1">{"TAB1",#N/A,TRUE,"GENERAL";"TAB2",#N/A,TRUE,"GENERAL";"TAB3",#N/A,TRUE,"GENERAL";"TAB4",#N/A,TRUE,"GENERAL";"TAB5",#N/A,TRUE,"GENERAL"}</definedName>
    <definedName name="egtrgthrt" localSheetId="1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1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I">#REF!</definedName>
    <definedName name="EJ">#REF!</definedName>
    <definedName name="EK">#REF!</definedName>
    <definedName name="EL">#REF!</definedName>
    <definedName name="electricosAPUS">#REF!</definedName>
    <definedName name="ELENOVCAM11">#REF!</definedName>
    <definedName name="ELENOVCAM15">#REF!</definedName>
    <definedName name="EM">#REF!</definedName>
    <definedName name="EMPAQ">#REF!</definedName>
    <definedName name="EMPAQ15">#REF!</definedName>
    <definedName name="emul">#REF!</definedName>
    <definedName name="EN">#REF!</definedName>
    <definedName name="ENCHAPECERAMICO_PARED">#REF!</definedName>
    <definedName name="Ene">#REF!</definedName>
    <definedName name="Ene_C">#REF!</definedName>
    <definedName name="EneFeb">#REF!</definedName>
    <definedName name="ENSAY">#REF!</definedName>
    <definedName name="ENTIDADES" localSheetId="6">[8]ENTIDADES!$A$6:$A$130</definedName>
    <definedName name="ENTIDADES" localSheetId="14">[8]ENTIDADES!$A$6:$A$130</definedName>
    <definedName name="ENTIDADES" localSheetId="12">#REF!</definedName>
    <definedName name="ENTIDADES" localSheetId="13">#REF!</definedName>
    <definedName name="ENTIDADES" localSheetId="11">#REF!</definedName>
    <definedName name="ENTIDADES">#REF!</definedName>
    <definedName name="EO">#REF!</definedName>
    <definedName name="EP">#REF!</definedName>
    <definedName name="EQ">#REF!</definedName>
    <definedName name="EQPL">#REF!</definedName>
    <definedName name="EQSOLD">#REF!</definedName>
    <definedName name="EQSOLDAR">#REF!</definedName>
    <definedName name="eqw" localSheetId="6" hidden="1">{"via1",#N/A,TRUE,"general";"via2",#N/A,TRUE,"general";"via3",#N/A,TRUE,"general"}</definedName>
    <definedName name="eqw" localSheetId="14" hidden="1">{"via1",#N/A,TRUE,"general";"via2",#N/A,TRUE,"general";"via3",#N/A,TRUE,"general"}</definedName>
    <definedName name="eqw" localSheetId="1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10" hidden="1">{"via1",#N/A,TRUE,"general";"via2",#N/A,TRUE,"general";"via3",#N/A,TRUE,"general"}</definedName>
    <definedName name="eqw" localSheetId="9" hidden="1">{"via1",#N/A,TRUE,"general";"via2",#N/A,TRUE,"general";"via3",#N/A,TRUE,"general"}</definedName>
    <definedName name="eqw" localSheetId="1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1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6" hidden="1">{"TAB1",#N/A,TRUE,"GENERAL";"TAB2",#N/A,TRUE,"GENERAL";"TAB3",#N/A,TRUE,"GENERAL";"TAB4",#N/A,TRUE,"GENERAL";"TAB5",#N/A,TRUE,"GENERAL"}</definedName>
    <definedName name="erg" localSheetId="14" hidden="1">{"TAB1",#N/A,TRUE,"GENERAL";"TAB2",#N/A,TRUE,"GENERAL";"TAB3",#N/A,TRUE,"GENERAL";"TAB4",#N/A,TRUE,"GENERAL";"TAB5",#N/A,TRUE,"GENERAL"}</definedName>
    <definedName name="erg" localSheetId="1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10" hidden="1">{"TAB1",#N/A,TRUE,"GENERAL";"TAB2",#N/A,TRUE,"GENERAL";"TAB3",#N/A,TRUE,"GENERAL";"TAB4",#N/A,TRUE,"GENERAL";"TAB5",#N/A,TRUE,"GENERAL"}</definedName>
    <definedName name="erg" localSheetId="9" hidden="1">{"TAB1",#N/A,TRUE,"GENERAL";"TAB2",#N/A,TRUE,"GENERAL";"TAB3",#N/A,TRUE,"GENERAL";"TAB4",#N/A,TRUE,"GENERAL";"TAB5",#N/A,TRUE,"GENERAL"}</definedName>
    <definedName name="erg" localSheetId="1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1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6" hidden="1">{"via1",#N/A,TRUE,"general";"via2",#N/A,TRUE,"general";"via3",#N/A,TRUE,"general"}</definedName>
    <definedName name="erger" localSheetId="14" hidden="1">{"via1",#N/A,TRUE,"general";"via2",#N/A,TRUE,"general";"via3",#N/A,TRUE,"general"}</definedName>
    <definedName name="erger" localSheetId="1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10" hidden="1">{"via1",#N/A,TRUE,"general";"via2",#N/A,TRUE,"general";"via3",#N/A,TRUE,"general"}</definedName>
    <definedName name="erger" localSheetId="9" hidden="1">{"via1",#N/A,TRUE,"general";"via2",#N/A,TRUE,"general";"via3",#N/A,TRUE,"general"}</definedName>
    <definedName name="erger" localSheetId="1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1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14" hidden="1">{"via1",#N/A,TRUE,"general";"via2",#N/A,TRUE,"general";"via3",#N/A,TRUE,"general"}</definedName>
    <definedName name="ergerg" localSheetId="1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9" hidden="1">{"via1",#N/A,TRUE,"general";"via2",#N/A,TRUE,"general";"via3",#N/A,TRUE,"general"}</definedName>
    <definedName name="ergerg" localSheetId="1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1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14" hidden="1">{"via1",#N/A,TRUE,"general";"via2",#N/A,TRUE,"general";"via3",#N/A,TRUE,"general"}</definedName>
    <definedName name="ergfegr" localSheetId="1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9" hidden="1">{"via1",#N/A,TRUE,"general";"via2",#N/A,TRUE,"general";"via3",#N/A,TRUE,"general"}</definedName>
    <definedName name="ergfegr" localSheetId="1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1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14" hidden="1">{"TAB1",#N/A,TRUE,"GENERAL";"TAB2",#N/A,TRUE,"GENERAL";"TAB3",#N/A,TRUE,"GENERAL";"TAB4",#N/A,TRUE,"GENERAL";"TAB5",#N/A,TRUE,"GENERAL"}</definedName>
    <definedName name="ergge" localSheetId="1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9" hidden="1">{"TAB1",#N/A,TRUE,"GENERAL";"TAB2",#N/A,TRUE,"GENERAL";"TAB3",#N/A,TRUE,"GENERAL";"TAB4",#N/A,TRUE,"GENERAL";"TAB5",#N/A,TRUE,"GENERAL"}</definedName>
    <definedName name="ergge" localSheetId="1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1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6" hidden="1">{"via1",#N/A,TRUE,"general";"via2",#N/A,TRUE,"general";"via3",#N/A,TRUE,"general"}</definedName>
    <definedName name="erggewg" localSheetId="14" hidden="1">{"via1",#N/A,TRUE,"general";"via2",#N/A,TRUE,"general";"via3",#N/A,TRUE,"general"}</definedName>
    <definedName name="erggewg" localSheetId="1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10" hidden="1">{"via1",#N/A,TRUE,"general";"via2",#N/A,TRUE,"general";"via3",#N/A,TRUE,"general"}</definedName>
    <definedName name="erggewg" localSheetId="9" hidden="1">{"via1",#N/A,TRUE,"general";"via2",#N/A,TRUE,"general";"via3",#N/A,TRUE,"general"}</definedName>
    <definedName name="erggewg" localSheetId="1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1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14" hidden="1">{"TAB1",#N/A,TRUE,"GENERAL";"TAB2",#N/A,TRUE,"GENERAL";"TAB3",#N/A,TRUE,"GENERAL";"TAB4",#N/A,TRUE,"GENERAL";"TAB5",#N/A,TRUE,"GENERAL"}</definedName>
    <definedName name="ergreg" localSheetId="1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9" hidden="1">{"TAB1",#N/A,TRUE,"GENERAL";"TAB2",#N/A,TRUE,"GENERAL";"TAB3",#N/A,TRUE,"GENERAL";"TAB4",#N/A,TRUE,"GENERAL";"TAB5",#N/A,TRUE,"GENERAL"}</definedName>
    <definedName name="ergreg" localSheetId="1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1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6" hidden="1">{"via1",#N/A,TRUE,"general";"via2",#N/A,TRUE,"general";"via3",#N/A,TRUE,"general"}</definedName>
    <definedName name="ergregerg" localSheetId="14" hidden="1">{"via1",#N/A,TRUE,"general";"via2",#N/A,TRUE,"general";"via3",#N/A,TRUE,"general"}</definedName>
    <definedName name="ergregerg" localSheetId="1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10" hidden="1">{"via1",#N/A,TRUE,"general";"via2",#N/A,TRUE,"general";"via3",#N/A,TRUE,"general"}</definedName>
    <definedName name="ergregerg" localSheetId="9" hidden="1">{"via1",#N/A,TRUE,"general";"via2",#N/A,TRUE,"general";"via3",#N/A,TRUE,"general"}</definedName>
    <definedName name="ergregerg" localSheetId="1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1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14" hidden="1">{"TAB1",#N/A,TRUE,"GENERAL";"TAB2",#N/A,TRUE,"GENERAL";"TAB3",#N/A,TRUE,"GENERAL";"TAB4",#N/A,TRUE,"GENERAL";"TAB5",#N/A,TRUE,"GENERAL"}</definedName>
    <definedName name="ergrg" localSheetId="1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9" hidden="1">{"TAB1",#N/A,TRUE,"GENERAL";"TAB2",#N/A,TRUE,"GENERAL";"TAB3",#N/A,TRUE,"GENERAL";"TAB4",#N/A,TRUE,"GENERAL";"TAB5",#N/A,TRUE,"GENERAL"}</definedName>
    <definedName name="ergrg" localSheetId="1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1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14" hidden="1">{"TAB1",#N/A,TRUE,"GENERAL";"TAB2",#N/A,TRUE,"GENERAL";"TAB3",#N/A,TRUE,"GENERAL";"TAB4",#N/A,TRUE,"GENERAL";"TAB5",#N/A,TRUE,"GENERAL"}</definedName>
    <definedName name="ergweg" localSheetId="1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9" hidden="1">{"TAB1",#N/A,TRUE,"GENERAL";"TAB2",#N/A,TRUE,"GENERAL";"TAB3",#N/A,TRUE,"GENERAL";"TAB4",#N/A,TRUE,"GENERAL";"TAB5",#N/A,TRUE,"GENERAL"}</definedName>
    <definedName name="ergweg" localSheetId="1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1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6" hidden="1">{"via1",#N/A,TRUE,"general";"via2",#N/A,TRUE,"general";"via3",#N/A,TRUE,"general"}</definedName>
    <definedName name="ergwreg" localSheetId="14" hidden="1">{"via1",#N/A,TRUE,"general";"via2",#N/A,TRUE,"general";"via3",#N/A,TRUE,"general"}</definedName>
    <definedName name="ergwreg" localSheetId="1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10" hidden="1">{"via1",#N/A,TRUE,"general";"via2",#N/A,TRUE,"general";"via3",#N/A,TRUE,"general"}</definedName>
    <definedName name="ergwreg" localSheetId="9" hidden="1">{"via1",#N/A,TRUE,"general";"via2",#N/A,TRUE,"general";"via3",#N/A,TRUE,"general"}</definedName>
    <definedName name="ergwreg" localSheetId="1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1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14" hidden="1">{"TAB1",#N/A,TRUE,"GENERAL";"TAB2",#N/A,TRUE,"GENERAL";"TAB3",#N/A,TRUE,"GENERAL";"TAB4",#N/A,TRUE,"GENERAL";"TAB5",#N/A,TRUE,"GENERAL"}</definedName>
    <definedName name="erheyh" localSheetId="1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9" hidden="1">{"TAB1",#N/A,TRUE,"GENERAL";"TAB2",#N/A,TRUE,"GENERAL";"TAB3",#N/A,TRUE,"GENERAL";"TAB4",#N/A,TRUE,"GENERAL";"TAB5",#N/A,TRUE,"GENERAL"}</definedName>
    <definedName name="erheyh" localSheetId="1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1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2" hidden="1">{"TAB1",#N/A,TRUE,"GENERAL";"TAB2",#N/A,TRUE,"GENERAL";"TAB3",#N/A,TRUE,"GENERAL";"TAB4",#N/A,TRUE,"GENERAL";"TAB5",#N/A,TRUE,"GENERAL"}</definedName>
    <definedName name="err" localSheetId="13" hidden="1">{"TAB1",#N/A,TRUE,"GENERAL";"TAB2",#N/A,TRUE,"GENERAL";"TAB3",#N/A,TRUE,"GENERAL";"TAB4",#N/A,TRUE,"GENERAL";"TAB5",#N/A,TRUE,"GENERAL"}</definedName>
    <definedName name="err" localSheetId="4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6" hidden="1">{"via1",#N/A,TRUE,"general";"via2",#N/A,TRUE,"general";"via3",#N/A,TRUE,"general"}</definedName>
    <definedName name="ert" localSheetId="14" hidden="1">{"via1",#N/A,TRUE,"general";"via2",#N/A,TRUE,"general";"via3",#N/A,TRUE,"general"}</definedName>
    <definedName name="ert" localSheetId="1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10" hidden="1">{"via1",#N/A,TRUE,"general";"via2",#N/A,TRUE,"general";"via3",#N/A,TRUE,"general"}</definedName>
    <definedName name="ert" localSheetId="9" hidden="1">{"via1",#N/A,TRUE,"general";"via2",#N/A,TRUE,"general";"via3",#N/A,TRUE,"general"}</definedName>
    <definedName name="ert" localSheetId="1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1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14" hidden="1">{"via1",#N/A,TRUE,"general";"via2",#N/A,TRUE,"general";"via3",#N/A,TRUE,"general"}</definedName>
    <definedName name="erte" localSheetId="1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9" hidden="1">{"via1",#N/A,TRUE,"general";"via2",#N/A,TRUE,"general";"via3",#N/A,TRUE,"general"}</definedName>
    <definedName name="erte" localSheetId="1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1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14" hidden="1">{"TAB1",#N/A,TRUE,"GENERAL";"TAB2",#N/A,TRUE,"GENERAL";"TAB3",#N/A,TRUE,"GENERAL";"TAB4",#N/A,TRUE,"GENERAL";"TAB5",#N/A,TRUE,"GENERAL"}</definedName>
    <definedName name="erter" localSheetId="1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9" hidden="1">{"TAB1",#N/A,TRUE,"GENERAL";"TAB2",#N/A,TRUE,"GENERAL";"TAB3",#N/A,TRUE,"GENERAL";"TAB4",#N/A,TRUE,"GENERAL";"TAB5",#N/A,TRUE,"GENERAL"}</definedName>
    <definedName name="erter" localSheetId="1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1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6" hidden="1">{"via1",#N/A,TRUE,"general";"via2",#N/A,TRUE,"general";"via3",#N/A,TRUE,"general"}</definedName>
    <definedName name="ertert" localSheetId="14" hidden="1">{"via1",#N/A,TRUE,"general";"via2",#N/A,TRUE,"general";"via3",#N/A,TRUE,"general"}</definedName>
    <definedName name="ertert" localSheetId="1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10" hidden="1">{"via1",#N/A,TRUE,"general";"via2",#N/A,TRUE,"general";"via3",#N/A,TRUE,"general"}</definedName>
    <definedName name="ertert" localSheetId="9" hidden="1">{"via1",#N/A,TRUE,"general";"via2",#N/A,TRUE,"general";"via3",#N/A,TRUE,"general"}</definedName>
    <definedName name="ertert" localSheetId="1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1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14" hidden="1">{"TAB1",#N/A,TRUE,"GENERAL";"TAB2",#N/A,TRUE,"GENERAL";"TAB3",#N/A,TRUE,"GENERAL";"TAB4",#N/A,TRUE,"GENERAL";"TAB5",#N/A,TRUE,"GENERAL"}</definedName>
    <definedName name="ertgyhik" localSheetId="1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9" hidden="1">{"TAB1",#N/A,TRUE,"GENERAL";"TAB2",#N/A,TRUE,"GENERAL";"TAB3",#N/A,TRUE,"GENERAL";"TAB4",#N/A,TRUE,"GENERAL";"TAB5",#N/A,TRUE,"GENERAL"}</definedName>
    <definedName name="ertgyhik" localSheetId="1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1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6" hidden="1">{"via1",#N/A,TRUE,"general";"via2",#N/A,TRUE,"general";"via3",#N/A,TRUE,"general"}</definedName>
    <definedName name="ertreb" localSheetId="14" hidden="1">{"via1",#N/A,TRUE,"general";"via2",#N/A,TRUE,"general";"via3",#N/A,TRUE,"general"}</definedName>
    <definedName name="ertreb" localSheetId="1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10" hidden="1">{"via1",#N/A,TRUE,"general";"via2",#N/A,TRUE,"general";"via3",#N/A,TRUE,"general"}</definedName>
    <definedName name="ertreb" localSheetId="9" hidden="1">{"via1",#N/A,TRUE,"general";"via2",#N/A,TRUE,"general";"via3",#N/A,TRUE,"general"}</definedName>
    <definedName name="ertreb" localSheetId="1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1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14" hidden="1">{"TAB1",#N/A,TRUE,"GENERAL";"TAB2",#N/A,TRUE,"GENERAL";"TAB3",#N/A,TRUE,"GENERAL";"TAB4",#N/A,TRUE,"GENERAL";"TAB5",#N/A,TRUE,"GENERAL"}</definedName>
    <definedName name="ertret" localSheetId="1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9" hidden="1">{"TAB1",#N/A,TRUE,"GENERAL";"TAB2",#N/A,TRUE,"GENERAL";"TAB3",#N/A,TRUE,"GENERAL";"TAB4",#N/A,TRUE,"GENERAL";"TAB5",#N/A,TRUE,"GENERAL"}</definedName>
    <definedName name="ertret" localSheetId="1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1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6" hidden="1">{"via1",#N/A,TRUE,"general";"via2",#N/A,TRUE,"general";"via3",#N/A,TRUE,"general"}</definedName>
    <definedName name="erttret" localSheetId="14" hidden="1">{"via1",#N/A,TRUE,"general";"via2",#N/A,TRUE,"general";"via3",#N/A,TRUE,"general"}</definedName>
    <definedName name="erttret" localSheetId="1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10" hidden="1">{"via1",#N/A,TRUE,"general";"via2",#N/A,TRUE,"general";"via3",#N/A,TRUE,"general"}</definedName>
    <definedName name="erttret" localSheetId="9" hidden="1">{"via1",#N/A,TRUE,"general";"via2",#N/A,TRUE,"general";"via3",#N/A,TRUE,"general"}</definedName>
    <definedName name="erttret" localSheetId="1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1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14" hidden="1">{"via1",#N/A,TRUE,"general";"via2",#N/A,TRUE,"general";"via3",#N/A,TRUE,"general"}</definedName>
    <definedName name="ertuiy" localSheetId="1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9" hidden="1">{"via1",#N/A,TRUE,"general";"via2",#N/A,TRUE,"general";"via3",#N/A,TRUE,"general"}</definedName>
    <definedName name="ertuiy" localSheetId="1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1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14" hidden="1">{"TAB1",#N/A,TRUE,"GENERAL";"TAB2",#N/A,TRUE,"GENERAL";"TAB3",#N/A,TRUE,"GENERAL";"TAB4",#N/A,TRUE,"GENERAL";"TAB5",#N/A,TRUE,"GENERAL"}</definedName>
    <definedName name="ertwert" localSheetId="1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9" hidden="1">{"TAB1",#N/A,TRUE,"GENERAL";"TAB2",#N/A,TRUE,"GENERAL";"TAB3",#N/A,TRUE,"GENERAL";"TAB4",#N/A,TRUE,"GENERAL";"TAB5",#N/A,TRUE,"GENERAL"}</definedName>
    <definedName name="ertwert" localSheetId="1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1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14" hidden="1">{"TAB1",#N/A,TRUE,"GENERAL";"TAB2",#N/A,TRUE,"GENERAL";"TAB3",#N/A,TRUE,"GENERAL";"TAB4",#N/A,TRUE,"GENERAL";"TAB5",#N/A,TRUE,"GENERAL"}</definedName>
    <definedName name="eru" localSheetId="1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9" hidden="1">{"TAB1",#N/A,TRUE,"GENERAL";"TAB2",#N/A,TRUE,"GENERAL";"TAB3",#N/A,TRUE,"GENERAL";"TAB4",#N/A,TRUE,"GENERAL";"TAB5",#N/A,TRUE,"GENERAL"}</definedName>
    <definedName name="eru" localSheetId="1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1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6" hidden="1">{"via1",#N/A,TRUE,"general";"via2",#N/A,TRUE,"general";"via3",#N/A,TRUE,"general"}</definedName>
    <definedName name="ERV" localSheetId="14" hidden="1">{"via1",#N/A,TRUE,"general";"via2",#N/A,TRUE,"general";"via3",#N/A,TRUE,"general"}</definedName>
    <definedName name="ERV" localSheetId="1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10" hidden="1">{"via1",#N/A,TRUE,"general";"via2",#N/A,TRUE,"general";"via3",#N/A,TRUE,"general"}</definedName>
    <definedName name="ERV" localSheetId="9" hidden="1">{"via1",#N/A,TRUE,"general";"via2",#N/A,TRUE,"general";"via3",#N/A,TRUE,"general"}</definedName>
    <definedName name="ERV" localSheetId="1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1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14" hidden="1">{"via1",#N/A,TRUE,"general";"via2",#N/A,TRUE,"general";"via3",#N/A,TRUE,"general"}</definedName>
    <definedName name="erware" localSheetId="1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9" hidden="1">{"via1",#N/A,TRUE,"general";"via2",#N/A,TRUE,"general";"via3",#N/A,TRUE,"general"}</definedName>
    <definedName name="erware" localSheetId="1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1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14" hidden="1">{"via1",#N/A,TRUE,"general";"via2",#N/A,TRUE,"general";"via3",#N/A,TRUE,"general"}</definedName>
    <definedName name="ERWER" localSheetId="1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9" hidden="1">{"via1",#N/A,TRUE,"general";"via2",#N/A,TRUE,"general";"via3",#N/A,TRUE,"general"}</definedName>
    <definedName name="ERWER" localSheetId="1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1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14" hidden="1">{"TAB1",#N/A,TRUE,"GENERAL";"TAB2",#N/A,TRUE,"GENERAL";"TAB3",#N/A,TRUE,"GENERAL";"TAB4",#N/A,TRUE,"GENERAL";"TAB5",#N/A,TRUE,"GENERAL"}</definedName>
    <definedName name="erwertd" localSheetId="1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9" hidden="1">{"TAB1",#N/A,TRUE,"GENERAL";"TAB2",#N/A,TRUE,"GENERAL";"TAB3",#N/A,TRUE,"GENERAL";"TAB4",#N/A,TRUE,"GENERAL";"TAB5",#N/A,TRUE,"GENERAL"}</definedName>
    <definedName name="erwertd" localSheetId="1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1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14" hidden="1">{"TAB1",#N/A,TRUE,"GENERAL";"TAB2",#N/A,TRUE,"GENERAL";"TAB3",#N/A,TRUE,"GENERAL";"TAB4",#N/A,TRUE,"GENERAL";"TAB5",#N/A,TRUE,"GENERAL"}</definedName>
    <definedName name="erwr" localSheetId="1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9" hidden="1">{"TAB1",#N/A,TRUE,"GENERAL";"TAB2",#N/A,TRUE,"GENERAL";"TAB3",#N/A,TRUE,"GENERAL";"TAB4",#N/A,TRUE,"GENERAL";"TAB5",#N/A,TRUE,"GENERAL"}</definedName>
    <definedName name="erwr" localSheetId="1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1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6" hidden="1">{"via1",#N/A,TRUE,"general";"via2",#N/A,TRUE,"general";"via3",#N/A,TRUE,"general"}</definedName>
    <definedName name="ERWRL" localSheetId="14" hidden="1">{"via1",#N/A,TRUE,"general";"via2",#N/A,TRUE,"general";"via3",#N/A,TRUE,"general"}</definedName>
    <definedName name="ERWRL" localSheetId="1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10" hidden="1">{"via1",#N/A,TRUE,"general";"via2",#N/A,TRUE,"general";"via3",#N/A,TRUE,"general"}</definedName>
    <definedName name="ERWRL" localSheetId="9" hidden="1">{"via1",#N/A,TRUE,"general";"via2",#N/A,TRUE,"general";"via3",#N/A,TRUE,"general"}</definedName>
    <definedName name="ERWRL" localSheetId="1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1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14" hidden="1">{"via1",#N/A,TRUE,"general";"via2",#N/A,TRUE,"general";"via3",#N/A,TRUE,"general"}</definedName>
    <definedName name="ery" localSheetId="1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9" hidden="1">{"via1",#N/A,TRUE,"general";"via2",#N/A,TRUE,"general";"via3",#N/A,TRUE,"general"}</definedName>
    <definedName name="ery" localSheetId="1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1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14" hidden="1">{"via1",#N/A,TRUE,"general";"via2",#N/A,TRUE,"general";"via3",#N/A,TRUE,"general"}</definedName>
    <definedName name="eryhd" localSheetId="1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9" hidden="1">{"via1",#N/A,TRUE,"general";"via2",#N/A,TRUE,"general";"via3",#N/A,TRUE,"general"}</definedName>
    <definedName name="eryhd" localSheetId="1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1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14" hidden="1">{"TAB1",#N/A,TRUE,"GENERAL";"TAB2",#N/A,TRUE,"GENERAL";"TAB3",#N/A,TRUE,"GENERAL";"TAB4",#N/A,TRUE,"GENERAL";"TAB5",#N/A,TRUE,"GENERAL"}</definedName>
    <definedName name="eryhdf" localSheetId="1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9" hidden="1">{"TAB1",#N/A,TRUE,"GENERAL";"TAB2",#N/A,TRUE,"GENERAL";"TAB3",#N/A,TRUE,"GENERAL";"TAB4",#N/A,TRUE,"GENERAL";"TAB5",#N/A,TRUE,"GENERAL"}</definedName>
    <definedName name="eryhdf" localSheetId="1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1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14" hidden="1">{"TAB1",#N/A,TRUE,"GENERAL";"TAB2",#N/A,TRUE,"GENERAL";"TAB3",#N/A,TRUE,"GENERAL";"TAB4",#N/A,TRUE,"GENERAL";"TAB5",#N/A,TRUE,"GENERAL"}</definedName>
    <definedName name="eryhk" localSheetId="1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9" hidden="1">{"TAB1",#N/A,TRUE,"GENERAL";"TAB2",#N/A,TRUE,"GENERAL";"TAB3",#N/A,TRUE,"GENERAL";"TAB4",#N/A,TRUE,"GENERAL";"TAB5",#N/A,TRUE,"GENERAL"}</definedName>
    <definedName name="eryhk" localSheetId="1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1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14" hidden="1">{"TAB1",#N/A,TRUE,"GENERAL";"TAB2",#N/A,TRUE,"GENERAL";"TAB3",#N/A,TRUE,"GENERAL";"TAB4",#N/A,TRUE,"GENERAL";"TAB5",#N/A,TRUE,"GENERAL"}</definedName>
    <definedName name="eryhrf" localSheetId="1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9" hidden="1">{"TAB1",#N/A,TRUE,"GENERAL";"TAB2",#N/A,TRUE,"GENERAL";"TAB3",#N/A,TRUE,"GENERAL";"TAB4",#N/A,TRUE,"GENERAL";"TAB5",#N/A,TRUE,"GENERAL"}</definedName>
    <definedName name="eryhrf" localSheetId="1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1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14" hidden="1">{"TAB1",#N/A,TRUE,"GENERAL";"TAB2",#N/A,TRUE,"GENERAL";"TAB3",#N/A,TRUE,"GENERAL";"TAB4",#N/A,TRUE,"GENERAL";"TAB5",#N/A,TRUE,"GENERAL"}</definedName>
    <definedName name="eryre" localSheetId="1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9" hidden="1">{"TAB1",#N/A,TRUE,"GENERAL";"TAB2",#N/A,TRUE,"GENERAL";"TAB3",#N/A,TRUE,"GENERAL";"TAB4",#N/A,TRUE,"GENERAL";"TAB5",#N/A,TRUE,"GENERAL"}</definedName>
    <definedName name="eryre" localSheetId="1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1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6" hidden="1">{"via1",#N/A,TRUE,"general";"via2",#N/A,TRUE,"general";"via3",#N/A,TRUE,"general"}</definedName>
    <definedName name="erytd" localSheetId="14" hidden="1">{"via1",#N/A,TRUE,"general";"via2",#N/A,TRUE,"general";"via3",#N/A,TRUE,"general"}</definedName>
    <definedName name="erytd" localSheetId="1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10" hidden="1">{"via1",#N/A,TRUE,"general";"via2",#N/A,TRUE,"general";"via3",#N/A,TRUE,"general"}</definedName>
    <definedName name="erytd" localSheetId="9" hidden="1">{"via1",#N/A,TRUE,"general";"via2",#N/A,TRUE,"general";"via3",#N/A,TRUE,"general"}</definedName>
    <definedName name="erytd" localSheetId="1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1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14" hidden="1">{"via1",#N/A,TRUE,"general";"via2",#N/A,TRUE,"general";"via3",#N/A,TRUE,"general"}</definedName>
    <definedName name="eryty" localSheetId="1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9" hidden="1">{"via1",#N/A,TRUE,"general";"via2",#N/A,TRUE,"general";"via3",#N/A,TRUE,"general"}</definedName>
    <definedName name="eryty" localSheetId="1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1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14" hidden="1">{"via1",#N/A,TRUE,"general";"via2",#N/A,TRUE,"general";"via3",#N/A,TRUE,"general"}</definedName>
    <definedName name="eryy" localSheetId="1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9" hidden="1">{"via1",#N/A,TRUE,"general";"via2",#N/A,TRUE,"general";"via3",#N/A,TRUE,"general"}</definedName>
    <definedName name="eryy" localSheetId="1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11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CA1000">#REF!</definedName>
    <definedName name="ESCALON">#REF!</definedName>
    <definedName name="ESCENARIO" localSheetId="6" hidden="1">{#N/A,#N/A,FALSE,"GRAFICO";#N/A,#N/A,FALSE,"CAJA (2)";#N/A,#N/A,FALSE,"TERCEROS-PROMEDIO";#N/A,#N/A,FALSE,"CAJA";#N/A,#N/A,FALSE,"INGRESOS1995-2003";#N/A,#N/A,FALSE,"GASTOS1995-2003"}</definedName>
    <definedName name="ESCENARIO" localSheetId="14" hidden="1">{#N/A,#N/A,FALSE,"GRAFICO";#N/A,#N/A,FALSE,"CAJA (2)";#N/A,#N/A,FALSE,"TERCEROS-PROMEDIO";#N/A,#N/A,FALSE,"CAJA";#N/A,#N/A,FALSE,"INGRESOS1995-2003";#N/A,#N/A,FALSE,"GASTOS1995-2003"}</definedName>
    <definedName name="ESCENARIO" localSheetId="16" hidden="1">{#N/A,#N/A,FALSE,"GRAFICO";#N/A,#N/A,FALSE,"CAJA (2)";#N/A,#N/A,FALSE,"TERCEROS-PROMEDIO";#N/A,#N/A,FALSE,"CAJA";#N/A,#N/A,FALSE,"INGRESOS1995-2003";#N/A,#N/A,FALSE,"GASTOS1995-2003"}</definedName>
    <definedName name="ESCENARIO" localSheetId="12" hidden="1">{#N/A,#N/A,FALSE,"GRAFICO";#N/A,#N/A,FALSE,"CAJA (2)";#N/A,#N/A,FALSE,"TERCEROS-PROMEDIO";#N/A,#N/A,FALSE,"CAJA";#N/A,#N/A,FALSE,"INGRESOS1995-2003";#N/A,#N/A,FALSE,"GASTOS1995-2003"}</definedName>
    <definedName name="ESCENARIO" localSheetId="3" hidden="1">{#N/A,#N/A,FALSE,"GRAFICO";#N/A,#N/A,FALSE,"CAJA (2)";#N/A,#N/A,FALSE,"TERCEROS-PROMEDIO";#N/A,#N/A,FALSE,"CAJA";#N/A,#N/A,FALSE,"INGRESOS1995-2003";#N/A,#N/A,FALSE,"GASTOS1995-2003"}</definedName>
    <definedName name="ESCENARIO" localSheetId="10" hidden="1">{#N/A,#N/A,FALSE,"GRAFICO";#N/A,#N/A,FALSE,"CAJA (2)";#N/A,#N/A,FALSE,"TERCEROS-PROMEDIO";#N/A,#N/A,FALSE,"CAJA";#N/A,#N/A,FALSE,"INGRESOS1995-2003";#N/A,#N/A,FALSE,"GASTOS1995-2003"}</definedName>
    <definedName name="ESCENARIO" localSheetId="9" hidden="1">{#N/A,#N/A,FALSE,"GRAFICO";#N/A,#N/A,FALSE,"CAJA (2)";#N/A,#N/A,FALSE,"TERCEROS-PROMEDIO";#N/A,#N/A,FALSE,"CAJA";#N/A,#N/A,FALSE,"INGRESOS1995-2003";#N/A,#N/A,FALSE,"GASTOS1995-2003"}</definedName>
    <definedName name="ESCENARIO" localSheetId="13" hidden="1">{#N/A,#N/A,FALSE,"GRAFICO";#N/A,#N/A,FALSE,"CAJA (2)";#N/A,#N/A,FALSE,"TERCEROS-PROMEDIO";#N/A,#N/A,FALSE,"CAJA";#N/A,#N/A,FALSE,"INGRESOS1995-2003";#N/A,#N/A,FALSE,"GASTOS1995-2003"}</definedName>
    <definedName name="ESCENARIO" localSheetId="4" hidden="1">{#N/A,#N/A,FALSE,"GRAFICO";#N/A,#N/A,FALSE,"CAJA (2)";#N/A,#N/A,FALSE,"TERCEROS-PROMEDIO";#N/A,#N/A,FALSE,"CAJA";#N/A,#N/A,FALSE,"INGRESOS1995-2003";#N/A,#N/A,FALSE,"GASTOS1995-2003"}</definedName>
    <definedName name="ESCENARIO" localSheetId="11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MALT">#REF!</definedName>
    <definedName name="ESMALTE3_1_ANTICORRO">#REF!</definedName>
    <definedName name="Esp_PC">#REF!</definedName>
    <definedName name="ESPA25">#REF!</definedName>
    <definedName name="ESPA251">#REF!</definedName>
    <definedName name="ESPA257">#REF!</definedName>
    <definedName name="ESTAC">#REF!</definedName>
    <definedName name="ESTACION">#REF!</definedName>
    <definedName name="Estación">#REF!</definedName>
    <definedName name="ESTADO">#REF!</definedName>
    <definedName name="ESTADO_ACUEDUCTO">#REF!</definedName>
    <definedName name="ESTADO_ALCANTARILLADO">#REF!</definedName>
    <definedName name="Estadocamara">#REF!</definedName>
    <definedName name="estadotramite">#REF!</definedName>
    <definedName name="ESTATOT">#REF!</definedName>
    <definedName name="este" localSheetId="6" hidden="1">{"PYGT",#N/A,FALSE,"PYG";"ACTIT",#N/A,FALSE,"BCE_GRAL-ACTIVO";"PASIT",#N/A,FALSE,"BCE_GRAL-PASIVO-PATRIM";"CAJAT",#N/A,FALSE,"CAJA"}</definedName>
    <definedName name="este" localSheetId="14" hidden="1">{"PYGT",#N/A,FALSE,"PYG";"ACTIT",#N/A,FALSE,"BCE_GRAL-ACTIVO";"PASIT",#N/A,FALSE,"BCE_GRAL-PASIVO-PATRIM";"CAJAT",#N/A,FALSE,"CAJA"}</definedName>
    <definedName name="este" localSheetId="16" hidden="1">{"PYGT",#N/A,FALSE,"PYG";"ACTIT",#N/A,FALSE,"BCE_GRAL-ACTIVO";"PASIT",#N/A,FALSE,"BCE_GRAL-PASIVO-PATRIM";"CAJAT",#N/A,FALSE,"CAJA"}</definedName>
    <definedName name="este" localSheetId="12" hidden="1">{"PYGT",#N/A,FALSE,"PYG";"ACTIT",#N/A,FALSE,"BCE_GRAL-ACTIVO";"PASIT",#N/A,FALSE,"BCE_GRAL-PASIVO-PATRIM";"CAJAT",#N/A,FALSE,"CAJA"}</definedName>
    <definedName name="este" localSheetId="3" hidden="1">{"PYGT",#N/A,FALSE,"PYG";"ACTIT",#N/A,FALSE,"BCE_GRAL-ACTIVO";"PASIT",#N/A,FALSE,"BCE_GRAL-PASIVO-PATRIM";"CAJAT",#N/A,FALSE,"CAJA"}</definedName>
    <definedName name="este" localSheetId="10" hidden="1">{"PYGT",#N/A,FALSE,"PYG";"ACTIT",#N/A,FALSE,"BCE_GRAL-ACTIVO";"PASIT",#N/A,FALSE,"BCE_GRAL-PASIVO-PATRIM";"CAJAT",#N/A,FALSE,"CAJA"}</definedName>
    <definedName name="este" localSheetId="9" hidden="1">{"PYGT",#N/A,FALSE,"PYG";"ACTIT",#N/A,FALSE,"BCE_GRAL-ACTIVO";"PASIT",#N/A,FALSE,"BCE_GRAL-PASIVO-PATRIM";"CAJAT",#N/A,FALSE,"CAJA"}</definedName>
    <definedName name="este" localSheetId="13" hidden="1">{"PYGT",#N/A,FALSE,"PYG";"ACTIT",#N/A,FALSE,"BCE_GRAL-ACTIVO";"PASIT",#N/A,FALSE,"BCE_GRAL-PASIVO-PATRIM";"CAJAT",#N/A,FALSE,"CAJA"}</definedName>
    <definedName name="este" localSheetId="4" hidden="1">{"PYGT",#N/A,FALSE,"PYG";"ACTIT",#N/A,FALSE,"BCE_GRAL-ACTIVO";"PASIT",#N/A,FALSE,"BCE_GRAL-PASIVO-PATRIM";"CAJAT",#N/A,FALSE,"CAJA"}</definedName>
    <definedName name="este" localSheetId="11" hidden="1">{"PYGT",#N/A,FALSE,"PYG";"ACTIT",#N/A,FALSE,"BCE_GRAL-ACTIVO";"PASIT",#N/A,FALSE,"BCE_GRAL-PASIVO-PATRIM";"CAJAT",#N/A,FALSE,"CAJA"}</definedName>
    <definedName name="este" hidden="1">{"PYGT",#N/A,FALSE,"PYG";"ACTIT",#N/A,FALSE,"BCE_GRAL-ACTIVO";"PASIT",#N/A,FALSE,"BCE_GRAL-PASIVO-PATRIM";"CAJAT",#N/A,FALSE,"CAJA"}</definedName>
    <definedName name="ESTEWW" localSheetId="6" hidden="1">{#N/A,#N/A,FALSE,"GRAFICO";#N/A,#N/A,FALSE,"CAJA (2)";#N/A,#N/A,FALSE,"TERCEROS-PROMEDIO";#N/A,#N/A,FALSE,"CAJA";#N/A,#N/A,FALSE,"INGRESOS1995-2003";#N/A,#N/A,FALSE,"GASTOS1995-2003"}</definedName>
    <definedName name="ESTEWW" localSheetId="14" hidden="1">{#N/A,#N/A,FALSE,"GRAFICO";#N/A,#N/A,FALSE,"CAJA (2)";#N/A,#N/A,FALSE,"TERCEROS-PROMEDIO";#N/A,#N/A,FALSE,"CAJA";#N/A,#N/A,FALSE,"INGRESOS1995-2003";#N/A,#N/A,FALSE,"GASTOS1995-2003"}</definedName>
    <definedName name="ESTEWW" localSheetId="16" hidden="1">{#N/A,#N/A,FALSE,"GRAFICO";#N/A,#N/A,FALSE,"CAJA (2)";#N/A,#N/A,FALSE,"TERCEROS-PROMEDIO";#N/A,#N/A,FALSE,"CAJA";#N/A,#N/A,FALSE,"INGRESOS1995-2003";#N/A,#N/A,FALSE,"GASTOS1995-2003"}</definedName>
    <definedName name="ESTEWW" localSheetId="12" hidden="1">{#N/A,#N/A,FALSE,"GRAFICO";#N/A,#N/A,FALSE,"CAJA (2)";#N/A,#N/A,FALSE,"TERCEROS-PROMEDIO";#N/A,#N/A,FALSE,"CAJA";#N/A,#N/A,FALSE,"INGRESOS1995-2003";#N/A,#N/A,FALSE,"GASTOS1995-2003"}</definedName>
    <definedName name="ESTEWW" localSheetId="3" hidden="1">{#N/A,#N/A,FALSE,"GRAFICO";#N/A,#N/A,FALSE,"CAJA (2)";#N/A,#N/A,FALSE,"TERCEROS-PROMEDIO";#N/A,#N/A,FALSE,"CAJA";#N/A,#N/A,FALSE,"INGRESOS1995-2003";#N/A,#N/A,FALSE,"GASTOS1995-2003"}</definedName>
    <definedName name="ESTEWW" localSheetId="10" hidden="1">{#N/A,#N/A,FALSE,"GRAFICO";#N/A,#N/A,FALSE,"CAJA (2)";#N/A,#N/A,FALSE,"TERCEROS-PROMEDIO";#N/A,#N/A,FALSE,"CAJA";#N/A,#N/A,FALSE,"INGRESOS1995-2003";#N/A,#N/A,FALSE,"GASTOS1995-2003"}</definedName>
    <definedName name="ESTEWW" localSheetId="9" hidden="1">{#N/A,#N/A,FALSE,"GRAFICO";#N/A,#N/A,FALSE,"CAJA (2)";#N/A,#N/A,FALSE,"TERCEROS-PROMEDIO";#N/A,#N/A,FALSE,"CAJA";#N/A,#N/A,FALSE,"INGRESOS1995-2003";#N/A,#N/A,FALSE,"GASTOS1995-2003"}</definedName>
    <definedName name="ESTEWW" localSheetId="13" hidden="1">{#N/A,#N/A,FALSE,"GRAFICO";#N/A,#N/A,FALSE,"CAJA (2)";#N/A,#N/A,FALSE,"TERCEROS-PROMEDIO";#N/A,#N/A,FALSE,"CAJA";#N/A,#N/A,FALSE,"INGRESOS1995-2003";#N/A,#N/A,FALSE,"GASTOS1995-2003"}</definedName>
    <definedName name="ESTEWW" localSheetId="4" hidden="1">{#N/A,#N/A,FALSE,"GRAFICO";#N/A,#N/A,FALSE,"CAJA (2)";#N/A,#N/A,FALSE,"TERCEROS-PROMEDIO";#N/A,#N/A,FALSE,"CAJA";#N/A,#N/A,FALSE,"INGRESOS1995-2003";#N/A,#N/A,FALSE,"GASTOS1995-2003"}</definedName>
    <definedName name="ESTEWW" localSheetId="11" hidden="1">{#N/A,#N/A,FALSE,"GRAFICO";#N/A,#N/A,FALSE,"CAJA (2)";#N/A,#N/A,FALSE,"TERCEROS-PROMEDIO";#N/A,#N/A,FALSE,"CAJA";#N/A,#N/A,FALSE,"INGRESOS1995-2003";#N/A,#N/A,FALSE,"GASTOS1995-2003"}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OP">#REF!</definedName>
    <definedName name="estre" localSheetId="6" hidden="1">{#N/A,#N/A,FALSE,"GRAFICO";#N/A,#N/A,FALSE,"CAJA (2)";#N/A,#N/A,FALSE,"TERCEROS-PROMEDIO";#N/A,#N/A,FALSE,"CAJA";#N/A,#N/A,FALSE,"INGRESOS1995-2003";#N/A,#N/A,FALSE,"GASTOS1995-2003"}</definedName>
    <definedName name="estre" localSheetId="14" hidden="1">{#N/A,#N/A,FALSE,"GRAFICO";#N/A,#N/A,FALSE,"CAJA (2)";#N/A,#N/A,FALSE,"TERCEROS-PROMEDIO";#N/A,#N/A,FALSE,"CAJA";#N/A,#N/A,FALSE,"INGRESOS1995-2003";#N/A,#N/A,FALSE,"GASTOS1995-2003"}</definedName>
    <definedName name="estre" localSheetId="16" hidden="1">{#N/A,#N/A,FALSE,"GRAFICO";#N/A,#N/A,FALSE,"CAJA (2)";#N/A,#N/A,FALSE,"TERCEROS-PROMEDIO";#N/A,#N/A,FALSE,"CAJA";#N/A,#N/A,FALSE,"INGRESOS1995-2003";#N/A,#N/A,FALSE,"GASTOS1995-2003"}</definedName>
    <definedName name="estre" localSheetId="12" hidden="1">{#N/A,#N/A,FALSE,"GRAFICO";#N/A,#N/A,FALSE,"CAJA (2)";#N/A,#N/A,FALSE,"TERCEROS-PROMEDIO";#N/A,#N/A,FALSE,"CAJA";#N/A,#N/A,FALSE,"INGRESOS1995-2003";#N/A,#N/A,FALSE,"GASTOS1995-2003"}</definedName>
    <definedName name="estre" localSheetId="3" hidden="1">{#N/A,#N/A,FALSE,"GRAFICO";#N/A,#N/A,FALSE,"CAJA (2)";#N/A,#N/A,FALSE,"TERCEROS-PROMEDIO";#N/A,#N/A,FALSE,"CAJA";#N/A,#N/A,FALSE,"INGRESOS1995-2003";#N/A,#N/A,FALSE,"GASTOS1995-2003"}</definedName>
    <definedName name="estre" localSheetId="10" hidden="1">{#N/A,#N/A,FALSE,"GRAFICO";#N/A,#N/A,FALSE,"CAJA (2)";#N/A,#N/A,FALSE,"TERCEROS-PROMEDIO";#N/A,#N/A,FALSE,"CAJA";#N/A,#N/A,FALSE,"INGRESOS1995-2003";#N/A,#N/A,FALSE,"GASTOS1995-2003"}</definedName>
    <definedName name="estre" localSheetId="9" hidden="1">{#N/A,#N/A,FALSE,"GRAFICO";#N/A,#N/A,FALSE,"CAJA (2)";#N/A,#N/A,FALSE,"TERCEROS-PROMEDIO";#N/A,#N/A,FALSE,"CAJA";#N/A,#N/A,FALSE,"INGRESOS1995-2003";#N/A,#N/A,FALSE,"GASTOS1995-2003"}</definedName>
    <definedName name="estre" localSheetId="13" hidden="1">{#N/A,#N/A,FALSE,"GRAFICO";#N/A,#N/A,FALSE,"CAJA (2)";#N/A,#N/A,FALSE,"TERCEROS-PROMEDIO";#N/A,#N/A,FALSE,"CAJA";#N/A,#N/A,FALSE,"INGRESOS1995-2003";#N/A,#N/A,FALSE,"GASTOS1995-2003"}</definedName>
    <definedName name="estre" localSheetId="4" hidden="1">{#N/A,#N/A,FALSE,"GRAFICO";#N/A,#N/A,FALSE,"CAJA (2)";#N/A,#N/A,FALSE,"TERCEROS-PROMEDIO";#N/A,#N/A,FALSE,"CAJA";#N/A,#N/A,FALSE,"INGRESOS1995-2003";#N/A,#N/A,FALSE,"GASTOS1995-2003"}</definedName>
    <definedName name="estre" localSheetId="11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URA" localSheetId="6" hidden="1">{#N/A,#N/A,TRUE,"INGENIERIA";#N/A,#N/A,TRUE,"COMPRAS";#N/A,#N/A,TRUE,"DIRECCION";#N/A,#N/A,TRUE,"RESUMEN"}</definedName>
    <definedName name="ESTRUCTURA" localSheetId="14" hidden="1">{#N/A,#N/A,TRUE,"INGENIERIA";#N/A,#N/A,TRUE,"COMPRAS";#N/A,#N/A,TRUE,"DIRECCION";#N/A,#N/A,TRUE,"RESUMEN"}</definedName>
    <definedName name="ESTRUCTURA" localSheetId="12" hidden="1">{#N/A,#N/A,TRUE,"INGENIERIA";#N/A,#N/A,TRUE,"COMPRAS";#N/A,#N/A,TRUE,"DIRECCION";#N/A,#N/A,TRUE,"RESUMEN"}</definedName>
    <definedName name="ESTRUCTURA" localSheetId="3" hidden="1">{#N/A,#N/A,TRUE,"INGENIERIA";#N/A,#N/A,TRUE,"COMPRAS";#N/A,#N/A,TRUE,"DIRECCION";#N/A,#N/A,TRUE,"RESUMEN"}</definedName>
    <definedName name="ESTRUCTURA" localSheetId="10" hidden="1">{#N/A,#N/A,TRUE,"INGENIERIA";#N/A,#N/A,TRUE,"COMPRAS";#N/A,#N/A,TRUE,"DIRECCION";#N/A,#N/A,TRUE,"RESUMEN"}</definedName>
    <definedName name="ESTRUCTURA" localSheetId="9" hidden="1">{#N/A,#N/A,TRUE,"INGENIERIA";#N/A,#N/A,TRUE,"COMPRAS";#N/A,#N/A,TRUE,"DIRECCION";#N/A,#N/A,TRUE,"RESUMEN"}</definedName>
    <definedName name="ESTRUCTURA" localSheetId="13" hidden="1">{#N/A,#N/A,TRUE,"INGENIERIA";#N/A,#N/A,TRUE,"COMPRAS";#N/A,#N/A,TRUE,"DIRECCION";#N/A,#N/A,TRUE,"RESUMEN"}</definedName>
    <definedName name="ESTRUCTURA" localSheetId="4" hidden="1">{#N/A,#N/A,TRUE,"INGENIERIA";#N/A,#N/A,TRUE,"COMPRAS";#N/A,#N/A,TRUE,"DIRECCION";#N/A,#N/A,TRUE,"RESUMEN"}</definedName>
    <definedName name="ESTRUCTURA" localSheetId="1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localSheetId="6" hidden="1">{#N/A,#N/A,TRUE,"INGENIERIA";#N/A,#N/A,TRUE,"COMPRAS";#N/A,#N/A,TRUE,"DIRECCION";#N/A,#N/A,TRUE,"RESUMEN"}</definedName>
    <definedName name="ESTRUCTURA_1" localSheetId="14" hidden="1">{#N/A,#N/A,TRUE,"INGENIERIA";#N/A,#N/A,TRUE,"COMPRAS";#N/A,#N/A,TRUE,"DIRECCION";#N/A,#N/A,TRUE,"RESUMEN"}</definedName>
    <definedName name="ESTRUCTURA_1" localSheetId="12" hidden="1">{#N/A,#N/A,TRUE,"INGENIERIA";#N/A,#N/A,TRUE,"COMPRAS";#N/A,#N/A,TRUE,"DIRECCION";#N/A,#N/A,TRUE,"RESUMEN"}</definedName>
    <definedName name="ESTRUCTURA_1" localSheetId="3" hidden="1">{#N/A,#N/A,TRUE,"INGENIERIA";#N/A,#N/A,TRUE,"COMPRAS";#N/A,#N/A,TRUE,"DIRECCION";#N/A,#N/A,TRUE,"RESUMEN"}</definedName>
    <definedName name="ESTRUCTURA_1" localSheetId="10" hidden="1">{#N/A,#N/A,TRUE,"INGENIERIA";#N/A,#N/A,TRUE,"COMPRAS";#N/A,#N/A,TRUE,"DIRECCION";#N/A,#N/A,TRUE,"RESUMEN"}</definedName>
    <definedName name="ESTRUCTURA_1" localSheetId="9" hidden="1">{#N/A,#N/A,TRUE,"INGENIERIA";#N/A,#N/A,TRUE,"COMPRAS";#N/A,#N/A,TRUE,"DIRECCION";#N/A,#N/A,TRUE,"RESUMEN"}</definedName>
    <definedName name="ESTRUCTURA_1" localSheetId="13" hidden="1">{#N/A,#N/A,TRUE,"INGENIERIA";#N/A,#N/A,TRUE,"COMPRAS";#N/A,#N/A,TRUE,"DIRECCION";#N/A,#N/A,TRUE,"RESUMEN"}</definedName>
    <definedName name="ESTRUCTURA_1" localSheetId="4" hidden="1">{#N/A,#N/A,TRUE,"INGENIERIA";#N/A,#N/A,TRUE,"COMPRAS";#N/A,#N/A,TRUE,"DIRECCION";#N/A,#N/A,TRUE,"RESUMEN"}</definedName>
    <definedName name="ESTRUCTURA_1" localSheetId="11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localSheetId="6" hidden="1">{#N/A,#N/A,TRUE,"INGENIERIA";#N/A,#N/A,TRUE,"COMPRAS";#N/A,#N/A,TRUE,"DIRECCION";#N/A,#N/A,TRUE,"RESUMEN"}</definedName>
    <definedName name="ESTRUCTURA_2" localSheetId="14" hidden="1">{#N/A,#N/A,TRUE,"INGENIERIA";#N/A,#N/A,TRUE,"COMPRAS";#N/A,#N/A,TRUE,"DIRECCION";#N/A,#N/A,TRUE,"RESUMEN"}</definedName>
    <definedName name="ESTRUCTURA_2" localSheetId="12" hidden="1">{#N/A,#N/A,TRUE,"INGENIERIA";#N/A,#N/A,TRUE,"COMPRAS";#N/A,#N/A,TRUE,"DIRECCION";#N/A,#N/A,TRUE,"RESUMEN"}</definedName>
    <definedName name="ESTRUCTURA_2" localSheetId="3" hidden="1">{#N/A,#N/A,TRUE,"INGENIERIA";#N/A,#N/A,TRUE,"COMPRAS";#N/A,#N/A,TRUE,"DIRECCION";#N/A,#N/A,TRUE,"RESUMEN"}</definedName>
    <definedName name="ESTRUCTURA_2" localSheetId="10" hidden="1">{#N/A,#N/A,TRUE,"INGENIERIA";#N/A,#N/A,TRUE,"COMPRAS";#N/A,#N/A,TRUE,"DIRECCION";#N/A,#N/A,TRUE,"RESUMEN"}</definedName>
    <definedName name="ESTRUCTURA_2" localSheetId="9" hidden="1">{#N/A,#N/A,TRUE,"INGENIERIA";#N/A,#N/A,TRUE,"COMPRAS";#N/A,#N/A,TRUE,"DIRECCION";#N/A,#N/A,TRUE,"RESUMEN"}</definedName>
    <definedName name="ESTRUCTURA_2" localSheetId="13" hidden="1">{#N/A,#N/A,TRUE,"INGENIERIA";#N/A,#N/A,TRUE,"COMPRAS";#N/A,#N/A,TRUE,"DIRECCION";#N/A,#N/A,TRUE,"RESUMEN"}</definedName>
    <definedName name="ESTRUCTURA_2" localSheetId="4" hidden="1">{#N/A,#N/A,TRUE,"INGENIERIA";#N/A,#N/A,TRUE,"COMPRAS";#N/A,#N/A,TRUE,"DIRECCION";#N/A,#N/A,TRUE,"RESUMEN"}</definedName>
    <definedName name="ESTRUCTURA_2" localSheetId="1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T">#REF!</definedName>
    <definedName name="ETER810">#REF!</definedName>
    <definedName name="etertgg" localSheetId="6" hidden="1">{"via1",#N/A,TRUE,"general";"via2",#N/A,TRUE,"general";"via3",#N/A,TRUE,"general"}</definedName>
    <definedName name="etertgg" localSheetId="14" hidden="1">{"via1",#N/A,TRUE,"general";"via2",#N/A,TRUE,"general";"via3",#N/A,TRUE,"general"}</definedName>
    <definedName name="etertgg" localSheetId="1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10" hidden="1">{"via1",#N/A,TRUE,"general";"via2",#N/A,TRUE,"general";"via3",#N/A,TRUE,"general"}</definedName>
    <definedName name="etertgg" localSheetId="9" hidden="1">{"via1",#N/A,TRUE,"general";"via2",#N/A,TRUE,"general";"via3",#N/A,TRUE,"general"}</definedName>
    <definedName name="etertgg" localSheetId="1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1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14" hidden="1">{"TAB1",#N/A,TRUE,"GENERAL";"TAB2",#N/A,TRUE,"GENERAL";"TAB3",#N/A,TRUE,"GENERAL";"TAB4",#N/A,TRUE,"GENERAL";"TAB5",#N/A,TRUE,"GENERAL"}</definedName>
    <definedName name="etewt" localSheetId="1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10" hidden="1">{"TAB1",#N/A,TRUE,"GENERAL";"TAB2",#N/A,TRUE,"GENERAL";"TAB3",#N/A,TRUE,"GENERAL";"TAB4",#N/A,TRUE,"GENERAL";"TAB5",#N/A,TRUE,"GENERAL"}</definedName>
    <definedName name="etewt" localSheetId="9" hidden="1">{"TAB1",#N/A,TRUE,"GENERAL";"TAB2",#N/A,TRUE,"GENERAL";"TAB3",#N/A,TRUE,"GENERAL";"TAB4",#N/A,TRUE,"GENERAL";"TAB5",#N/A,TRUE,"GENERAL"}</definedName>
    <definedName name="etewt" localSheetId="1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1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6" hidden="1">{"via1",#N/A,TRUE,"general";"via2",#N/A,TRUE,"general";"via3",#N/A,TRUE,"general"}</definedName>
    <definedName name="etu" localSheetId="14" hidden="1">{"via1",#N/A,TRUE,"general";"via2",#N/A,TRUE,"general";"via3",#N/A,TRUE,"general"}</definedName>
    <definedName name="etu" localSheetId="1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10" hidden="1">{"via1",#N/A,TRUE,"general";"via2",#N/A,TRUE,"general";"via3",#N/A,TRUE,"general"}</definedName>
    <definedName name="etu" localSheetId="9" hidden="1">{"via1",#N/A,TRUE,"general";"via2",#N/A,TRUE,"general";"via3",#N/A,TRUE,"general"}</definedName>
    <definedName name="etu" localSheetId="1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1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14" hidden="1">{"via1",#N/A,TRUE,"general";"via2",#N/A,TRUE,"general";"via3",#N/A,TRUE,"general"}</definedName>
    <definedName name="etueh" localSheetId="1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9" hidden="1">{"via1",#N/A,TRUE,"general";"via2",#N/A,TRUE,"general";"via3",#N/A,TRUE,"general"}</definedName>
    <definedName name="etueh" localSheetId="1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1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14" hidden="1">{"via1",#N/A,TRUE,"general";"via2",#N/A,TRUE,"general";"via3",#N/A,TRUE,"general"}</definedName>
    <definedName name="etyty" localSheetId="1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9" hidden="1">{"via1",#N/A,TRUE,"general";"via2",#N/A,TRUE,"general";"via3",#N/A,TRUE,"general"}</definedName>
    <definedName name="etyty" localSheetId="1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1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14" hidden="1">{"TAB1",#N/A,TRUE,"GENERAL";"TAB2",#N/A,TRUE,"GENERAL";"TAB3",#N/A,TRUE,"GENERAL";"TAB4",#N/A,TRUE,"GENERAL";"TAB5",#N/A,TRUE,"GENERAL"}</definedName>
    <definedName name="etyu" localSheetId="1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9" hidden="1">{"TAB1",#N/A,TRUE,"GENERAL";"TAB2",#N/A,TRUE,"GENERAL";"TAB3",#N/A,TRUE,"GENERAL";"TAB4",#N/A,TRUE,"GENERAL";"TAB5",#N/A,TRUE,"GENERAL"}</definedName>
    <definedName name="etyu" localSheetId="1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1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6" hidden="1">{"via1",#N/A,TRUE,"general";"via2",#N/A,TRUE,"general";"via3",#N/A,TRUE,"general"}</definedName>
    <definedName name="eu" localSheetId="14" hidden="1">{"via1",#N/A,TRUE,"general";"via2",#N/A,TRUE,"general";"via3",#N/A,TRUE,"general"}</definedName>
    <definedName name="eu" localSheetId="1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10" hidden="1">{"via1",#N/A,TRUE,"general";"via2",#N/A,TRUE,"general";"via3",#N/A,TRUE,"general"}</definedName>
    <definedName name="eu" localSheetId="9" hidden="1">{"via1",#N/A,TRUE,"general";"via2",#N/A,TRUE,"general";"via3",#N/A,TRUE,"general"}</definedName>
    <definedName name="eu" localSheetId="1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1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14" hidden="1">{"via1",#N/A,TRUE,"general";"via2",#N/A,TRUE,"general";"via3",#N/A,TRUE,"general"}</definedName>
    <definedName name="eut" localSheetId="1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9" hidden="1">{"via1",#N/A,TRUE,"general";"via2",#N/A,TRUE,"general";"via3",#N/A,TRUE,"general"}</definedName>
    <definedName name="eut" localSheetId="1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1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14" hidden="1">{"TAB1",#N/A,TRUE,"GENERAL";"TAB2",#N/A,TRUE,"GENERAL";"TAB3",#N/A,TRUE,"GENERAL";"TAB4",#N/A,TRUE,"GENERAL";"TAB5",#N/A,TRUE,"GENERAL"}</definedName>
    <definedName name="euyt" localSheetId="1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9" hidden="1">{"TAB1",#N/A,TRUE,"GENERAL";"TAB2",#N/A,TRUE,"GENERAL";"TAB3",#N/A,TRUE,"GENERAL";"TAB4",#N/A,TRUE,"GENERAL";"TAB5",#N/A,TRUE,"GENERAL"}</definedName>
    <definedName name="euyt" localSheetId="1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1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">#REF!</definedName>
    <definedName name="EW">#REF!</definedName>
    <definedName name="ewegt" localSheetId="6" hidden="1">{"TAB1",#N/A,TRUE,"GENERAL";"TAB2",#N/A,TRUE,"GENERAL";"TAB3",#N/A,TRUE,"GENERAL";"TAB4",#N/A,TRUE,"GENERAL";"TAB5",#N/A,TRUE,"GENERAL"}</definedName>
    <definedName name="ewegt" localSheetId="14" hidden="1">{"TAB1",#N/A,TRUE,"GENERAL";"TAB2",#N/A,TRUE,"GENERAL";"TAB3",#N/A,TRUE,"GENERAL";"TAB4",#N/A,TRUE,"GENERAL";"TAB5",#N/A,TRUE,"GENERAL"}</definedName>
    <definedName name="ewegt" localSheetId="1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10" hidden="1">{"TAB1",#N/A,TRUE,"GENERAL";"TAB2",#N/A,TRUE,"GENERAL";"TAB3",#N/A,TRUE,"GENERAL";"TAB4",#N/A,TRUE,"GENERAL";"TAB5",#N/A,TRUE,"GENERAL"}</definedName>
    <definedName name="ewegt" localSheetId="9" hidden="1">{"TAB1",#N/A,TRUE,"GENERAL";"TAB2",#N/A,TRUE,"GENERAL";"TAB3",#N/A,TRUE,"GENERAL";"TAB4",#N/A,TRUE,"GENERAL";"TAB5",#N/A,TRUE,"GENERAL"}</definedName>
    <definedName name="ewegt" localSheetId="1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1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14" hidden="1">{"TAB1",#N/A,TRUE,"GENERAL";"TAB2",#N/A,TRUE,"GENERAL";"TAB3",#N/A,TRUE,"GENERAL";"TAB4",#N/A,TRUE,"GENERAL";"TAB5",#N/A,TRUE,"GENERAL"}</definedName>
    <definedName name="ewfewfg" localSheetId="1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10" hidden="1">{"TAB1",#N/A,TRUE,"GENERAL";"TAB2",#N/A,TRUE,"GENERAL";"TAB3",#N/A,TRUE,"GENERAL";"TAB4",#N/A,TRUE,"GENERAL";"TAB5",#N/A,TRUE,"GENERAL"}</definedName>
    <definedName name="ewfewfg" localSheetId="9" hidden="1">{"TAB1",#N/A,TRUE,"GENERAL";"TAB2",#N/A,TRUE,"GENERAL";"TAB3",#N/A,TRUE,"GENERAL";"TAB4",#N/A,TRUE,"GENERAL";"TAB5",#N/A,TRUE,"GENERAL"}</definedName>
    <definedName name="ewfewfg" localSheetId="1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1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14" hidden="1">{"TAB1",#N/A,TRUE,"GENERAL";"TAB2",#N/A,TRUE,"GENERAL";"TAB3",#N/A,TRUE,"GENERAL";"TAB4",#N/A,TRUE,"GENERAL";"TAB5",#N/A,TRUE,"GENERAL"}</definedName>
    <definedName name="ewre" localSheetId="1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9" hidden="1">{"TAB1",#N/A,TRUE,"GENERAL";"TAB2",#N/A,TRUE,"GENERAL";"TAB3",#N/A,TRUE,"GENERAL";"TAB4",#N/A,TRUE,"GENERAL";"TAB5",#N/A,TRUE,"GENERAL"}</definedName>
    <definedName name="ewre" localSheetId="1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1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14" hidden="1">{"TAB1",#N/A,TRUE,"GENERAL";"TAB2",#N/A,TRUE,"GENERAL";"TAB3",#N/A,TRUE,"GENERAL";"TAB4",#N/A,TRUE,"GENERAL";"TAB5",#N/A,TRUE,"GENERAL"}</definedName>
    <definedName name="ewrewf" localSheetId="1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9" hidden="1">{"TAB1",#N/A,TRUE,"GENERAL";"TAB2",#N/A,TRUE,"GENERAL";"TAB3",#N/A,TRUE,"GENERAL";"TAB4",#N/A,TRUE,"GENERAL";"TAB5",#N/A,TRUE,"GENERAL"}</definedName>
    <definedName name="ewrewf" localSheetId="1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1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14" hidden="1">{"TAB1",#N/A,TRUE,"GENERAL";"TAB2",#N/A,TRUE,"GENERAL";"TAB3",#N/A,TRUE,"GENERAL";"TAB4",#N/A,TRUE,"GENERAL";"TAB5",#N/A,TRUE,"GENERAL"}</definedName>
    <definedName name="ewrr" localSheetId="1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9" hidden="1">{"TAB1",#N/A,TRUE,"GENERAL";"TAB2",#N/A,TRUE,"GENERAL";"TAB3",#N/A,TRUE,"GENERAL";"TAB4",#N/A,TRUE,"GENERAL";"TAB5",#N/A,TRUE,"GENERAL"}</definedName>
    <definedName name="ewrr" localSheetId="1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1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14" hidden="1">{"TAB1",#N/A,TRUE,"GENERAL";"TAB2",#N/A,TRUE,"GENERAL";"TAB3",#N/A,TRUE,"GENERAL";"TAB4",#N/A,TRUE,"GENERAL";"TAB5",#N/A,TRUE,"GENERAL"}</definedName>
    <definedName name="ewrt" localSheetId="1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9" hidden="1">{"TAB1",#N/A,TRUE,"GENERAL";"TAB2",#N/A,TRUE,"GENERAL";"TAB3",#N/A,TRUE,"GENERAL";"TAB4",#N/A,TRUE,"GENERAL";"TAB5",#N/A,TRUE,"GENERAL"}</definedName>
    <definedName name="ewrt" localSheetId="1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1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14" hidden="1">{"TAB1",#N/A,TRUE,"GENERAL";"TAB2",#N/A,TRUE,"GENERAL";"TAB3",#N/A,TRUE,"GENERAL";"TAB4",#N/A,TRUE,"GENERAL";"TAB5",#N/A,TRUE,"GENERAL"}</definedName>
    <definedName name="ewrwer" localSheetId="1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9" hidden="1">{"TAB1",#N/A,TRUE,"GENERAL";"TAB2",#N/A,TRUE,"GENERAL";"TAB3",#N/A,TRUE,"GENERAL";"TAB4",#N/A,TRUE,"GENERAL";"TAB5",#N/A,TRUE,"GENERAL"}</definedName>
    <definedName name="ewrwer" localSheetId="1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1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>#REF!</definedName>
    <definedName name="exc">#REF!</definedName>
    <definedName name="Excel_BuiltIn__FilterDatabase">#REF!</definedName>
    <definedName name="Excel_BuiltIn_Database">#REF!</definedName>
    <definedName name="Excel_BuiltIn_Print_Area">#REF!</definedName>
    <definedName name="Excel_BuiltIn_Print_Area_1_1">#REF!</definedName>
    <definedName name="Excel_BuiltIn_Print_Area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Titles">#REF!</definedName>
    <definedName name="Excentrico">#REF!</definedName>
    <definedName name="Existencia">#REF!</definedName>
    <definedName name="extra">#REF!</definedName>
    <definedName name="EY">#REF!</definedName>
    <definedName name="EZ">#REF!</definedName>
    <definedName name="FA">#REF!</definedName>
    <definedName name="FAC" localSheetId="6" hidden="1">#REF!</definedName>
    <definedName name="FAC" localSheetId="14" hidden="1">#REF!</definedName>
    <definedName name="FAC" localSheetId="12" hidden="1">#REF!</definedName>
    <definedName name="FAC" localSheetId="3" hidden="1">#REF!</definedName>
    <definedName name="FAC" localSheetId="10" hidden="1">#REF!</definedName>
    <definedName name="FAC" localSheetId="13" hidden="1">#REF!</definedName>
    <definedName name="FAC" localSheetId="4" hidden="1">#REF!</definedName>
    <definedName name="FAC" localSheetId="11" hidden="1">#REF!</definedName>
    <definedName name="FAC" hidden="1">#REF!</definedName>
    <definedName name="FACT">#REF!</definedName>
    <definedName name="Factor_1.55">#REF!</definedName>
    <definedName name="FACTOR_PRESTACIONAL" localSheetId="6">#REF!</definedName>
    <definedName name="FACTOR_PRESTACIONAL" localSheetId="14">#REF!</definedName>
    <definedName name="FACTOR_PRESTACIONAL" localSheetId="12">#REF!</definedName>
    <definedName name="FACTOR_PRESTACIONAL" localSheetId="3">#REF!</definedName>
    <definedName name="FACTOR_PRESTACIONAL" localSheetId="10">#REF!</definedName>
    <definedName name="FACTOR_PRESTACIONAL" localSheetId="13">#REF!</definedName>
    <definedName name="FACTOR_PRESTACIONAL" localSheetId="4">#REF!</definedName>
    <definedName name="FACTOR_PRESTACIONAL" localSheetId="11">#REF!</definedName>
    <definedName name="FACTOR_PRESTACIONAL">#REF!</definedName>
    <definedName name="Factor1.55">#REF!</definedName>
    <definedName name="Factor2.1">#REF!</definedName>
    <definedName name="fafssdfasfd">#REF!</definedName>
    <definedName name="FB">#REF!</definedName>
    <definedName name="FD">#REF!</definedName>
    <definedName name="fda" localSheetId="6" hidden="1">{"TAB1",#N/A,TRUE,"GENERAL";"TAB2",#N/A,TRUE,"GENERAL";"TAB3",#N/A,TRUE,"GENERAL";"TAB4",#N/A,TRUE,"GENERAL";"TAB5",#N/A,TRUE,"GENERAL"}</definedName>
    <definedName name="fda" localSheetId="14" hidden="1">{"TAB1",#N/A,TRUE,"GENERAL";"TAB2",#N/A,TRUE,"GENERAL";"TAB3",#N/A,TRUE,"GENERAL";"TAB4",#N/A,TRUE,"GENERAL";"TAB5",#N/A,TRUE,"GENERAL"}</definedName>
    <definedName name="fda" localSheetId="1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10" hidden="1">{"TAB1",#N/A,TRUE,"GENERAL";"TAB2",#N/A,TRUE,"GENERAL";"TAB3",#N/A,TRUE,"GENERAL";"TAB4",#N/A,TRUE,"GENERAL";"TAB5",#N/A,TRUE,"GENERAL"}</definedName>
    <definedName name="fda" localSheetId="9" hidden="1">{"TAB1",#N/A,TRUE,"GENERAL";"TAB2",#N/A,TRUE,"GENERAL";"TAB3",#N/A,TRUE,"GENERAL";"TAB4",#N/A,TRUE,"GENERAL";"TAB5",#N/A,TRUE,"GENERAL"}</definedName>
    <definedName name="fda" localSheetId="13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1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6" hidden="1">{"PRES REHAB ARM-PER POR ITEMS  KM A KM",#N/A,TRUE,"Rehabilitacion Arm-Per"}</definedName>
    <definedName name="fdadsfa" localSheetId="14" hidden="1">{"PRES REHAB ARM-PER POR ITEMS  KM A KM",#N/A,TRUE,"Rehabilitacion Arm-Per"}</definedName>
    <definedName name="fdadsfa" localSheetId="12" hidden="1">{"PRES REHAB ARM-PER POR ITEMS  KM A KM",#N/A,TRUE,"Rehabilitacion Arm-Per"}</definedName>
    <definedName name="fdadsfa" localSheetId="3" hidden="1">{"PRES REHAB ARM-PER POR ITEMS  KM A KM",#N/A,TRUE,"Rehabilitacion Arm-Per"}</definedName>
    <definedName name="fdadsfa" localSheetId="10" hidden="1">{"PRES REHAB ARM-PER POR ITEMS  KM A KM",#N/A,TRUE,"Rehabilitacion Arm-Per"}</definedName>
    <definedName name="fdadsfa" localSheetId="9" hidden="1">{"PRES REHAB ARM-PER POR ITEMS  KM A KM",#N/A,TRUE,"Rehabilitacion Arm-Per"}</definedName>
    <definedName name="fdadsfa" localSheetId="13" hidden="1">{"PRES REHAB ARM-PER POR ITEMS  KM A KM",#N/A,TRUE,"Rehabilitacion Arm-Per"}</definedName>
    <definedName name="fdadsfa" localSheetId="4" hidden="1">{"PRES REHAB ARM-PER POR ITEMS  KM A KM",#N/A,TRUE,"Rehabilitacion Arm-Per"}</definedName>
    <definedName name="fdadsfa" localSheetId="11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6" hidden="1">{"TAB1",#N/A,TRUE,"GENERAL";"TAB2",#N/A,TRUE,"GENERAL";"TAB3",#N/A,TRUE,"GENERAL";"TAB4",#N/A,TRUE,"GENERAL";"TAB5",#N/A,TRUE,"GENERAL"}</definedName>
    <definedName name="fdbjp" localSheetId="14" hidden="1">{"TAB1",#N/A,TRUE,"GENERAL";"TAB2",#N/A,TRUE,"GENERAL";"TAB3",#N/A,TRUE,"GENERAL";"TAB4",#N/A,TRUE,"GENERAL";"TAB5",#N/A,TRUE,"GENERAL"}</definedName>
    <definedName name="fdbjp" localSheetId="1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10" hidden="1">{"TAB1",#N/A,TRUE,"GENERAL";"TAB2",#N/A,TRUE,"GENERAL";"TAB3",#N/A,TRUE,"GENERAL";"TAB4",#N/A,TRUE,"GENERAL";"TAB5",#N/A,TRUE,"GENERAL"}</definedName>
    <definedName name="fdbjp" localSheetId="9" hidden="1">{"TAB1",#N/A,TRUE,"GENERAL";"TAB2",#N/A,TRUE,"GENERAL";"TAB3",#N/A,TRUE,"GENERAL";"TAB4",#N/A,TRUE,"GENERAL";"TAB5",#N/A,TRUE,"GENERAL"}</definedName>
    <definedName name="fdbjp" localSheetId="1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1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14" hidden="1">{"TAB1",#N/A,TRUE,"GENERAL";"TAB2",#N/A,TRUE,"GENERAL";"TAB3",#N/A,TRUE,"GENERAL";"TAB4",#N/A,TRUE,"GENERAL";"TAB5",#N/A,TRUE,"GENERAL"}</definedName>
    <definedName name="fdf" localSheetId="1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9" hidden="1">{"TAB1",#N/A,TRUE,"GENERAL";"TAB2",#N/A,TRUE,"GENERAL";"TAB3",#N/A,TRUE,"GENERAL";"TAB4",#N/A,TRUE,"GENERAL";"TAB5",#N/A,TRUE,"GENERAL"}</definedName>
    <definedName name="fdf" localSheetId="1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1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6" hidden="1">{"via1",#N/A,TRUE,"general";"via2",#N/A,TRUE,"general";"via3",#N/A,TRUE,"general"}</definedName>
    <definedName name="fdg" localSheetId="14" hidden="1">{"via1",#N/A,TRUE,"general";"via2",#N/A,TRUE,"general";"via3",#N/A,TRUE,"general"}</definedName>
    <definedName name="fdg" localSheetId="1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10" hidden="1">{"via1",#N/A,TRUE,"general";"via2",#N/A,TRUE,"general";"via3",#N/A,TRUE,"general"}</definedName>
    <definedName name="fdg" localSheetId="9" hidden="1">{"via1",#N/A,TRUE,"general";"via2",#N/A,TRUE,"general";"via3",#N/A,TRUE,"general"}</definedName>
    <definedName name="fdg" localSheetId="1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11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6" hidden="1">{"TAB1",#N/A,TRUE,"GENERAL";"TAB2",#N/A,TRUE,"GENERAL";"TAB3",#N/A,TRUE,"GENERAL";"TAB4",#N/A,TRUE,"GENERAL";"TAB5",#N/A,TRUE,"GENERAL"}</definedName>
    <definedName name="FDGD" localSheetId="14" hidden="1">{"TAB1",#N/A,TRUE,"GENERAL";"TAB2",#N/A,TRUE,"GENERAL";"TAB3",#N/A,TRUE,"GENERAL";"TAB4",#N/A,TRUE,"GENERAL";"TAB5",#N/A,TRUE,"GENERAL"}</definedName>
    <definedName name="FDGD" localSheetId="1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9" hidden="1">{"TAB1",#N/A,TRUE,"GENERAL";"TAB2",#N/A,TRUE,"GENERAL";"TAB3",#N/A,TRUE,"GENERAL";"TAB4",#N/A,TRUE,"GENERAL";"TAB5",#N/A,TRUE,"GENERAL"}</definedName>
    <definedName name="FDGD" localSheetId="1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1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14" hidden="1">{"TAB1",#N/A,TRUE,"GENERAL";"TAB2",#N/A,TRUE,"GENERAL";"TAB3",#N/A,TRUE,"GENERAL";"TAB4",#N/A,TRUE,"GENERAL";"TAB5",#N/A,TRUE,"GENERAL"}</definedName>
    <definedName name="FDGFDBBP" localSheetId="1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9" hidden="1">{"TAB1",#N/A,TRUE,"GENERAL";"TAB2",#N/A,TRUE,"GENERAL";"TAB3",#N/A,TRUE,"GENERAL";"TAB4",#N/A,TRUE,"GENERAL";"TAB5",#N/A,TRUE,"GENERAL"}</definedName>
    <definedName name="FDGFDBBP" localSheetId="1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1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14" hidden="1">{"TAB1",#N/A,TRUE,"GENERAL";"TAB2",#N/A,TRUE,"GENERAL";"TAB3",#N/A,TRUE,"GENERAL";"TAB4",#N/A,TRUE,"GENERAL";"TAB5",#N/A,TRUE,"GENERAL"}</definedName>
    <definedName name="fdh" localSheetId="1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9" hidden="1">{"TAB1",#N/A,TRUE,"GENERAL";"TAB2",#N/A,TRUE,"GENERAL";"TAB3",#N/A,TRUE,"GENERAL";"TAB4",#N/A,TRUE,"GENERAL";"TAB5",#N/A,TRUE,"GENERAL"}</definedName>
    <definedName name="fdh" localSheetId="1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1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14" hidden="1">{"TAB1",#N/A,TRUE,"GENERAL";"TAB2",#N/A,TRUE,"GENERAL";"TAB3",#N/A,TRUE,"GENERAL";"TAB4",#N/A,TRUE,"GENERAL";"TAB5",#N/A,TRUE,"GENERAL"}</definedName>
    <definedName name="fdsf" localSheetId="1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10" hidden="1">{"TAB1",#N/A,TRUE,"GENERAL";"TAB2",#N/A,TRUE,"GENERAL";"TAB3",#N/A,TRUE,"GENERAL";"TAB4",#N/A,TRUE,"GENERAL";"TAB5",#N/A,TRUE,"GENERAL"}</definedName>
    <definedName name="fdsf" localSheetId="9" hidden="1">{"TAB1",#N/A,TRUE,"GENERAL";"TAB2",#N/A,TRUE,"GENERAL";"TAB3",#N/A,TRUE,"GENERAL";"TAB4",#N/A,TRUE,"GENERAL";"TAB5",#N/A,TRUE,"GENERAL"}</definedName>
    <definedName name="fdsf" localSheetId="1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1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14" hidden="1">{"TAB1",#N/A,TRUE,"GENERAL";"TAB2",#N/A,TRUE,"GENERAL";"TAB3",#N/A,TRUE,"GENERAL";"TAB4",#N/A,TRUE,"GENERAL";"TAB5",#N/A,TRUE,"GENERAL"}</definedName>
    <definedName name="fdsfds" localSheetId="1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9" hidden="1">{"TAB1",#N/A,TRUE,"GENERAL";"TAB2",#N/A,TRUE,"GENERAL";"TAB3",#N/A,TRUE,"GENERAL";"TAB4",#N/A,TRUE,"GENERAL";"TAB5",#N/A,TRUE,"GENERAL"}</definedName>
    <definedName name="fdsfds" localSheetId="1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1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6" hidden="1">{"via1",#N/A,TRUE,"general";"via2",#N/A,TRUE,"general";"via3",#N/A,TRUE,"general"}</definedName>
    <definedName name="fdsfdsf" localSheetId="14" hidden="1">{"via1",#N/A,TRUE,"general";"via2",#N/A,TRUE,"general";"via3",#N/A,TRUE,"general"}</definedName>
    <definedName name="fdsfdsf" localSheetId="1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10" hidden="1">{"via1",#N/A,TRUE,"general";"via2",#N/A,TRUE,"general";"via3",#N/A,TRUE,"general"}</definedName>
    <definedName name="fdsfdsf" localSheetId="9" hidden="1">{"via1",#N/A,TRUE,"general";"via2",#N/A,TRUE,"general";"via3",#N/A,TRUE,"general"}</definedName>
    <definedName name="fdsfdsf" localSheetId="1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1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14" hidden="1">{"via1",#N/A,TRUE,"general";"via2",#N/A,TRUE,"general";"via3",#N/A,TRUE,"general"}</definedName>
    <definedName name="fdsgfds" localSheetId="1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10" hidden="1">{"via1",#N/A,TRUE,"general";"via2",#N/A,TRUE,"general";"via3",#N/A,TRUE,"general"}</definedName>
    <definedName name="fdsgfds" localSheetId="9" hidden="1">{"via1",#N/A,TRUE,"general";"via2",#N/A,TRUE,"general";"via3",#N/A,TRUE,"general"}</definedName>
    <definedName name="fdsgfds" localSheetId="1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1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14" hidden="1">{"TAB1",#N/A,TRUE,"GENERAL";"TAB2",#N/A,TRUE,"GENERAL";"TAB3",#N/A,TRUE,"GENERAL";"TAB4",#N/A,TRUE,"GENERAL";"TAB5",#N/A,TRUE,"GENERAL"}</definedName>
    <definedName name="fdsgsdfu" localSheetId="1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9" hidden="1">{"TAB1",#N/A,TRUE,"GENERAL";"TAB2",#N/A,TRUE,"GENERAL";"TAB3",#N/A,TRUE,"GENERAL";"TAB4",#N/A,TRUE,"GENERAL";"TAB5",#N/A,TRUE,"GENERAL"}</definedName>
    <definedName name="fdsgsdfu" localSheetId="1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1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14" hidden="1">{"TAB1",#N/A,TRUE,"GENERAL";"TAB2",#N/A,TRUE,"GENERAL";"TAB3",#N/A,TRUE,"GENERAL";"TAB4",#N/A,TRUE,"GENERAL";"TAB5",#N/A,TRUE,"GENERAL"}</definedName>
    <definedName name="FDSIO" localSheetId="1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9" hidden="1">{"TAB1",#N/A,TRUE,"GENERAL";"TAB2",#N/A,TRUE,"GENERAL";"TAB3",#N/A,TRUE,"GENERAL";"TAB4",#N/A,TRUE,"GENERAL";"TAB5",#N/A,TRUE,"GENERAL"}</definedName>
    <definedName name="FDSIO" localSheetId="1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1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">#REF!</definedName>
    <definedName name="Feb">#REF!</definedName>
    <definedName name="Feb_C">#REF!</definedName>
    <definedName name="FECHA">#REF!</definedName>
    <definedName name="FECHA_ELABORACION">#REF!</definedName>
    <definedName name="FECHA_ELABORACIÓN">#REF!</definedName>
    <definedName name="ferfer" localSheetId="6" hidden="1">{"via1",#N/A,TRUE,"general";"via2",#N/A,TRUE,"general";"via3",#N/A,TRUE,"general"}</definedName>
    <definedName name="ferfer" localSheetId="14" hidden="1">{"via1",#N/A,TRUE,"general";"via2",#N/A,TRUE,"general";"via3",#N/A,TRUE,"general"}</definedName>
    <definedName name="ferfer" localSheetId="1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10" hidden="1">{"via1",#N/A,TRUE,"general";"via2",#N/A,TRUE,"general";"via3",#N/A,TRUE,"general"}</definedName>
    <definedName name="ferfer" localSheetId="9" hidden="1">{"via1",#N/A,TRUE,"general";"via2",#N/A,TRUE,"general";"via3",#N/A,TRUE,"general"}</definedName>
    <definedName name="ferfer" localSheetId="1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11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14" hidden="1">{"via1",#N/A,TRUE,"general";"via2",#N/A,TRUE,"general";"via3",#N/A,TRUE,"general"}</definedName>
    <definedName name="fff" localSheetId="12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10" hidden="1">{"via1",#N/A,TRUE,"general";"via2",#N/A,TRUE,"general";"via3",#N/A,TRUE,"general"}</definedName>
    <definedName name="fff" localSheetId="9" hidden="1">{"via1",#N/A,TRUE,"general";"via2",#N/A,TRUE,"general";"via3",#N/A,TRUE,"general"}</definedName>
    <definedName name="fff" localSheetId="13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11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1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FF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fffd" localSheetId="6" hidden="1">{"via1",#N/A,TRUE,"general";"via2",#N/A,TRUE,"general";"via3",#N/A,TRUE,"general"}</definedName>
    <definedName name="ffffd" localSheetId="14" hidden="1">{"via1",#N/A,TRUE,"general";"via2",#N/A,TRUE,"general";"via3",#N/A,TRUE,"general"}</definedName>
    <definedName name="ffffd" localSheetId="1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10" hidden="1">{"via1",#N/A,TRUE,"general";"via2",#N/A,TRUE,"general";"via3",#N/A,TRUE,"general"}</definedName>
    <definedName name="ffffd" localSheetId="9" hidden="1">{"via1",#N/A,TRUE,"general";"via2",#N/A,TRUE,"general";"via3",#N/A,TRUE,"general"}</definedName>
    <definedName name="ffffd" localSheetId="1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1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14" hidden="1">{"TAB1",#N/A,TRUE,"GENERAL";"TAB2",#N/A,TRUE,"GENERAL";"TAB3",#N/A,TRUE,"GENERAL";"TAB4",#N/A,TRUE,"GENERAL";"TAB5",#N/A,TRUE,"GENERAL"}</definedName>
    <definedName name="fffffft" localSheetId="1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10" hidden="1">{"TAB1",#N/A,TRUE,"GENERAL";"TAB2",#N/A,TRUE,"GENERAL";"TAB3",#N/A,TRUE,"GENERAL";"TAB4",#N/A,TRUE,"GENERAL";"TAB5",#N/A,TRUE,"GENERAL"}</definedName>
    <definedName name="fffffft" localSheetId="9" hidden="1">{"TAB1",#N/A,TRUE,"GENERAL";"TAB2",#N/A,TRUE,"GENERAL";"TAB3",#N/A,TRUE,"GENERAL";"TAB4",#N/A,TRUE,"GENERAL";"TAB5",#N/A,TRUE,"GENERAL"}</definedName>
    <definedName name="fffffft" localSheetId="1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1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14" hidden="1">{"TAB1",#N/A,TRUE,"GENERAL";"TAB2",#N/A,TRUE,"GENERAL";"TAB3",#N/A,TRUE,"GENERAL";"TAB4",#N/A,TRUE,"GENERAL";"TAB5",#N/A,TRUE,"GENERAL"}</definedName>
    <definedName name="fffffik" localSheetId="1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9" hidden="1">{"TAB1",#N/A,TRUE,"GENERAL";"TAB2",#N/A,TRUE,"GENERAL";"TAB3",#N/A,TRUE,"GENERAL";"TAB4",#N/A,TRUE,"GENERAL";"TAB5",#N/A,TRUE,"GENERAL"}</definedName>
    <definedName name="fffffik" localSheetId="1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1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14" hidden="1">{"TAB1",#N/A,TRUE,"GENERAL";"TAB2",#N/A,TRUE,"GENERAL";"TAB3",#N/A,TRUE,"GENERAL";"TAB4",#N/A,TRUE,"GENERAL";"TAB5",#N/A,TRUE,"GENERAL"}</definedName>
    <definedName name="fffffj" localSheetId="1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9" hidden="1">{"TAB1",#N/A,TRUE,"GENERAL";"TAB2",#N/A,TRUE,"GENERAL";"TAB3",#N/A,TRUE,"GENERAL";"TAB4",#N/A,TRUE,"GENERAL";"TAB5",#N/A,TRUE,"GENERAL"}</definedName>
    <definedName name="fffffj" localSheetId="1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1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6" hidden="1">{"via1",#N/A,TRUE,"general";"via2",#N/A,TRUE,"general";"via3",#N/A,TRUE,"general"}</definedName>
    <definedName name="ffffrd" localSheetId="14" hidden="1">{"via1",#N/A,TRUE,"general";"via2",#N/A,TRUE,"general";"via3",#N/A,TRUE,"general"}</definedName>
    <definedName name="ffffrd" localSheetId="1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10" hidden="1">{"via1",#N/A,TRUE,"general";"via2",#N/A,TRUE,"general";"via3",#N/A,TRUE,"general"}</definedName>
    <definedName name="ffffrd" localSheetId="9" hidden="1">{"via1",#N/A,TRUE,"general";"via2",#N/A,TRUE,"general";"via3",#N/A,TRUE,"general"}</definedName>
    <definedName name="ffffrd" localSheetId="1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1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14" hidden="1">{"TAB1",#N/A,TRUE,"GENERAL";"TAB2",#N/A,TRUE,"GENERAL";"TAB3",#N/A,TRUE,"GENERAL";"TAB4",#N/A,TRUE,"GENERAL";"TAB5",#N/A,TRUE,"GENERAL"}</definedName>
    <definedName name="ffffy" localSheetId="1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9" hidden="1">{"TAB1",#N/A,TRUE,"GENERAL";"TAB2",#N/A,TRUE,"GENERAL";"TAB3",#N/A,TRUE,"GENERAL";"TAB4",#N/A,TRUE,"GENERAL";"TAB5",#N/A,TRUE,"GENERAL"}</definedName>
    <definedName name="ffffy" localSheetId="1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1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14" hidden="1">{"TAB1",#N/A,TRUE,"GENERAL";"TAB2",#N/A,TRUE,"GENERAL";"TAB3",#N/A,TRUE,"GENERAL";"TAB4",#N/A,TRUE,"GENERAL";"TAB5",#N/A,TRUE,"GENERAL"}</definedName>
    <definedName name="fffrfr" localSheetId="1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10" hidden="1">{"TAB1",#N/A,TRUE,"GENERAL";"TAB2",#N/A,TRUE,"GENERAL";"TAB3",#N/A,TRUE,"GENERAL";"TAB4",#N/A,TRUE,"GENERAL";"TAB5",#N/A,TRUE,"GENERAL"}</definedName>
    <definedName name="fffrfr" localSheetId="9" hidden="1">{"TAB1",#N/A,TRUE,"GENERAL";"TAB2",#N/A,TRUE,"GENERAL";"TAB3",#N/A,TRUE,"GENERAL";"TAB4",#N/A,TRUE,"GENERAL";"TAB5",#N/A,TRUE,"GENERAL"}</definedName>
    <definedName name="fffrfr" localSheetId="1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1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14" hidden="1">{"TAB1",#N/A,TRUE,"GENERAL";"TAB2",#N/A,TRUE,"GENERAL";"TAB3",#N/A,TRUE,"GENERAL";"TAB4",#N/A,TRUE,"GENERAL";"TAB5",#N/A,TRUE,"GENERAL"}</definedName>
    <definedName name="fffs" localSheetId="1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9" hidden="1">{"TAB1",#N/A,TRUE,"GENERAL";"TAB2",#N/A,TRUE,"GENERAL";"TAB3",#N/A,TRUE,"GENERAL";"TAB4",#N/A,TRUE,"GENERAL";"TAB5",#N/A,TRUE,"GENERAL"}</definedName>
    <definedName name="fffs" localSheetId="1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1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G">#REF!</definedName>
    <definedName name="fgdfg" localSheetId="6" hidden="1">{"TAB1",#N/A,TRUE,"GENERAL";"TAB2",#N/A,TRUE,"GENERAL";"TAB3",#N/A,TRUE,"GENERAL";"TAB4",#N/A,TRUE,"GENERAL";"TAB5",#N/A,TRUE,"GENERAL"}</definedName>
    <definedName name="fgdfg" localSheetId="14" hidden="1">{"TAB1",#N/A,TRUE,"GENERAL";"TAB2",#N/A,TRUE,"GENERAL";"TAB3",#N/A,TRUE,"GENERAL";"TAB4",#N/A,TRUE,"GENERAL";"TAB5",#N/A,TRUE,"GENERAL"}</definedName>
    <definedName name="fgdfg" localSheetId="1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9" hidden="1">{"TAB1",#N/A,TRUE,"GENERAL";"TAB2",#N/A,TRUE,"GENERAL";"TAB3",#N/A,TRUE,"GENERAL";"TAB4",#N/A,TRUE,"GENERAL";"TAB5",#N/A,TRUE,"GENERAL"}</definedName>
    <definedName name="fgdfg" localSheetId="1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1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6" hidden="1">{"via1",#N/A,TRUE,"general";"via2",#N/A,TRUE,"general";"via3",#N/A,TRUE,"general"}</definedName>
    <definedName name="fgdfsgr" localSheetId="14" hidden="1">{"via1",#N/A,TRUE,"general";"via2",#N/A,TRUE,"general";"via3",#N/A,TRUE,"general"}</definedName>
    <definedName name="fgdfsgr" localSheetId="1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10" hidden="1">{"via1",#N/A,TRUE,"general";"via2",#N/A,TRUE,"general";"via3",#N/A,TRUE,"general"}</definedName>
    <definedName name="fgdfsgr" localSheetId="9" hidden="1">{"via1",#N/A,TRUE,"general";"via2",#N/A,TRUE,"general";"via3",#N/A,TRUE,"general"}</definedName>
    <definedName name="fgdfsgr" localSheetId="1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1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14" hidden="1">{"TAB1",#N/A,TRUE,"GENERAL";"TAB2",#N/A,TRUE,"GENERAL";"TAB3",#N/A,TRUE,"GENERAL";"TAB4",#N/A,TRUE,"GENERAL";"TAB5",#N/A,TRUE,"GENERAL"}</definedName>
    <definedName name="fgdsfg" localSheetId="1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9" hidden="1">{"TAB1",#N/A,TRUE,"GENERAL";"TAB2",#N/A,TRUE,"GENERAL";"TAB3",#N/A,TRUE,"GENERAL";"TAB4",#N/A,TRUE,"GENERAL";"TAB5",#N/A,TRUE,"GENERAL"}</definedName>
    <definedName name="fgdsfg" localSheetId="1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1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6" hidden="1">{"via1",#N/A,TRUE,"general";"via2",#N/A,TRUE,"general";"via3",#N/A,TRUE,"general"}</definedName>
    <definedName name="FGFDH" localSheetId="14" hidden="1">{"via1",#N/A,TRUE,"general";"via2",#N/A,TRUE,"general";"via3",#N/A,TRUE,"general"}</definedName>
    <definedName name="FGFDH" localSheetId="1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10" hidden="1">{"via1",#N/A,TRUE,"general";"via2",#N/A,TRUE,"general";"via3",#N/A,TRUE,"general"}</definedName>
    <definedName name="FGFDH" localSheetId="9" hidden="1">{"via1",#N/A,TRUE,"general";"via2",#N/A,TRUE,"general";"via3",#N/A,TRUE,"general"}</definedName>
    <definedName name="FGFDH" localSheetId="1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1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14" hidden="1">{"via1",#N/A,TRUE,"general";"via2",#N/A,TRUE,"general";"via3",#N/A,TRUE,"general"}</definedName>
    <definedName name="fgghhj" localSheetId="1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9" hidden="1">{"via1",#N/A,TRUE,"general";"via2",#N/A,TRUE,"general";"via3",#N/A,TRUE,"general"}</definedName>
    <definedName name="fgghhj" localSheetId="1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1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14" hidden="1">{"via1",#N/A,TRUE,"general";"via2",#N/A,TRUE,"general";"via3",#N/A,TRUE,"general"}</definedName>
    <definedName name="FGHFBC" localSheetId="1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9" hidden="1">{"via1",#N/A,TRUE,"general";"via2",#N/A,TRUE,"general";"via3",#N/A,TRUE,"general"}</definedName>
    <definedName name="FGHFBC" localSheetId="1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1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14" hidden="1">{"TAB1",#N/A,TRUE,"GENERAL";"TAB2",#N/A,TRUE,"GENERAL";"TAB3",#N/A,TRUE,"GENERAL";"TAB4",#N/A,TRUE,"GENERAL";"TAB5",#N/A,TRUE,"GENERAL"}</definedName>
    <definedName name="fghfg" localSheetId="1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9" hidden="1">{"TAB1",#N/A,TRUE,"GENERAL";"TAB2",#N/A,TRUE,"GENERAL";"TAB3",#N/A,TRUE,"GENERAL";"TAB4",#N/A,TRUE,"GENERAL";"TAB5",#N/A,TRUE,"GENERAL"}</definedName>
    <definedName name="fghfg" localSheetId="1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1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6" hidden="1">{"via1",#N/A,TRUE,"general";"via2",#N/A,TRUE,"general";"via3",#N/A,TRUE,"general"}</definedName>
    <definedName name="fghfgh" localSheetId="14" hidden="1">{"via1",#N/A,TRUE,"general";"via2",#N/A,TRUE,"general";"via3",#N/A,TRUE,"general"}</definedName>
    <definedName name="fghfgh" localSheetId="1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10" hidden="1">{"via1",#N/A,TRUE,"general";"via2",#N/A,TRUE,"general";"via3",#N/A,TRUE,"general"}</definedName>
    <definedName name="fghfgh" localSheetId="9" hidden="1">{"via1",#N/A,TRUE,"general";"via2",#N/A,TRUE,"general";"via3",#N/A,TRUE,"general"}</definedName>
    <definedName name="fghfgh" localSheetId="1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1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14" hidden="1">{"via1",#N/A,TRUE,"general";"via2",#N/A,TRUE,"general";"via3",#N/A,TRUE,"general"}</definedName>
    <definedName name="FGHFW" localSheetId="1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9" hidden="1">{"via1",#N/A,TRUE,"general";"via2",#N/A,TRUE,"general";"via3",#N/A,TRUE,"general"}</definedName>
    <definedName name="FGHFW" localSheetId="1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1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14" hidden="1">{"TAB1",#N/A,TRUE,"GENERAL";"TAB2",#N/A,TRUE,"GENERAL";"TAB3",#N/A,TRUE,"GENERAL";"TAB4",#N/A,TRUE,"GENERAL";"TAB5",#N/A,TRUE,"GENERAL"}</definedName>
    <definedName name="fghhh" localSheetId="1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9" hidden="1">{"TAB1",#N/A,TRUE,"GENERAL";"TAB2",#N/A,TRUE,"GENERAL";"TAB3",#N/A,TRUE,"GENERAL";"TAB4",#N/A,TRUE,"GENERAL";"TAB5",#N/A,TRUE,"GENERAL"}</definedName>
    <definedName name="fghhh" localSheetId="1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1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6" hidden="1">{"via1",#N/A,TRUE,"general";"via2",#N/A,TRUE,"general";"via3",#N/A,TRUE,"general"}</definedName>
    <definedName name="fghsfgh" localSheetId="14" hidden="1">{"via1",#N/A,TRUE,"general";"via2",#N/A,TRUE,"general";"via3",#N/A,TRUE,"general"}</definedName>
    <definedName name="fghsfgh" localSheetId="1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10" hidden="1">{"via1",#N/A,TRUE,"general";"via2",#N/A,TRUE,"general";"via3",#N/A,TRUE,"general"}</definedName>
    <definedName name="fghsfgh" localSheetId="9" hidden="1">{"via1",#N/A,TRUE,"general";"via2",#N/A,TRUE,"general";"via3",#N/A,TRUE,"general"}</definedName>
    <definedName name="fghsfgh" localSheetId="1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1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14" hidden="1">{"TAB1",#N/A,TRUE,"GENERAL";"TAB2",#N/A,TRUE,"GENERAL";"TAB3",#N/A,TRUE,"GENERAL";"TAB4",#N/A,TRUE,"GENERAL";"TAB5",#N/A,TRUE,"GENERAL"}</definedName>
    <definedName name="fght" localSheetId="1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9" hidden="1">{"TAB1",#N/A,TRUE,"GENERAL";"TAB2",#N/A,TRUE,"GENERAL";"TAB3",#N/A,TRUE,"GENERAL";"TAB4",#N/A,TRUE,"GENERAL";"TAB5",#N/A,TRUE,"GENERAL"}</definedName>
    <definedName name="fght" localSheetId="1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1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14" hidden="1">{"TAB1",#N/A,TRUE,"GENERAL";"TAB2",#N/A,TRUE,"GENERAL";"TAB3",#N/A,TRUE,"GENERAL";"TAB4",#N/A,TRUE,"GENERAL";"TAB5",#N/A,TRUE,"GENERAL"}</definedName>
    <definedName name="fgjgryi" localSheetId="1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9" hidden="1">{"TAB1",#N/A,TRUE,"GENERAL";"TAB2",#N/A,TRUE,"GENERAL";"TAB3",#N/A,TRUE,"GENERAL";"TAB4",#N/A,TRUE,"GENERAL";"TAB5",#N/A,TRUE,"GENERAL"}</definedName>
    <definedName name="fgjgryi" localSheetId="1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1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">#REF!</definedName>
    <definedName name="fhfg" localSheetId="6" hidden="1">{"TAB1",#N/A,TRUE,"GENERAL";"TAB2",#N/A,TRUE,"GENERAL";"TAB3",#N/A,TRUE,"GENERAL";"TAB4",#N/A,TRUE,"GENERAL";"TAB5",#N/A,TRUE,"GENERAL"}</definedName>
    <definedName name="fhfg" localSheetId="14" hidden="1">{"TAB1",#N/A,TRUE,"GENERAL";"TAB2",#N/A,TRUE,"GENERAL";"TAB3",#N/A,TRUE,"GENERAL";"TAB4",#N/A,TRUE,"GENERAL";"TAB5",#N/A,TRUE,"GENERAL"}</definedName>
    <definedName name="fhfg" localSheetId="1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9" hidden="1">{"TAB1",#N/A,TRUE,"GENERAL";"TAB2",#N/A,TRUE,"GENERAL";"TAB3",#N/A,TRUE,"GENERAL";"TAB4",#N/A,TRUE,"GENERAL";"TAB5",#N/A,TRUE,"GENERAL"}</definedName>
    <definedName name="fhfg" localSheetId="1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1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6" hidden="1">{"via1",#N/A,TRUE,"general";"via2",#N/A,TRUE,"general";"via3",#N/A,TRUE,"general"}</definedName>
    <definedName name="fhfgh" localSheetId="14" hidden="1">{"via1",#N/A,TRUE,"general";"via2",#N/A,TRUE,"general";"via3",#N/A,TRUE,"general"}</definedName>
    <definedName name="fhfgh" localSheetId="1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10" hidden="1">{"via1",#N/A,TRUE,"general";"via2",#N/A,TRUE,"general";"via3",#N/A,TRUE,"general"}</definedName>
    <definedName name="fhfgh" localSheetId="9" hidden="1">{"via1",#N/A,TRUE,"general";"via2",#N/A,TRUE,"general";"via3",#N/A,TRUE,"general"}</definedName>
    <definedName name="fhfgh" localSheetId="1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1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6" hidden="1">{#N/A,#N/A,TRUE,"1842CWN0"}</definedName>
    <definedName name="fhg" localSheetId="14" hidden="1">{#N/A,#N/A,TRUE,"1842CWN0"}</definedName>
    <definedName name="fhg" localSheetId="12" hidden="1">{#N/A,#N/A,TRUE,"1842CWN0"}</definedName>
    <definedName name="fhg" localSheetId="3" hidden="1">{#N/A,#N/A,TRUE,"1842CWN0"}</definedName>
    <definedName name="fhg" localSheetId="10" hidden="1">{#N/A,#N/A,TRUE,"1842CWN0"}</definedName>
    <definedName name="fhg" localSheetId="9" hidden="1">{#N/A,#N/A,TRUE,"1842CWN0"}</definedName>
    <definedName name="fhg" localSheetId="13" hidden="1">{#N/A,#N/A,TRUE,"1842CWN0"}</definedName>
    <definedName name="fhg" localSheetId="4" hidden="1">{#N/A,#N/A,TRUE,"1842CWN0"}</definedName>
    <definedName name="fhg" localSheetId="11" hidden="1">{#N/A,#N/A,TRUE,"1842CWN0"}</definedName>
    <definedName name="fhg" hidden="1">{#N/A,#N/A,TRUE,"1842CWN0"}</definedName>
    <definedName name="fhg_1" localSheetId="6" hidden="1">{#N/A,#N/A,TRUE,"1842CWN0"}</definedName>
    <definedName name="fhg_1" localSheetId="14" hidden="1">{#N/A,#N/A,TRUE,"1842CWN0"}</definedName>
    <definedName name="fhg_1" localSheetId="12" hidden="1">{#N/A,#N/A,TRUE,"1842CWN0"}</definedName>
    <definedName name="fhg_1" localSheetId="3" hidden="1">{#N/A,#N/A,TRUE,"1842CWN0"}</definedName>
    <definedName name="fhg_1" localSheetId="10" hidden="1">{#N/A,#N/A,TRUE,"1842CWN0"}</definedName>
    <definedName name="fhg_1" localSheetId="9" hidden="1">{#N/A,#N/A,TRUE,"1842CWN0"}</definedName>
    <definedName name="fhg_1" localSheetId="13" hidden="1">{#N/A,#N/A,TRUE,"1842CWN0"}</definedName>
    <definedName name="fhg_1" localSheetId="4" hidden="1">{#N/A,#N/A,TRUE,"1842CWN0"}</definedName>
    <definedName name="fhg_1" localSheetId="11" hidden="1">{#N/A,#N/A,TRUE,"1842CWN0"}</definedName>
    <definedName name="fhg_1" hidden="1">{#N/A,#N/A,TRUE,"1842CWN0"}</definedName>
    <definedName name="fhg_2" localSheetId="6" hidden="1">{#N/A,#N/A,TRUE,"1842CWN0"}</definedName>
    <definedName name="fhg_2" localSheetId="14" hidden="1">{#N/A,#N/A,TRUE,"1842CWN0"}</definedName>
    <definedName name="fhg_2" localSheetId="12" hidden="1">{#N/A,#N/A,TRUE,"1842CWN0"}</definedName>
    <definedName name="fhg_2" localSheetId="3" hidden="1">{#N/A,#N/A,TRUE,"1842CWN0"}</definedName>
    <definedName name="fhg_2" localSheetId="10" hidden="1">{#N/A,#N/A,TRUE,"1842CWN0"}</definedName>
    <definedName name="fhg_2" localSheetId="9" hidden="1">{#N/A,#N/A,TRUE,"1842CWN0"}</definedName>
    <definedName name="fhg_2" localSheetId="13" hidden="1">{#N/A,#N/A,TRUE,"1842CWN0"}</definedName>
    <definedName name="fhg_2" localSheetId="4" hidden="1">{#N/A,#N/A,TRUE,"1842CWN0"}</definedName>
    <definedName name="fhg_2" localSheetId="11" hidden="1">{#N/A,#N/A,TRUE,"1842CWN0"}</definedName>
    <definedName name="fhg_2" hidden="1">{#N/A,#N/A,TRUE,"1842CWN0"}</definedName>
    <definedName name="fhgh" localSheetId="6" hidden="1">{"via1",#N/A,TRUE,"general";"via2",#N/A,TRUE,"general";"via3",#N/A,TRUE,"general"}</definedName>
    <definedName name="fhgh" localSheetId="14" hidden="1">{"via1",#N/A,TRUE,"general";"via2",#N/A,TRUE,"general";"via3",#N/A,TRUE,"general"}</definedName>
    <definedName name="fhgh" localSheetId="1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10" hidden="1">{"via1",#N/A,TRUE,"general";"via2",#N/A,TRUE,"general";"via3",#N/A,TRUE,"general"}</definedName>
    <definedName name="fhgh" localSheetId="9" hidden="1">{"via1",#N/A,TRUE,"general";"via2",#N/A,TRUE,"general";"via3",#N/A,TRUE,"general"}</definedName>
    <definedName name="fhgh" localSheetId="1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1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14" hidden="1">{"via1",#N/A,TRUE,"general";"via2",#N/A,TRUE,"general";"via3",#N/A,TRUE,"general"}</definedName>
    <definedName name="fhpltyunh" localSheetId="1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9" hidden="1">{"via1",#N/A,TRUE,"general";"via2",#N/A,TRUE,"general";"via3",#N/A,TRUE,"general"}</definedName>
    <definedName name="fhpltyunh" localSheetId="1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1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RAPROP">#REF!</definedName>
    <definedName name="FIDUCIASOCTUBRE" localSheetId="6" hidden="1">{#N/A,#N/A,FALSE,"Aging Summary";#N/A,#N/A,FALSE,"Ratio Analysis";#N/A,#N/A,FALSE,"Test 120 Day Accts";#N/A,#N/A,FALSE,"Tickmarks"}</definedName>
    <definedName name="FIDUCIASOCTUBRE" localSheetId="14" hidden="1">{#N/A,#N/A,FALSE,"Aging Summary";#N/A,#N/A,FALSE,"Ratio Analysis";#N/A,#N/A,FALSE,"Test 120 Day Accts";#N/A,#N/A,FALSE,"Tickmarks"}</definedName>
    <definedName name="FIDUCIASOCTUBRE" localSheetId="16" hidden="1">{#N/A,#N/A,FALSE,"Aging Summary";#N/A,#N/A,FALSE,"Ratio Analysis";#N/A,#N/A,FALSE,"Test 120 Day Accts";#N/A,#N/A,FALSE,"Tickmarks"}</definedName>
    <definedName name="FIDUCIASOCTUBRE" localSheetId="12" hidden="1">{#N/A,#N/A,FALSE,"Aging Summary";#N/A,#N/A,FALSE,"Ratio Analysis";#N/A,#N/A,FALSE,"Test 120 Day Accts";#N/A,#N/A,FALSE,"Tickmarks"}</definedName>
    <definedName name="FIDUCIASOCTUBRE" localSheetId="3" hidden="1">{#N/A,#N/A,FALSE,"Aging Summary";#N/A,#N/A,FALSE,"Ratio Analysis";#N/A,#N/A,FALSE,"Test 120 Day Accts";#N/A,#N/A,FALSE,"Tickmarks"}</definedName>
    <definedName name="FIDUCIASOCTUBRE" localSheetId="10" hidden="1">{#N/A,#N/A,FALSE,"Aging Summary";#N/A,#N/A,FALSE,"Ratio Analysis";#N/A,#N/A,FALSE,"Test 120 Day Accts";#N/A,#N/A,FALSE,"Tickmarks"}</definedName>
    <definedName name="FIDUCIASOCTUBRE" localSheetId="9" hidden="1">{#N/A,#N/A,FALSE,"Aging Summary";#N/A,#N/A,FALSE,"Ratio Analysis";#N/A,#N/A,FALSE,"Test 120 Day Accts";#N/A,#N/A,FALSE,"Tickmarks"}</definedName>
    <definedName name="FIDUCIASOCTUBRE" localSheetId="13" hidden="1">{#N/A,#N/A,FALSE,"Aging Summary";#N/A,#N/A,FALSE,"Ratio Analysis";#N/A,#N/A,FALSE,"Test 120 Day Accts";#N/A,#N/A,FALSE,"Tickmarks"}</definedName>
    <definedName name="FIDUCIASOCTUBRE" localSheetId="4" hidden="1">{#N/A,#N/A,FALSE,"Aging Summary";#N/A,#N/A,FALSE,"Ratio Analysis";#N/A,#N/A,FALSE,"Test 120 Day Accts";#N/A,#N/A,FALSE,"Tickmarks"}</definedName>
    <definedName name="FIDUCIASOCTUBRE" localSheetId="11" hidden="1">{#N/A,#N/A,FALSE,"Aging Summary";#N/A,#N/A,FALSE,"Ratio Analysis";#N/A,#N/A,FALSE,"Test 120 Day Accts";#N/A,#N/A,FALSE,"Tickmarks"}</definedName>
    <definedName name="FIDUCIASOCTUBRE" hidden="1">{#N/A,#N/A,FALSE,"Aging Summary";#N/A,#N/A,FALSE,"Ratio Analysis";#N/A,#N/A,FALSE,"Test 120 Day Accts";#N/A,#N/A,FALSE,"Tickmarks"}</definedName>
    <definedName name="FIELT">#REF!</definedName>
    <definedName name="filt">#REF!</definedName>
    <definedName name="FILTRANTES">#REF!</definedName>
    <definedName name="final">#REF!</definedName>
    <definedName name="FINI">#REF!</definedName>
    <definedName name="FJ">#REF!</definedName>
    <definedName name="FK">#REF!</definedName>
    <definedName name="fkdfkdfj">#REF!</definedName>
    <definedName name="FL">#REF!</definedName>
    <definedName name="Flasher_luminoso_para_barricadas">#REF!</definedName>
    <definedName name="FLETE20KM">#REF!</definedName>
    <definedName name="FLETEMAT">#REF!</definedName>
    <definedName name="FLUID">#REF!</definedName>
    <definedName name="FM">#REF!</definedName>
    <definedName name="FN">#REF!</definedName>
    <definedName name="FO">#REF!</definedName>
    <definedName name="FORCUE">#REF!</definedName>
    <definedName name="form">#REF!</definedName>
    <definedName name="FORM3">#REF!</definedName>
    <definedName name="FORMA">#REF!</definedName>
    <definedName name="FORMAC">#REF!</definedName>
    <definedName name="FORMALE">#REF!</definedName>
    <definedName name="formaleta_madera">#REF!</definedName>
    <definedName name="FORMALETALOSA_FONDO_010_020_TABLA">#REF!</definedName>
    <definedName name="FORMALETALOSA_FONDO_020_040_TELERA">#REF!</definedName>
    <definedName name="FORMALETAMURO_015_030_ALTURA1">#REF!</definedName>
    <definedName name="FORMALETAMURO_015_030_ALTURA250">#REF!</definedName>
    <definedName name="FORMALETAMURO_020_040_ALTURA3">#REF!</definedName>
    <definedName name="FORMALETAMURO_020_040_ALTURA6m_andamios">#REF!</definedName>
    <definedName name="FORMAME">#REF!</definedName>
    <definedName name="FORMATO_5">#REF!</definedName>
    <definedName name="FORMC">#REF!</definedName>
    <definedName name="FORMC15">#REF!</definedName>
    <definedName name="FORMCON">#REF!</definedName>
    <definedName name="FORMCUELL">#REF!</definedName>
    <definedName name="FORMH">#REF!</definedName>
    <definedName name="FORMH1">#REF!</definedName>
    <definedName name="FORMH15">#REF!</definedName>
    <definedName name="FORMM">#REF!</definedName>
    <definedName name="FORMSUM">#REF!</definedName>
    <definedName name="Formulario">+#REF!</definedName>
    <definedName name="formularioCantidades">#REF!</definedName>
    <definedName name="FP">#REF!</definedName>
    <definedName name="FPrestacional">#REF!+#REF!</definedName>
    <definedName name="FQ">#REF!</definedName>
    <definedName name="FR">#REF!</definedName>
    <definedName name="frbgsd" localSheetId="6" hidden="1">{"TAB1",#N/A,TRUE,"GENERAL";"TAB2",#N/A,TRUE,"GENERAL";"TAB3",#N/A,TRUE,"GENERAL";"TAB4",#N/A,TRUE,"GENERAL";"TAB5",#N/A,TRUE,"GENERAL"}</definedName>
    <definedName name="frbgsd" localSheetId="14" hidden="1">{"TAB1",#N/A,TRUE,"GENERAL";"TAB2",#N/A,TRUE,"GENERAL";"TAB3",#N/A,TRUE,"GENERAL";"TAB4",#N/A,TRUE,"GENERAL";"TAB5",#N/A,TRUE,"GENERAL"}</definedName>
    <definedName name="frbgsd" localSheetId="1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10" hidden="1">{"TAB1",#N/A,TRUE,"GENERAL";"TAB2",#N/A,TRUE,"GENERAL";"TAB3",#N/A,TRUE,"GENERAL";"TAB4",#N/A,TRUE,"GENERAL";"TAB5",#N/A,TRUE,"GENERAL"}</definedName>
    <definedName name="frbgsd" localSheetId="9" hidden="1">{"TAB1",#N/A,TRUE,"GENERAL";"TAB2",#N/A,TRUE,"GENERAL";"TAB3",#N/A,TRUE,"GENERAL";"TAB4",#N/A,TRUE,"GENERAL";"TAB5",#N/A,TRUE,"GENERAL"}</definedName>
    <definedName name="frbgsd" localSheetId="1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1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6" hidden="1">{"via1",#N/A,TRUE,"general";"via2",#N/A,TRUE,"general";"via3",#N/A,TRUE,"general"}</definedName>
    <definedName name="frefr" localSheetId="14" hidden="1">{"via1",#N/A,TRUE,"general";"via2",#N/A,TRUE,"general";"via3",#N/A,TRUE,"general"}</definedName>
    <definedName name="frefr" localSheetId="1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10" hidden="1">{"via1",#N/A,TRUE,"general";"via2",#N/A,TRUE,"general";"via3",#N/A,TRUE,"general"}</definedName>
    <definedName name="frefr" localSheetId="9" hidden="1">{"via1",#N/A,TRUE,"general";"via2",#N/A,TRUE,"general";"via3",#N/A,TRUE,"general"}</definedName>
    <definedName name="frefr" localSheetId="1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11" hidden="1">{"via1",#N/A,TRUE,"general";"via2",#N/A,TRUE,"general";"via3",#N/A,TRUE,"general"}</definedName>
    <definedName name="frefr" hidden="1">{"via1",#N/A,TRUE,"general";"via2",#N/A,TRUE,"general";"via3",#N/A,TRUE,"general"}</definedName>
    <definedName name="FREV" localSheetId="6" hidden="1">{"PYGT",#N/A,FALSE,"PYG";"ACTIT",#N/A,FALSE,"BCE_GRAL-ACTIVO";"PASIT",#N/A,FALSE,"BCE_GRAL-PASIVO-PATRIM";"CAJAT",#N/A,FALSE,"CAJA"}</definedName>
    <definedName name="FREV" localSheetId="14" hidden="1">{"PYGT",#N/A,FALSE,"PYG";"ACTIT",#N/A,FALSE,"BCE_GRAL-ACTIVO";"PASIT",#N/A,FALSE,"BCE_GRAL-PASIVO-PATRIM";"CAJAT",#N/A,FALSE,"CAJA"}</definedName>
    <definedName name="FREV" localSheetId="16" hidden="1">{"PYGT",#N/A,FALSE,"PYG";"ACTIT",#N/A,FALSE,"BCE_GRAL-ACTIVO";"PASIT",#N/A,FALSE,"BCE_GRAL-PASIVO-PATRIM";"CAJAT",#N/A,FALSE,"CAJA"}</definedName>
    <definedName name="FREV" localSheetId="12" hidden="1">{"PYGT",#N/A,FALSE,"PYG";"ACTIT",#N/A,FALSE,"BCE_GRAL-ACTIVO";"PASIT",#N/A,FALSE,"BCE_GRAL-PASIVO-PATRIM";"CAJAT",#N/A,FALSE,"CAJA"}</definedName>
    <definedName name="FREV" localSheetId="3" hidden="1">{"PYGT",#N/A,FALSE,"PYG";"ACTIT",#N/A,FALSE,"BCE_GRAL-ACTIVO";"PASIT",#N/A,FALSE,"BCE_GRAL-PASIVO-PATRIM";"CAJAT",#N/A,FALSE,"CAJA"}</definedName>
    <definedName name="FREV" localSheetId="10" hidden="1">{"PYGT",#N/A,FALSE,"PYG";"ACTIT",#N/A,FALSE,"BCE_GRAL-ACTIVO";"PASIT",#N/A,FALSE,"BCE_GRAL-PASIVO-PATRIM";"CAJAT",#N/A,FALSE,"CAJA"}</definedName>
    <definedName name="FREV" localSheetId="9" hidden="1">{"PYGT",#N/A,FALSE,"PYG";"ACTIT",#N/A,FALSE,"BCE_GRAL-ACTIVO";"PASIT",#N/A,FALSE,"BCE_GRAL-PASIVO-PATRIM";"CAJAT",#N/A,FALSE,"CAJA"}</definedName>
    <definedName name="FREV" localSheetId="13" hidden="1">{"PYGT",#N/A,FALSE,"PYG";"ACTIT",#N/A,FALSE,"BCE_GRAL-ACTIVO";"PASIT",#N/A,FALSE,"BCE_GRAL-PASIVO-PATRIM";"CAJAT",#N/A,FALSE,"CAJA"}</definedName>
    <definedName name="FREV" localSheetId="4" hidden="1">{"PYGT",#N/A,FALSE,"PYG";"ACTIT",#N/A,FALSE,"BCE_GRAL-ACTIVO";"PASIT",#N/A,FALSE,"BCE_GRAL-PASIVO-PATRIM";"CAJAT",#N/A,FALSE,"CAJA"}</definedName>
    <definedName name="FREV" localSheetId="11" hidden="1">{"PYGT",#N/A,FALSE,"PYG";"ACTIT",#N/A,FALSE,"BCE_GRAL-ACTIVO";"PASIT",#N/A,FALSE,"BCE_GRAL-PASIVO-PATRIM";"CAJAT",#N/A,FALSE,"CAJA"}</definedName>
    <definedName name="FREV" hidden="1">{"PYGT",#N/A,FALSE,"PYG";"ACTIT",#N/A,FALSE,"BCE_GRAL-ACTIVO";"PASIT",#N/A,FALSE,"BCE_GRAL-PASIVO-PATRIM";"CAJAT",#N/A,FALSE,"CAJA"}</definedName>
    <definedName name="frfa" localSheetId="6" hidden="1">{"via1",#N/A,TRUE,"general";"via2",#N/A,TRUE,"general";"via3",#N/A,TRUE,"general"}</definedName>
    <definedName name="frfa" localSheetId="14" hidden="1">{"via1",#N/A,TRUE,"general";"via2",#N/A,TRUE,"general";"via3",#N/A,TRUE,"general"}</definedName>
    <definedName name="frfa" localSheetId="1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9" hidden="1">{"via1",#N/A,TRUE,"general";"via2",#N/A,TRUE,"general";"via3",#N/A,TRUE,"general"}</definedName>
    <definedName name="frfa" localSheetId="1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1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14" hidden="1">{"TAB1",#N/A,TRUE,"GENERAL";"TAB2",#N/A,TRUE,"GENERAL";"TAB3",#N/A,TRUE,"GENERAL";"TAB4",#N/A,TRUE,"GENERAL";"TAB5",#N/A,TRUE,"GENERAL"}</definedName>
    <definedName name="frfr" localSheetId="1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9" hidden="1">{"TAB1",#N/A,TRUE,"GENERAL";"TAB2",#N/A,TRUE,"GENERAL";"TAB3",#N/A,TRUE,"GENERAL";"TAB4",#N/A,TRUE,"GENERAL";"TAB5",#N/A,TRUE,"GENERAL"}</definedName>
    <definedName name="frfr" localSheetId="1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1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#REF!</definedName>
    <definedName name="FT">#REF!</definedName>
    <definedName name="FU">#REF!</definedName>
    <definedName name="fue">#REF!</definedName>
    <definedName name="FV">#REF!</definedName>
    <definedName name="FW">#REF!</definedName>
    <definedName name="fwff" localSheetId="6" hidden="1">{"via1",#N/A,TRUE,"general";"via2",#N/A,TRUE,"general";"via3",#N/A,TRUE,"general"}</definedName>
    <definedName name="fwff" localSheetId="14" hidden="1">{"via1",#N/A,TRUE,"general";"via2",#N/A,TRUE,"general";"via3",#N/A,TRUE,"general"}</definedName>
    <definedName name="fwff" localSheetId="1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10" hidden="1">{"via1",#N/A,TRUE,"general";"via2",#N/A,TRUE,"general";"via3",#N/A,TRUE,"general"}</definedName>
    <definedName name="fwff" localSheetId="9" hidden="1">{"via1",#N/A,TRUE,"general";"via2",#N/A,TRUE,"general";"via3",#N/A,TRUE,"general"}</definedName>
    <definedName name="fwff" localSheetId="1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1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14" hidden="1">{"via1",#N/A,TRUE,"general";"via2",#N/A,TRUE,"general";"via3",#N/A,TRUE,"general"}</definedName>
    <definedName name="fwwe" localSheetId="1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9" hidden="1">{"via1",#N/A,TRUE,"general";"via2",#N/A,TRUE,"general";"via3",#N/A,TRUE,"general"}</definedName>
    <definedName name="fwwe" localSheetId="1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11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Y">#REF!</definedName>
    <definedName name="FZ">#REF!</definedName>
    <definedName name="g">#REF!</definedName>
    <definedName name="GA">#REF!</definedName>
    <definedName name="GASO">#REF!</definedName>
    <definedName name="Gastos" localSheetId="6" hidden="1">{#N/A,#N/A,FALSE,"GRAFICO";#N/A,#N/A,FALSE,"CAJA (2)";#N/A,#N/A,FALSE,"TERCEROS-PROMEDIO";#N/A,#N/A,FALSE,"CAJA";#N/A,#N/A,FALSE,"INGRESOS1995-2003";#N/A,#N/A,FALSE,"GASTOS1995-2003"}</definedName>
    <definedName name="Gastos" localSheetId="14" hidden="1">{#N/A,#N/A,FALSE,"GRAFICO";#N/A,#N/A,FALSE,"CAJA (2)";#N/A,#N/A,FALSE,"TERCEROS-PROMEDIO";#N/A,#N/A,FALSE,"CAJA";#N/A,#N/A,FALSE,"INGRESOS1995-2003";#N/A,#N/A,FALSE,"GASTOS1995-2003"}</definedName>
    <definedName name="Gastos" localSheetId="16" hidden="1">{#N/A,#N/A,FALSE,"GRAFICO";#N/A,#N/A,FALSE,"CAJA (2)";#N/A,#N/A,FALSE,"TERCEROS-PROMEDIO";#N/A,#N/A,FALSE,"CAJA";#N/A,#N/A,FALSE,"INGRESOS1995-2003";#N/A,#N/A,FALSE,"GASTOS1995-2003"}</definedName>
    <definedName name="Gastos" localSheetId="12" hidden="1">{#N/A,#N/A,FALSE,"GRAFICO";#N/A,#N/A,FALSE,"CAJA (2)";#N/A,#N/A,FALSE,"TERCEROS-PROMEDIO";#N/A,#N/A,FALSE,"CAJA";#N/A,#N/A,FALSE,"INGRESOS1995-2003";#N/A,#N/A,FALSE,"GASTOS1995-2003"}</definedName>
    <definedName name="Gastos" localSheetId="3" hidden="1">{#N/A,#N/A,FALSE,"GRAFICO";#N/A,#N/A,FALSE,"CAJA (2)";#N/A,#N/A,FALSE,"TERCEROS-PROMEDIO";#N/A,#N/A,FALSE,"CAJA";#N/A,#N/A,FALSE,"INGRESOS1995-2003";#N/A,#N/A,FALSE,"GASTOS1995-2003"}</definedName>
    <definedName name="Gastos" localSheetId="10" hidden="1">{#N/A,#N/A,FALSE,"GRAFICO";#N/A,#N/A,FALSE,"CAJA (2)";#N/A,#N/A,FALSE,"TERCEROS-PROMEDIO";#N/A,#N/A,FALSE,"CAJA";#N/A,#N/A,FALSE,"INGRESOS1995-2003";#N/A,#N/A,FALSE,"GASTOS1995-2003"}</definedName>
    <definedName name="Gastos" localSheetId="9" hidden="1">{#N/A,#N/A,FALSE,"GRAFICO";#N/A,#N/A,FALSE,"CAJA (2)";#N/A,#N/A,FALSE,"TERCEROS-PROMEDIO";#N/A,#N/A,FALSE,"CAJA";#N/A,#N/A,FALSE,"INGRESOS1995-2003";#N/A,#N/A,FALSE,"GASTOS1995-2003"}</definedName>
    <definedName name="Gastos" localSheetId="13" hidden="1">{#N/A,#N/A,FALSE,"GRAFICO";#N/A,#N/A,FALSE,"CAJA (2)";#N/A,#N/A,FALSE,"TERCEROS-PROMEDIO";#N/A,#N/A,FALSE,"CAJA";#N/A,#N/A,FALSE,"INGRESOS1995-2003";#N/A,#N/A,FALSE,"GASTOS1995-2003"}</definedName>
    <definedName name="Gastos" localSheetId="4" hidden="1">{#N/A,#N/A,FALSE,"GRAFICO";#N/A,#N/A,FALSE,"CAJA (2)";#N/A,#N/A,FALSE,"TERCEROS-PROMEDIO";#N/A,#N/A,FALSE,"CAJA";#N/A,#N/A,FALSE,"INGRESOS1995-2003";#N/A,#N/A,FALSE,"GASTOS1995-2003"}</definedName>
    <definedName name="Gastos" localSheetId="11" hidden="1">{#N/A,#N/A,FALSE,"GRAFICO";#N/A,#N/A,FALSE,"CAJA (2)";#N/A,#N/A,FALSE,"TERCEROS-PROMEDIO";#N/A,#N/A,FALSE,"CAJA";#N/A,#N/A,FALSE,"INGRESOS1995-2003";#N/A,#N/A,FALSE,"GASTOS1995-2003"}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">#REF!</definedName>
    <definedName name="gbbfghghj" localSheetId="6" hidden="1">{"TAB1",#N/A,TRUE,"GENERAL";"TAB2",#N/A,TRUE,"GENERAL";"TAB3",#N/A,TRUE,"GENERAL";"TAB4",#N/A,TRUE,"GENERAL";"TAB5",#N/A,TRUE,"GENERAL"}</definedName>
    <definedName name="gbbfghghj" localSheetId="14" hidden="1">{"TAB1",#N/A,TRUE,"GENERAL";"TAB2",#N/A,TRUE,"GENERAL";"TAB3",#N/A,TRUE,"GENERAL";"TAB4",#N/A,TRUE,"GENERAL";"TAB5",#N/A,TRUE,"GENERAL"}</definedName>
    <definedName name="gbbfghghj" localSheetId="1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10" hidden="1">{"TAB1",#N/A,TRUE,"GENERAL";"TAB2",#N/A,TRUE,"GENERAL";"TAB3",#N/A,TRUE,"GENERAL";"TAB4",#N/A,TRUE,"GENERAL";"TAB5",#N/A,TRUE,"GENERAL"}</definedName>
    <definedName name="gbbfghghj" localSheetId="9" hidden="1">{"TAB1",#N/A,TRUE,"GENERAL";"TAB2",#N/A,TRUE,"GENERAL";"TAB3",#N/A,TRUE,"GENERAL";"TAB4",#N/A,TRUE,"GENERAL";"TAB5",#N/A,TRUE,"GENERAL"}</definedName>
    <definedName name="gbbfghghj" localSheetId="1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1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t" localSheetId="6" hidden="1">{"TAB1",#N/A,TRUE,"GENERAL";"TAB2",#N/A,TRUE,"GENERAL";"TAB3",#N/A,TRUE,"GENERAL";"TAB4",#N/A,TRUE,"GENERAL";"TAB5",#N/A,TRUE,"GENERAL"}</definedName>
    <definedName name="gdt" localSheetId="14" hidden="1">{"TAB1",#N/A,TRUE,"GENERAL";"TAB2",#N/A,TRUE,"GENERAL";"TAB3",#N/A,TRUE,"GENERAL";"TAB4",#N/A,TRUE,"GENERAL";"TAB5",#N/A,TRUE,"GENERAL"}</definedName>
    <definedName name="gdt" localSheetId="1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10" hidden="1">{"TAB1",#N/A,TRUE,"GENERAL";"TAB2",#N/A,TRUE,"GENERAL";"TAB3",#N/A,TRUE,"GENERAL";"TAB4",#N/A,TRUE,"GENERAL";"TAB5",#N/A,TRUE,"GENERAL"}</definedName>
    <definedName name="gdt" localSheetId="9" hidden="1">{"TAB1",#N/A,TRUE,"GENERAL";"TAB2",#N/A,TRUE,"GENERAL";"TAB3",#N/A,TRUE,"GENERAL";"TAB4",#N/A,TRUE,"GENERAL";"TAB5",#N/A,TRUE,"GENERAL"}</definedName>
    <definedName name="gdt" localSheetId="1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1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g" localSheetId="6" hidden="1">{"via1",#N/A,TRUE,"general";"via2",#N/A,TRUE,"general";"via3",#N/A,TRUE,"general"}</definedName>
    <definedName name="geg" localSheetId="14" hidden="1">{"via1",#N/A,TRUE,"general";"via2",#N/A,TRUE,"general";"via3",#N/A,TRUE,"general"}</definedName>
    <definedName name="geg" localSheetId="1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10" hidden="1">{"via1",#N/A,TRUE,"general";"via2",#N/A,TRUE,"general";"via3",#N/A,TRUE,"general"}</definedName>
    <definedName name="geg" localSheetId="9" hidden="1">{"via1",#N/A,TRUE,"general";"via2",#N/A,TRUE,"general";"via3",#N/A,TRUE,"general"}</definedName>
    <definedName name="geg" localSheetId="1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11" hidden="1">{"via1",#N/A,TRUE,"general";"via2",#N/A,TRUE,"general";"via3",#N/A,TRUE,"general"}</definedName>
    <definedName name="geg" hidden="1">{"via1",#N/A,TRUE,"general";"via2",#N/A,TRUE,"general";"via3",#N/A,TRUE,"general"}</definedName>
    <definedName name="geo">#REF!</definedName>
    <definedName name="geodren">#REF!</definedName>
    <definedName name="geomalla">#REF!</definedName>
    <definedName name="GEOT">#REF!</definedName>
    <definedName name="GEOT25">#REF!</definedName>
    <definedName name="gerg" localSheetId="6" hidden="1">{"TAB1",#N/A,TRUE,"GENERAL";"TAB2",#N/A,TRUE,"GENERAL";"TAB3",#N/A,TRUE,"GENERAL";"TAB4",#N/A,TRUE,"GENERAL";"TAB5",#N/A,TRUE,"GENERAL"}</definedName>
    <definedName name="gerg" localSheetId="14" hidden="1">{"TAB1",#N/A,TRUE,"GENERAL";"TAB2",#N/A,TRUE,"GENERAL";"TAB3",#N/A,TRUE,"GENERAL";"TAB4",#N/A,TRUE,"GENERAL";"TAB5",#N/A,TRUE,"GENERAL"}</definedName>
    <definedName name="gerg" localSheetId="1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9" hidden="1">{"TAB1",#N/A,TRUE,"GENERAL";"TAB2",#N/A,TRUE,"GENERAL";"TAB3",#N/A,TRUE,"GENERAL";"TAB4",#N/A,TRUE,"GENERAL";"TAB5",#N/A,TRUE,"GENERAL"}</definedName>
    <definedName name="gerg" localSheetId="1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1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6" hidden="1">{"via1",#N/A,TRUE,"general";"via2",#N/A,TRUE,"general";"via3",#N/A,TRUE,"general"}</definedName>
    <definedName name="gerg54" localSheetId="14" hidden="1">{"via1",#N/A,TRUE,"general";"via2",#N/A,TRUE,"general";"via3",#N/A,TRUE,"general"}</definedName>
    <definedName name="gerg54" localSheetId="1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10" hidden="1">{"via1",#N/A,TRUE,"general";"via2",#N/A,TRUE,"general";"via3",#N/A,TRUE,"general"}</definedName>
    <definedName name="gerg54" localSheetId="9" hidden="1">{"via1",#N/A,TRUE,"general";"via2",#N/A,TRUE,"general";"via3",#N/A,TRUE,"general"}</definedName>
    <definedName name="gerg54" localSheetId="1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1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14" hidden="1">{"TAB1",#N/A,TRUE,"GENERAL";"TAB2",#N/A,TRUE,"GENERAL";"TAB3",#N/A,TRUE,"GENERAL";"TAB4",#N/A,TRUE,"GENERAL";"TAB5",#N/A,TRUE,"GENERAL"}</definedName>
    <definedName name="gergew" localSheetId="1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10" hidden="1">{"TAB1",#N/A,TRUE,"GENERAL";"TAB2",#N/A,TRUE,"GENERAL";"TAB3",#N/A,TRUE,"GENERAL";"TAB4",#N/A,TRUE,"GENERAL";"TAB5",#N/A,TRUE,"GENERAL"}</definedName>
    <definedName name="gergew" localSheetId="9" hidden="1">{"TAB1",#N/A,TRUE,"GENERAL";"TAB2",#N/A,TRUE,"GENERAL";"TAB3",#N/A,TRUE,"GENERAL";"TAB4",#N/A,TRUE,"GENERAL";"TAB5",#N/A,TRUE,"GENERAL"}</definedName>
    <definedName name="gergew" localSheetId="1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1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14" hidden="1">{"TAB1",#N/A,TRUE,"GENERAL";"TAB2",#N/A,TRUE,"GENERAL";"TAB3",#N/A,TRUE,"GENERAL";"TAB4",#N/A,TRUE,"GENERAL";"TAB5",#N/A,TRUE,"GENERAL"}</definedName>
    <definedName name="gergw" localSheetId="1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9" hidden="1">{"TAB1",#N/A,TRUE,"GENERAL";"TAB2",#N/A,TRUE,"GENERAL";"TAB3",#N/A,TRUE,"GENERAL";"TAB4",#N/A,TRUE,"GENERAL";"TAB5",#N/A,TRUE,"GENERAL"}</definedName>
    <definedName name="gergw" localSheetId="1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1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6" hidden="1">{"TAB1",#N/A,TRUE,"GENERAL";"TAB2",#N/A,TRUE,"GENERAL";"TAB3",#N/A,TRUE,"GENERAL";"TAB4",#N/A,TRUE,"GENERAL";"TAB5",#N/A,TRUE,"GENERAL"}</definedName>
    <definedName name="gfd" localSheetId="14" hidden="1">{"TAB1",#N/A,TRUE,"GENERAL";"TAB2",#N/A,TRUE,"GENERAL";"TAB3",#N/A,TRUE,"GENERAL";"TAB4",#N/A,TRUE,"GENERAL";"TAB5",#N/A,TRUE,"GENERAL"}</definedName>
    <definedName name="gfd" localSheetId="1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9" hidden="1">{"TAB1",#N/A,TRUE,"GENERAL";"TAB2",#N/A,TRUE,"GENERAL";"TAB3",#N/A,TRUE,"GENERAL";"TAB4",#N/A,TRUE,"GENERAL";"TAB5",#N/A,TRUE,"GENERAL"}</definedName>
    <definedName name="gfd" localSheetId="1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1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6" hidden="1">{"via1",#N/A,TRUE,"general";"via2",#N/A,TRUE,"general";"via3",#N/A,TRUE,"general"}</definedName>
    <definedName name="gfdg" localSheetId="14" hidden="1">{"via1",#N/A,TRUE,"general";"via2",#N/A,TRUE,"general";"via3",#N/A,TRUE,"general"}</definedName>
    <definedName name="gfdg" localSheetId="1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10" hidden="1">{"via1",#N/A,TRUE,"general";"via2",#N/A,TRUE,"general";"via3",#N/A,TRUE,"general"}</definedName>
    <definedName name="gfdg" localSheetId="9" hidden="1">{"via1",#N/A,TRUE,"general";"via2",#N/A,TRUE,"general";"via3",#N/A,TRUE,"general"}</definedName>
    <definedName name="gfdg" localSheetId="1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1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14" hidden="1">{"via1",#N/A,TRUE,"general";"via2",#N/A,TRUE,"general";"via3",#N/A,TRUE,"general"}</definedName>
    <definedName name="gfgfgr" localSheetId="1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10" hidden="1">{"via1",#N/A,TRUE,"general";"via2",#N/A,TRUE,"general";"via3",#N/A,TRUE,"general"}</definedName>
    <definedName name="gfgfgr" localSheetId="9" hidden="1">{"via1",#N/A,TRUE,"general";"via2",#N/A,TRUE,"general";"via3",#N/A,TRUE,"general"}</definedName>
    <definedName name="gfgfgr" localSheetId="1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1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14" hidden="1">{"via1",#N/A,TRUE,"general";"via2",#N/A,TRUE,"general";"via3",#N/A,TRUE,"general"}</definedName>
    <definedName name="gfhf" localSheetId="1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9" hidden="1">{"via1",#N/A,TRUE,"general";"via2",#N/A,TRUE,"general";"via3",#N/A,TRUE,"general"}</definedName>
    <definedName name="gfhf" localSheetId="1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1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14" hidden="1">{"TAB1",#N/A,TRUE,"GENERAL";"TAB2",#N/A,TRUE,"GENERAL";"TAB3",#N/A,TRUE,"GENERAL";"TAB4",#N/A,TRUE,"GENERAL";"TAB5",#N/A,TRUE,"GENERAL"}</definedName>
    <definedName name="gfhfdh" localSheetId="1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9" hidden="1">{"TAB1",#N/A,TRUE,"GENERAL";"TAB2",#N/A,TRUE,"GENERAL";"TAB3",#N/A,TRUE,"GENERAL";"TAB4",#N/A,TRUE,"GENERAL";"TAB5",#N/A,TRUE,"GENERAL"}</definedName>
    <definedName name="gfhfdh" localSheetId="1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1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14" hidden="1">{"TAB1",#N/A,TRUE,"GENERAL";"TAB2",#N/A,TRUE,"GENERAL";"TAB3",#N/A,TRUE,"GENERAL";"TAB4",#N/A,TRUE,"GENERAL";"TAB5",#N/A,TRUE,"GENERAL"}</definedName>
    <definedName name="gfhgfh" localSheetId="1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9" hidden="1">{"TAB1",#N/A,TRUE,"GENERAL";"TAB2",#N/A,TRUE,"GENERAL";"TAB3",#N/A,TRUE,"GENERAL";"TAB4",#N/A,TRUE,"GENERAL";"TAB5",#N/A,TRUE,"GENERAL"}</definedName>
    <definedName name="gfhgfh" localSheetId="1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1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14" hidden="1">{"TAB1",#N/A,TRUE,"GENERAL";"TAB2",#N/A,TRUE,"GENERAL";"TAB3",#N/A,TRUE,"GENERAL";"TAB4",#N/A,TRUE,"GENERAL";"TAB5",#N/A,TRUE,"GENERAL"}</definedName>
    <definedName name="GFJHGJ" localSheetId="1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9" hidden="1">{"TAB1",#N/A,TRUE,"GENERAL";"TAB2",#N/A,TRUE,"GENERAL";"TAB3",#N/A,TRUE,"GENERAL";"TAB4",#N/A,TRUE,"GENERAL";"TAB5",#N/A,TRUE,"GENERAL"}</definedName>
    <definedName name="GFJHGJ" localSheetId="1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1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6" hidden="1">{"via1",#N/A,TRUE,"general";"via2",#N/A,TRUE,"general";"via3",#N/A,TRUE,"general"}</definedName>
    <definedName name="gfjjh" localSheetId="14" hidden="1">{"via1",#N/A,TRUE,"general";"via2",#N/A,TRUE,"general";"via3",#N/A,TRUE,"general"}</definedName>
    <definedName name="gfjjh" localSheetId="1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10" hidden="1">{"via1",#N/A,TRUE,"general";"via2",#N/A,TRUE,"general";"via3",#N/A,TRUE,"general"}</definedName>
    <definedName name="gfjjh" localSheetId="9" hidden="1">{"via1",#N/A,TRUE,"general";"via2",#N/A,TRUE,"general";"via3",#N/A,TRUE,"general"}</definedName>
    <definedName name="gfjjh" localSheetId="1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11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14" hidden="1">{"via1",#N/A,TRUE,"general";"via2",#N/A,TRUE,"general";"via3",#N/A,TRUE,"general"}</definedName>
    <definedName name="gfutyj6" localSheetId="1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9" hidden="1">{"via1",#N/A,TRUE,"general";"via2",#N/A,TRUE,"general";"via3",#N/A,TRUE,"general"}</definedName>
    <definedName name="gfutyj6" localSheetId="1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1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14" hidden="1">{"TAB1",#N/A,TRUE,"GENERAL";"TAB2",#N/A,TRUE,"GENERAL";"TAB3",#N/A,TRUE,"GENERAL";"TAB4",#N/A,TRUE,"GENERAL";"TAB5",#N/A,TRUE,"GENERAL"}</definedName>
    <definedName name="gg" localSheetId="1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10" hidden="1">{"TAB1",#N/A,TRUE,"GENERAL";"TAB2",#N/A,TRUE,"GENERAL";"TAB3",#N/A,TRUE,"GENERAL";"TAB4",#N/A,TRUE,"GENERAL";"TAB5",#N/A,TRUE,"GENERAL"}</definedName>
    <definedName name="gg" localSheetId="9" hidden="1">{"TAB1",#N/A,TRUE,"GENERAL";"TAB2",#N/A,TRUE,"GENERAL";"TAB3",#N/A,TRUE,"GENERAL";"TAB4",#N/A,TRUE,"GENERAL";"TAB5",#N/A,TRUE,"GENERAL"}</definedName>
    <definedName name="gg" localSheetId="13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1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6" hidden="1">{"via1",#N/A,TRUE,"general";"via2",#N/A,TRUE,"general";"via3",#N/A,TRUE,"general"}</definedName>
    <definedName name="ggdr" localSheetId="14" hidden="1">{"via1",#N/A,TRUE,"general";"via2",#N/A,TRUE,"general";"via3",#N/A,TRUE,"general"}</definedName>
    <definedName name="ggdr" localSheetId="1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10" hidden="1">{"via1",#N/A,TRUE,"general";"via2",#N/A,TRUE,"general";"via3",#N/A,TRUE,"general"}</definedName>
    <definedName name="ggdr" localSheetId="9" hidden="1">{"via1",#N/A,TRUE,"general";"via2",#N/A,TRUE,"general";"via3",#N/A,TRUE,"general"}</definedName>
    <definedName name="ggdr" localSheetId="1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1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14" hidden="1">{"TAB1",#N/A,TRUE,"GENERAL";"TAB2",#N/A,TRUE,"GENERAL";"TAB3",#N/A,TRUE,"GENERAL";"TAB4",#N/A,TRUE,"GENERAL";"TAB5",#N/A,TRUE,"GENERAL"}</definedName>
    <definedName name="ggerg" localSheetId="1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9" hidden="1">{"TAB1",#N/A,TRUE,"GENERAL";"TAB2",#N/A,TRUE,"GENERAL";"TAB3",#N/A,TRUE,"GENERAL";"TAB4",#N/A,TRUE,"GENERAL";"TAB5",#N/A,TRUE,"GENERAL"}</definedName>
    <definedName name="ggerg" localSheetId="1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1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14" hidden="1">{"TAB1",#N/A,TRUE,"GENERAL";"TAB2",#N/A,TRUE,"GENERAL";"TAB3",#N/A,TRUE,"GENERAL";"TAB4",#N/A,TRUE,"GENERAL";"TAB5",#N/A,TRUE,"GENERAL"}</definedName>
    <definedName name="gggb" localSheetId="1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9" hidden="1">{"TAB1",#N/A,TRUE,"GENERAL";"TAB2",#N/A,TRUE,"GENERAL";"TAB3",#N/A,TRUE,"GENERAL";"TAB4",#N/A,TRUE,"GENERAL";"TAB5",#N/A,TRUE,"GENERAL"}</definedName>
    <definedName name="gggb" localSheetId="1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1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6" hidden="1">{"via1",#N/A,TRUE,"general";"via2",#N/A,TRUE,"general";"via3",#N/A,TRUE,"general"}</definedName>
    <definedName name="gggg" localSheetId="14" hidden="1">{"via1",#N/A,TRUE,"general";"via2",#N/A,TRUE,"general";"via3",#N/A,TRUE,"general"}</definedName>
    <definedName name="gggg" localSheetId="1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10" hidden="1">{"via1",#N/A,TRUE,"general";"via2",#N/A,TRUE,"general";"via3",#N/A,TRUE,"general"}</definedName>
    <definedName name="gggg" localSheetId="9" hidden="1">{"via1",#N/A,TRUE,"general";"via2",#N/A,TRUE,"general";"via3",#N/A,TRUE,"general"}</definedName>
    <definedName name="gggg" localSheetId="1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1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14" hidden="1">{"TAB1",#N/A,TRUE,"GENERAL";"TAB2",#N/A,TRUE,"GENERAL";"TAB3",#N/A,TRUE,"GENERAL";"TAB4",#N/A,TRUE,"GENERAL";"TAB5",#N/A,TRUE,"GENERAL"}</definedName>
    <definedName name="ggggd" localSheetId="1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9" hidden="1">{"TAB1",#N/A,TRUE,"GENERAL";"TAB2",#N/A,TRUE,"GENERAL";"TAB3",#N/A,TRUE,"GENERAL";"TAB4",#N/A,TRUE,"GENERAL";"TAB5",#N/A,TRUE,"GENERAL"}</definedName>
    <definedName name="ggggd" localSheetId="1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1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6" hidden="1">{"via1",#N/A,TRUE,"general";"via2",#N/A,TRUE,"general";"via3",#N/A,TRUE,"general"}</definedName>
    <definedName name="gggggt" localSheetId="14" hidden="1">{"via1",#N/A,TRUE,"general";"via2",#N/A,TRUE,"general";"via3",#N/A,TRUE,"general"}</definedName>
    <definedName name="gggggt" localSheetId="1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10" hidden="1">{"via1",#N/A,TRUE,"general";"via2",#N/A,TRUE,"general";"via3",#N/A,TRUE,"general"}</definedName>
    <definedName name="gggggt" localSheetId="9" hidden="1">{"via1",#N/A,TRUE,"general";"via2",#N/A,TRUE,"general";"via3",#N/A,TRUE,"general"}</definedName>
    <definedName name="gggggt" localSheetId="1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1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14" hidden="1">{"TAB1",#N/A,TRUE,"GENERAL";"TAB2",#N/A,TRUE,"GENERAL";"TAB3",#N/A,TRUE,"GENERAL";"TAB4",#N/A,TRUE,"GENERAL";"TAB5",#N/A,TRUE,"GENERAL"}</definedName>
    <definedName name="gggghn" localSheetId="1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9" hidden="1">{"TAB1",#N/A,TRUE,"GENERAL";"TAB2",#N/A,TRUE,"GENERAL";"TAB3",#N/A,TRUE,"GENERAL";"TAB4",#N/A,TRUE,"GENERAL";"TAB5",#N/A,TRUE,"GENERAL"}</definedName>
    <definedName name="gggghn" localSheetId="1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1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14" hidden="1">{"TAB1",#N/A,TRUE,"GENERAL";"TAB2",#N/A,TRUE,"GENERAL";"TAB3",#N/A,TRUE,"GENERAL";"TAB4",#N/A,TRUE,"GENERAL";"TAB5",#N/A,TRUE,"GENERAL"}</definedName>
    <definedName name="ggggt" localSheetId="1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9" hidden="1">{"TAB1",#N/A,TRUE,"GENERAL";"TAB2",#N/A,TRUE,"GENERAL";"TAB3",#N/A,TRUE,"GENERAL";"TAB4",#N/A,TRUE,"GENERAL";"TAB5",#N/A,TRUE,"GENERAL"}</definedName>
    <definedName name="ggggt" localSheetId="1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1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14" hidden="1">{"TAB1",#N/A,TRUE,"GENERAL";"TAB2",#N/A,TRUE,"GENERAL";"TAB3",#N/A,TRUE,"GENERAL";"TAB4",#N/A,TRUE,"GENERAL";"TAB5",#N/A,TRUE,"GENERAL"}</definedName>
    <definedName name="ggggy" localSheetId="1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9" hidden="1">{"TAB1",#N/A,TRUE,"GENERAL";"TAB2",#N/A,TRUE,"GENERAL";"TAB3",#N/A,TRUE,"GENERAL";"TAB4",#N/A,TRUE,"GENERAL";"TAB5",#N/A,TRUE,"GENERAL"}</definedName>
    <definedName name="ggggy" localSheetId="1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1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6" hidden="1">{"via1",#N/A,TRUE,"general";"via2",#N/A,TRUE,"general";"via3",#N/A,TRUE,"general"}</definedName>
    <definedName name="gggtgd" localSheetId="14" hidden="1">{"via1",#N/A,TRUE,"general";"via2",#N/A,TRUE,"general";"via3",#N/A,TRUE,"general"}</definedName>
    <definedName name="gggtgd" localSheetId="1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10" hidden="1">{"via1",#N/A,TRUE,"general";"via2",#N/A,TRUE,"general";"via3",#N/A,TRUE,"general"}</definedName>
    <definedName name="gggtgd" localSheetId="9" hidden="1">{"via1",#N/A,TRUE,"general";"via2",#N/A,TRUE,"general";"via3",#N/A,TRUE,"general"}</definedName>
    <definedName name="gggtgd" localSheetId="1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1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14" hidden="1">{"via1",#N/A,TRUE,"general";"via2",#N/A,TRUE,"general";"via3",#N/A,TRUE,"general"}</definedName>
    <definedName name="ggtgt" localSheetId="1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10" hidden="1">{"via1",#N/A,TRUE,"general";"via2",#N/A,TRUE,"general";"via3",#N/A,TRUE,"general"}</definedName>
    <definedName name="ggtgt" localSheetId="9" hidden="1">{"via1",#N/A,TRUE,"general";"via2",#N/A,TRUE,"general";"via3",#N/A,TRUE,"general"}</definedName>
    <definedName name="ggtgt" localSheetId="1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1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6" hidden="1">{"via1",#N/A,TRUE,"general";"via2",#N/A,TRUE,"general";"via3",#N/A,TRUE,"general"}</definedName>
    <definedName name="ghdghuy" localSheetId="14" hidden="1">{"via1",#N/A,TRUE,"general";"via2",#N/A,TRUE,"general";"via3",#N/A,TRUE,"general"}</definedName>
    <definedName name="ghdghuy" localSheetId="1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9" hidden="1">{"via1",#N/A,TRUE,"general";"via2",#N/A,TRUE,"general";"via3",#N/A,TRUE,"general"}</definedName>
    <definedName name="ghdghuy" localSheetId="1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1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14" hidden="1">{"via1",#N/A,TRUE,"general";"via2",#N/A,TRUE,"general";"via3",#N/A,TRUE,"general"}</definedName>
    <definedName name="GHDP" localSheetId="1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9" hidden="1">{"via1",#N/A,TRUE,"general";"via2",#N/A,TRUE,"general";"via3",#N/A,TRUE,"general"}</definedName>
    <definedName name="GHDP" localSheetId="1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1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14" hidden="1">{"via1",#N/A,TRUE,"general";"via2",#N/A,TRUE,"general";"via3",#N/A,TRUE,"general"}</definedName>
    <definedName name="ghfg" localSheetId="1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9" hidden="1">{"via1",#N/A,TRUE,"general";"via2",#N/A,TRUE,"general";"via3",#N/A,TRUE,"general"}</definedName>
    <definedName name="ghfg" localSheetId="1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1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14" hidden="1">{"TAB1",#N/A,TRUE,"GENERAL";"TAB2",#N/A,TRUE,"GENERAL";"TAB3",#N/A,TRUE,"GENERAL";"TAB4",#N/A,TRUE,"GENERAL";"TAB5",#N/A,TRUE,"GENERAL"}</definedName>
    <definedName name="ghjghj" localSheetId="1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9" hidden="1">{"TAB1",#N/A,TRUE,"GENERAL";"TAB2",#N/A,TRUE,"GENERAL";"TAB3",#N/A,TRUE,"GENERAL";"TAB4",#N/A,TRUE,"GENERAL";"TAB5",#N/A,TRUE,"GENERAL"}</definedName>
    <definedName name="ghjghj" localSheetId="1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1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14" hidden="1">{"TAB1",#N/A,TRUE,"GENERAL";"TAB2",#N/A,TRUE,"GENERAL";"TAB3",#N/A,TRUE,"GENERAL";"TAB4",#N/A,TRUE,"GENERAL";"TAB5",#N/A,TRUE,"GENERAL"}</definedName>
    <definedName name="GHKJHK" localSheetId="1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9" hidden="1">{"TAB1",#N/A,TRUE,"GENERAL";"TAB2",#N/A,TRUE,"GENERAL";"TAB3",#N/A,TRUE,"GENERAL";"TAB4",#N/A,TRUE,"GENERAL";"TAB5",#N/A,TRUE,"GENERAL"}</definedName>
    <definedName name="GHKJHK" localSheetId="1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1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I">#REF!</definedName>
    <definedName name="giova">#REF!</definedName>
    <definedName name="GJ">#REF!</definedName>
    <definedName name="GJHVCB" localSheetId="6" hidden="1">{"TAB1",#N/A,TRUE,"GENERAL";"TAB2",#N/A,TRUE,"GENERAL";"TAB3",#N/A,TRUE,"GENERAL";"TAB4",#N/A,TRUE,"GENERAL";"TAB5",#N/A,TRUE,"GENERAL"}</definedName>
    <definedName name="GJHVCB" localSheetId="14" hidden="1">{"TAB1",#N/A,TRUE,"GENERAL";"TAB2",#N/A,TRUE,"GENERAL";"TAB3",#N/A,TRUE,"GENERAL";"TAB4",#N/A,TRUE,"GENERAL";"TAB5",#N/A,TRUE,"GENERAL"}</definedName>
    <definedName name="GJHVCB" localSheetId="1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10" hidden="1">{"TAB1",#N/A,TRUE,"GENERAL";"TAB2",#N/A,TRUE,"GENERAL";"TAB3",#N/A,TRUE,"GENERAL";"TAB4",#N/A,TRUE,"GENERAL";"TAB5",#N/A,TRUE,"GENERAL"}</definedName>
    <definedName name="GJHVCB" localSheetId="9" hidden="1">{"TAB1",#N/A,TRUE,"GENERAL";"TAB2",#N/A,TRUE,"GENERAL";"TAB3",#N/A,TRUE,"GENERAL";"TAB4",#N/A,TRUE,"GENERAL";"TAB5",#N/A,TRUE,"GENERAL"}</definedName>
    <definedName name="GJHVCB" localSheetId="1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1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6" hidden="1">{"via1",#N/A,TRUE,"general";"via2",#N/A,TRUE,"general";"via3",#N/A,TRUE,"general"}</definedName>
    <definedName name="gk" localSheetId="14" hidden="1">{"via1",#N/A,TRUE,"general";"via2",#N/A,TRUE,"general";"via3",#N/A,TRUE,"general"}</definedName>
    <definedName name="gk" localSheetId="1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10" hidden="1">{"via1",#N/A,TRUE,"general";"via2",#N/A,TRUE,"general";"via3",#N/A,TRUE,"general"}</definedName>
    <definedName name="gk" localSheetId="9" hidden="1">{"via1",#N/A,TRUE,"general";"via2",#N/A,TRUE,"general";"via3",#N/A,TRUE,"general"}</definedName>
    <definedName name="gk" localSheetId="1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11" hidden="1">{"via1",#N/A,TRUE,"general";"via2",#N/A,TRUE,"general";"via3",#N/A,TRUE,"general"}</definedName>
    <definedName name="gk" hidden="1">{"via1",#N/A,TRUE,"general";"via2",#N/A,TRUE,"general";"via3",#N/A,TRUE,"general"}</definedName>
    <definedName name="GL">#REF!</definedName>
    <definedName name="GM">#REF!</definedName>
    <definedName name="gmvsa">#REF!</definedName>
    <definedName name="GN">#REF!</definedName>
    <definedName name="GO">#REF!</definedName>
    <definedName name="GP">#REF!</definedName>
    <definedName name="GPS">#REF!</definedName>
    <definedName name="GQ">#REF!</definedName>
    <definedName name="GR">#REF!</definedName>
    <definedName name="GRAF1ANO" localSheetId="6" hidden="1">{"via1",#N/A,TRUE,"general";"via2",#N/A,TRUE,"general";"via3",#N/A,TRUE,"general"}</definedName>
    <definedName name="GRAF1ANO" localSheetId="14" hidden="1">{"via1",#N/A,TRUE,"general";"via2",#N/A,TRUE,"general";"via3",#N/A,TRUE,"general"}</definedName>
    <definedName name="GRAF1ANO" localSheetId="1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10" hidden="1">{"via1",#N/A,TRUE,"general";"via2",#N/A,TRUE,"general";"via3",#N/A,TRUE,"general"}</definedName>
    <definedName name="GRAF1ANO" localSheetId="9" hidden="1">{"via1",#N/A,TRUE,"general";"via2",#N/A,TRUE,"general";"via3",#N/A,TRUE,"general"}</definedName>
    <definedName name="GRAF1ANO" localSheetId="1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1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14" hidden="1">{"TAB1",#N/A,TRUE,"GENERAL";"TAB2",#N/A,TRUE,"GENERAL";"TAB3",#N/A,TRUE,"GENERAL";"TAB4",#N/A,TRUE,"GENERAL";"TAB5",#N/A,TRUE,"GENERAL"}</definedName>
    <definedName name="GRAF1AÑO" localSheetId="1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9" hidden="1">{"TAB1",#N/A,TRUE,"GENERAL";"TAB2",#N/A,TRUE,"GENERAL";"TAB3",#N/A,TRUE,"GENERAL";"TAB4",#N/A,TRUE,"GENERAL";"TAB5",#N/A,TRUE,"GENERAL"}</definedName>
    <definedName name="GRAF1AÑO" localSheetId="1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1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MA">#REF!</definedName>
    <definedName name="GRAP">#REF!</definedName>
    <definedName name="grapas">#REF!</definedName>
    <definedName name="GRAV2">#REF!</definedName>
    <definedName name="GRAV3">#REF!</definedName>
    <definedName name="GRAV4">#REF!</definedName>
    <definedName name="Grava">#REF!</definedName>
    <definedName name="GRAVILLA">#REF!</definedName>
    <definedName name="gregds" localSheetId="6" hidden="1">{"TAB1",#N/A,TRUE,"GENERAL";"TAB2",#N/A,TRUE,"GENERAL";"TAB3",#N/A,TRUE,"GENERAL";"TAB4",#N/A,TRUE,"GENERAL";"TAB5",#N/A,TRUE,"GENERAL"}</definedName>
    <definedName name="gregds" localSheetId="14" hidden="1">{"TAB1",#N/A,TRUE,"GENERAL";"TAB2",#N/A,TRUE,"GENERAL";"TAB3",#N/A,TRUE,"GENERAL";"TAB4",#N/A,TRUE,"GENERAL";"TAB5",#N/A,TRUE,"GENERAL"}</definedName>
    <definedName name="gregds" localSheetId="1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10" hidden="1">{"TAB1",#N/A,TRUE,"GENERAL";"TAB2",#N/A,TRUE,"GENERAL";"TAB3",#N/A,TRUE,"GENERAL";"TAB4",#N/A,TRUE,"GENERAL";"TAB5",#N/A,TRUE,"GENERAL"}</definedName>
    <definedName name="gregds" localSheetId="9" hidden="1">{"TAB1",#N/A,TRUE,"GENERAL";"TAB2",#N/A,TRUE,"GENERAL";"TAB3",#N/A,TRUE,"GENERAL";"TAB4",#N/A,TRUE,"GENERAL";"TAB5",#N/A,TRUE,"GENERAL"}</definedName>
    <definedName name="gregds" localSheetId="1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1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14" hidden="1">{"TAB1",#N/A,TRUE,"GENERAL";"TAB2",#N/A,TRUE,"GENERAL";"TAB3",#N/A,TRUE,"GENERAL";"TAB4",#N/A,TRUE,"GENERAL";"TAB5",#N/A,TRUE,"GENERAL"}</definedName>
    <definedName name="grehrtyh" localSheetId="1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9" hidden="1">{"TAB1",#N/A,TRUE,"GENERAL";"TAB2",#N/A,TRUE,"GENERAL";"TAB3",#N/A,TRUE,"GENERAL";"TAB4",#N/A,TRUE,"GENERAL";"TAB5",#N/A,TRUE,"GENERAL"}</definedName>
    <definedName name="grehrtyh" localSheetId="1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1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6" hidden="1">{"via1",#N/A,TRUE,"general";"via2",#N/A,TRUE,"general";"via3",#N/A,TRUE,"general"}</definedName>
    <definedName name="grggwero" localSheetId="14" hidden="1">{"via1",#N/A,TRUE,"general";"via2",#N/A,TRUE,"general";"via3",#N/A,TRUE,"general"}</definedName>
    <definedName name="grggwero" localSheetId="1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10" hidden="1">{"via1",#N/A,TRUE,"general";"via2",#N/A,TRUE,"general";"via3",#N/A,TRUE,"general"}</definedName>
    <definedName name="grggwero" localSheetId="9" hidden="1">{"via1",#N/A,TRUE,"general";"via2",#N/A,TRUE,"general";"via3",#N/A,TRUE,"general"}</definedName>
    <definedName name="grggwero" localSheetId="1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11" hidden="1">{"via1",#N/A,TRUE,"general";"via2",#N/A,TRUE,"general";"via3",#N/A,TRUE,"general"}</definedName>
    <definedName name="grggwero" hidden="1">{"via1",#N/A,TRUE,"general";"via2",#N/A,TRUE,"general";"via3",#N/A,TRUE,"general"}</definedName>
    <definedName name="GRIFDUC">#REF!</definedName>
    <definedName name="GRIFERIA">#REF!</definedName>
    <definedName name="GRIFERIA_DUCHA">#REF!</definedName>
    <definedName name="GRIFERIA_LAVAPLATOS">#REF!</definedName>
    <definedName name="grtyerh" localSheetId="6" hidden="1">{"TAB1",#N/A,TRUE,"GENERAL";"TAB2",#N/A,TRUE,"GENERAL";"TAB3",#N/A,TRUE,"GENERAL";"TAB4",#N/A,TRUE,"GENERAL";"TAB5",#N/A,TRUE,"GENERAL"}</definedName>
    <definedName name="grtyerh" localSheetId="14" hidden="1">{"TAB1",#N/A,TRUE,"GENERAL";"TAB2",#N/A,TRUE,"GENERAL";"TAB3",#N/A,TRUE,"GENERAL";"TAB4",#N/A,TRUE,"GENERAL";"TAB5",#N/A,TRUE,"GENERAL"}</definedName>
    <definedName name="grtyerh" localSheetId="1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9" hidden="1">{"TAB1",#N/A,TRUE,"GENERAL";"TAB2",#N/A,TRUE,"GENERAL";"TAB3",#N/A,TRUE,"GENERAL";"TAB4",#N/A,TRUE,"GENERAL";"TAB5",#N/A,TRUE,"GENERAL"}</definedName>
    <definedName name="grtyerh" localSheetId="1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1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">#REF!</definedName>
    <definedName name="GSDG" localSheetId="6" hidden="1">{"TAB1",#N/A,TRUE,"GENERAL";"TAB2",#N/A,TRUE,"GENERAL";"TAB3",#N/A,TRUE,"GENERAL";"TAB4",#N/A,TRUE,"GENERAL";"TAB5",#N/A,TRUE,"GENERAL"}</definedName>
    <definedName name="GSDG" localSheetId="14" hidden="1">{"TAB1",#N/A,TRUE,"GENERAL";"TAB2",#N/A,TRUE,"GENERAL";"TAB3",#N/A,TRUE,"GENERAL";"TAB4",#N/A,TRUE,"GENERAL";"TAB5",#N/A,TRUE,"GENERAL"}</definedName>
    <definedName name="GSDG" localSheetId="1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9" hidden="1">{"TAB1",#N/A,TRUE,"GENERAL";"TAB2",#N/A,TRUE,"GENERAL";"TAB3",#N/A,TRUE,"GENERAL";"TAB4",#N/A,TRUE,"GENERAL";"TAB5",#N/A,TRUE,"GENERAL"}</definedName>
    <definedName name="GSDG" localSheetId="1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1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6" hidden="1">{"via1",#N/A,TRUE,"general";"via2",#N/A,TRUE,"general";"via3",#N/A,TRUE,"general"}</definedName>
    <definedName name="gsfsf" localSheetId="14" hidden="1">{"via1",#N/A,TRUE,"general";"via2",#N/A,TRUE,"general";"via3",#N/A,TRUE,"general"}</definedName>
    <definedName name="gsfsf" localSheetId="1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10" hidden="1">{"via1",#N/A,TRUE,"general";"via2",#N/A,TRUE,"general";"via3",#N/A,TRUE,"general"}</definedName>
    <definedName name="gsfsf" localSheetId="9" hidden="1">{"via1",#N/A,TRUE,"general";"via2",#N/A,TRUE,"general";"via3",#N/A,TRUE,"general"}</definedName>
    <definedName name="gsfsf" localSheetId="1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11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gt" localSheetId="6" hidden="1">{"via1",#N/A,TRUE,"general";"via2",#N/A,TRUE,"general";"via3",#N/A,TRUE,"general"}</definedName>
    <definedName name="gtgt" localSheetId="14" hidden="1">{"via1",#N/A,TRUE,"general";"via2",#N/A,TRUE,"general";"via3",#N/A,TRUE,"general"}</definedName>
    <definedName name="gtgt" localSheetId="1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9" hidden="1">{"via1",#N/A,TRUE,"general";"via2",#N/A,TRUE,"general";"via3",#N/A,TRUE,"general"}</definedName>
    <definedName name="gtgt" localSheetId="1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1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14" hidden="1">{"via1",#N/A,TRUE,"general";"via2",#N/A,TRUE,"general";"via3",#N/A,TRUE,"general"}</definedName>
    <definedName name="gtgtg" localSheetId="1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9" hidden="1">{"via1",#N/A,TRUE,"general";"via2",#N/A,TRUE,"general";"via3",#N/A,TRUE,"general"}</definedName>
    <definedName name="gtgtg" localSheetId="1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1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14" hidden="1">{"via1",#N/A,TRUE,"general";"via2",#N/A,TRUE,"general";"via3",#N/A,TRUE,"general"}</definedName>
    <definedName name="gtgtgff" localSheetId="1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9" hidden="1">{"via1",#N/A,TRUE,"general";"via2",#N/A,TRUE,"general";"via3",#N/A,TRUE,"general"}</definedName>
    <definedName name="gtgtgff" localSheetId="1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1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14" hidden="1">{"TAB1",#N/A,TRUE,"GENERAL";"TAB2",#N/A,TRUE,"GENERAL";"TAB3",#N/A,TRUE,"GENERAL";"TAB4",#N/A,TRUE,"GENERAL";"TAB5",#N/A,TRUE,"GENERAL"}</definedName>
    <definedName name="gtgtgyh" localSheetId="1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9" hidden="1">{"TAB1",#N/A,TRUE,"GENERAL";"TAB2",#N/A,TRUE,"GENERAL";"TAB3",#N/A,TRUE,"GENERAL";"TAB4",#N/A,TRUE,"GENERAL";"TAB5",#N/A,TRUE,"GENERAL"}</definedName>
    <definedName name="gtgtgyh" localSheetId="1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1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14" hidden="1">{"TAB1",#N/A,TRUE,"GENERAL";"TAB2",#N/A,TRUE,"GENERAL";"TAB3",#N/A,TRUE,"GENERAL";"TAB4",#N/A,TRUE,"GENERAL";"TAB5",#N/A,TRUE,"GENERAL"}</definedName>
    <definedName name="gtgth" localSheetId="1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9" hidden="1">{"TAB1",#N/A,TRUE,"GENERAL";"TAB2",#N/A,TRUE,"GENERAL";"TAB3",#N/A,TRUE,"GENERAL";"TAB4",#N/A,TRUE,"GENERAL";"TAB5",#N/A,TRUE,"GENERAL"}</definedName>
    <definedName name="gtgth" localSheetId="1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1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U">#REF!</definedName>
    <definedName name="GUADAÑ">#REF!</definedName>
    <definedName name="guia">#REF!</definedName>
    <definedName name="GV">#REF!</definedName>
    <definedName name="GW">#REF!</definedName>
    <definedName name="GX">#REF!</definedName>
    <definedName name="GY">#REF!</definedName>
    <definedName name="GZ">#REF!</definedName>
    <definedName name="H">#REF!</definedName>
    <definedName name="h75mh">#REF!</definedName>
    <definedName name="h9h" localSheetId="6" hidden="1">{"via1",#N/A,TRUE,"general";"via2",#N/A,TRUE,"general";"via3",#N/A,TRUE,"general"}</definedName>
    <definedName name="h9h" localSheetId="14" hidden="1">{"via1",#N/A,TRUE,"general";"via2",#N/A,TRUE,"general";"via3",#N/A,TRUE,"general"}</definedName>
    <definedName name="h9h" localSheetId="1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10" hidden="1">{"via1",#N/A,TRUE,"general";"via2",#N/A,TRUE,"general";"via3",#N/A,TRUE,"general"}</definedName>
    <definedName name="h9h" localSheetId="9" hidden="1">{"via1",#N/A,TRUE,"general";"via2",#N/A,TRUE,"general";"via3",#N/A,TRUE,"general"}</definedName>
    <definedName name="h9h" localSheetId="1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1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ITANTES">#REF!</definedName>
    <definedName name="HACER" localSheetId="12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B">#REF!</definedName>
    <definedName name="hbfdhrw" localSheetId="6" hidden="1">{"TAB1",#N/A,TRUE,"GENERAL";"TAB2",#N/A,TRUE,"GENERAL";"TAB3",#N/A,TRUE,"GENERAL";"TAB4",#N/A,TRUE,"GENERAL";"TAB5",#N/A,TRUE,"GENERAL"}</definedName>
    <definedName name="hbfdhrw" localSheetId="14" hidden="1">{"TAB1",#N/A,TRUE,"GENERAL";"TAB2",#N/A,TRUE,"GENERAL";"TAB3",#N/A,TRUE,"GENERAL";"TAB4",#N/A,TRUE,"GENERAL";"TAB5",#N/A,TRUE,"GENERAL"}</definedName>
    <definedName name="hbfdhrw" localSheetId="1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9" hidden="1">{"TAB1",#N/A,TRUE,"GENERAL";"TAB2",#N/A,TRUE,"GENERAL";"TAB3",#N/A,TRUE,"GENERAL";"TAB4",#N/A,TRUE,"GENERAL";"TAB5",#N/A,TRUE,"GENERAL"}</definedName>
    <definedName name="hbfdhrw" localSheetId="1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1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C78MH">#REF!</definedName>
    <definedName name="HD">#REF!</definedName>
    <definedName name="hdfh" localSheetId="6" hidden="1">{"via1",#N/A,TRUE,"general";"via2",#N/A,TRUE,"general";"via3",#N/A,TRUE,"general"}</definedName>
    <definedName name="hdfh" localSheetId="14" hidden="1">{"via1",#N/A,TRUE,"general";"via2",#N/A,TRUE,"general";"via3",#N/A,TRUE,"general"}</definedName>
    <definedName name="hdfh" localSheetId="1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10" hidden="1">{"via1",#N/A,TRUE,"general";"via2",#N/A,TRUE,"general";"via3",#N/A,TRUE,"general"}</definedName>
    <definedName name="hdfh" localSheetId="9" hidden="1">{"via1",#N/A,TRUE,"general";"via2",#N/A,TRUE,"general";"via3",#N/A,TRUE,"general"}</definedName>
    <definedName name="hdfh" localSheetId="1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1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14" hidden="1">{"TAB1",#N/A,TRUE,"GENERAL";"TAB2",#N/A,TRUE,"GENERAL";"TAB3",#N/A,TRUE,"GENERAL";"TAB4",#N/A,TRUE,"GENERAL";"TAB5",#N/A,TRUE,"GENERAL"}</definedName>
    <definedName name="hdfh4" localSheetId="1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9" hidden="1">{"TAB1",#N/A,TRUE,"GENERAL";"TAB2",#N/A,TRUE,"GENERAL";"TAB3",#N/A,TRUE,"GENERAL";"TAB4",#N/A,TRUE,"GENERAL";"TAB5",#N/A,TRUE,"GENERAL"}</definedName>
    <definedName name="hdfh4" localSheetId="1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1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14" hidden="1">{"TAB1",#N/A,TRUE,"GENERAL";"TAB2",#N/A,TRUE,"GENERAL";"TAB3",#N/A,TRUE,"GENERAL";"TAB4",#N/A,TRUE,"GENERAL";"TAB5",#N/A,TRUE,"GENERAL"}</definedName>
    <definedName name="hdfhwq" localSheetId="1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9" hidden="1">{"TAB1",#N/A,TRUE,"GENERAL";"TAB2",#N/A,TRUE,"GENERAL";"TAB3",#N/A,TRUE,"GENERAL";"TAB4",#N/A,TRUE,"GENERAL";"TAB5",#N/A,TRUE,"GENERAL"}</definedName>
    <definedName name="hdfhwq" localSheetId="1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1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6" hidden="1">{"via1",#N/A,TRUE,"general";"via2",#N/A,TRUE,"general";"via3",#N/A,TRUE,"general"}</definedName>
    <definedName name="hdgh" localSheetId="14" hidden="1">{"via1",#N/A,TRUE,"general";"via2",#N/A,TRUE,"general";"via3",#N/A,TRUE,"general"}</definedName>
    <definedName name="hdgh" localSheetId="1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10" hidden="1">{"via1",#N/A,TRUE,"general";"via2",#N/A,TRUE,"general";"via3",#N/A,TRUE,"general"}</definedName>
    <definedName name="hdgh" localSheetId="9" hidden="1">{"via1",#N/A,TRUE,"general";"via2",#N/A,TRUE,"general";"via3",#N/A,TRUE,"general"}</definedName>
    <definedName name="hdgh" localSheetId="1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1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14" hidden="1">{"TAB1",#N/A,TRUE,"GENERAL";"TAB2",#N/A,TRUE,"GENERAL";"TAB3",#N/A,TRUE,"GENERAL";"TAB4",#N/A,TRUE,"GENERAL";"TAB5",#N/A,TRUE,"GENERAL"}</definedName>
    <definedName name="hdhf" localSheetId="1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9" hidden="1">{"TAB1",#N/A,TRUE,"GENERAL";"TAB2",#N/A,TRUE,"GENERAL";"TAB3",#N/A,TRUE,"GENERAL";"TAB4",#N/A,TRUE,"GENERAL";"TAB5",#N/A,TRUE,"GENERAL"}</definedName>
    <definedName name="hdhf" localSheetId="1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1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">#REF!</definedName>
    <definedName name="HERRCAJA">#REF!</definedName>
    <definedName name="HF">#REF!</definedName>
    <definedName name="hfgh" localSheetId="6" hidden="1">{"via1",#N/A,TRUE,"general";"via2",#N/A,TRUE,"general";"via3",#N/A,TRUE,"general"}</definedName>
    <definedName name="hfgh" localSheetId="14" hidden="1">{"via1",#N/A,TRUE,"general";"via2",#N/A,TRUE,"general";"via3",#N/A,TRUE,"general"}</definedName>
    <definedName name="hfgh" localSheetId="1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10" hidden="1">{"via1",#N/A,TRUE,"general";"via2",#N/A,TRUE,"general";"via3",#N/A,TRUE,"general"}</definedName>
    <definedName name="hfgh" localSheetId="9" hidden="1">{"via1",#N/A,TRUE,"general";"via2",#N/A,TRUE,"general";"via3",#N/A,TRUE,"general"}</definedName>
    <definedName name="hfgh" localSheetId="1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1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14" hidden="1">{"TAB1",#N/A,TRUE,"GENERAL";"TAB2",#N/A,TRUE,"GENERAL";"TAB3",#N/A,TRUE,"GENERAL";"TAB4",#N/A,TRUE,"GENERAL";"TAB5",#N/A,TRUE,"GENERAL"}</definedName>
    <definedName name="hfh" localSheetId="1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9" hidden="1">{"TAB1",#N/A,TRUE,"GENERAL";"TAB2",#N/A,TRUE,"GENERAL";"TAB3",#N/A,TRUE,"GENERAL";"TAB4",#N/A,TRUE,"GENERAL";"TAB5",#N/A,TRUE,"GENERAL"}</definedName>
    <definedName name="hfh" localSheetId="1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1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14" hidden="1">{"TAB1",#N/A,TRUE,"GENERAL";"TAB2",#N/A,TRUE,"GENERAL";"TAB3",#N/A,TRUE,"GENERAL";"TAB4",#N/A,TRUE,"GENERAL";"TAB5",#N/A,TRUE,"GENERAL"}</definedName>
    <definedName name="hfhg" localSheetId="1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9" hidden="1">{"TAB1",#N/A,TRUE,"GENERAL";"TAB2",#N/A,TRUE,"GENERAL";"TAB3",#N/A,TRUE,"GENERAL";"TAB4",#N/A,TRUE,"GENERAL";"TAB5",#N/A,TRUE,"GENERAL"}</definedName>
    <definedName name="hfhg" localSheetId="1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1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6" hidden="1">{"via1",#N/A,TRUE,"general";"via2",#N/A,TRUE,"general";"via3",#N/A,TRUE,"general"}</definedName>
    <definedName name="hfthr" localSheetId="14" hidden="1">{"via1",#N/A,TRUE,"general";"via2",#N/A,TRUE,"general";"via3",#N/A,TRUE,"general"}</definedName>
    <definedName name="hfthr" localSheetId="1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10" hidden="1">{"via1",#N/A,TRUE,"general";"via2",#N/A,TRUE,"general";"via3",#N/A,TRUE,"general"}</definedName>
    <definedName name="hfthr" localSheetId="9" hidden="1">{"via1",#N/A,TRUE,"general";"via2",#N/A,TRUE,"general";"via3",#N/A,TRUE,"general"}</definedName>
    <definedName name="hfthr" localSheetId="1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1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14" hidden="1">{"via1",#N/A,TRUE,"general";"via2",#N/A,TRUE,"general";"via3",#N/A,TRUE,"general"}</definedName>
    <definedName name="hg" localSheetId="1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9" hidden="1">{"via1",#N/A,TRUE,"general";"via2",#N/A,TRUE,"general";"via3",#N/A,TRUE,"general"}</definedName>
    <definedName name="hg" localSheetId="1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1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14" hidden="1">{"via1",#N/A,TRUE,"general";"via2",#N/A,TRUE,"general";"via3",#N/A,TRUE,"general"}</definedName>
    <definedName name="HGFH" localSheetId="1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9" hidden="1">{"via1",#N/A,TRUE,"general";"via2",#N/A,TRUE,"general";"via3",#N/A,TRUE,"general"}</definedName>
    <definedName name="HGFH" localSheetId="1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1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14" hidden="1">{"via1",#N/A,TRUE,"general";"via2",#N/A,TRUE,"general";"via3",#N/A,TRUE,"general"}</definedName>
    <definedName name="hgfhty" localSheetId="1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9" hidden="1">{"via1",#N/A,TRUE,"general";"via2",#N/A,TRUE,"general";"via3",#N/A,TRUE,"general"}</definedName>
    <definedName name="hgfhty" localSheetId="1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1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14" hidden="1">{"TAB1",#N/A,TRUE,"GENERAL";"TAB2",#N/A,TRUE,"GENERAL";"TAB3",#N/A,TRUE,"GENERAL";"TAB4",#N/A,TRUE,"GENERAL";"TAB5",#N/A,TRUE,"GENERAL"}</definedName>
    <definedName name="HGHFH7" localSheetId="1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9" hidden="1">{"TAB1",#N/A,TRUE,"GENERAL";"TAB2",#N/A,TRUE,"GENERAL";"TAB3",#N/A,TRUE,"GENERAL";"TAB4",#N/A,TRUE,"GENERAL";"TAB5",#N/A,TRUE,"GENERAL"}</definedName>
    <definedName name="HGHFH7" localSheetId="1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1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14" hidden="1">{"TAB1",#N/A,TRUE,"GENERAL";"TAB2",#N/A,TRUE,"GENERAL";"TAB3",#N/A,TRUE,"GENERAL";"TAB4",#N/A,TRUE,"GENERAL";"TAB5",#N/A,TRUE,"GENERAL"}</definedName>
    <definedName name="hghhj" localSheetId="1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10" hidden="1">{"TAB1",#N/A,TRUE,"GENERAL";"TAB2",#N/A,TRUE,"GENERAL";"TAB3",#N/A,TRUE,"GENERAL";"TAB4",#N/A,TRUE,"GENERAL";"TAB5",#N/A,TRUE,"GENERAL"}</definedName>
    <definedName name="hghhj" localSheetId="9" hidden="1">{"TAB1",#N/A,TRUE,"GENERAL";"TAB2",#N/A,TRUE,"GENERAL";"TAB3",#N/A,TRUE,"GENERAL";"TAB4",#N/A,TRUE,"GENERAL";"TAB5",#N/A,TRUE,"GENERAL"}</definedName>
    <definedName name="hghhj" localSheetId="1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1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6" hidden="1">{"via1",#N/A,TRUE,"general";"via2",#N/A,TRUE,"general";"via3",#N/A,TRUE,"general"}</definedName>
    <definedName name="hghydj" localSheetId="14" hidden="1">{"via1",#N/A,TRUE,"general";"via2",#N/A,TRUE,"general";"via3",#N/A,TRUE,"general"}</definedName>
    <definedName name="hghydj" localSheetId="1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10" hidden="1">{"via1",#N/A,TRUE,"general";"via2",#N/A,TRUE,"general";"via3",#N/A,TRUE,"general"}</definedName>
    <definedName name="hghydj" localSheetId="9" hidden="1">{"via1",#N/A,TRUE,"general";"via2",#N/A,TRUE,"general";"via3",#N/A,TRUE,"general"}</definedName>
    <definedName name="hghydj" localSheetId="1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1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14" hidden="1">{"via1",#N/A,TRUE,"general";"via2",#N/A,TRUE,"general";"via3",#N/A,TRUE,"general"}</definedName>
    <definedName name="hgjfjw" localSheetId="1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9" hidden="1">{"via1",#N/A,TRUE,"general";"via2",#N/A,TRUE,"general";"via3",#N/A,TRUE,"general"}</definedName>
    <definedName name="hgjfjw" localSheetId="1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1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14" hidden="1">{"TAB1",#N/A,TRUE,"GENERAL";"TAB2",#N/A,TRUE,"GENERAL";"TAB3",#N/A,TRUE,"GENERAL";"TAB4",#N/A,TRUE,"GENERAL";"TAB5",#N/A,TRUE,"GENERAL"}</definedName>
    <definedName name="HGJG" localSheetId="1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9" hidden="1">{"TAB1",#N/A,TRUE,"GENERAL";"TAB2",#N/A,TRUE,"GENERAL";"TAB3",#N/A,TRUE,"GENERAL";"TAB4",#N/A,TRUE,"GENERAL";"TAB5",#N/A,TRUE,"GENERAL"}</definedName>
    <definedName name="HGJG" localSheetId="1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1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4" hidden="1">#REF!</definedName>
    <definedName name="hh" hidden="1">#REF!</definedName>
    <definedName name="hhh" localSheetId="6" hidden="1">{"TAB1",#N/A,TRUE,"GENERAL";"TAB2",#N/A,TRUE,"GENERAL";"TAB3",#N/A,TRUE,"GENERAL";"TAB4",#N/A,TRUE,"GENERAL";"TAB5",#N/A,TRUE,"GENERAL"}</definedName>
    <definedName name="hhh" localSheetId="14" hidden="1">{"TAB1",#N/A,TRUE,"GENERAL";"TAB2",#N/A,TRUE,"GENERAL";"TAB3",#N/A,TRUE,"GENERAL";"TAB4",#N/A,TRUE,"GENERAL";"TAB5",#N/A,TRUE,"GENERAL"}</definedName>
    <definedName name="hhh" localSheetId="1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10" hidden="1">{"TAB1",#N/A,TRUE,"GENERAL";"TAB2",#N/A,TRUE,"GENERAL";"TAB3",#N/A,TRUE,"GENERAL";"TAB4",#N/A,TRUE,"GENERAL";"TAB5",#N/A,TRUE,"GENERAL"}</definedName>
    <definedName name="hhh" localSheetId="9" hidden="1">{"TAB1",#N/A,TRUE,"GENERAL";"TAB2",#N/A,TRUE,"GENERAL";"TAB3",#N/A,TRUE,"GENERAL";"TAB4",#N/A,TRUE,"GENERAL";"TAB5",#N/A,TRUE,"GENERAL"}</definedName>
    <definedName name="hhh" localSheetId="1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1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 localSheetId="1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hh" localSheetId="6" hidden="1">{"via1",#N/A,TRUE,"general";"via2",#N/A,TRUE,"general";"via3",#N/A,TRUE,"general"}</definedName>
    <definedName name="hhhhhh" localSheetId="14" hidden="1">{"via1",#N/A,TRUE,"general";"via2",#N/A,TRUE,"general";"via3",#N/A,TRUE,"general"}</definedName>
    <definedName name="hhhhhh" localSheetId="1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10" hidden="1">{"via1",#N/A,TRUE,"general";"via2",#N/A,TRUE,"general";"via3",#N/A,TRUE,"general"}</definedName>
    <definedName name="hhhhhh" localSheetId="9" hidden="1">{"via1",#N/A,TRUE,"general";"via2",#N/A,TRUE,"general";"via3",#N/A,TRUE,"general"}</definedName>
    <definedName name="hhhhhh" localSheetId="1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1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14" hidden="1">{"TAB1",#N/A,TRUE,"GENERAL";"TAB2",#N/A,TRUE,"GENERAL";"TAB3",#N/A,TRUE,"GENERAL";"TAB4",#N/A,TRUE,"GENERAL";"TAB5",#N/A,TRUE,"GENERAL"}</definedName>
    <definedName name="hhhhhho" localSheetId="1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10" hidden="1">{"TAB1",#N/A,TRUE,"GENERAL";"TAB2",#N/A,TRUE,"GENERAL";"TAB3",#N/A,TRUE,"GENERAL";"TAB4",#N/A,TRUE,"GENERAL";"TAB5",#N/A,TRUE,"GENERAL"}</definedName>
    <definedName name="hhhhhho" localSheetId="9" hidden="1">{"TAB1",#N/A,TRUE,"GENERAL";"TAB2",#N/A,TRUE,"GENERAL";"TAB3",#N/A,TRUE,"GENERAL";"TAB4",#N/A,TRUE,"GENERAL";"TAB5",#N/A,TRUE,"GENERAL"}</definedName>
    <definedName name="hhhhhho" localSheetId="1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1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14" hidden="1">{"TAB1",#N/A,TRUE,"GENERAL";"TAB2",#N/A,TRUE,"GENERAL";"TAB3",#N/A,TRUE,"GENERAL";"TAB4",#N/A,TRUE,"GENERAL";"TAB5",#N/A,TRUE,"GENERAL"}</definedName>
    <definedName name="hhhhhpy" localSheetId="1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9" hidden="1">{"TAB1",#N/A,TRUE,"GENERAL";"TAB2",#N/A,TRUE,"GENERAL";"TAB3",#N/A,TRUE,"GENERAL";"TAB4",#N/A,TRUE,"GENERAL";"TAB5",#N/A,TRUE,"GENERAL"}</definedName>
    <definedName name="hhhhhpy" localSheetId="1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1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6" hidden="1">{"via1",#N/A,TRUE,"general";"via2",#N/A,TRUE,"general";"via3",#N/A,TRUE,"general"}</definedName>
    <definedName name="hhhhth" localSheetId="14" hidden="1">{"via1",#N/A,TRUE,"general";"via2",#N/A,TRUE,"general";"via3",#N/A,TRUE,"general"}</definedName>
    <definedName name="hhhhth" localSheetId="1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10" hidden="1">{"via1",#N/A,TRUE,"general";"via2",#N/A,TRUE,"general";"via3",#N/A,TRUE,"general"}</definedName>
    <definedName name="hhhhth" localSheetId="9" hidden="1">{"via1",#N/A,TRUE,"general";"via2",#N/A,TRUE,"general";"via3",#N/A,TRUE,"general"}</definedName>
    <definedName name="hhhhth" localSheetId="1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1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14" hidden="1">{"TAB1",#N/A,TRUE,"GENERAL";"TAB2",#N/A,TRUE,"GENERAL";"TAB3",#N/A,TRUE,"GENERAL";"TAB4",#N/A,TRUE,"GENERAL";"TAB5",#N/A,TRUE,"GENERAL"}</definedName>
    <definedName name="hhhyhyh" localSheetId="1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9" hidden="1">{"TAB1",#N/A,TRUE,"GENERAL";"TAB2",#N/A,TRUE,"GENERAL";"TAB3",#N/A,TRUE,"GENERAL";"TAB4",#N/A,TRUE,"GENERAL";"TAB5",#N/A,TRUE,"GENERAL"}</definedName>
    <definedName name="hhhyhyh" localSheetId="1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1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6" hidden="1">{"via1",#N/A,TRUE,"general";"via2",#N/A,TRUE,"general";"via3",#N/A,TRUE,"general"}</definedName>
    <definedName name="hhtrhreh" localSheetId="14" hidden="1">{"via1",#N/A,TRUE,"general";"via2",#N/A,TRUE,"general";"via3",#N/A,TRUE,"general"}</definedName>
    <definedName name="hhtrhreh" localSheetId="1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10" hidden="1">{"via1",#N/A,TRUE,"general";"via2",#N/A,TRUE,"general";"via3",#N/A,TRUE,"general"}</definedName>
    <definedName name="hhtrhreh" localSheetId="9" hidden="1">{"via1",#N/A,TRUE,"general";"via2",#N/A,TRUE,"general";"via3",#N/A,TRUE,"general"}</definedName>
    <definedName name="hhtrhreh" localSheetId="1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11" hidden="1">{"via1",#N/A,TRUE,"general";"via2",#N/A,TRUE,"general";"via3",#N/A,TRUE,"general"}</definedName>
    <definedName name="hhtrhreh" hidden="1">{"via1",#N/A,TRUE,"general";"via2",#N/A,TRUE,"general";"via3",#N/A,TRUE,"general"}</definedName>
    <definedName name="HI">#REF!</definedName>
    <definedName name="Hid">#REF!</definedName>
    <definedName name="HIDRO4">#REF!</definedName>
    <definedName name="HIDRO6">#REF!</definedName>
    <definedName name="HIDRO8">#REF!</definedName>
    <definedName name="HJ">#REF!</definedName>
    <definedName name="hjfg" localSheetId="6" hidden="1">{"via1",#N/A,TRUE,"general";"via2",#N/A,TRUE,"general";"via3",#N/A,TRUE,"general"}</definedName>
    <definedName name="hjfg" localSheetId="14" hidden="1">{"via1",#N/A,TRUE,"general";"via2",#N/A,TRUE,"general";"via3",#N/A,TRUE,"general"}</definedName>
    <definedName name="hjfg" localSheetId="1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10" hidden="1">{"via1",#N/A,TRUE,"general";"via2",#N/A,TRUE,"general";"via3",#N/A,TRUE,"general"}</definedName>
    <definedName name="hjfg" localSheetId="9" hidden="1">{"via1",#N/A,TRUE,"general";"via2",#N/A,TRUE,"general";"via3",#N/A,TRUE,"general"}</definedName>
    <definedName name="hjfg" localSheetId="1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1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14" hidden="1">{"TAB1",#N/A,TRUE,"GENERAL";"TAB2",#N/A,TRUE,"GENERAL";"TAB3",#N/A,TRUE,"GENERAL";"TAB4",#N/A,TRUE,"GENERAL";"TAB5",#N/A,TRUE,"GENERAL"}</definedName>
    <definedName name="hjgh" localSheetId="1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9" hidden="1">{"TAB1",#N/A,TRUE,"GENERAL";"TAB2",#N/A,TRUE,"GENERAL";"TAB3",#N/A,TRUE,"GENERAL";"TAB4",#N/A,TRUE,"GENERAL";"TAB5",#N/A,TRUE,"GENERAL"}</definedName>
    <definedName name="hjgh" localSheetId="1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1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14" hidden="1">{"TAB1",#N/A,TRUE,"GENERAL";"TAB2",#N/A,TRUE,"GENERAL";"TAB3",#N/A,TRUE,"GENERAL";"TAB4",#N/A,TRUE,"GENERAL";"TAB5",#N/A,TRUE,"GENERAL"}</definedName>
    <definedName name="hjghj" localSheetId="1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9" hidden="1">{"TAB1",#N/A,TRUE,"GENERAL";"TAB2",#N/A,TRUE,"GENERAL";"TAB3",#N/A,TRUE,"GENERAL";"TAB4",#N/A,TRUE,"GENERAL";"TAB5",#N/A,TRUE,"GENERAL"}</definedName>
    <definedName name="hjghj" localSheetId="1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1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" localSheetId="12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g" localSheetId="6" hidden="1">{"TAB1",#N/A,TRUE,"GENERAL";"TAB2",#N/A,TRUE,"GENERAL";"TAB3",#N/A,TRUE,"GENERAL";"TAB4",#N/A,TRUE,"GENERAL";"TAB5",#N/A,TRUE,"GENERAL"}</definedName>
    <definedName name="hjhjhg" localSheetId="14" hidden="1">{"TAB1",#N/A,TRUE,"GENERAL";"TAB2",#N/A,TRUE,"GENERAL";"TAB3",#N/A,TRUE,"GENERAL";"TAB4",#N/A,TRUE,"GENERAL";"TAB5",#N/A,TRUE,"GENERAL"}</definedName>
    <definedName name="hjhjhg" localSheetId="1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9" hidden="1">{"TAB1",#N/A,TRUE,"GENERAL";"TAB2",#N/A,TRUE,"GENERAL";"TAB3",#N/A,TRUE,"GENERAL";"TAB4",#N/A,TRUE,"GENERAL";"TAB5",#N/A,TRUE,"GENERAL"}</definedName>
    <definedName name="hjhjhg" localSheetId="1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1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JHJ" localSheetId="1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KH" localSheetId="6" hidden="1">{"via1",#N/A,TRUE,"general";"via2",#N/A,TRUE,"general";"via3",#N/A,TRUE,"general"}</definedName>
    <definedName name="HJKH" localSheetId="14" hidden="1">{"via1",#N/A,TRUE,"general";"via2",#N/A,TRUE,"general";"via3",#N/A,TRUE,"general"}</definedName>
    <definedName name="HJKH" localSheetId="1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10" hidden="1">{"via1",#N/A,TRUE,"general";"via2",#N/A,TRUE,"general";"via3",#N/A,TRUE,"general"}</definedName>
    <definedName name="HJKH" localSheetId="9" hidden="1">{"via1",#N/A,TRUE,"general";"via2",#N/A,TRUE,"general";"via3",#N/A,TRUE,"general"}</definedName>
    <definedName name="HJKH" localSheetId="1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1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14" hidden="1">{"via1",#N/A,TRUE,"general";"via2",#N/A,TRUE,"general";"via3",#N/A,TRUE,"general"}</definedName>
    <definedName name="hjkjk" localSheetId="1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9" hidden="1">{"via1",#N/A,TRUE,"general";"via2",#N/A,TRUE,"general";"via3",#N/A,TRUE,"general"}</definedName>
    <definedName name="hjkjk" localSheetId="1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11" hidden="1">{"via1",#N/A,TRUE,"general";"via2",#N/A,TRUE,"general";"via3",#N/A,TRUE,"general"}</definedName>
    <definedName name="hjkjk" hidden="1">{"via1",#N/A,TRUE,"general";"via2",#N/A,TRUE,"general";"via3",#N/A,TRUE,"general"}</definedName>
    <definedName name="HK">#REF!</definedName>
    <definedName name="hkjhjkhkhk">#REF!</definedName>
    <definedName name="HL">#REF!</definedName>
    <definedName name="HM">#REF!</definedName>
    <definedName name="HM3EB">#REF!</definedName>
    <definedName name="HM3JH">#REF!</definedName>
    <definedName name="HMHF3">#REF!</definedName>
    <definedName name="hn" localSheetId="6" hidden="1">{"TAB1",#N/A,TRUE,"GENERAL";"TAB2",#N/A,TRUE,"GENERAL";"TAB3",#N/A,TRUE,"GENERAL";"TAB4",#N/A,TRUE,"GENERAL";"TAB5",#N/A,TRUE,"GENERAL"}</definedName>
    <definedName name="hn" localSheetId="14" hidden="1">{"TAB1",#N/A,TRUE,"GENERAL";"TAB2",#N/A,TRUE,"GENERAL";"TAB3",#N/A,TRUE,"GENERAL";"TAB4",#N/A,TRUE,"GENERAL";"TAB5",#N/A,TRUE,"GENERAL"}</definedName>
    <definedName name="hn" localSheetId="1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10" hidden="1">{"TAB1",#N/A,TRUE,"GENERAL";"TAB2",#N/A,TRUE,"GENERAL";"TAB3",#N/A,TRUE,"GENERAL";"TAB4",#N/A,TRUE,"GENERAL";"TAB5",#N/A,TRUE,"GENERAL"}</definedName>
    <definedName name="hn" localSheetId="9" hidden="1">{"TAB1",#N/A,TRUE,"GENERAL";"TAB2",#N/A,TRUE,"GENERAL";"TAB3",#N/A,TRUE,"GENERAL";"TAB4",#N/A,TRUE,"GENERAL";"TAB5",#N/A,TRUE,"GENERAL"}</definedName>
    <definedName name="hn" localSheetId="1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1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">#REF!</definedName>
    <definedName name="hoha" localSheetId="6" hidden="1">{"PYGT",#N/A,FALSE,"PYG";"ACTIT",#N/A,FALSE,"BCE_GRAL-ACTIVO";"PASIT",#N/A,FALSE,"BCE_GRAL-PASIVO-PATRIM";"CAJAT",#N/A,FALSE,"CAJA"}</definedName>
    <definedName name="hoha" localSheetId="14" hidden="1">{"PYGT",#N/A,FALSE,"PYG";"ACTIT",#N/A,FALSE,"BCE_GRAL-ACTIVO";"PASIT",#N/A,FALSE,"BCE_GRAL-PASIVO-PATRIM";"CAJAT",#N/A,FALSE,"CAJA"}</definedName>
    <definedName name="hoha" localSheetId="16" hidden="1">{"PYGT",#N/A,FALSE,"PYG";"ACTIT",#N/A,FALSE,"BCE_GRAL-ACTIVO";"PASIT",#N/A,FALSE,"BCE_GRAL-PASIVO-PATRIM";"CAJAT",#N/A,FALSE,"CAJA"}</definedName>
    <definedName name="hoha" localSheetId="12" hidden="1">{"PYGT",#N/A,FALSE,"PYG";"ACTIT",#N/A,FALSE,"BCE_GRAL-ACTIVO";"PASIT",#N/A,FALSE,"BCE_GRAL-PASIVO-PATRIM";"CAJAT",#N/A,FALSE,"CAJA"}</definedName>
    <definedName name="hoha" localSheetId="3" hidden="1">{"PYGT",#N/A,FALSE,"PYG";"ACTIT",#N/A,FALSE,"BCE_GRAL-ACTIVO";"PASIT",#N/A,FALSE,"BCE_GRAL-PASIVO-PATRIM";"CAJAT",#N/A,FALSE,"CAJA"}</definedName>
    <definedName name="hoha" localSheetId="10" hidden="1">{"PYGT",#N/A,FALSE,"PYG";"ACTIT",#N/A,FALSE,"BCE_GRAL-ACTIVO";"PASIT",#N/A,FALSE,"BCE_GRAL-PASIVO-PATRIM";"CAJAT",#N/A,FALSE,"CAJA"}</definedName>
    <definedName name="hoha" localSheetId="9" hidden="1">{"PYGT",#N/A,FALSE,"PYG";"ACTIT",#N/A,FALSE,"BCE_GRAL-ACTIVO";"PASIT",#N/A,FALSE,"BCE_GRAL-PASIVO-PATRIM";"CAJAT",#N/A,FALSE,"CAJA"}</definedName>
    <definedName name="hoha" localSheetId="13" hidden="1">{"PYGT",#N/A,FALSE,"PYG";"ACTIT",#N/A,FALSE,"BCE_GRAL-ACTIVO";"PASIT",#N/A,FALSE,"BCE_GRAL-PASIVO-PATRIM";"CAJAT",#N/A,FALSE,"CAJA"}</definedName>
    <definedName name="hoha" localSheetId="4" hidden="1">{"PYGT",#N/A,FALSE,"PYG";"ACTIT",#N/A,FALSE,"BCE_GRAL-ACTIVO";"PASIT",#N/A,FALSE,"BCE_GRAL-PASIVO-PATRIM";"CAJAT",#N/A,FALSE,"CAJA"}</definedName>
    <definedName name="hoha" localSheetId="11" hidden="1">{"PYGT",#N/A,FALSE,"PYG";"ACTIT",#N/A,FALSE,"BCE_GRAL-ACTIVO";"PASIT",#N/A,FALSE,"BCE_GRAL-PASIVO-PATRIM";"CAJAT",#N/A,FALSE,"CAJA"}</definedName>
    <definedName name="hoha" hidden="1">{"PYGT",#N/A,FALSE,"PYG";"ACTIT",#N/A,FALSE,"BCE_GRAL-ACTIVO";"PASIT",#N/A,FALSE,"BCE_GRAL-PASIVO-PATRIM";"CAJAT",#N/A,FALSE,"CAJA"}</definedName>
    <definedName name="horat">#REF!</definedName>
    <definedName name="HP">#REF!</definedName>
    <definedName name="HQ">#REF!</definedName>
    <definedName name="HR">#REF!</definedName>
    <definedName name="hreer" localSheetId="6" hidden="1">{"TAB1",#N/A,TRUE,"GENERAL";"TAB2",#N/A,TRUE,"GENERAL";"TAB3",#N/A,TRUE,"GENERAL";"TAB4",#N/A,TRUE,"GENERAL";"TAB5",#N/A,TRUE,"GENERAL"}</definedName>
    <definedName name="hreer" localSheetId="14" hidden="1">{"TAB1",#N/A,TRUE,"GENERAL";"TAB2",#N/A,TRUE,"GENERAL";"TAB3",#N/A,TRUE,"GENERAL";"TAB4",#N/A,TRUE,"GENERAL";"TAB5",#N/A,TRUE,"GENERAL"}</definedName>
    <definedName name="hreer" localSheetId="1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10" hidden="1">{"TAB1",#N/A,TRUE,"GENERAL";"TAB2",#N/A,TRUE,"GENERAL";"TAB3",#N/A,TRUE,"GENERAL";"TAB4",#N/A,TRUE,"GENERAL";"TAB5",#N/A,TRUE,"GENERAL"}</definedName>
    <definedName name="hreer" localSheetId="9" hidden="1">{"TAB1",#N/A,TRUE,"GENERAL";"TAB2",#N/A,TRUE,"GENERAL";"TAB3",#N/A,TRUE,"GENERAL";"TAB4",#N/A,TRUE,"GENERAL";"TAB5",#N/A,TRUE,"GENERAL"}</definedName>
    <definedName name="hreer" localSheetId="1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1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14" hidden="1">{"TAB1",#N/A,TRUE,"GENERAL";"TAB2",#N/A,TRUE,"GENERAL";"TAB3",#N/A,TRUE,"GENERAL";"TAB4",#N/A,TRUE,"GENERAL";"TAB5",#N/A,TRUE,"GENERAL"}</definedName>
    <definedName name="hrhth" localSheetId="1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9" hidden="1">{"TAB1",#N/A,TRUE,"GENERAL";"TAB2",#N/A,TRUE,"GENERAL";"TAB3",#N/A,TRUE,"GENERAL";"TAB4",#N/A,TRUE,"GENERAL";"TAB5",#N/A,TRUE,"GENERAL"}</definedName>
    <definedName name="hrhth" localSheetId="1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1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14" hidden="1">{"TAB1",#N/A,TRUE,"GENERAL";"TAB2",#N/A,TRUE,"GENERAL";"TAB3",#N/A,TRUE,"GENERAL";"TAB4",#N/A,TRUE,"GENERAL";"TAB5",#N/A,TRUE,"GENERAL"}</definedName>
    <definedName name="hrthtrh" localSheetId="1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9" hidden="1">{"TAB1",#N/A,TRUE,"GENERAL";"TAB2",#N/A,TRUE,"GENERAL";"TAB3",#N/A,TRUE,"GENERAL";"TAB4",#N/A,TRUE,"GENERAL";"TAB5",#N/A,TRUE,"GENERAL"}</definedName>
    <definedName name="hrthtrh" localSheetId="1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1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6" hidden="1">{"via1",#N/A,TRUE,"general";"via2",#N/A,TRUE,"general";"via3",#N/A,TRUE,"general"}</definedName>
    <definedName name="hsfg" localSheetId="14" hidden="1">{"via1",#N/A,TRUE,"general";"via2",#N/A,TRUE,"general";"via3",#N/A,TRUE,"general"}</definedName>
    <definedName name="hsfg" localSheetId="1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10" hidden="1">{"via1",#N/A,TRUE,"general";"via2",#N/A,TRUE,"general";"via3",#N/A,TRUE,"general"}</definedName>
    <definedName name="hsfg" localSheetId="9" hidden="1">{"via1",#N/A,TRUE,"general";"via2",#N/A,TRUE,"general";"via3",#N/A,TRUE,"general"}</definedName>
    <definedName name="hsfg" localSheetId="1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11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75MH">#REF!</definedName>
    <definedName name="hthdrf" localSheetId="6" hidden="1">{"TAB1",#N/A,TRUE,"GENERAL";"TAB2",#N/A,TRUE,"GENERAL";"TAB3",#N/A,TRUE,"GENERAL";"TAB4",#N/A,TRUE,"GENERAL";"TAB5",#N/A,TRUE,"GENERAL"}</definedName>
    <definedName name="hthdrf" localSheetId="14" hidden="1">{"TAB1",#N/A,TRUE,"GENERAL";"TAB2",#N/A,TRUE,"GENERAL";"TAB3",#N/A,TRUE,"GENERAL";"TAB4",#N/A,TRUE,"GENERAL";"TAB5",#N/A,TRUE,"GENERAL"}</definedName>
    <definedName name="hthdrf" localSheetId="1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10" hidden="1">{"TAB1",#N/A,TRUE,"GENERAL";"TAB2",#N/A,TRUE,"GENERAL";"TAB3",#N/A,TRUE,"GENERAL";"TAB4",#N/A,TRUE,"GENERAL";"TAB5",#N/A,TRUE,"GENERAL"}</definedName>
    <definedName name="hthdrf" localSheetId="9" hidden="1">{"TAB1",#N/A,TRUE,"GENERAL";"TAB2",#N/A,TRUE,"GENERAL";"TAB3",#N/A,TRUE,"GENERAL";"TAB4",#N/A,TRUE,"GENERAL";"TAB5",#N/A,TRUE,"GENERAL"}</definedName>
    <definedName name="hthdrf" localSheetId="1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1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H">#REF!</definedName>
    <definedName name="HTML_CodePage" hidden="1">1252</definedName>
    <definedName name="HTML_Control" localSheetId="6" hidden="1">{"'PACÍFICO12'!$A$1:$E$6"}</definedName>
    <definedName name="HTML_Control" localSheetId="14" hidden="1">{"'PACÍFICO12'!$A$1:$E$6"}</definedName>
    <definedName name="HTML_Control" localSheetId="16" hidden="1">{"'PACÍFICO12'!$A$1:$E$6"}</definedName>
    <definedName name="HTML_Control" localSheetId="12" hidden="1">{"'PACÍFICO12'!$A$1:$E$6"}</definedName>
    <definedName name="HTML_Control" localSheetId="3" hidden="1">{"'PACÍFICO12'!$A$1:$E$6"}</definedName>
    <definedName name="HTML_Control" localSheetId="10" hidden="1">{"'PACÍFICO12'!$A$1:$E$6"}</definedName>
    <definedName name="HTML_Control" localSheetId="9" hidden="1">{"'PACÍFICO12'!$A$1:$E$6"}</definedName>
    <definedName name="HTML_Control" localSheetId="13" hidden="1">{"'PACÍFICO12'!$A$1:$E$6"}</definedName>
    <definedName name="HTML_Control" localSheetId="4" hidden="1">{"'PACÍFICO12'!$A$1:$E$6"}</definedName>
    <definedName name="HTML_Control" localSheetId="11" hidden="1">{"'PACÍFICO12'!$A$1:$E$6"}</definedName>
    <definedName name="HTML_Control" hidden="1">{"'PACÍFICO12'!$A$1:$E$6"}</definedName>
    <definedName name="HTML_Control2" localSheetId="12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Template" hidden="1">"C:\Verificacion\&lt;!--##Table##--&gt;"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6" hidden="1">{"via1",#N/A,TRUE,"general";"via2",#N/A,TRUE,"general";"via3",#N/A,TRUE,"general"}</definedName>
    <definedName name="htryrt7" localSheetId="14" hidden="1">{"via1",#N/A,TRUE,"general";"via2",#N/A,TRUE,"general";"via3",#N/A,TRUE,"general"}</definedName>
    <definedName name="htryrt7" localSheetId="1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10" hidden="1">{"via1",#N/A,TRUE,"general";"via2",#N/A,TRUE,"general";"via3",#N/A,TRUE,"general"}</definedName>
    <definedName name="htryrt7" localSheetId="9" hidden="1">{"via1",#N/A,TRUE,"general";"via2",#N/A,TRUE,"general";"via3",#N/A,TRUE,"general"}</definedName>
    <definedName name="htryrt7" localSheetId="1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11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V">#REF!</definedName>
    <definedName name="HW">#REF!</definedName>
    <definedName name="HX">#REF!</definedName>
    <definedName name="HY">#REF!</definedName>
    <definedName name="hyhjop" localSheetId="6" hidden="1">{"TAB1",#N/A,TRUE,"GENERAL";"TAB2",#N/A,TRUE,"GENERAL";"TAB3",#N/A,TRUE,"GENERAL";"TAB4",#N/A,TRUE,"GENERAL";"TAB5",#N/A,TRUE,"GENERAL"}</definedName>
    <definedName name="hyhjop" localSheetId="14" hidden="1">{"TAB1",#N/A,TRUE,"GENERAL";"TAB2",#N/A,TRUE,"GENERAL";"TAB3",#N/A,TRUE,"GENERAL";"TAB4",#N/A,TRUE,"GENERAL";"TAB5",#N/A,TRUE,"GENERAL"}</definedName>
    <definedName name="hyhjop" localSheetId="1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9" hidden="1">{"TAB1",#N/A,TRUE,"GENERAL";"TAB2",#N/A,TRUE,"GENERAL";"TAB3",#N/A,TRUE,"GENERAL";"TAB4",#N/A,TRUE,"GENERAL";"TAB5",#N/A,TRUE,"GENERAL"}</definedName>
    <definedName name="hyhjop" localSheetId="1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1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14" hidden="1">{"TAB1",#N/A,TRUE,"GENERAL";"TAB2",#N/A,TRUE,"GENERAL";"TAB3",#N/A,TRUE,"GENERAL";"TAB4",#N/A,TRUE,"GENERAL";"TAB5",#N/A,TRUE,"GENERAL"}</definedName>
    <definedName name="hyhyh" localSheetId="1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9" hidden="1">{"TAB1",#N/A,TRUE,"GENERAL";"TAB2",#N/A,TRUE,"GENERAL";"TAB3",#N/A,TRUE,"GENERAL";"TAB4",#N/A,TRUE,"GENERAL";"TAB5",#N/A,TRUE,"GENERAL"}</definedName>
    <definedName name="hyhyh" localSheetId="1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1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irs" localSheetId="6" hidden="1">{"via1",#N/A,TRUE,"general";"via2",#N/A,TRUE,"general";"via3",#N/A,TRUE,"general"}</definedName>
    <definedName name="hytirs" localSheetId="14" hidden="1">{"via1",#N/A,TRUE,"general";"via2",#N/A,TRUE,"general";"via3",#N/A,TRUE,"general"}</definedName>
    <definedName name="hytirs" localSheetId="1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10" hidden="1">{"via1",#N/A,TRUE,"general";"via2",#N/A,TRUE,"general";"via3",#N/A,TRUE,"general"}</definedName>
    <definedName name="hytirs" localSheetId="9" hidden="1">{"via1",#N/A,TRUE,"general";"via2",#N/A,TRUE,"general";"via3",#N/A,TRUE,"general"}</definedName>
    <definedName name="hytirs" localSheetId="1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11" hidden="1">{"via1",#N/A,TRUE,"general";"via2",#N/A,TRUE,"general";"via3",#N/A,TRUE,"general"}</definedName>
    <definedName name="hytirs" hidden="1">{"via1",#N/A,TRUE,"general";"via2",#N/A,TRUE,"general";"via3",#N/A,TRUE,"general"}</definedName>
    <definedName name="hyy">#REF!</definedName>
    <definedName name="HZ">#REF!</definedName>
    <definedName name="I" localSheetId="6" hidden="1">{"PYGT",#N/A,FALSE,"PYG";"ACTIT",#N/A,FALSE,"BCE_GRAL-ACTIVO";"PASIT",#N/A,FALSE,"BCE_GRAL-PASIVO-PATRIM";"CAJAT",#N/A,FALSE,"CAJA"}</definedName>
    <definedName name="I" localSheetId="14" hidden="1">{"PYGT",#N/A,FALSE,"PYG";"ACTIT",#N/A,FALSE,"BCE_GRAL-ACTIVO";"PASIT",#N/A,FALSE,"BCE_GRAL-PASIVO-PATRIM";"CAJAT",#N/A,FALSE,"CAJA"}</definedName>
    <definedName name="I" localSheetId="16" hidden="1">{"PYGT",#N/A,FALSE,"PYG";"ACTIT",#N/A,FALSE,"BCE_GRAL-ACTIVO";"PASIT",#N/A,FALSE,"BCE_GRAL-PASIVO-PATRIM";"CAJAT",#N/A,FALSE,"CAJA"}</definedName>
    <definedName name="I" localSheetId="12" hidden="1">{"PYGT",#N/A,FALSE,"PYG";"ACTIT",#N/A,FALSE,"BCE_GRAL-ACTIVO";"PASIT",#N/A,FALSE,"BCE_GRAL-PASIVO-PATRIM";"CAJAT",#N/A,FALSE,"CAJA"}</definedName>
    <definedName name="I" localSheetId="3" hidden="1">{"PYGT",#N/A,FALSE,"PYG";"ACTIT",#N/A,FALSE,"BCE_GRAL-ACTIVO";"PASIT",#N/A,FALSE,"BCE_GRAL-PASIVO-PATRIM";"CAJAT",#N/A,FALSE,"CAJA"}</definedName>
    <definedName name="I" localSheetId="10" hidden="1">{"PYGT",#N/A,FALSE,"PYG";"ACTIT",#N/A,FALSE,"BCE_GRAL-ACTIVO";"PASIT",#N/A,FALSE,"BCE_GRAL-PASIVO-PATRIM";"CAJAT",#N/A,FALSE,"CAJA"}</definedName>
    <definedName name="I" localSheetId="9" hidden="1">{"PYGT",#N/A,FALSE,"PYG";"ACTIT",#N/A,FALSE,"BCE_GRAL-ACTIVO";"PASIT",#N/A,FALSE,"BCE_GRAL-PASIVO-PATRIM";"CAJAT",#N/A,FALSE,"CAJA"}</definedName>
    <definedName name="I" localSheetId="13" hidden="1">{"PYGT",#N/A,FALSE,"PYG";"ACTIT",#N/A,FALSE,"BCE_GRAL-ACTIVO";"PASIT",#N/A,FALSE,"BCE_GRAL-PASIVO-PATRIM";"CAJAT",#N/A,FALSE,"CAJA"}</definedName>
    <definedName name="I" localSheetId="4" hidden="1">{"PYGT",#N/A,FALSE,"PYG";"ACTIT",#N/A,FALSE,"BCE_GRAL-ACTIVO";"PASIT",#N/A,FALSE,"BCE_GRAL-PASIVO-PATRIM";"CAJAT",#N/A,FALSE,"CAJA"}</definedName>
    <definedName name="I" localSheetId="11" hidden="1">{"PYGT",#N/A,FALSE,"PYG";"ACTIT",#N/A,FALSE,"BCE_GRAL-ACTIVO";"PASIT",#N/A,FALSE,"BCE_GRAL-PASIVO-PATRIM";"CAJAT",#N/A,FALSE,"CAJA"}</definedName>
    <definedName name="I" hidden="1">{"PYGT",#N/A,FALSE,"PYG";"ACTIT",#N/A,FALSE,"BCE_GRAL-ACTIVO";"PASIT",#N/A,FALSE,"BCE_GRAL-PASIVO-PATRIM";"CAJAT",#N/A,FALSE,"CAJA"}</definedName>
    <definedName name="I21b55">#REF!</definedName>
    <definedName name="i8i" localSheetId="6" hidden="1">{"TAB1",#N/A,TRUE,"GENERAL";"TAB2",#N/A,TRUE,"GENERAL";"TAB3",#N/A,TRUE,"GENERAL";"TAB4",#N/A,TRUE,"GENERAL";"TAB5",#N/A,TRUE,"GENERAL"}</definedName>
    <definedName name="i8i" localSheetId="14" hidden="1">{"TAB1",#N/A,TRUE,"GENERAL";"TAB2",#N/A,TRUE,"GENERAL";"TAB3",#N/A,TRUE,"GENERAL";"TAB4",#N/A,TRUE,"GENERAL";"TAB5",#N/A,TRUE,"GENERAL"}</definedName>
    <definedName name="i8i" localSheetId="1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9" hidden="1">{"TAB1",#N/A,TRUE,"GENERAL";"TAB2",#N/A,TRUE,"GENERAL";"TAB3",#N/A,TRUE,"GENERAL";"TAB4",#N/A,TRUE,"GENERAL";"TAB5",#N/A,TRUE,"GENERAL"}</definedName>
    <definedName name="i8i" localSheetId="1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1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">#REF!</definedName>
    <definedName name="IB">#REF!</definedName>
    <definedName name="IC">#REF!</definedName>
    <definedName name="ID">#REF!</definedName>
    <definedName name="IE">#REF!</definedName>
    <definedName name="IF">#REF!</definedName>
    <definedName name="IG">#REF!</definedName>
    <definedName name="IGOLDENSO">#REF!</definedName>
    <definedName name="IH">#REF!</definedName>
    <definedName name="ii" localSheetId="6" hidden="1">{"TAB1",#N/A,TRUE,"GENERAL";"TAB2",#N/A,TRUE,"GENERAL";"TAB3",#N/A,TRUE,"GENERAL";"TAB4",#N/A,TRUE,"GENERAL";"TAB5",#N/A,TRUE,"GENERAL"}</definedName>
    <definedName name="ii" localSheetId="14" hidden="1">{"TAB1",#N/A,TRUE,"GENERAL";"TAB2",#N/A,TRUE,"GENERAL";"TAB3",#N/A,TRUE,"GENERAL";"TAB4",#N/A,TRUE,"GENERAL";"TAB5",#N/A,TRUE,"GENERAL"}</definedName>
    <definedName name="ii" localSheetId="1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10" hidden="1">{"TAB1",#N/A,TRUE,"GENERAL";"TAB2",#N/A,TRUE,"GENERAL";"TAB3",#N/A,TRUE,"GENERAL";"TAB4",#N/A,TRUE,"GENERAL";"TAB5",#N/A,TRUE,"GENERAL"}</definedName>
    <definedName name="ii" localSheetId="9" hidden="1">{"TAB1",#N/A,TRUE,"GENERAL";"TAB2",#N/A,TRUE,"GENERAL";"TAB3",#N/A,TRUE,"GENERAL";"TAB4",#N/A,TRUE,"GENERAL";"TAB5",#N/A,TRUE,"GENERAL"}</definedName>
    <definedName name="ii" localSheetId="13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1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6" hidden="1">{"via1",#N/A,TRUE,"general";"via2",#N/A,TRUE,"general";"via3",#N/A,TRUE,"general"}</definedName>
    <definedName name="iii" localSheetId="14" hidden="1">{"via1",#N/A,TRUE,"general";"via2",#N/A,TRUE,"general";"via3",#N/A,TRUE,"general"}</definedName>
    <definedName name="iii" localSheetId="1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10" hidden="1">{"via1",#N/A,TRUE,"general";"via2",#N/A,TRUE,"general";"via3",#N/A,TRUE,"general"}</definedName>
    <definedName name="iii" localSheetId="9" hidden="1">{"via1",#N/A,TRUE,"general";"via2",#N/A,TRUE,"general";"via3",#N/A,TRUE,"general"}</definedName>
    <definedName name="iii" localSheetId="1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1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14" hidden="1">{"via1",#N/A,TRUE,"general";"via2",#N/A,TRUE,"general";"via3",#N/A,TRUE,"general"}</definedName>
    <definedName name="iiii" localSheetId="1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9" hidden="1">{"via1",#N/A,TRUE,"general";"via2",#N/A,TRUE,"general";"via3",#N/A,TRUE,"general"}</definedName>
    <definedName name="iiii" localSheetId="1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1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14" hidden="1">{"via1",#N/A,TRUE,"general";"via2",#N/A,TRUE,"general";"via3",#N/A,TRUE,"general"}</definedName>
    <definedName name="iiiiiiik" localSheetId="1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9" hidden="1">{"via1",#N/A,TRUE,"general";"via2",#N/A,TRUE,"general";"via3",#N/A,TRUE,"general"}</definedName>
    <definedName name="iiiiiiik" localSheetId="1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1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14" hidden="1">{"TAB1",#N/A,TRUE,"GENERAL";"TAB2",#N/A,TRUE,"GENERAL";"TAB3",#N/A,TRUE,"GENERAL";"TAB4",#N/A,TRUE,"GENERAL";"TAB5",#N/A,TRUE,"GENERAL"}</definedName>
    <definedName name="iiiiuh" localSheetId="1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9" hidden="1">{"TAB1",#N/A,TRUE,"GENERAL";"TAB2",#N/A,TRUE,"GENERAL";"TAB3",#N/A,TRUE,"GENERAL";"TAB4",#N/A,TRUE,"GENERAL";"TAB5",#N/A,TRUE,"GENERAL"}</definedName>
    <definedName name="iiiiuh" localSheetId="1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1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J">#REF!</definedName>
    <definedName name="IK">#REF!</definedName>
    <definedName name="iktgvfmu" localSheetId="6" hidden="1">{"TAB1",#N/A,TRUE,"GENERAL";"TAB2",#N/A,TRUE,"GENERAL";"TAB3",#N/A,TRUE,"GENERAL";"TAB4",#N/A,TRUE,"GENERAL";"TAB5",#N/A,TRUE,"GENERAL"}</definedName>
    <definedName name="iktgvfmu" localSheetId="14" hidden="1">{"TAB1",#N/A,TRUE,"GENERAL";"TAB2",#N/A,TRUE,"GENERAL";"TAB3",#N/A,TRUE,"GENERAL";"TAB4",#N/A,TRUE,"GENERAL";"TAB5",#N/A,TRUE,"GENERAL"}</definedName>
    <definedName name="iktgvfmu" localSheetId="1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9" hidden="1">{"TAB1",#N/A,TRUE,"GENERAL";"TAB2",#N/A,TRUE,"GENERAL";"TAB3",#N/A,TRUE,"GENERAL";"TAB4",#N/A,TRUE,"GENERAL";"TAB5",#N/A,TRUE,"GENERAL"}</definedName>
    <definedName name="iktgvfmu" localSheetId="1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1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hidden="1">#REF!</definedName>
    <definedName name="IM" hidden="1">#REF!</definedName>
    <definedName name="Impacto">#REF!</definedName>
    <definedName name="IMPER">#REF!</definedName>
    <definedName name="IMPERMEA">#REF!</definedName>
    <definedName name="IMPRE">#REF!</definedName>
    <definedName name="Imprevistos">#REF!</definedName>
    <definedName name="IMPRI">#REF!</definedName>
    <definedName name="IN" hidden="1">#REF!</definedName>
    <definedName name="INCLUS">#REF!</definedName>
    <definedName name="indicador">#REF!</definedName>
    <definedName name="inf" localSheetId="12">#REF!</definedName>
    <definedName name="inf" localSheetId="4">#REF!</definedName>
    <definedName name="inf">#REF!</definedName>
    <definedName name="informe">#REF!</definedName>
    <definedName name="Ingeniero">#REF!</definedName>
    <definedName name="Ingeniero_ambiental">#REF!</definedName>
    <definedName name="Inspector_de_Obra">#REF!</definedName>
    <definedName name="INSU">#REF!</definedName>
    <definedName name="INSUMOS" localSheetId="6">[9]Insumos!$D$2:$I$457</definedName>
    <definedName name="INSUMOS" localSheetId="14">[9]Insumos!$D$2:$I$457</definedName>
    <definedName name="INSUMOS">#REF!</definedName>
    <definedName name="INSUMOS_ENSAYOS" localSheetId="6">#REF!</definedName>
    <definedName name="INSUMOS_ENSAYOS" localSheetId="14">#REF!</definedName>
    <definedName name="INSUMOS_ENSAYOS" localSheetId="12">#REF!</definedName>
    <definedName name="INSUMOS_ENSAYOS" localSheetId="3">#REF!</definedName>
    <definedName name="INSUMOS_ENSAYOS" localSheetId="10">#REF!</definedName>
    <definedName name="INSUMOS_ENSAYOS" localSheetId="13">#REF!</definedName>
    <definedName name="INSUMOS_ENSAYOS" localSheetId="4">#REF!</definedName>
    <definedName name="INSUMOS_ENSAYOS" localSheetId="11">#REF!</definedName>
    <definedName name="INSUMOS_ENSAYOS">#REF!</definedName>
    <definedName name="INSUMOS_EQUIPOS" localSheetId="6">'[8]INSUMOS EQUIPOS'!$A$1:$D$107</definedName>
    <definedName name="INSUMOS_EQUIPOS" localSheetId="14">'[8]INSUMOS EQUIPOS'!$A$1:$D$107</definedName>
    <definedName name="INSUMOS_EQUIPOS" localSheetId="12">#REF!</definedName>
    <definedName name="INSUMOS_EQUIPOS" localSheetId="13">#REF!</definedName>
    <definedName name="INSUMOS_EQUIPOS" localSheetId="11">#REF!</definedName>
    <definedName name="INSUMOS_EQUIPOS">#REF!</definedName>
    <definedName name="INSUMOS_MANO_DE_OBRA" localSheetId="6">'[8]INSUMOS MANO DE OBRA'!$A$1:$I$63</definedName>
    <definedName name="INSUMOS_MANO_DE_OBRA" localSheetId="14">'[8]INSUMOS MANO DE OBRA'!$A$1:$I$63</definedName>
    <definedName name="INSUMOS_MANO_DE_OBRA" localSheetId="12">#REF!</definedName>
    <definedName name="INSUMOS_MANO_DE_OBRA" localSheetId="13">#REF!</definedName>
    <definedName name="INSUMOS_MANO_DE_OBRA" localSheetId="11">#REF!</definedName>
    <definedName name="INSUMOS_MANO_DE_OBRA">#REF!</definedName>
    <definedName name="INSUMOS_MATERIALES" localSheetId="6">'[8]INSUMOS MATERIALES'!$A$1:$D$528</definedName>
    <definedName name="INSUMOS_MATERIALES" localSheetId="14">'[8]INSUMOS MATERIALES'!$A$1:$D$528</definedName>
    <definedName name="INSUMOS_MATERIALES" localSheetId="12">#REF!</definedName>
    <definedName name="INSUMOS_MATERIALES" localSheetId="13">#REF!</definedName>
    <definedName name="INSUMOS_MATERIALES" localSheetId="11">#REF!</definedName>
    <definedName name="INSUMOS_MATERIALES">#REF!</definedName>
    <definedName name="INSUMOS_SERVICIOS" localSheetId="6">'[8]INSUMOS SERVICIOS'!$A$1:$D$53</definedName>
    <definedName name="INSUMOS_SERVICIOS" localSheetId="14">'[8]INSUMOS SERVICIOS'!$A$1:$D$53</definedName>
    <definedName name="INSUMOS_SERVICIOS" localSheetId="12">#REF!</definedName>
    <definedName name="INSUMOS_SERVICIOS" localSheetId="13">#REF!</definedName>
    <definedName name="INSUMOS_SERVICIOS" localSheetId="11">#REF!</definedName>
    <definedName name="INSUMOS_SERVICIOS">#REF!</definedName>
    <definedName name="INSUMOS_TRANSPORTES" localSheetId="6">'[8]INSUMOS TRANSPORTES'!$A$1:$D$47</definedName>
    <definedName name="INSUMOS_TRANSPORTES" localSheetId="14">'[8]INSUMOS TRANSPORTES'!$A$1:$D$47</definedName>
    <definedName name="INSUMOS_TRANSPORTES" localSheetId="12">#REF!</definedName>
    <definedName name="INSUMOS_TRANSPORTES" localSheetId="13">#REF!</definedName>
    <definedName name="INSUMOS_TRANSPORTES" localSheetId="11">#REF!</definedName>
    <definedName name="INSUMOS_TRANSPORTES">#REF!</definedName>
    <definedName name="INSUMOS2" localSheetId="6">'[6]4.2-Insumos 2025'!$C$7:$H$585</definedName>
    <definedName name="INSUMOS2" localSheetId="14">'[7]4.2-Insumos 2025'!$C$7:$H$541</definedName>
    <definedName name="INSUMOS2" localSheetId="12">#REF!</definedName>
    <definedName name="INSUMOS2" localSheetId="3">#REF!</definedName>
    <definedName name="INSUMOS2" localSheetId="10">#REF!</definedName>
    <definedName name="INSUMOS2" localSheetId="9">#REF!</definedName>
    <definedName name="INSUMOS2" localSheetId="13">#REF!</definedName>
    <definedName name="INSUMOS2" localSheetId="4">#REF!</definedName>
    <definedName name="INSUMOS2" localSheetId="11">#REF!</definedName>
    <definedName name="INSUMOS2">'4.2-Insumos '!$C$6:$H$266</definedName>
    <definedName name="InTap">#REF!</definedName>
    <definedName name="INTERv">#REF!</definedName>
    <definedName name="INTERVENTORIA" localSheetId="6" hidden="1">[1]G.G!#REF!</definedName>
    <definedName name="INTERVENTORIA" localSheetId="14" hidden="1">[1]G.G!#REF!</definedName>
    <definedName name="INTERVENTORIA" localSheetId="12" hidden="1">#REF!</definedName>
    <definedName name="INTERVENTORIA" localSheetId="3" hidden="1">#REF!</definedName>
    <definedName name="INTERVENTORIA" localSheetId="10" hidden="1">#REF!</definedName>
    <definedName name="INTERVENTORIA" localSheetId="13" hidden="1">#REF!</definedName>
    <definedName name="INTERVENTORIA" localSheetId="4" hidden="1">#REF!</definedName>
    <definedName name="INTERVENTORIA" localSheetId="11" hidden="1">#REF!</definedName>
    <definedName name="INTERVENTORIA" hidden="1">#REF!</definedName>
    <definedName name="interventoria_2" localSheetId="12" hidden="1">#REF!</definedName>
    <definedName name="interventoria_2" localSheetId="4" hidden="1">#REF!</definedName>
    <definedName name="interventoria_2" hidden="1">#REF!</definedName>
    <definedName name="IntVal">#REF!</definedName>
    <definedName name="IO">#REF!</definedName>
    <definedName name="IP">#REF!</definedName>
    <definedName name="IQ">#REF!</definedName>
    <definedName name="IR">#REF!</definedName>
    <definedName name="irrigador">#REF!</definedName>
    <definedName name="IS">#REF!</definedName>
    <definedName name="IT">#REF!</definedName>
    <definedName name="ITEM1">#REF!</definedName>
    <definedName name="ITEM2">#REF!</definedName>
    <definedName name="ITEM3">#REF!</definedName>
    <definedName name="ItemCodos">#REF!</definedName>
    <definedName name="ITEMS">#REF!</definedName>
    <definedName name="ITEMS_DEF" localSheetId="8">'2-Parque infantil'!$B$8:$I$27</definedName>
    <definedName name="ITEMS_DEF" localSheetId="6">'[10]2-Presupuesto'!$B$5:$I$84</definedName>
    <definedName name="ITEMS_DEF" localSheetId="14">'[10]2-Presupuesto'!$B$5:$I$84</definedName>
    <definedName name="ITEMS_DEF" localSheetId="12">#REF!</definedName>
    <definedName name="ITEMS_DEF" localSheetId="3">#REF!</definedName>
    <definedName name="ITEMS_DEF" localSheetId="10">#REF!</definedName>
    <definedName name="ITEMS_DEF" localSheetId="9">#REF!</definedName>
    <definedName name="ITEMS_DEF" localSheetId="13">#REF!</definedName>
    <definedName name="ITEMS_DEF" localSheetId="4">#REF!</definedName>
    <definedName name="ITEMS_DEF" localSheetId="11">#REF!</definedName>
    <definedName name="ITEMS_DEF">'2-Presupuesto'!$B$8:$I$15</definedName>
    <definedName name="Iterar">#REF!</definedName>
    <definedName name="IU">#REF!</definedName>
    <definedName name="IUI" localSheetId="6" hidden="1">{"TAB1",#N/A,TRUE,"GENERAL";"TAB2",#N/A,TRUE,"GENERAL";"TAB3",#N/A,TRUE,"GENERAL";"TAB4",#N/A,TRUE,"GENERAL";"TAB5",#N/A,TRUE,"GENERAL"}</definedName>
    <definedName name="IUI" localSheetId="14" hidden="1">{"TAB1",#N/A,TRUE,"GENERAL";"TAB2",#N/A,TRUE,"GENERAL";"TAB3",#N/A,TRUE,"GENERAL";"TAB4",#N/A,TRUE,"GENERAL";"TAB5",#N/A,TRUE,"GENERAL"}</definedName>
    <definedName name="IUI" localSheetId="1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10" hidden="1">{"TAB1",#N/A,TRUE,"GENERAL";"TAB2",#N/A,TRUE,"GENERAL";"TAB3",#N/A,TRUE,"GENERAL";"TAB4",#N/A,TRUE,"GENERAL";"TAB5",#N/A,TRUE,"GENERAL"}</definedName>
    <definedName name="IUI" localSheetId="9" hidden="1">{"TAB1",#N/A,TRUE,"GENERAL";"TAB2",#N/A,TRUE,"GENERAL";"TAB3",#N/A,TRUE,"GENERAL";"TAB4",#N/A,TRUE,"GENERAL";"TAB5",#N/A,TRUE,"GENERAL"}</definedName>
    <definedName name="IUI" localSheetId="1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1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14" hidden="1">{"TAB1",#N/A,TRUE,"GENERAL";"TAB2",#N/A,TRUE,"GENERAL";"TAB3",#N/A,TRUE,"GENERAL";"TAB4",#N/A,TRUE,"GENERAL";"TAB5",#N/A,TRUE,"GENERAL"}</definedName>
    <definedName name="iuit7" localSheetId="1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9" hidden="1">{"TAB1",#N/A,TRUE,"GENERAL";"TAB2",#N/A,TRUE,"GENERAL";"TAB3",#N/A,TRUE,"GENERAL";"TAB4",#N/A,TRUE,"GENERAL";"TAB5",#N/A,TRUE,"GENERAL"}</definedName>
    <definedName name="iuit7" localSheetId="1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1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6" hidden="1">{"via1",#N/A,TRUE,"general";"via2",#N/A,TRUE,"general";"via3",#N/A,TRUE,"general"}</definedName>
    <definedName name="iul" localSheetId="14" hidden="1">{"via1",#N/A,TRUE,"general";"via2",#N/A,TRUE,"general";"via3",#N/A,TRUE,"general"}</definedName>
    <definedName name="iul" localSheetId="1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10" hidden="1">{"via1",#N/A,TRUE,"general";"via2",#N/A,TRUE,"general";"via3",#N/A,TRUE,"general"}</definedName>
    <definedName name="iul" localSheetId="9" hidden="1">{"via1",#N/A,TRUE,"general";"via2",#N/A,TRUE,"general";"via3",#N/A,TRUE,"general"}</definedName>
    <definedName name="iul" localSheetId="1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1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14" hidden="1">{"via1",#N/A,TRUE,"general";"via2",#N/A,TRUE,"general";"via3",#N/A,TRUE,"general"}</definedName>
    <definedName name="iuouio" localSheetId="1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9" hidden="1">{"via1",#N/A,TRUE,"general";"via2",#N/A,TRUE,"general";"via3",#N/A,TRUE,"general"}</definedName>
    <definedName name="iuouio" localSheetId="1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1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14" hidden="1">{"TAB1",#N/A,TRUE,"GENERAL";"TAB2",#N/A,TRUE,"GENERAL";"TAB3",#N/A,TRUE,"GENERAL";"TAB4",#N/A,TRUE,"GENERAL";"TAB5",#N/A,TRUE,"GENERAL"}</definedName>
    <definedName name="iuyi9" localSheetId="1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9" hidden="1">{"TAB1",#N/A,TRUE,"GENERAL";"TAB2",#N/A,TRUE,"GENERAL";"TAB3",#N/A,TRUE,"GENERAL";"TAB4",#N/A,TRUE,"GENERAL";"TAB5",#N/A,TRUE,"GENERAL"}</definedName>
    <definedName name="iuyi9" localSheetId="1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1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">#REF!</definedName>
    <definedName name="IW">#REF!</definedName>
    <definedName name="IX">#REF!</definedName>
    <definedName name="IY">#REF!</definedName>
    <definedName name="iyuiuyi" localSheetId="6" hidden="1">{"via1",#N/A,TRUE,"general";"via2",#N/A,TRUE,"general";"via3",#N/A,TRUE,"general"}</definedName>
    <definedName name="iyuiuyi" localSheetId="14" hidden="1">{"via1",#N/A,TRUE,"general";"via2",#N/A,TRUE,"general";"via3",#N/A,TRUE,"general"}</definedName>
    <definedName name="iyuiuyi" localSheetId="1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10" hidden="1">{"via1",#N/A,TRUE,"general";"via2",#N/A,TRUE,"general";"via3",#N/A,TRUE,"general"}</definedName>
    <definedName name="iyuiuyi" localSheetId="9" hidden="1">{"via1",#N/A,TRUE,"general";"via2",#N/A,TRUE,"general";"via3",#N/A,TRUE,"general"}</definedName>
    <definedName name="iyuiuyi" localSheetId="1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11" hidden="1">{"via1",#N/A,TRUE,"general";"via2",#N/A,TRUE,"general";"via3",#N/A,TRUE,"general"}</definedName>
    <definedName name="iyuiuyi" hidden="1">{"via1",#N/A,TRUE,"general";"via2",#N/A,TRUE,"general";"via3",#N/A,TRUE,"general"}</definedName>
    <definedName name="IZ">#REF!</definedName>
    <definedName name="j" localSheetId="6" hidden="1">{"TAB1",#N/A,TRUE,"GENERAL";"TAB2",#N/A,TRUE,"GENERAL";"TAB3",#N/A,TRUE,"GENERAL";"TAB4",#N/A,TRUE,"GENERAL";"TAB5",#N/A,TRUE,"GENERAL"}</definedName>
    <definedName name="j" localSheetId="14" hidden="1">{"TAB1",#N/A,TRUE,"GENERAL";"TAB2",#N/A,TRUE,"GENERAL";"TAB3",#N/A,TRUE,"GENERAL";"TAB4",#N/A,TRUE,"GENERAL";"TAB5",#N/A,TRUE,"GENERAL"}</definedName>
    <definedName name="j" localSheetId="1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10" hidden="1">{"TAB1",#N/A,TRUE,"GENERAL";"TAB2",#N/A,TRUE,"GENERAL";"TAB3",#N/A,TRUE,"GENERAL";"TAB4",#N/A,TRUE,"GENERAL";"TAB5",#N/A,TRUE,"GENERAL"}</definedName>
    <definedName name="j" localSheetId="9" hidden="1">{"TAB1",#N/A,TRUE,"GENERAL";"TAB2",#N/A,TRUE,"GENERAL";"TAB3",#N/A,TRUE,"GENERAL";"TAB4",#N/A,TRUE,"GENERAL";"TAB5",#N/A,TRUE,"GENERAL"}</definedName>
    <definedName name="j" localSheetId="13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1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6" hidden="1">{"via1",#N/A,TRUE,"general";"via2",#N/A,TRUE,"general";"via3",#N/A,TRUE,"general"}</definedName>
    <definedName name="jd" localSheetId="14" hidden="1">{"via1",#N/A,TRUE,"general";"via2",#N/A,TRUE,"general";"via3",#N/A,TRUE,"general"}</definedName>
    <definedName name="jd" localSheetId="1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10" hidden="1">{"via1",#N/A,TRUE,"general";"via2",#N/A,TRUE,"general";"via3",#N/A,TRUE,"general"}</definedName>
    <definedName name="jd" localSheetId="9" hidden="1">{"via1",#N/A,TRUE,"general";"via2",#N/A,TRUE,"general";"via3",#N/A,TRUE,"general"}</definedName>
    <definedName name="jd" localSheetId="1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11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6" hidden="1">{"TAB1",#N/A,TRUE,"GENERAL";"TAB2",#N/A,TRUE,"GENERAL";"TAB3",#N/A,TRUE,"GENERAL";"TAB4",#N/A,TRUE,"GENERAL";"TAB5",#N/A,TRUE,"GENERAL"}</definedName>
    <definedName name="jdh" localSheetId="14" hidden="1">{"TAB1",#N/A,TRUE,"GENERAL";"TAB2",#N/A,TRUE,"GENERAL";"TAB3",#N/A,TRUE,"GENERAL";"TAB4",#N/A,TRUE,"GENERAL";"TAB5",#N/A,TRUE,"GENERAL"}</definedName>
    <definedName name="jdh" localSheetId="1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9" hidden="1">{"TAB1",#N/A,TRUE,"GENERAL";"TAB2",#N/A,TRUE,"GENERAL";"TAB3",#N/A,TRUE,"GENERAL";"TAB4",#N/A,TRUE,"GENERAL";"TAB5",#N/A,TRUE,"GENERAL"}</definedName>
    <definedName name="jdh" localSheetId="1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1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h" localSheetId="6" hidden="1">[5]Presupuesto_Via_distribuidora!#REF!</definedName>
    <definedName name="jdhdh" localSheetId="14" hidden="1">[5]Presupuesto_Via_distribuidora!#REF!</definedName>
    <definedName name="jdhdh" localSheetId="16" hidden="1">#REF!</definedName>
    <definedName name="jdhdh" localSheetId="12" hidden="1">#REF!</definedName>
    <definedName name="jdhdh" localSheetId="3" hidden="1">#REF!</definedName>
    <definedName name="jdhdh" localSheetId="10" hidden="1">#REF!</definedName>
    <definedName name="jdhdh" localSheetId="4" hidden="1">#REF!</definedName>
    <definedName name="jdhdh" localSheetId="11" hidden="1">#REF!</definedName>
    <definedName name="jdhdh" hidden="1">#REF!</definedName>
    <definedName name="JETB3">#REF!</definedName>
    <definedName name="JETB4">#REF!</definedName>
    <definedName name="JETB6">#REF!</definedName>
    <definedName name="JETB8">#REF!</definedName>
    <definedName name="jeytj" localSheetId="6" hidden="1">{"TAB1",#N/A,TRUE,"GENERAL";"TAB2",#N/A,TRUE,"GENERAL";"TAB3",#N/A,TRUE,"GENERAL";"TAB4",#N/A,TRUE,"GENERAL";"TAB5",#N/A,TRUE,"GENERAL"}</definedName>
    <definedName name="jeytj" localSheetId="14" hidden="1">{"TAB1",#N/A,TRUE,"GENERAL";"TAB2",#N/A,TRUE,"GENERAL";"TAB3",#N/A,TRUE,"GENERAL";"TAB4",#N/A,TRUE,"GENERAL";"TAB5",#N/A,TRUE,"GENERAL"}</definedName>
    <definedName name="jeytj" localSheetId="1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10" hidden="1">{"TAB1",#N/A,TRUE,"GENERAL";"TAB2",#N/A,TRUE,"GENERAL";"TAB3",#N/A,TRUE,"GENERAL";"TAB4",#N/A,TRUE,"GENERAL";"TAB5",#N/A,TRUE,"GENERAL"}</definedName>
    <definedName name="jeytj" localSheetId="9" hidden="1">{"TAB1",#N/A,TRUE,"GENERAL";"TAB2",#N/A,TRUE,"GENERAL";"TAB3",#N/A,TRUE,"GENERAL";"TAB4",#N/A,TRUE,"GENERAL";"TAB5",#N/A,TRUE,"GENERAL"}</definedName>
    <definedName name="jeytj" localSheetId="1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1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14" hidden="1">{"TAB1",#N/A,TRUE,"GENERAL";"TAB2",#N/A,TRUE,"GENERAL";"TAB3",#N/A,TRUE,"GENERAL";"TAB4",#N/A,TRUE,"GENERAL";"TAB5",#N/A,TRUE,"GENERAL"}</definedName>
    <definedName name="jfhjfrt" localSheetId="1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10" hidden="1">{"TAB1",#N/A,TRUE,"GENERAL";"TAB2",#N/A,TRUE,"GENERAL";"TAB3",#N/A,TRUE,"GENERAL";"TAB4",#N/A,TRUE,"GENERAL";"TAB5",#N/A,TRUE,"GENERAL"}</definedName>
    <definedName name="jfhjfrt" localSheetId="9" hidden="1">{"TAB1",#N/A,TRUE,"GENERAL";"TAB2",#N/A,TRUE,"GENERAL";"TAB3",#N/A,TRUE,"GENERAL";"TAB4",#N/A,TRUE,"GENERAL";"TAB5",#N/A,TRUE,"GENERAL"}</definedName>
    <definedName name="jfhjfrt" localSheetId="1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1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6" hidden="1">{"via1",#N/A,TRUE,"general";"via2",#N/A,TRUE,"general";"via3",#N/A,TRUE,"general"}</definedName>
    <definedName name="jgfj" localSheetId="14" hidden="1">{"via1",#N/A,TRUE,"general";"via2",#N/A,TRUE,"general";"via3",#N/A,TRUE,"general"}</definedName>
    <definedName name="jgfj" localSheetId="1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10" hidden="1">{"via1",#N/A,TRUE,"general";"via2",#N/A,TRUE,"general";"via3",#N/A,TRUE,"general"}</definedName>
    <definedName name="jgfj" localSheetId="9" hidden="1">{"via1",#N/A,TRUE,"general";"via2",#N/A,TRUE,"general";"via3",#N/A,TRUE,"general"}</definedName>
    <definedName name="jgfj" localSheetId="1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1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14" hidden="1">{"TAB1",#N/A,TRUE,"GENERAL";"TAB2",#N/A,TRUE,"GENERAL";"TAB3",#N/A,TRUE,"GENERAL";"TAB4",#N/A,TRUE,"GENERAL";"TAB5",#N/A,TRUE,"GENERAL"}</definedName>
    <definedName name="jghj" localSheetId="1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9" hidden="1">{"TAB1",#N/A,TRUE,"GENERAL";"TAB2",#N/A,TRUE,"GENERAL";"TAB3",#N/A,TRUE,"GENERAL";"TAB4",#N/A,TRUE,"GENERAL";"TAB5",#N/A,TRUE,"GENERAL"}</definedName>
    <definedName name="jghj" localSheetId="1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1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14" hidden="1">{"TAB1",#N/A,TRUE,"GENERAL";"TAB2",#N/A,TRUE,"GENERAL";"TAB3",#N/A,TRUE,"GENERAL";"TAB4",#N/A,TRUE,"GENERAL";"TAB5",#N/A,TRUE,"GENERAL"}</definedName>
    <definedName name="jgj" localSheetId="1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9" hidden="1">{"TAB1",#N/A,TRUE,"GENERAL";"TAB2",#N/A,TRUE,"GENERAL";"TAB3",#N/A,TRUE,"GENERAL";"TAB4",#N/A,TRUE,"GENERAL";"TAB5",#N/A,TRUE,"GENERAL"}</definedName>
    <definedName name="jgj" localSheetId="1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1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14" hidden="1">{"TAB1",#N/A,TRUE,"GENERAL";"TAB2",#N/A,TRUE,"GENERAL";"TAB3",#N/A,TRUE,"GENERAL";"TAB4",#N/A,TRUE,"GENERAL";"TAB5",#N/A,TRUE,"GENERAL"}</definedName>
    <definedName name="jhg" localSheetId="1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9" hidden="1">{"TAB1",#N/A,TRUE,"GENERAL";"TAB2",#N/A,TRUE,"GENERAL";"TAB3",#N/A,TRUE,"GENERAL";"TAB4",#N/A,TRUE,"GENERAL";"TAB5",#N/A,TRUE,"GENERAL"}</definedName>
    <definedName name="jhg" localSheetId="1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1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HHHH">#REF!</definedName>
    <definedName name="jhjyj" localSheetId="6" hidden="1">{"via1",#N/A,TRUE,"general";"via2",#N/A,TRUE,"general";"via3",#N/A,TRUE,"general"}</definedName>
    <definedName name="jhjyj" localSheetId="14" hidden="1">{"via1",#N/A,TRUE,"general";"via2",#N/A,TRUE,"general";"via3",#N/A,TRUE,"general"}</definedName>
    <definedName name="jhjyj" localSheetId="1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10" hidden="1">{"via1",#N/A,TRUE,"general";"via2",#N/A,TRUE,"general";"via3",#N/A,TRUE,"general"}</definedName>
    <definedName name="jhjyj" localSheetId="9" hidden="1">{"via1",#N/A,TRUE,"general";"via2",#N/A,TRUE,"general";"via3",#N/A,TRUE,"general"}</definedName>
    <definedName name="jhjyj" localSheetId="1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1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14" hidden="1">{"TAB1",#N/A,TRUE,"GENERAL";"TAB2",#N/A,TRUE,"GENERAL";"TAB3",#N/A,TRUE,"GENERAL";"TAB4",#N/A,TRUE,"GENERAL";"TAB5",#N/A,TRUE,"GENERAL"}</definedName>
    <definedName name="JHK" localSheetId="1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9" hidden="1">{"TAB1",#N/A,TRUE,"GENERAL";"TAB2",#N/A,TRUE,"GENERAL";"TAB3",#N/A,TRUE,"GENERAL";"TAB4",#N/A,TRUE,"GENERAL";"TAB5",#N/A,TRUE,"GENERAL"}</definedName>
    <definedName name="JHK" localSheetId="1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1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14" hidden="1">{"TAB1",#N/A,TRUE,"GENERAL";"TAB2",#N/A,TRUE,"GENERAL";"TAB3",#N/A,TRUE,"GENERAL";"TAB4",#N/A,TRUE,"GENERAL";"TAB5",#N/A,TRUE,"GENERAL"}</definedName>
    <definedName name="jhkgjkvf" localSheetId="1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9" hidden="1">{"TAB1",#N/A,TRUE,"GENERAL";"TAB2",#N/A,TRUE,"GENERAL";"TAB3",#N/A,TRUE,"GENERAL";"TAB4",#N/A,TRUE,"GENERAL";"TAB5",#N/A,TRUE,"GENERAL"}</definedName>
    <definedName name="jhkgjkvf" localSheetId="1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1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2" hidden="1">{"via1",#N/A,TRUE,"general";"via2",#N/A,TRUE,"general";"via3",#N/A,TRUE,"general"}</definedName>
    <definedName name="jj" localSheetId="13" hidden="1">{"via1",#N/A,TRUE,"general";"via2",#N/A,TRUE,"general";"via3",#N/A,TRUE,"general"}</definedName>
    <definedName name="jj" localSheetId="4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14" hidden="1">{"via1",#N/A,TRUE,"general";"via2",#N/A,TRUE,"general";"via3",#N/A,TRUE,"general"}</definedName>
    <definedName name="jjfq" localSheetId="1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10" hidden="1">{"via1",#N/A,TRUE,"general";"via2",#N/A,TRUE,"general";"via3",#N/A,TRUE,"general"}</definedName>
    <definedName name="jjfq" localSheetId="9" hidden="1">{"via1",#N/A,TRUE,"general";"via2",#N/A,TRUE,"general";"via3",#N/A,TRUE,"general"}</definedName>
    <definedName name="jjfq" localSheetId="1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11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14" hidden="1">{"via1",#N/A,TRUE,"general";"via2",#N/A,TRUE,"general";"via3",#N/A,TRUE,"general"}</definedName>
    <definedName name="jjjhjddfg" localSheetId="1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10" hidden="1">{"via1",#N/A,TRUE,"general";"via2",#N/A,TRUE,"general";"via3",#N/A,TRUE,"general"}</definedName>
    <definedName name="jjjhjddfg" localSheetId="9" hidden="1">{"via1",#N/A,TRUE,"general";"via2",#N/A,TRUE,"general";"via3",#N/A,TRUE,"general"}</definedName>
    <definedName name="jjjhjddfg" localSheetId="1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1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14" hidden="1">{"via1",#N/A,TRUE,"general";"via2",#N/A,TRUE,"general";"via3",#N/A,TRUE,"general"}</definedName>
    <definedName name="jjjjju" localSheetId="1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10" hidden="1">{"via1",#N/A,TRUE,"general";"via2",#N/A,TRUE,"general";"via3",#N/A,TRUE,"general"}</definedName>
    <definedName name="jjjjju" localSheetId="9" hidden="1">{"via1",#N/A,TRUE,"general";"via2",#N/A,TRUE,"general";"via3",#N/A,TRUE,"general"}</definedName>
    <definedName name="jjjjju" localSheetId="1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1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14" hidden="1">{"TAB1",#N/A,TRUE,"GENERAL";"TAB2",#N/A,TRUE,"GENERAL";"TAB3",#N/A,TRUE,"GENERAL";"TAB4",#N/A,TRUE,"GENERAL";"TAB5",#N/A,TRUE,"GENERAL"}</definedName>
    <definedName name="jjujujty" localSheetId="1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9" hidden="1">{"TAB1",#N/A,TRUE,"GENERAL";"TAB2",#N/A,TRUE,"GENERAL";"TAB3",#N/A,TRUE,"GENERAL";"TAB4",#N/A,TRUE,"GENERAL";"TAB5",#N/A,TRUE,"GENERAL"}</definedName>
    <definedName name="jjujujty" localSheetId="1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1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6" hidden="1">{"via1",#N/A,TRUE,"general";"via2",#N/A,TRUE,"general";"via3",#N/A,TRUE,"general"}</definedName>
    <definedName name="jjyjy" localSheetId="14" hidden="1">{"via1",#N/A,TRUE,"general";"via2",#N/A,TRUE,"general";"via3",#N/A,TRUE,"general"}</definedName>
    <definedName name="jjyjy" localSheetId="1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10" hidden="1">{"via1",#N/A,TRUE,"general";"via2",#N/A,TRUE,"general";"via3",#N/A,TRUE,"general"}</definedName>
    <definedName name="jjyjy" localSheetId="9" hidden="1">{"via1",#N/A,TRUE,"general";"via2",#N/A,TRUE,"general";"via3",#N/A,TRUE,"general"}</definedName>
    <definedName name="jjyjy" localSheetId="1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11" hidden="1">{"via1",#N/A,TRUE,"general";"via2",#N/A,TRUE,"general";"via3",#N/A,TRUE,"general"}</definedName>
    <definedName name="jjyjy" hidden="1">{"via1",#N/A,TRUE,"general";"via2",#N/A,TRUE,"general";"via3",#N/A,TRUE,"general"}</definedName>
    <definedName name="JKJKJK" localSheetId="1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localSheetId="12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k" localSheetId="6" hidden="1">{"TAB1",#N/A,TRUE,"GENERAL";"TAB2",#N/A,TRUE,"GENERAL";"TAB3",#N/A,TRUE,"GENERAL";"TAB4",#N/A,TRUE,"GENERAL";"TAB5",#N/A,TRUE,"GENERAL"}</definedName>
    <definedName name="jkk" localSheetId="14" hidden="1">{"TAB1",#N/A,TRUE,"GENERAL";"TAB2",#N/A,TRUE,"GENERAL";"TAB3",#N/A,TRUE,"GENERAL";"TAB4",#N/A,TRUE,"GENERAL";"TAB5",#N/A,TRUE,"GENERAL"}</definedName>
    <definedName name="jkk" localSheetId="1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9" hidden="1">{"TAB1",#N/A,TRUE,"GENERAL";"TAB2",#N/A,TRUE,"GENERAL";"TAB3",#N/A,TRUE,"GENERAL";"TAB4",#N/A,TRUE,"GENERAL";"TAB5",#N/A,TRUE,"GENERAL"}</definedName>
    <definedName name="jkk" localSheetId="1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1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2" hidden="1">{"TAB1",#N/A,TRUE,"GENERAL";"TAB2",#N/A,TRUE,"GENERAL";"TAB3",#N/A,TRUE,"GENERAL";"TAB4",#N/A,TRUE,"GENERAL";"TAB5",#N/A,TRUE,"GENERAL"}</definedName>
    <definedName name="jkl" localSheetId="13" hidden="1">{"TAB1",#N/A,TRUE,"GENERAL";"TAB2",#N/A,TRUE,"GENERAL";"TAB3",#N/A,TRUE,"GENERAL";"TAB4",#N/A,TRUE,"GENERAL";"TAB5",#N/A,TRUE,"GENERAL"}</definedName>
    <definedName name="jkl" localSheetId="4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6" hidden="1">{"via1",#N/A,TRUE,"general";"via2",#N/A,TRUE,"general";"via3",#N/A,TRUE,"general"}</definedName>
    <definedName name="JRYJ" localSheetId="14" hidden="1">{"via1",#N/A,TRUE,"general";"via2",#N/A,TRUE,"general";"via3",#N/A,TRUE,"general"}</definedName>
    <definedName name="JRYJ" localSheetId="1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10" hidden="1">{"via1",#N/A,TRUE,"general";"via2",#N/A,TRUE,"general";"via3",#N/A,TRUE,"general"}</definedName>
    <definedName name="JRYJ" localSheetId="9" hidden="1">{"via1",#N/A,TRUE,"general";"via2",#N/A,TRUE,"general";"via3",#N/A,TRUE,"general"}</definedName>
    <definedName name="JRYJ" localSheetId="1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1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14" hidden="1">{"TAB1",#N/A,TRUE,"GENERAL";"TAB2",#N/A,TRUE,"GENERAL";"TAB3",#N/A,TRUE,"GENERAL";"TAB4",#N/A,TRUE,"GENERAL";"TAB5",#N/A,TRUE,"GENERAL"}</definedName>
    <definedName name="jtyj" localSheetId="1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9" hidden="1">{"TAB1",#N/A,TRUE,"GENERAL";"TAB2",#N/A,TRUE,"GENERAL";"TAB3",#N/A,TRUE,"GENERAL";"TAB4",#N/A,TRUE,"GENERAL";"TAB5",#N/A,TRUE,"GENERAL"}</definedName>
    <definedName name="jtyj" localSheetId="1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1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14" hidden="1">{"TAB1",#N/A,TRUE,"GENERAL";"TAB2",#N/A,TRUE,"GENERAL";"TAB3",#N/A,TRUE,"GENERAL";"TAB4",#N/A,TRUE,"GENERAL";"TAB5",#N/A,TRUE,"GENERAL"}</definedName>
    <definedName name="jtyry" localSheetId="1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9" hidden="1">{"TAB1",#N/A,TRUE,"GENERAL";"TAB2",#N/A,TRUE,"GENERAL";"TAB3",#N/A,TRUE,"GENERAL";"TAB4",#N/A,TRUE,"GENERAL";"TAB5",#N/A,TRUE,"GENERAL"}</definedName>
    <definedName name="jtyry" localSheetId="1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1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j" localSheetId="6" hidden="1">{"via1",#N/A,TRUE,"general";"via2",#N/A,TRUE,"general";"via3",#N/A,TRUE,"general"}</definedName>
    <definedName name="juj" localSheetId="14" hidden="1">{"via1",#N/A,TRUE,"general";"via2",#N/A,TRUE,"general";"via3",#N/A,TRUE,"general"}</definedName>
    <definedName name="juj" localSheetId="1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10" hidden="1">{"via1",#N/A,TRUE,"general";"via2",#N/A,TRUE,"general";"via3",#N/A,TRUE,"general"}</definedName>
    <definedName name="juj" localSheetId="9" hidden="1">{"via1",#N/A,TRUE,"general";"via2",#N/A,TRUE,"general";"via3",#N/A,TRUE,"general"}</definedName>
    <definedName name="juj" localSheetId="1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1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14" hidden="1">{"via1",#N/A,TRUE,"general";"via2",#N/A,TRUE,"general";"via3",#N/A,TRUE,"general"}</definedName>
    <definedName name="jujcx" localSheetId="1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9" hidden="1">{"via1",#N/A,TRUE,"general";"via2",#N/A,TRUE,"general";"via3",#N/A,TRUE,"general"}</definedName>
    <definedName name="jujcx" localSheetId="1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1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14" hidden="1">{"via1",#N/A,TRUE,"general";"via2",#N/A,TRUE,"general";"via3",#N/A,TRUE,"general"}</definedName>
    <definedName name="jujuj" localSheetId="1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9" hidden="1">{"via1",#N/A,TRUE,"general";"via2",#N/A,TRUE,"general";"via3",#N/A,TRUE,"general"}</definedName>
    <definedName name="jujuj" localSheetId="1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1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14" hidden="1">{"TAB1",#N/A,TRUE,"GENERAL";"TAB2",#N/A,TRUE,"GENERAL";"TAB3",#N/A,TRUE,"GENERAL";"TAB4",#N/A,TRUE,"GENERAL";"TAB5",#N/A,TRUE,"GENERAL"}</definedName>
    <definedName name="jujujuju" localSheetId="1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9" hidden="1">{"TAB1",#N/A,TRUE,"GENERAL";"TAB2",#N/A,TRUE,"GENERAL";"TAB3",#N/A,TRUE,"GENERAL";"TAB4",#N/A,TRUE,"GENERAL";"TAB5",#N/A,TRUE,"GENERAL"}</definedName>
    <definedName name="jujujuju" localSheetId="1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1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>#REF!</definedName>
    <definedName name="JulAgo_C">#REF!</definedName>
    <definedName name="juuuhb" localSheetId="6" hidden="1">{"TAB1",#N/A,TRUE,"GENERAL";"TAB2",#N/A,TRUE,"GENERAL";"TAB3",#N/A,TRUE,"GENERAL";"TAB4",#N/A,TRUE,"GENERAL";"TAB5",#N/A,TRUE,"GENERAL"}</definedName>
    <definedName name="juuuhb" localSheetId="14" hidden="1">{"TAB1",#N/A,TRUE,"GENERAL";"TAB2",#N/A,TRUE,"GENERAL";"TAB3",#N/A,TRUE,"GENERAL";"TAB4",#N/A,TRUE,"GENERAL";"TAB5",#N/A,TRUE,"GENERAL"}</definedName>
    <definedName name="juuuhb" localSheetId="1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9" hidden="1">{"TAB1",#N/A,TRUE,"GENERAL";"TAB2",#N/A,TRUE,"GENERAL";"TAB3",#N/A,TRUE,"GENERAL";"TAB4",#N/A,TRUE,"GENERAL";"TAB5",#N/A,TRUE,"GENERAL"}</definedName>
    <definedName name="juuuhb" localSheetId="1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1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6" hidden="1">{"via1",#N/A,TRUE,"general";"via2",#N/A,TRUE,"general";"via3",#N/A,TRUE,"general"}</definedName>
    <definedName name="jyjt7" localSheetId="14" hidden="1">{"via1",#N/A,TRUE,"general";"via2",#N/A,TRUE,"general";"via3",#N/A,TRUE,"general"}</definedName>
    <definedName name="jyjt7" localSheetId="1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10" hidden="1">{"via1",#N/A,TRUE,"general";"via2",#N/A,TRUE,"general";"via3",#N/A,TRUE,"general"}</definedName>
    <definedName name="jyjt7" localSheetId="9" hidden="1">{"via1",#N/A,TRUE,"general";"via2",#N/A,TRUE,"general";"via3",#N/A,TRUE,"general"}</definedName>
    <definedName name="jyjt7" localSheetId="1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1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14" hidden="1">{"via1",#N/A,TRUE,"general";"via2",#N/A,TRUE,"general";"via3",#N/A,TRUE,"general"}</definedName>
    <definedName name="jyt" localSheetId="1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9" hidden="1">{"via1",#N/A,TRUE,"general";"via2",#N/A,TRUE,"general";"via3",#N/A,TRUE,"general"}</definedName>
    <definedName name="jyt" localSheetId="1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1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14" hidden="1">{"via1",#N/A,TRUE,"general";"via2",#N/A,TRUE,"general";"via3",#N/A,TRUE,"general"}</definedName>
    <definedName name="jytj" localSheetId="1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9" hidden="1">{"via1",#N/A,TRUE,"general";"via2",#N/A,TRUE,"general";"via3",#N/A,TRUE,"general"}</definedName>
    <definedName name="jytj" localSheetId="1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1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14" hidden="1">{"via1",#N/A,TRUE,"general";"via2",#N/A,TRUE,"general";"via3",#N/A,TRUE,"general"}</definedName>
    <definedName name="jyuju" localSheetId="1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9" hidden="1">{"via1",#N/A,TRUE,"general";"via2",#N/A,TRUE,"general";"via3",#N/A,TRUE,"general"}</definedName>
    <definedName name="jyuju" localSheetId="1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1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14" hidden="1">{"via1",#N/A,TRUE,"general";"via2",#N/A,TRUE,"general";"via3",#N/A,TRUE,"general"}</definedName>
    <definedName name="jyujyuj" localSheetId="1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9" hidden="1">{"via1",#N/A,TRUE,"general";"via2",#N/A,TRUE,"general";"via3",#N/A,TRUE,"general"}</definedName>
    <definedName name="jyujyuj" localSheetId="1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11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6" hidden="1">{"PYGT",#N/A,FALSE,"PYG";"ACTIT",#N/A,FALSE,"BCE_GRAL-ACTIVO";"PASIT",#N/A,FALSE,"BCE_GRAL-PASIVO-PATRIM";"CAJAT",#N/A,FALSE,"CAJA"}</definedName>
    <definedName name="K" localSheetId="14" hidden="1">{"PYGT",#N/A,FALSE,"PYG";"ACTIT",#N/A,FALSE,"BCE_GRAL-ACTIVO";"PASIT",#N/A,FALSE,"BCE_GRAL-PASIVO-PATRIM";"CAJAT",#N/A,FALSE,"CAJA"}</definedName>
    <definedName name="K" localSheetId="16" hidden="1">{"PYGT",#N/A,FALSE,"PYG";"ACTIT",#N/A,FALSE,"BCE_GRAL-ACTIVO";"PASIT",#N/A,FALSE,"BCE_GRAL-PASIVO-PATRIM";"CAJAT",#N/A,FALSE,"CAJA"}</definedName>
    <definedName name="K" localSheetId="12" hidden="1">{"PYGT",#N/A,FALSE,"PYG";"ACTIT",#N/A,FALSE,"BCE_GRAL-ACTIVO";"PASIT",#N/A,FALSE,"BCE_GRAL-PASIVO-PATRIM";"CAJAT",#N/A,FALSE,"CAJA"}</definedName>
    <definedName name="K" localSheetId="3" hidden="1">{"PYGT",#N/A,FALSE,"PYG";"ACTIT",#N/A,FALSE,"BCE_GRAL-ACTIVO";"PASIT",#N/A,FALSE,"BCE_GRAL-PASIVO-PATRIM";"CAJAT",#N/A,FALSE,"CAJA"}</definedName>
    <definedName name="K" localSheetId="10" hidden="1">{"PYGT",#N/A,FALSE,"PYG";"ACTIT",#N/A,FALSE,"BCE_GRAL-ACTIVO";"PASIT",#N/A,FALSE,"BCE_GRAL-PASIVO-PATRIM";"CAJAT",#N/A,FALSE,"CAJA"}</definedName>
    <definedName name="K" localSheetId="9" hidden="1">{"PYGT",#N/A,FALSE,"PYG";"ACTIT",#N/A,FALSE,"BCE_GRAL-ACTIVO";"PASIT",#N/A,FALSE,"BCE_GRAL-PASIVO-PATRIM";"CAJAT",#N/A,FALSE,"CAJA"}</definedName>
    <definedName name="K" localSheetId="13" hidden="1">{"PYGT",#N/A,FALSE,"PYG";"ACTIT",#N/A,FALSE,"BCE_GRAL-ACTIVO";"PASIT",#N/A,FALSE,"BCE_GRAL-PASIVO-PATRIM";"CAJAT",#N/A,FALSE,"CAJA"}</definedName>
    <definedName name="K" localSheetId="4" hidden="1">{"PYGT",#N/A,FALSE,"PYG";"ACTIT",#N/A,FALSE,"BCE_GRAL-ACTIVO";"PASIT",#N/A,FALSE,"BCE_GRAL-PASIVO-PATRIM";"CAJAT",#N/A,FALSE,"CAJA"}</definedName>
    <definedName name="K" localSheetId="11" hidden="1">{"PYGT",#N/A,FALSE,"PYG";"ACTIT",#N/A,FALSE,"BCE_GRAL-ACTIVO";"PASIT",#N/A,FALSE,"BCE_GRAL-PASIVO-PATRIM";"CAJAT",#N/A,FALSE,"CAJA"}</definedName>
    <definedName name="K" hidden="1">{"PYGT",#N/A,FALSE,"PYG";"ACTIT",#N/A,FALSE,"BCE_GRAL-ACTIVO";"PASIT",#N/A,FALSE,"BCE_GRAL-PASIVO-PATRIM";"CAJAT",#N/A,FALSE,"CAJA"}</definedName>
    <definedName name="KDL" localSheetId="6" hidden="1">{#N/A,#N/A,TRUE,"1842CWN0"}</definedName>
    <definedName name="KDL" localSheetId="14" hidden="1">{#N/A,#N/A,TRUE,"1842CWN0"}</definedName>
    <definedName name="KDL" localSheetId="12" hidden="1">{#N/A,#N/A,TRUE,"1842CWN0"}</definedName>
    <definedName name="KDL" localSheetId="3" hidden="1">{#N/A,#N/A,TRUE,"1842CWN0"}</definedName>
    <definedName name="KDL" localSheetId="10" hidden="1">{#N/A,#N/A,TRUE,"1842CWN0"}</definedName>
    <definedName name="KDL" localSheetId="9" hidden="1">{#N/A,#N/A,TRUE,"1842CWN0"}</definedName>
    <definedName name="KDL" localSheetId="13" hidden="1">{#N/A,#N/A,TRUE,"1842CWN0"}</definedName>
    <definedName name="KDL" localSheetId="4" hidden="1">{#N/A,#N/A,TRUE,"1842CWN0"}</definedName>
    <definedName name="KDL" localSheetId="11" hidden="1">{#N/A,#N/A,TRUE,"1842CWN0"}</definedName>
    <definedName name="KDL" hidden="1">{#N/A,#N/A,TRUE,"1842CWN0"}</definedName>
    <definedName name="KDL_1" localSheetId="6" hidden="1">{#N/A,#N/A,TRUE,"1842CWN0"}</definedName>
    <definedName name="KDL_1" localSheetId="14" hidden="1">{#N/A,#N/A,TRUE,"1842CWN0"}</definedName>
    <definedName name="KDL_1" localSheetId="12" hidden="1">{#N/A,#N/A,TRUE,"1842CWN0"}</definedName>
    <definedName name="KDL_1" localSheetId="3" hidden="1">{#N/A,#N/A,TRUE,"1842CWN0"}</definedName>
    <definedName name="KDL_1" localSheetId="10" hidden="1">{#N/A,#N/A,TRUE,"1842CWN0"}</definedName>
    <definedName name="KDL_1" localSheetId="9" hidden="1">{#N/A,#N/A,TRUE,"1842CWN0"}</definedName>
    <definedName name="KDL_1" localSheetId="13" hidden="1">{#N/A,#N/A,TRUE,"1842CWN0"}</definedName>
    <definedName name="KDL_1" localSheetId="4" hidden="1">{#N/A,#N/A,TRUE,"1842CWN0"}</definedName>
    <definedName name="KDL_1" localSheetId="11" hidden="1">{#N/A,#N/A,TRUE,"1842CWN0"}</definedName>
    <definedName name="KDL_1" hidden="1">{#N/A,#N/A,TRUE,"1842CWN0"}</definedName>
    <definedName name="KDL_2" localSheetId="6" hidden="1">{#N/A,#N/A,TRUE,"1842CWN0"}</definedName>
    <definedName name="KDL_2" localSheetId="14" hidden="1">{#N/A,#N/A,TRUE,"1842CWN0"}</definedName>
    <definedName name="KDL_2" localSheetId="12" hidden="1">{#N/A,#N/A,TRUE,"1842CWN0"}</definedName>
    <definedName name="KDL_2" localSheetId="3" hidden="1">{#N/A,#N/A,TRUE,"1842CWN0"}</definedName>
    <definedName name="KDL_2" localSheetId="10" hidden="1">{#N/A,#N/A,TRUE,"1842CWN0"}</definedName>
    <definedName name="KDL_2" localSheetId="9" hidden="1">{#N/A,#N/A,TRUE,"1842CWN0"}</definedName>
    <definedName name="KDL_2" localSheetId="13" hidden="1">{#N/A,#N/A,TRUE,"1842CWN0"}</definedName>
    <definedName name="KDL_2" localSheetId="4" hidden="1">{#N/A,#N/A,TRUE,"1842CWN0"}</definedName>
    <definedName name="KDL_2" localSheetId="11" hidden="1">{#N/A,#N/A,TRUE,"1842CWN0"}</definedName>
    <definedName name="KDL_2" hidden="1">{#N/A,#N/A,TRUE,"1842CWN0"}</definedName>
    <definedName name="KHGGH" localSheetId="6" hidden="1">{"via1",#N/A,TRUE,"general";"via2",#N/A,TRUE,"general";"via3",#N/A,TRUE,"general"}</definedName>
    <definedName name="KHGGH" localSheetId="14" hidden="1">{"via1",#N/A,TRUE,"general";"via2",#N/A,TRUE,"general";"via3",#N/A,TRUE,"general"}</definedName>
    <definedName name="KHGGH" localSheetId="1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10" hidden="1">{"via1",#N/A,TRUE,"general";"via2",#N/A,TRUE,"general";"via3",#N/A,TRUE,"general"}</definedName>
    <definedName name="KHGGH" localSheetId="9" hidden="1">{"via1",#N/A,TRUE,"general";"via2",#N/A,TRUE,"general";"via3",#N/A,TRUE,"general"}</definedName>
    <definedName name="KHGGH" localSheetId="1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1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14" hidden="1">{"TAB1",#N/A,TRUE,"GENERAL";"TAB2",#N/A,TRUE,"GENERAL";"TAB3",#N/A,TRUE,"GENERAL";"TAB4",#N/A,TRUE,"GENERAL";"TAB5",#N/A,TRUE,"GENERAL"}</definedName>
    <definedName name="khjk7" localSheetId="1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9" hidden="1">{"TAB1",#N/A,TRUE,"GENERAL";"TAB2",#N/A,TRUE,"GENERAL";"TAB3",#N/A,TRUE,"GENERAL";"TAB4",#N/A,TRUE,"GENERAL";"TAB5",#N/A,TRUE,"GENERAL"}</definedName>
    <definedName name="khjk7" localSheetId="1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1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localSheetId="6" hidden="1">{"via1",#N/A,TRUE,"general";"via2",#N/A,TRUE,"general";"via3",#N/A,TRUE,"general"}</definedName>
    <definedName name="kikik" localSheetId="14" hidden="1">{"via1",#N/A,TRUE,"general";"via2",#N/A,TRUE,"general";"via3",#N/A,TRUE,"general"}</definedName>
    <definedName name="kikik" localSheetId="1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10" hidden="1">{"via1",#N/A,TRUE,"general";"via2",#N/A,TRUE,"general";"via3",#N/A,TRUE,"general"}</definedName>
    <definedName name="kikik" localSheetId="9" hidden="1">{"via1",#N/A,TRUE,"general";"via2",#N/A,TRUE,"general";"via3",#N/A,TRUE,"general"}</definedName>
    <definedName name="kikik" localSheetId="1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11" hidden="1">{"via1",#N/A,TRUE,"general";"via2",#N/A,TRUE,"general";"via3",#N/A,TRUE,"general"}</definedName>
    <definedName name="kikik" hidden="1">{"via1",#N/A,TRUE,"general";"via2",#N/A,TRUE,"general";"via3",#N/A,TRUE,"general"}</definedName>
    <definedName name="KITDES">#REF!</definedName>
    <definedName name="kjhkd" localSheetId="6" hidden="1">{"via1",#N/A,TRUE,"general";"via2",#N/A,TRUE,"general";"via3",#N/A,TRUE,"general"}</definedName>
    <definedName name="kjhkd" localSheetId="14" hidden="1">{"via1",#N/A,TRUE,"general";"via2",#N/A,TRUE,"general";"via3",#N/A,TRUE,"general"}</definedName>
    <definedName name="kjhkd" localSheetId="1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9" hidden="1">{"via1",#N/A,TRUE,"general";"via2",#N/A,TRUE,"general";"via3",#N/A,TRUE,"general"}</definedName>
    <definedName name="kjhkd" localSheetId="1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1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14" hidden="1">{"via1",#N/A,TRUE,"general";"via2",#N/A,TRUE,"general";"via3",#N/A,TRUE,"general"}</definedName>
    <definedName name="kjk" localSheetId="1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9" hidden="1">{"via1",#N/A,TRUE,"general";"via2",#N/A,TRUE,"general";"via3",#N/A,TRUE,"general"}</definedName>
    <definedName name="kjk" localSheetId="1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1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14" hidden="1">{"via1",#N/A,TRUE,"general";"via2",#N/A,TRUE,"general";"via3",#N/A,TRUE,"general"}</definedName>
    <definedName name="kjtrkjr" localSheetId="1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10" hidden="1">{"via1",#N/A,TRUE,"general";"via2",#N/A,TRUE,"general";"via3",#N/A,TRUE,"general"}</definedName>
    <definedName name="kjtrkjr" localSheetId="9" hidden="1">{"via1",#N/A,TRUE,"general";"via2",#N/A,TRUE,"general";"via3",#N/A,TRUE,"general"}</definedName>
    <definedName name="kjtrkjr" localSheetId="1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11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14" hidden="1">{"via1",#N/A,TRUE,"general";"via2",#N/A,TRUE,"general";"via3",#N/A,TRUE,"general"}</definedName>
    <definedName name="kkkki" localSheetId="1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10" hidden="1">{"via1",#N/A,TRUE,"general";"via2",#N/A,TRUE,"general";"via3",#N/A,TRUE,"general"}</definedName>
    <definedName name="kkkki" localSheetId="9" hidden="1">{"via1",#N/A,TRUE,"general";"via2",#N/A,TRUE,"general";"via3",#N/A,TRUE,"general"}</definedName>
    <definedName name="kkkki" localSheetId="1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1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14" hidden="1">{"TAB1",#N/A,TRUE,"GENERAL";"TAB2",#N/A,TRUE,"GENERAL";"TAB3",#N/A,TRUE,"GENERAL";"TAB4",#N/A,TRUE,"GENERAL";"TAB5",#N/A,TRUE,"GENERAL"}</definedName>
    <definedName name="kkkkkki" localSheetId="1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9" hidden="1">{"TAB1",#N/A,TRUE,"GENERAL";"TAB2",#N/A,TRUE,"GENERAL";"TAB3",#N/A,TRUE,"GENERAL";"TAB4",#N/A,TRUE,"GENERAL";"TAB5",#N/A,TRUE,"GENERAL"}</definedName>
    <definedName name="kkkkkki" localSheetId="1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1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O" localSheetId="6" hidden="1">#REF!</definedName>
    <definedName name="KO" localSheetId="14" hidden="1">#REF!</definedName>
    <definedName name="KO" localSheetId="12" hidden="1">#REF!</definedName>
    <definedName name="KO" localSheetId="3" hidden="1">#REF!</definedName>
    <definedName name="KO" localSheetId="10" hidden="1">#REF!</definedName>
    <definedName name="KO" localSheetId="9" hidden="1">#REF!</definedName>
    <definedName name="KO" localSheetId="13" hidden="1">#REF!</definedName>
    <definedName name="KO" localSheetId="4" hidden="1">#REF!</definedName>
    <definedName name="KO" localSheetId="11" hidden="1">#REF!</definedName>
    <definedName name="KO" hidden="1">#REF!</definedName>
    <definedName name="krtrk" localSheetId="6" hidden="1">{"via1",#N/A,TRUE,"general";"via2",#N/A,TRUE,"general";"via3",#N/A,TRUE,"general"}</definedName>
    <definedName name="krtrk" localSheetId="14" hidden="1">{"via1",#N/A,TRUE,"general";"via2",#N/A,TRUE,"general";"via3",#N/A,TRUE,"general"}</definedName>
    <definedName name="krtrk" localSheetId="1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10" hidden="1">{"via1",#N/A,TRUE,"general";"via2",#N/A,TRUE,"general";"via3",#N/A,TRUE,"general"}</definedName>
    <definedName name="krtrk" localSheetId="9" hidden="1">{"via1",#N/A,TRUE,"general";"via2",#N/A,TRUE,"general";"via3",#N/A,TRUE,"general"}</definedName>
    <definedName name="krtrk" localSheetId="1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11" hidden="1">{"via1",#N/A,TRUE,"general";"via2",#N/A,TRUE,"general";"via3",#N/A,TRUE,"general"}</definedName>
    <definedName name="krtrk" hidden="1">{"via1",#N/A,TRUE,"general";"via2",#N/A,TRUE,"general";"via3",#N/A,TRUE,"general"}</definedName>
    <definedName name="KSYP106">#REF!</definedName>
    <definedName name="KSYP126">#REF!</definedName>
    <definedName name="KSYP86">#REF!</definedName>
    <definedName name="KTORESCA">#REF!</definedName>
    <definedName name="KU">#REF!</definedName>
    <definedName name="kyr" localSheetId="6" hidden="1">{"TAB1",#N/A,TRUE,"GENERAL";"TAB2",#N/A,TRUE,"GENERAL";"TAB3",#N/A,TRUE,"GENERAL";"TAB4",#N/A,TRUE,"GENERAL";"TAB5",#N/A,TRUE,"GENERAL"}</definedName>
    <definedName name="kyr" localSheetId="14" hidden="1">{"TAB1",#N/A,TRUE,"GENERAL";"TAB2",#N/A,TRUE,"GENERAL";"TAB3",#N/A,TRUE,"GENERAL";"TAB4",#N/A,TRUE,"GENERAL";"TAB5",#N/A,TRUE,"GENERAL"}</definedName>
    <definedName name="kyr" localSheetId="1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9" hidden="1">{"TAB1",#N/A,TRUE,"GENERAL";"TAB2",#N/A,TRUE,"GENERAL";"TAB3",#N/A,TRUE,"GENERAL";"TAB4",#N/A,TRUE,"GENERAL";"TAB5",#N/A,TRUE,"GENERAL"}</definedName>
    <definedName name="kyr" localSheetId="1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1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">#REF!</definedName>
    <definedName name="LACC34">#REF!</definedName>
    <definedName name="LADRI1520">#REF!</definedName>
    <definedName name="LAMINA_MDF">#REF!</definedName>
    <definedName name="LARGU">#REF!</definedName>
    <definedName name="LARGUE">#REF!</definedName>
    <definedName name="LARGUERO">#REF!</definedName>
    <definedName name="LCONSIS">#REF!</definedName>
    <definedName name="LECHA">#REF!</definedName>
    <definedName name="LECHOS">#REF!</definedName>
    <definedName name="lechosdos">#REF!</definedName>
    <definedName name="Lestrategicas">#REF!</definedName>
    <definedName name="LIGA">#REF!</definedName>
    <definedName name="LIMO_DELAZONA">#REF!</definedName>
    <definedName name="LIMP">#REF!</definedName>
    <definedName name="LIMP14">#REF!</definedName>
    <definedName name="lineas">#REF!</definedName>
    <definedName name="LisaCodSAO">#REF!</definedName>
    <definedName name="lista">#REF!</definedName>
    <definedName name="Listacanti">#REF!</definedName>
    <definedName name="ListaCantidad">#REF!</definedName>
    <definedName name="listado1" localSheetId="12" hidden="1">{#N/A,#N/A,FALSE,"PROPON.2001"}</definedName>
    <definedName name="listado1" hidden="1">{#N/A,#N/A,FALSE,"PROPON.2001"}</definedName>
    <definedName name="ListaItem">#REF!</definedName>
    <definedName name="listaprecios">#REF!</definedName>
    <definedName name="ListaUni">#REF!</definedName>
    <definedName name="LISTON">#REF!</definedName>
    <definedName name="liuoo" localSheetId="6" hidden="1">{"TAB1",#N/A,TRUE,"GENERAL";"TAB2",#N/A,TRUE,"GENERAL";"TAB3",#N/A,TRUE,"GENERAL";"TAB4",#N/A,TRUE,"GENERAL";"TAB5",#N/A,TRUE,"GENERAL"}</definedName>
    <definedName name="liuoo" localSheetId="14" hidden="1">{"TAB1",#N/A,TRUE,"GENERAL";"TAB2",#N/A,TRUE,"GENERAL";"TAB3",#N/A,TRUE,"GENERAL";"TAB4",#N/A,TRUE,"GENERAL";"TAB5",#N/A,TRUE,"GENERAL"}</definedName>
    <definedName name="liuoo" localSheetId="1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10" hidden="1">{"TAB1",#N/A,TRUE,"GENERAL";"TAB2",#N/A,TRUE,"GENERAL";"TAB3",#N/A,TRUE,"GENERAL";"TAB4",#N/A,TRUE,"GENERAL";"TAB5",#N/A,TRUE,"GENERAL"}</definedName>
    <definedName name="liuoo" localSheetId="9" hidden="1">{"TAB1",#N/A,TRUE,"GENERAL";"TAB2",#N/A,TRUE,"GENERAL";"TAB3",#N/A,TRUE,"GENERAL";"TAB4",#N/A,TRUE,"GENERAL";"TAB5",#N/A,TRUE,"GENERAL"}</definedName>
    <definedName name="liuoo" localSheetId="1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1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6" hidden="1">{"via1",#N/A,TRUE,"general";"via2",#N/A,TRUE,"general";"via3",#N/A,TRUE,"general"}</definedName>
    <definedName name="lkj" localSheetId="14" hidden="1">{"via1",#N/A,TRUE,"general";"via2",#N/A,TRUE,"general";"via3",#N/A,TRUE,"general"}</definedName>
    <definedName name="lkj" localSheetId="1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10" hidden="1">{"via1",#N/A,TRUE,"general";"via2",#N/A,TRUE,"general";"via3",#N/A,TRUE,"general"}</definedName>
    <definedName name="lkj" localSheetId="9" hidden="1">{"via1",#N/A,TRUE,"general";"via2",#N/A,TRUE,"general";"via3",#N/A,TRUE,"general"}</definedName>
    <definedName name="lkj" localSheetId="1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1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14" hidden="1">{"TAB1",#N/A,TRUE,"GENERAL";"TAB2",#N/A,TRUE,"GENERAL";"TAB3",#N/A,TRUE,"GENERAL";"TAB4",#N/A,TRUE,"GENERAL";"TAB5",#N/A,TRUE,"GENERAL"}</definedName>
    <definedName name="LKJLJK" localSheetId="1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9" hidden="1">{"TAB1",#N/A,TRUE,"GENERAL";"TAB2",#N/A,TRUE,"GENERAL";"TAB3",#N/A,TRUE,"GENERAL";"TAB4",#N/A,TRUE,"GENERAL";"TAB5",#N/A,TRUE,"GENERAL"}</definedName>
    <definedName name="LKJLJK" localSheetId="1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1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M">#REF!</definedName>
    <definedName name="LLAC1">#REF!</definedName>
    <definedName name="LLAC12">#REF!</definedName>
    <definedName name="LLANTAS">#REF!</definedName>
    <definedName name="LLAP1">#REF!</definedName>
    <definedName name="LLAP12">#REF!</definedName>
    <definedName name="lllllh" localSheetId="6" hidden="1">{"via1",#N/A,TRUE,"general";"via2",#N/A,TRUE,"general";"via3",#N/A,TRUE,"general"}</definedName>
    <definedName name="lllllh" localSheetId="14" hidden="1">{"via1",#N/A,TRUE,"general";"via2",#N/A,TRUE,"general";"via3",#N/A,TRUE,"general"}</definedName>
    <definedName name="lllllh" localSheetId="1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10" hidden="1">{"via1",#N/A,TRUE,"general";"via2",#N/A,TRUE,"general";"via3",#N/A,TRUE,"general"}</definedName>
    <definedName name="lllllh" localSheetId="9" hidden="1">{"via1",#N/A,TRUE,"general";"via2",#N/A,TRUE,"general";"via3",#N/A,TRUE,"general"}</definedName>
    <definedName name="lllllh" localSheetId="1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1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14" hidden="1">{"via1",#N/A,TRUE,"general";"via2",#N/A,TRUE,"general";"via3",#N/A,TRUE,"general"}</definedName>
    <definedName name="lllllllo" localSheetId="1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9" hidden="1">{"via1",#N/A,TRUE,"general";"via2",#N/A,TRUE,"general";"via3",#N/A,TRUE,"general"}</definedName>
    <definedName name="lllllllo" localSheetId="1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11" hidden="1">{"via1",#N/A,TRUE,"general";"via2",#N/A,TRUE,"general";"via3",#N/A,TRUE,"general"}</definedName>
    <definedName name="lllllllo" hidden="1">{"via1",#N/A,TRUE,"general";"via2",#N/A,TRUE,"general";"via3",#N/A,TRUE,"general"}</definedName>
    <definedName name="lo" localSheetId="6" hidden="1">{#N/A,#N/A,FALSE,"GRAFICO";#N/A,#N/A,FALSE,"CAJA (2)";#N/A,#N/A,FALSE,"TERCEROS-PROMEDIO";#N/A,#N/A,FALSE,"CAJA";#N/A,#N/A,FALSE,"INGRESOS1995-2003";#N/A,#N/A,FALSE,"GASTOS1995-2003"}</definedName>
    <definedName name="lo" localSheetId="14" hidden="1">{#N/A,#N/A,FALSE,"GRAFICO";#N/A,#N/A,FALSE,"CAJA (2)";#N/A,#N/A,FALSE,"TERCEROS-PROMEDIO";#N/A,#N/A,FALSE,"CAJA";#N/A,#N/A,FALSE,"INGRESOS1995-2003";#N/A,#N/A,FALSE,"GASTOS1995-2003"}</definedName>
    <definedName name="lo" localSheetId="16" hidden="1">{#N/A,#N/A,FALSE,"GRAFICO";#N/A,#N/A,FALSE,"CAJA (2)";#N/A,#N/A,FALSE,"TERCEROS-PROMEDIO";#N/A,#N/A,FALSE,"CAJA";#N/A,#N/A,FALSE,"INGRESOS1995-2003";#N/A,#N/A,FALSE,"GASTOS1995-2003"}</definedName>
    <definedName name="lo" localSheetId="12" hidden="1">{#N/A,#N/A,FALSE,"GRAFICO";#N/A,#N/A,FALSE,"CAJA (2)";#N/A,#N/A,FALSE,"TERCEROS-PROMEDIO";#N/A,#N/A,FALSE,"CAJA";#N/A,#N/A,FALSE,"INGRESOS1995-2003";#N/A,#N/A,FALSE,"GASTOS1995-2003"}</definedName>
    <definedName name="lo" localSheetId="3" hidden="1">{#N/A,#N/A,FALSE,"GRAFICO";#N/A,#N/A,FALSE,"CAJA (2)";#N/A,#N/A,FALSE,"TERCEROS-PROMEDIO";#N/A,#N/A,FALSE,"CAJA";#N/A,#N/A,FALSE,"INGRESOS1995-2003";#N/A,#N/A,FALSE,"GASTOS1995-2003"}</definedName>
    <definedName name="lo" localSheetId="10" hidden="1">{#N/A,#N/A,FALSE,"GRAFICO";#N/A,#N/A,FALSE,"CAJA (2)";#N/A,#N/A,FALSE,"TERCEROS-PROMEDIO";#N/A,#N/A,FALSE,"CAJA";#N/A,#N/A,FALSE,"INGRESOS1995-2003";#N/A,#N/A,FALSE,"GASTOS1995-2003"}</definedName>
    <definedName name="lo" localSheetId="9" hidden="1">{#N/A,#N/A,FALSE,"GRAFICO";#N/A,#N/A,FALSE,"CAJA (2)";#N/A,#N/A,FALSE,"TERCEROS-PROMEDIO";#N/A,#N/A,FALSE,"CAJA";#N/A,#N/A,FALSE,"INGRESOS1995-2003";#N/A,#N/A,FALSE,"GASTOS1995-2003"}</definedName>
    <definedName name="lo" localSheetId="13" hidden="1">{#N/A,#N/A,FALSE,"GRAFICO";#N/A,#N/A,FALSE,"CAJA (2)";#N/A,#N/A,FALSE,"TERCEROS-PROMEDIO";#N/A,#N/A,FALSE,"CAJA";#N/A,#N/A,FALSE,"INGRESOS1995-2003";#N/A,#N/A,FALSE,"GASTOS1995-2003"}</definedName>
    <definedName name="lo" localSheetId="4" hidden="1">{#N/A,#N/A,FALSE,"GRAFICO";#N/A,#N/A,FALSE,"CAJA (2)";#N/A,#N/A,FALSE,"TERCEROS-PROMEDIO";#N/A,#N/A,FALSE,"CAJA";#N/A,#N/A,FALSE,"INGRESOS1995-2003";#N/A,#N/A,FALSE,"GASTOS1995-2003"}</definedName>
    <definedName name="lo" localSheetId="11" hidden="1">{#N/A,#N/A,FALSE,"GRAFICO";#N/A,#N/A,FALSE,"CAJA (2)";#N/A,#N/A,FALSE,"TERCEROS-PROMEDIO";#N/A,#N/A,FALSE,"CAJA";#N/A,#N/A,FALSE,"INGRESOS1995-2003";#N/A,#N/A,FALSE,"GASTOS1995-2003"}</definedName>
    <definedName name="lo" hidden="1">{#N/A,#N/A,FALSE,"GRAFICO";#N/A,#N/A,FALSE,"CAJA (2)";#N/A,#N/A,FALSE,"TERCEROS-PROMEDIO";#N/A,#N/A,FALSE,"CAJA";#N/A,#N/A,FALSE,"INGRESOS1995-2003";#N/A,#N/A,FALSE,"GASTOS1995-2003"}</definedName>
    <definedName name="lolol" localSheetId="6" hidden="1">{"TAB1",#N/A,TRUE,"GENERAL";"TAB2",#N/A,TRUE,"GENERAL";"TAB3",#N/A,TRUE,"GENERAL";"TAB4",#N/A,TRUE,"GENERAL";"TAB5",#N/A,TRUE,"GENERAL"}</definedName>
    <definedName name="lolol" localSheetId="14" hidden="1">{"TAB1",#N/A,TRUE,"GENERAL";"TAB2",#N/A,TRUE,"GENERAL";"TAB3",#N/A,TRUE,"GENERAL";"TAB4",#N/A,TRUE,"GENERAL";"TAB5",#N/A,TRUE,"GENERAL"}</definedName>
    <definedName name="lolol" localSheetId="1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10" hidden="1">{"TAB1",#N/A,TRUE,"GENERAL";"TAB2",#N/A,TRUE,"GENERAL";"TAB3",#N/A,TRUE,"GENERAL";"TAB4",#N/A,TRUE,"GENERAL";"TAB5",#N/A,TRUE,"GENERAL"}</definedName>
    <definedName name="lolol" localSheetId="9" hidden="1">{"TAB1",#N/A,TRUE,"GENERAL";"TAB2",#N/A,TRUE,"GENERAL";"TAB3",#N/A,TRUE,"GENERAL";"TAB4",#N/A,TRUE,"GENERAL";"TAB5",#N/A,TRUE,"GENERAL"}</definedName>
    <definedName name="lolol" localSheetId="1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1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ngitudalfs">#REF!</definedName>
    <definedName name="lplpl" localSheetId="6" hidden="1">{"via1",#N/A,TRUE,"general";"via2",#N/A,TRUE,"general";"via3",#N/A,TRUE,"general"}</definedName>
    <definedName name="lplpl" localSheetId="14" hidden="1">{"via1",#N/A,TRUE,"general";"via2",#N/A,TRUE,"general";"via3",#N/A,TRUE,"general"}</definedName>
    <definedName name="lplpl" localSheetId="1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10" hidden="1">{"via1",#N/A,TRUE,"general";"via2",#N/A,TRUE,"general";"via3",#N/A,TRUE,"general"}</definedName>
    <definedName name="lplpl" localSheetId="9" hidden="1">{"via1",#N/A,TRUE,"general";"via2",#N/A,TRUE,"general";"via3",#N/A,TRUE,"general"}</definedName>
    <definedName name="lplpl" localSheetId="1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11" hidden="1">{"via1",#N/A,TRUE,"general";"via2",#N/A,TRUE,"general";"via3",#N/A,TRUE,"general"}</definedName>
    <definedName name="lplpl" hidden="1">{"via1",#N/A,TRUE,"general";"via2",#N/A,TRUE,"general";"via3",#N/A,TRUE,"general"}</definedName>
    <definedName name="LUBRI">#REF!</definedName>
    <definedName name="Lubricante">#REF!</definedName>
    <definedName name="lucy" localSheetId="6" hidden="1">{"TAB1",#N/A,TRUE,"GENERAL";"TAB2",#N/A,TRUE,"GENERAL";"TAB3",#N/A,TRUE,"GENERAL";"TAB4",#N/A,TRUE,"GENERAL";"TAB5",#N/A,TRUE,"GENERAL"}</definedName>
    <definedName name="lucy" localSheetId="14" hidden="1">{"TAB1",#N/A,TRUE,"GENERAL";"TAB2",#N/A,TRUE,"GENERAL";"TAB3",#N/A,TRUE,"GENERAL";"TAB4",#N/A,TRUE,"GENERAL";"TAB5",#N/A,TRUE,"GENERAL"}</definedName>
    <definedName name="lucy" localSheetId="12" hidden="1">{"TAB1",#N/A,TRUE,"GENERAL";"TAB2",#N/A,TRUE,"GENERAL";"TAB3",#N/A,TRUE,"GENERAL";"TAB4",#N/A,TRUE,"GENERAL";"TAB5",#N/A,TRUE,"GENERAL"}</definedName>
    <definedName name="lucy" localSheetId="3" hidden="1">{"TAB1",#N/A,TRUE,"GENERAL";"TAB2",#N/A,TRUE,"GENERAL";"TAB3",#N/A,TRUE,"GENERAL";"TAB4",#N/A,TRUE,"GENERAL";"TAB5",#N/A,TRUE,"GENERAL"}</definedName>
    <definedName name="lucy" localSheetId="10" hidden="1">{"TAB1",#N/A,TRUE,"GENERAL";"TAB2",#N/A,TRUE,"GENERAL";"TAB3",#N/A,TRUE,"GENERAL";"TAB4",#N/A,TRUE,"GENERAL";"TAB5",#N/A,TRUE,"GENERAL"}</definedName>
    <definedName name="lucy" localSheetId="9" hidden="1">{"TAB1",#N/A,TRUE,"GENERAL";"TAB2",#N/A,TRUE,"GENERAL";"TAB3",#N/A,TRUE,"GENERAL";"TAB4",#N/A,TRUE,"GENERAL";"TAB5",#N/A,TRUE,"GENERAL"}</definedName>
    <definedName name="lucy" localSheetId="13" hidden="1">{"TAB1",#N/A,TRUE,"GENERAL";"TAB2",#N/A,TRUE,"GENERAL";"TAB3",#N/A,TRUE,"GENERAL";"TAB4",#N/A,TRUE,"GENERAL";"TAB5",#N/A,TRUE,"GENERAL"}</definedName>
    <definedName name="lucy" localSheetId="4" hidden="1">{"TAB1",#N/A,TRUE,"GENERAL";"TAB2",#N/A,TRUE,"GENERAL";"TAB3",#N/A,TRUE,"GENERAL";"TAB4",#N/A,TRUE,"GENERAL";"TAB5",#N/A,TRUE,"GENERAL"}</definedName>
    <definedName name="lucy" localSheetId="11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PVC">#REF!</definedName>
    <definedName name="LUPVT">#REF!</definedName>
    <definedName name="luz">#REF!</definedName>
    <definedName name="M">#REF!</definedName>
    <definedName name="M120K">#REF!</definedName>
    <definedName name="M240K">#REF!</definedName>
    <definedName name="M280K">#REF!</definedName>
    <definedName name="MA34K">#REF!</definedName>
    <definedName name="MACMPN3">#REF!</definedName>
    <definedName name="MADCEP">#REF!</definedName>
    <definedName name="MADCJ">#REF!</definedName>
    <definedName name="MADCONS110">#REF!</definedName>
    <definedName name="MADE110">#REF!</definedName>
    <definedName name="Maestro_de_Obra">#REF!</definedName>
    <definedName name="mafdsf" localSheetId="6" hidden="1">{"via1",#N/A,TRUE,"general";"via2",#N/A,TRUE,"general";"via3",#N/A,TRUE,"general"}</definedName>
    <definedName name="mafdsf" localSheetId="14" hidden="1">{"via1",#N/A,TRUE,"general";"via2",#N/A,TRUE,"general";"via3",#N/A,TRUE,"general"}</definedName>
    <definedName name="mafdsf" localSheetId="1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10" hidden="1">{"via1",#N/A,TRUE,"general";"via2",#N/A,TRUE,"general";"via3",#N/A,TRUE,"general"}</definedName>
    <definedName name="mafdsf" localSheetId="9" hidden="1">{"via1",#N/A,TRUE,"general";"via2",#N/A,TRUE,"general";"via3",#N/A,TRUE,"general"}</definedName>
    <definedName name="mafdsf" localSheetId="1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11" hidden="1">{"via1",#N/A,TRUE,"general";"via2",#N/A,TRUE,"general";"via3",#N/A,TRUE,"general"}</definedName>
    <definedName name="mafdsf" hidden="1">{"via1",#N/A,TRUE,"general";"via2",#N/A,TRUE,"general";"via3",#N/A,TRUE,"general"}</definedName>
    <definedName name="malla">#REF!</definedName>
    <definedName name="MALLAELC">#REF!</definedName>
    <definedName name="MALO">#REF!</definedName>
    <definedName name="mama" hidden="1">#REF!</definedName>
    <definedName name="MANGAGR">#REF!</definedName>
    <definedName name="MANGUER">#REF!</definedName>
    <definedName name="MANOME">#REF!</definedName>
    <definedName name="MANTO">#REF!</definedName>
    <definedName name="mao" localSheetId="6" hidden="1">{"TAB1",#N/A,TRUE,"GENERAL";"TAB2",#N/A,TRUE,"GENERAL";"TAB3",#N/A,TRUE,"GENERAL";"TAB4",#N/A,TRUE,"GENERAL";"TAB5",#N/A,TRUE,"GENERAL"}</definedName>
    <definedName name="mao" localSheetId="14" hidden="1">{"TAB1",#N/A,TRUE,"GENERAL";"TAB2",#N/A,TRUE,"GENERAL";"TAB3",#N/A,TRUE,"GENERAL";"TAB4",#N/A,TRUE,"GENERAL";"TAB5",#N/A,TRUE,"GENERAL"}</definedName>
    <definedName name="mao" localSheetId="1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10" hidden="1">{"TAB1",#N/A,TRUE,"GENERAL";"TAB2",#N/A,TRUE,"GENERAL";"TAB3",#N/A,TRUE,"GENERAL";"TAB4",#N/A,TRUE,"GENERAL";"TAB5",#N/A,TRUE,"GENERAL"}</definedName>
    <definedName name="mao" localSheetId="9" hidden="1">{"TAB1",#N/A,TRUE,"GENERAL";"TAB2",#N/A,TRUE,"GENERAL";"TAB3",#N/A,TRUE,"GENERAL";"TAB4",#N/A,TRUE,"GENERAL";"TAB5",#N/A,TRUE,"GENERAL"}</definedName>
    <definedName name="mao" localSheetId="1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1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6" hidden="1">{"via1",#N/A,TRUE,"general";"via2",#N/A,TRUE,"general";"via3",#N/A,TRUE,"general"}</definedName>
    <definedName name="maow" localSheetId="14" hidden="1">{"via1",#N/A,TRUE,"general";"via2",#N/A,TRUE,"general";"via3",#N/A,TRUE,"general"}</definedName>
    <definedName name="maow" localSheetId="1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10" hidden="1">{"via1",#N/A,TRUE,"general";"via2",#N/A,TRUE,"general";"via3",#N/A,TRUE,"general"}</definedName>
    <definedName name="maow" localSheetId="9" hidden="1">{"via1",#N/A,TRUE,"general";"via2",#N/A,TRUE,"general";"via3",#N/A,TRUE,"general"}</definedName>
    <definedName name="maow" localSheetId="1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11" hidden="1">{"via1",#N/A,TRUE,"general";"via2",#N/A,TRUE,"general";"via3",#N/A,TRUE,"general"}</definedName>
    <definedName name="maow" hidden="1">{"via1",#N/A,TRUE,"general";"via2",#N/A,TRUE,"general";"via3",#N/A,TRUE,"general"}</definedName>
    <definedName name="Mar">#REF!</definedName>
    <definedName name="Mar_C">#REF!</definedName>
    <definedName name="MARABA">#REF!</definedName>
    <definedName name="MarAbr">#REF!</definedName>
    <definedName name="MARAVILLA" localSheetId="6" hidden="1">{"PRES REHAB ARM-PER POR ITEMS  KM A KM",#N/A,TRUE,"Rehabilitacion Arm-Per"}</definedName>
    <definedName name="MARAVILLA" localSheetId="14" hidden="1">{"PRES REHAB ARM-PER POR ITEMS  KM A KM",#N/A,TRUE,"Rehabilitacion Arm-Per"}</definedName>
    <definedName name="MARAVILLA" localSheetId="12" hidden="1">{"PRES REHAB ARM-PER POR ITEMS  KM A KM",#N/A,TRUE,"Rehabilitacion Arm-Per"}</definedName>
    <definedName name="MARAVILLA" localSheetId="3" hidden="1">{"PRES REHAB ARM-PER POR ITEMS  KM A KM",#N/A,TRUE,"Rehabilitacion Arm-Per"}</definedName>
    <definedName name="MARAVILLA" localSheetId="10" hidden="1">{"PRES REHAB ARM-PER POR ITEMS  KM A KM",#N/A,TRUE,"Rehabilitacion Arm-Per"}</definedName>
    <definedName name="MARAVILLA" localSheetId="9" hidden="1">{"PRES REHAB ARM-PER POR ITEMS  KM A KM",#N/A,TRUE,"Rehabilitacion Arm-Per"}</definedName>
    <definedName name="MARAVILLA" localSheetId="13" hidden="1">{"PRES REHAB ARM-PER POR ITEMS  KM A KM",#N/A,TRUE,"Rehabilitacion Arm-Per"}</definedName>
    <definedName name="MARAVILLA" localSheetId="4" hidden="1">{"PRES REHAB ARM-PER POR ITEMS  KM A KM",#N/A,TRUE,"Rehabilitacion Arm-Per"}</definedName>
    <definedName name="MARAVILLA" localSheetId="11" hidden="1">{"PRES REHAB ARM-PER POR ITEMS  KM A KM",#N/A,TRUE,"Rehabilitacion Arm-Per"}</definedName>
    <definedName name="MARAVILLA" hidden="1">{"PRES REHAB ARM-PER POR ITEMS  KM A KM",#N/A,TRUE,"Rehabilitacion Arm-Per"}</definedName>
    <definedName name="MARCOTAP">#REF!</definedName>
    <definedName name="MARIA" localSheetId="12" hidden="1">{#N/A,#N/A,FALSE,"PROPON.2001"}</definedName>
    <definedName name="MARIA" hidden="1">{#N/A,#N/A,FALSE,"PROPON.2001"}</definedName>
    <definedName name="MarkP" localSheetId="6" hidden="1">{#N/A,#N/A,FALSE,"GRAFICO";#N/A,#N/A,FALSE,"CAJA (2)";#N/A,#N/A,FALSE,"TERCEROS-PROMEDIO";#N/A,#N/A,FALSE,"CAJA";#N/A,#N/A,FALSE,"INGRESOS1995-2003";#N/A,#N/A,FALSE,"GASTOS1995-2003"}</definedName>
    <definedName name="MarkP" localSheetId="14" hidden="1">{#N/A,#N/A,FALSE,"GRAFICO";#N/A,#N/A,FALSE,"CAJA (2)";#N/A,#N/A,FALSE,"TERCEROS-PROMEDIO";#N/A,#N/A,FALSE,"CAJA";#N/A,#N/A,FALSE,"INGRESOS1995-2003";#N/A,#N/A,FALSE,"GASTOS1995-2003"}</definedName>
    <definedName name="MarkP" localSheetId="16" hidden="1">{#N/A,#N/A,FALSE,"GRAFICO";#N/A,#N/A,FALSE,"CAJA (2)";#N/A,#N/A,FALSE,"TERCEROS-PROMEDIO";#N/A,#N/A,FALSE,"CAJA";#N/A,#N/A,FALSE,"INGRESOS1995-2003";#N/A,#N/A,FALSE,"GASTOS1995-2003"}</definedName>
    <definedName name="MarkP" localSheetId="12" hidden="1">{#N/A,#N/A,FALSE,"GRAFICO";#N/A,#N/A,FALSE,"CAJA (2)";#N/A,#N/A,FALSE,"TERCEROS-PROMEDIO";#N/A,#N/A,FALSE,"CAJA";#N/A,#N/A,FALSE,"INGRESOS1995-2003";#N/A,#N/A,FALSE,"GASTOS1995-2003"}</definedName>
    <definedName name="MarkP" localSheetId="3" hidden="1">{#N/A,#N/A,FALSE,"GRAFICO";#N/A,#N/A,FALSE,"CAJA (2)";#N/A,#N/A,FALSE,"TERCEROS-PROMEDIO";#N/A,#N/A,FALSE,"CAJA";#N/A,#N/A,FALSE,"INGRESOS1995-2003";#N/A,#N/A,FALSE,"GASTOS1995-2003"}</definedName>
    <definedName name="MarkP" localSheetId="10" hidden="1">{#N/A,#N/A,FALSE,"GRAFICO";#N/A,#N/A,FALSE,"CAJA (2)";#N/A,#N/A,FALSE,"TERCEROS-PROMEDIO";#N/A,#N/A,FALSE,"CAJA";#N/A,#N/A,FALSE,"INGRESOS1995-2003";#N/A,#N/A,FALSE,"GASTOS1995-2003"}</definedName>
    <definedName name="MarkP" localSheetId="9" hidden="1">{#N/A,#N/A,FALSE,"GRAFICO";#N/A,#N/A,FALSE,"CAJA (2)";#N/A,#N/A,FALSE,"TERCEROS-PROMEDIO";#N/A,#N/A,FALSE,"CAJA";#N/A,#N/A,FALSE,"INGRESOS1995-2003";#N/A,#N/A,FALSE,"GASTOS1995-2003"}</definedName>
    <definedName name="MarkP" localSheetId="13" hidden="1">{#N/A,#N/A,FALSE,"GRAFICO";#N/A,#N/A,FALSE,"CAJA (2)";#N/A,#N/A,FALSE,"TERCEROS-PROMEDIO";#N/A,#N/A,FALSE,"CAJA";#N/A,#N/A,FALSE,"INGRESOS1995-2003";#N/A,#N/A,FALSE,"GASTOS1995-2003"}</definedName>
    <definedName name="MarkP" localSheetId="4" hidden="1">{#N/A,#N/A,FALSE,"GRAFICO";#N/A,#N/A,FALSE,"CAJA (2)";#N/A,#N/A,FALSE,"TERCEROS-PROMEDIO";#N/A,#N/A,FALSE,"CAJA";#N/A,#N/A,FALSE,"INGRESOS1995-2003";#N/A,#N/A,FALSE,"GASTOS1995-2003"}</definedName>
    <definedName name="MarkP" localSheetId="11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A" localSheetId="12" hidden="1">{#N/A,#N/A,FALSE,"PROPON.2001"}</definedName>
    <definedName name="MARTA" hidden="1">{#N/A,#N/A,FALSE,"PROPON.2001"}</definedName>
    <definedName name="MARYLUZ" localSheetId="6" hidden="1">{"PRES REHAB ARM-PER POR ITEMS  KM A KM",#N/A,TRUE,"Rehabilitacion Arm-Per"}</definedName>
    <definedName name="MARYLUZ" localSheetId="14" hidden="1">{"PRES REHAB ARM-PER POR ITEMS  KM A KM",#N/A,TRUE,"Rehabilitacion Arm-Per"}</definedName>
    <definedName name="MARYLUZ" localSheetId="12" hidden="1">{"PRES REHAB ARM-PER POR ITEMS  KM A KM",#N/A,TRUE,"Rehabilitacion Arm-Per"}</definedName>
    <definedName name="MARYLUZ" localSheetId="3" hidden="1">{"PRES REHAB ARM-PER POR ITEMS  KM A KM",#N/A,TRUE,"Rehabilitacion Arm-Per"}</definedName>
    <definedName name="MARYLUZ" localSheetId="10" hidden="1">{"PRES REHAB ARM-PER POR ITEMS  KM A KM",#N/A,TRUE,"Rehabilitacion Arm-Per"}</definedName>
    <definedName name="MARYLUZ" localSheetId="9" hidden="1">{"PRES REHAB ARM-PER POR ITEMS  KM A KM",#N/A,TRUE,"Rehabilitacion Arm-Per"}</definedName>
    <definedName name="MARYLUZ" localSheetId="13" hidden="1">{"PRES REHAB ARM-PER POR ITEMS  KM A KM",#N/A,TRUE,"Rehabilitacion Arm-Per"}</definedName>
    <definedName name="MARYLUZ" localSheetId="4" hidden="1">{"PRES REHAB ARM-PER POR ITEMS  KM A KM",#N/A,TRUE,"Rehabilitacion Arm-Per"}</definedName>
    <definedName name="MARYLUZ" localSheetId="11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6" hidden="1">{"via1",#N/A,TRUE,"general";"via2",#N/A,TRUE,"general";"via3",#N/A,TRUE,"general"}</definedName>
    <definedName name="masor" localSheetId="14" hidden="1">{"via1",#N/A,TRUE,"general";"via2",#N/A,TRUE,"general";"via3",#N/A,TRUE,"general"}</definedName>
    <definedName name="masor" localSheetId="1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10" hidden="1">{"via1",#N/A,TRUE,"general";"via2",#N/A,TRUE,"general";"via3",#N/A,TRUE,"general"}</definedName>
    <definedName name="masor" localSheetId="9" hidden="1">{"via1",#N/A,TRUE,"general";"via2",#N/A,TRUE,"general";"via3",#N/A,TRUE,"general"}</definedName>
    <definedName name="masor" localSheetId="1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11" hidden="1">{"via1",#N/A,TRUE,"general";"via2",#N/A,TRUE,"general";"via3",#N/A,TRUE,"general"}</definedName>
    <definedName name="masor" hidden="1">{"via1",#N/A,TRUE,"general";"via2",#N/A,TRUE,"general";"via3",#N/A,TRUE,"general"}</definedName>
    <definedName name="Material">#REF!</definedName>
    <definedName name="materiales">#REF!</definedName>
    <definedName name="MaterialTub">#REF!</definedName>
    <definedName name="MATPR">#REF!</definedName>
    <definedName name="MATPRE">#REF!</definedName>
    <definedName name="MatTuberia">#REF!</definedName>
    <definedName name="MayJun">#REF!</definedName>
    <definedName name="MayJun_C">#REF!</definedName>
    <definedName name="mc">#REF!</definedName>
    <definedName name="MC4CM">#REF!</definedName>
    <definedName name="mcb">#REF!</definedName>
    <definedName name="mcbb">#REF!</definedName>
    <definedName name="mdc2a">#REF!</definedName>
    <definedName name="mdd" localSheetId="6" hidden="1">{"via1",#N/A,TRUE,"general";"via2",#N/A,TRUE,"general";"via3",#N/A,TRUE,"general"}</definedName>
    <definedName name="mdd" localSheetId="14" hidden="1">{"via1",#N/A,TRUE,"general";"via2",#N/A,TRUE,"general";"via3",#N/A,TRUE,"general"}</definedName>
    <definedName name="mdd" localSheetId="1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10" hidden="1">{"via1",#N/A,TRUE,"general";"via2",#N/A,TRUE,"general";"via3",#N/A,TRUE,"general"}</definedName>
    <definedName name="mdd" localSheetId="9" hidden="1">{"via1",#N/A,TRUE,"general";"via2",#N/A,TRUE,"general";"via3",#N/A,TRUE,"general"}</definedName>
    <definedName name="mdd" localSheetId="1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11" hidden="1">{"via1",#N/A,TRUE,"general";"via2",#N/A,TRUE,"general";"via3",#N/A,TRUE,"general"}</definedName>
    <definedName name="mdd" hidden="1">{"via1",#N/A,TRUE,"general";"via2",#N/A,TRUE,"general";"via3",#N/A,TRUE,"general"}</definedName>
    <definedName name="med">#REF!</definedName>
    <definedName name="MEDID">#REF!</definedName>
    <definedName name="meg" localSheetId="6" hidden="1">{"TAB1",#N/A,TRUE,"GENERAL";"TAB2",#N/A,TRUE,"GENERAL";"TAB3",#N/A,TRUE,"GENERAL";"TAB4",#N/A,TRUE,"GENERAL";"TAB5",#N/A,TRUE,"GENERAL"}</definedName>
    <definedName name="meg" localSheetId="14" hidden="1">{"TAB1",#N/A,TRUE,"GENERAL";"TAB2",#N/A,TRUE,"GENERAL";"TAB3",#N/A,TRUE,"GENERAL";"TAB4",#N/A,TRUE,"GENERAL";"TAB5",#N/A,TRUE,"GENERAL"}</definedName>
    <definedName name="meg" localSheetId="1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9" hidden="1">{"TAB1",#N/A,TRUE,"GENERAL";"TAB2",#N/A,TRUE,"GENERAL";"TAB3",#N/A,TRUE,"GENERAL";"TAB4",#N/A,TRUE,"GENERAL";"TAB5",#N/A,TRUE,"GENERAL"}</definedName>
    <definedName name="meg" localSheetId="1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1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">#REF!</definedName>
    <definedName name="MEMORIAS" localSheetId="6">[8]MEMORIAS!$A:$H</definedName>
    <definedName name="MEMORIAS" localSheetId="14">[8]MEMORIAS!$A:$H</definedName>
    <definedName name="MEMORIAS" localSheetId="12">#REF!</definedName>
    <definedName name="MEMORIAS" localSheetId="13">#REF!</definedName>
    <definedName name="MEMORIAS" localSheetId="11">#REF!</definedName>
    <definedName name="MEMORIAS">#REF!</definedName>
    <definedName name="MES">#REF!</definedName>
    <definedName name="MES_COM">#REF!</definedName>
    <definedName name="MESOLD">#REF!</definedName>
    <definedName name="MESOLD131">#REF!</definedName>
    <definedName name="MESON_ACERO_INOXIDABLE">#REF!</definedName>
    <definedName name="MESON1.50">#REF!</definedName>
    <definedName name="met" localSheetId="6" hidden="1">{#N/A,#N/A,TRUE,"1842CWN0"}</definedName>
    <definedName name="met" localSheetId="14" hidden="1">{#N/A,#N/A,TRUE,"1842CWN0"}</definedName>
    <definedName name="met" localSheetId="12" hidden="1">{#N/A,#N/A,TRUE,"1842CWN0"}</definedName>
    <definedName name="met" localSheetId="3" hidden="1">{#N/A,#N/A,TRUE,"1842CWN0"}</definedName>
    <definedName name="met" localSheetId="10" hidden="1">{#N/A,#N/A,TRUE,"1842CWN0"}</definedName>
    <definedName name="met" localSheetId="9" hidden="1">{#N/A,#N/A,TRUE,"1842CWN0"}</definedName>
    <definedName name="met" localSheetId="13" hidden="1">{#N/A,#N/A,TRUE,"1842CWN0"}</definedName>
    <definedName name="met" localSheetId="4" hidden="1">{#N/A,#N/A,TRUE,"1842CWN0"}</definedName>
    <definedName name="met" localSheetId="11" hidden="1">{#N/A,#N/A,TRUE,"1842CWN0"}</definedName>
    <definedName name="met" hidden="1">{#N/A,#N/A,TRUE,"1842CWN0"}</definedName>
    <definedName name="met_1" localSheetId="6" hidden="1">{#N/A,#N/A,TRUE,"1842CWN0"}</definedName>
    <definedName name="met_1" localSheetId="14" hidden="1">{#N/A,#N/A,TRUE,"1842CWN0"}</definedName>
    <definedName name="met_1" localSheetId="12" hidden="1">{#N/A,#N/A,TRUE,"1842CWN0"}</definedName>
    <definedName name="met_1" localSheetId="3" hidden="1">{#N/A,#N/A,TRUE,"1842CWN0"}</definedName>
    <definedName name="met_1" localSheetId="10" hidden="1">{#N/A,#N/A,TRUE,"1842CWN0"}</definedName>
    <definedName name="met_1" localSheetId="9" hidden="1">{#N/A,#N/A,TRUE,"1842CWN0"}</definedName>
    <definedName name="met_1" localSheetId="13" hidden="1">{#N/A,#N/A,TRUE,"1842CWN0"}</definedName>
    <definedName name="met_1" localSheetId="4" hidden="1">{#N/A,#N/A,TRUE,"1842CWN0"}</definedName>
    <definedName name="met_1" localSheetId="11" hidden="1">{#N/A,#N/A,TRUE,"1842CWN0"}</definedName>
    <definedName name="met_1" hidden="1">{#N/A,#N/A,TRUE,"1842CWN0"}</definedName>
    <definedName name="met_2" localSheetId="6" hidden="1">{#N/A,#N/A,TRUE,"1842CWN0"}</definedName>
    <definedName name="met_2" localSheetId="14" hidden="1">{#N/A,#N/A,TRUE,"1842CWN0"}</definedName>
    <definedName name="met_2" localSheetId="12" hidden="1">{#N/A,#N/A,TRUE,"1842CWN0"}</definedName>
    <definedName name="met_2" localSheetId="3" hidden="1">{#N/A,#N/A,TRUE,"1842CWN0"}</definedName>
    <definedName name="met_2" localSheetId="10" hidden="1">{#N/A,#N/A,TRUE,"1842CWN0"}</definedName>
    <definedName name="met_2" localSheetId="9" hidden="1">{#N/A,#N/A,TRUE,"1842CWN0"}</definedName>
    <definedName name="met_2" localSheetId="13" hidden="1">{#N/A,#N/A,TRUE,"1842CWN0"}</definedName>
    <definedName name="met_2" localSheetId="4" hidden="1">{#N/A,#N/A,TRUE,"1842CWN0"}</definedName>
    <definedName name="met_2" localSheetId="11" hidden="1">{#N/A,#N/A,TRUE,"1842CWN0"}</definedName>
    <definedName name="met_2" hidden="1">{#N/A,#N/A,TRUE,"1842CWN0"}</definedName>
    <definedName name="metal" localSheetId="6" hidden="1">{#N/A,#N/A,TRUE,"1842CWN0"}</definedName>
    <definedName name="metal" localSheetId="14" hidden="1">{#N/A,#N/A,TRUE,"1842CWN0"}</definedName>
    <definedName name="metal" localSheetId="12" hidden="1">{#N/A,#N/A,TRUE,"1842CWN0"}</definedName>
    <definedName name="metal" localSheetId="3" hidden="1">{#N/A,#N/A,TRUE,"1842CWN0"}</definedName>
    <definedName name="metal" localSheetId="10" hidden="1">{#N/A,#N/A,TRUE,"1842CWN0"}</definedName>
    <definedName name="metal" localSheetId="9" hidden="1">{#N/A,#N/A,TRUE,"1842CWN0"}</definedName>
    <definedName name="metal" localSheetId="13" hidden="1">{#N/A,#N/A,TRUE,"1842CWN0"}</definedName>
    <definedName name="metal" localSheetId="4" hidden="1">{#N/A,#N/A,TRUE,"1842CWN0"}</definedName>
    <definedName name="metal" localSheetId="11" hidden="1">{#N/A,#N/A,TRUE,"1842CWN0"}</definedName>
    <definedName name="metal" hidden="1">{#N/A,#N/A,TRUE,"1842CWN0"}</definedName>
    <definedName name="metal_1" localSheetId="6" hidden="1">{#N/A,#N/A,TRUE,"1842CWN0"}</definedName>
    <definedName name="metal_1" localSheetId="14" hidden="1">{#N/A,#N/A,TRUE,"1842CWN0"}</definedName>
    <definedName name="metal_1" localSheetId="12" hidden="1">{#N/A,#N/A,TRUE,"1842CWN0"}</definedName>
    <definedName name="metal_1" localSheetId="3" hidden="1">{#N/A,#N/A,TRUE,"1842CWN0"}</definedName>
    <definedName name="metal_1" localSheetId="10" hidden="1">{#N/A,#N/A,TRUE,"1842CWN0"}</definedName>
    <definedName name="metal_1" localSheetId="9" hidden="1">{#N/A,#N/A,TRUE,"1842CWN0"}</definedName>
    <definedName name="metal_1" localSheetId="13" hidden="1">{#N/A,#N/A,TRUE,"1842CWN0"}</definedName>
    <definedName name="metal_1" localSheetId="4" hidden="1">{#N/A,#N/A,TRUE,"1842CWN0"}</definedName>
    <definedName name="metal_1" localSheetId="11" hidden="1">{#N/A,#N/A,TRUE,"1842CWN0"}</definedName>
    <definedName name="metal_1" hidden="1">{#N/A,#N/A,TRUE,"1842CWN0"}</definedName>
    <definedName name="metal_2" localSheetId="6" hidden="1">{#N/A,#N/A,TRUE,"1842CWN0"}</definedName>
    <definedName name="metal_2" localSheetId="14" hidden="1">{#N/A,#N/A,TRUE,"1842CWN0"}</definedName>
    <definedName name="metal_2" localSheetId="12" hidden="1">{#N/A,#N/A,TRUE,"1842CWN0"}</definedName>
    <definedName name="metal_2" localSheetId="3" hidden="1">{#N/A,#N/A,TRUE,"1842CWN0"}</definedName>
    <definedName name="metal_2" localSheetId="10" hidden="1">{#N/A,#N/A,TRUE,"1842CWN0"}</definedName>
    <definedName name="metal_2" localSheetId="9" hidden="1">{#N/A,#N/A,TRUE,"1842CWN0"}</definedName>
    <definedName name="metal_2" localSheetId="13" hidden="1">{#N/A,#N/A,TRUE,"1842CWN0"}</definedName>
    <definedName name="metal_2" localSheetId="4" hidden="1">{#N/A,#N/A,TRUE,"1842CWN0"}</definedName>
    <definedName name="metal_2" localSheetId="11" hidden="1">{#N/A,#N/A,TRUE,"1842CWN0"}</definedName>
    <definedName name="metal_2" hidden="1">{#N/A,#N/A,TRUE,"1842CWN0"}</definedName>
    <definedName name="Mezcladora_trompo_a_gasolina__Inc._combustible">#REF!</definedName>
    <definedName name="mfgjrdt" localSheetId="6" hidden="1">{"TAB1",#N/A,TRUE,"GENERAL";"TAB2",#N/A,TRUE,"GENERAL";"TAB3",#N/A,TRUE,"GENERAL";"TAB4",#N/A,TRUE,"GENERAL";"TAB5",#N/A,TRUE,"GENERAL"}</definedName>
    <definedName name="mfgjrdt" localSheetId="14" hidden="1">{"TAB1",#N/A,TRUE,"GENERAL";"TAB2",#N/A,TRUE,"GENERAL";"TAB3",#N/A,TRUE,"GENERAL";"TAB4",#N/A,TRUE,"GENERAL";"TAB5",#N/A,TRUE,"GENERAL"}</definedName>
    <definedName name="mfgjrdt" localSheetId="1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10" hidden="1">{"TAB1",#N/A,TRUE,"GENERAL";"TAB2",#N/A,TRUE,"GENERAL";"TAB3",#N/A,TRUE,"GENERAL";"TAB4",#N/A,TRUE,"GENERAL";"TAB5",#N/A,TRUE,"GENERAL"}</definedName>
    <definedName name="mfgjrdt" localSheetId="9" hidden="1">{"TAB1",#N/A,TRUE,"GENERAL";"TAB2",#N/A,TRUE,"GENERAL";"TAB3",#N/A,TRUE,"GENERAL";"TAB4",#N/A,TRUE,"GENERAL";"TAB5",#N/A,TRUE,"GENERAL"}</definedName>
    <definedName name="mfgjrdt" localSheetId="1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1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6" hidden="1">{"via1",#N/A,TRUE,"general";"via2",#N/A,TRUE,"general";"via3",#N/A,TRUE,"general"}</definedName>
    <definedName name="mghm" localSheetId="14" hidden="1">{"via1",#N/A,TRUE,"general";"via2",#N/A,TRUE,"general";"via3",#N/A,TRUE,"general"}</definedName>
    <definedName name="mghm" localSheetId="1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10" hidden="1">{"via1",#N/A,TRUE,"general";"via2",#N/A,TRUE,"general";"via3",#N/A,TRUE,"general"}</definedName>
    <definedName name="mghm" localSheetId="9" hidden="1">{"via1",#N/A,TRUE,"general";"via2",#N/A,TRUE,"general";"via3",#N/A,TRUE,"general"}</definedName>
    <definedName name="mghm" localSheetId="1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11" hidden="1">{"via1",#N/A,TRUE,"general";"via2",#N/A,TRUE,"general";"via3",#N/A,TRUE,"general"}</definedName>
    <definedName name="mghm" hidden="1">{"via1",#N/A,TRUE,"general";"via2",#N/A,TRUE,"general";"via3",#N/A,TRUE,"general"}</definedName>
    <definedName name="MICROVLC">#REF!</definedName>
    <definedName name="MICROVLC1">#REF!</definedName>
    <definedName name="MICROVOLC">#REF!</definedName>
    <definedName name="mjmj" localSheetId="6" hidden="1">{"via1",#N/A,TRUE,"general";"via2",#N/A,TRUE,"general";"via3",#N/A,TRUE,"general"}</definedName>
    <definedName name="mjmj" localSheetId="14" hidden="1">{"via1",#N/A,TRUE,"general";"via2",#N/A,TRUE,"general";"via3",#N/A,TRUE,"general"}</definedName>
    <definedName name="mjmj" localSheetId="1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10" hidden="1">{"via1",#N/A,TRUE,"general";"via2",#N/A,TRUE,"general";"via3",#N/A,TRUE,"general"}</definedName>
    <definedName name="mjmj" localSheetId="9" hidden="1">{"via1",#N/A,TRUE,"general";"via2",#N/A,TRUE,"general";"via3",#N/A,TRUE,"general"}</definedName>
    <definedName name="mjmj" localSheetId="1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1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14" hidden="1">{"via1",#N/A,TRUE,"general";"via2",#N/A,TRUE,"general";"via3",#N/A,TRUE,"general"}</definedName>
    <definedName name="mjmjmn" localSheetId="1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9" hidden="1">{"via1",#N/A,TRUE,"general";"via2",#N/A,TRUE,"general";"via3",#N/A,TRUE,"general"}</definedName>
    <definedName name="mjmjmn" localSheetId="1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1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14" hidden="1">{"via1",#N/A,TRUE,"general";"via2",#N/A,TRUE,"general";"via3",#N/A,TRUE,"general"}</definedName>
    <definedName name="mjnhgkio" localSheetId="1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9" hidden="1">{"via1",#N/A,TRUE,"general";"via2",#N/A,TRUE,"general";"via3",#N/A,TRUE,"general"}</definedName>
    <definedName name="mjnhgkio" localSheetId="1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11" hidden="1">{"via1",#N/A,TRUE,"general";"via2",#N/A,TRUE,"general";"via3",#N/A,TRUE,"general"}</definedName>
    <definedName name="mjnhgkio" hidden="1">{"via1",#N/A,TRUE,"general";"via2",#N/A,TRUE,"general";"via3",#N/A,TRUE,"general"}</definedName>
    <definedName name="mm">#REF!</definedName>
    <definedName name="MMDC">#REF!</definedName>
    <definedName name="mmjmjh" localSheetId="6" hidden="1">{"TAB1",#N/A,TRUE,"GENERAL";"TAB2",#N/A,TRUE,"GENERAL";"TAB3",#N/A,TRUE,"GENERAL";"TAB4",#N/A,TRUE,"GENERAL";"TAB5",#N/A,TRUE,"GENERAL"}</definedName>
    <definedName name="mmjmjh" localSheetId="14" hidden="1">{"TAB1",#N/A,TRUE,"GENERAL";"TAB2",#N/A,TRUE,"GENERAL";"TAB3",#N/A,TRUE,"GENERAL";"TAB4",#N/A,TRUE,"GENERAL";"TAB5",#N/A,TRUE,"GENERAL"}</definedName>
    <definedName name="mmjmjh" localSheetId="1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10" hidden="1">{"TAB1",#N/A,TRUE,"GENERAL";"TAB2",#N/A,TRUE,"GENERAL";"TAB3",#N/A,TRUE,"GENERAL";"TAB4",#N/A,TRUE,"GENERAL";"TAB5",#N/A,TRUE,"GENERAL"}</definedName>
    <definedName name="mmjmjh" localSheetId="9" hidden="1">{"TAB1",#N/A,TRUE,"GENERAL";"TAB2",#N/A,TRUE,"GENERAL";"TAB3",#N/A,TRUE,"GENERAL";"TAB4",#N/A,TRUE,"GENERAL";"TAB5",#N/A,TRUE,"GENERAL"}</definedName>
    <definedName name="mmjmjh" localSheetId="1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1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14" hidden="1">{"TAB1",#N/A,TRUE,"GENERAL";"TAB2",#N/A,TRUE,"GENERAL";"TAB3",#N/A,TRUE,"GENERAL";"TAB4",#N/A,TRUE,"GENERAL";"TAB5",#N/A,TRUE,"GENERAL"}</definedName>
    <definedName name="mmm" localSheetId="1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10" hidden="1">{"TAB1",#N/A,TRUE,"GENERAL";"TAB2",#N/A,TRUE,"GENERAL";"TAB3",#N/A,TRUE,"GENERAL";"TAB4",#N/A,TRUE,"GENERAL";"TAB5",#N/A,TRUE,"GENERAL"}</definedName>
    <definedName name="mmm" localSheetId="9" hidden="1">{"TAB1",#N/A,TRUE,"GENERAL";"TAB2",#N/A,TRUE,"GENERAL";"TAB3",#N/A,TRUE,"GENERAL";"TAB4",#N/A,TRUE,"GENERAL";"TAB5",#N/A,TRUE,"GENERAL"}</definedName>
    <definedName name="mmm" localSheetId="13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1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6" hidden="1">{"via1",#N/A,TRUE,"general";"via2",#N/A,TRUE,"general";"via3",#N/A,TRUE,"general"}</definedName>
    <definedName name="mmmh" localSheetId="14" hidden="1">{"via1",#N/A,TRUE,"general";"via2",#N/A,TRUE,"general";"via3",#N/A,TRUE,"general"}</definedName>
    <definedName name="mmmh" localSheetId="1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10" hidden="1">{"via1",#N/A,TRUE,"general";"via2",#N/A,TRUE,"general";"via3",#N/A,TRUE,"general"}</definedName>
    <definedName name="mmmh" localSheetId="9" hidden="1">{"via1",#N/A,TRUE,"general";"via2",#N/A,TRUE,"general";"via3",#N/A,TRUE,"general"}</definedName>
    <definedName name="mmmh" localSheetId="1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1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14" hidden="1">{"TAB1",#N/A,TRUE,"GENERAL";"TAB2",#N/A,TRUE,"GENERAL";"TAB3",#N/A,TRUE,"GENERAL";"TAB4",#N/A,TRUE,"GENERAL";"TAB5",#N/A,TRUE,"GENERAL"}</definedName>
    <definedName name="mmmmmjyt" localSheetId="1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9" hidden="1">{"TAB1",#N/A,TRUE,"GENERAL";"TAB2",#N/A,TRUE,"GENERAL";"TAB3",#N/A,TRUE,"GENERAL";"TAB4",#N/A,TRUE,"GENERAL";"TAB5",#N/A,TRUE,"GENERAL"}</definedName>
    <definedName name="mmmmmjyt" localSheetId="1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1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6" hidden="1">{"via1",#N/A,TRUE,"general";"via2",#N/A,TRUE,"general";"via3",#N/A,TRUE,"general"}</definedName>
    <definedName name="mmmmmmg" localSheetId="14" hidden="1">{"via1",#N/A,TRUE,"general";"via2",#N/A,TRUE,"general";"via3",#N/A,TRUE,"general"}</definedName>
    <definedName name="mmmmmmg" localSheetId="1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10" hidden="1">{"via1",#N/A,TRUE,"general";"via2",#N/A,TRUE,"general";"via3",#N/A,TRUE,"general"}</definedName>
    <definedName name="mmmmmmg" localSheetId="9" hidden="1">{"via1",#N/A,TRUE,"general";"via2",#N/A,TRUE,"general";"via3",#N/A,TRUE,"general"}</definedName>
    <definedName name="mmmmmmg" localSheetId="1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1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14" hidden="1">{"via1",#N/A,TRUE,"general";"via2",#N/A,TRUE,"general";"via3",#N/A,TRUE,"general"}</definedName>
    <definedName name="MN" localSheetId="1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9" hidden="1">{"via1",#N/A,TRUE,"general";"via2",#N/A,TRUE,"general";"via3",#N/A,TRUE,"general"}</definedName>
    <definedName name="MN" localSheetId="1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11" hidden="1">{"via1",#N/A,TRUE,"general";"via2",#N/A,TRUE,"general";"via3",#N/A,TRUE,"general"}</definedName>
    <definedName name="MN" hidden="1">{"via1",#N/A,TRUE,"general";"via2",#N/A,TRUE,"general";"via3",#N/A,TRUE,"general"}</definedName>
    <definedName name="MO120K">#REF!</definedName>
    <definedName name="MO240K">#REF!</definedName>
    <definedName name="MO280K">#REF!</definedName>
    <definedName name="MOCARG">#REF!</definedName>
    <definedName name="MODIF1">#REF!</definedName>
    <definedName name="MODIF1_2">#REF!</definedName>
    <definedName name="MODIF1_7">#REF!</definedName>
    <definedName name="MOdificad" localSheetId="6" hidden="1">#REF!</definedName>
    <definedName name="MOdificad" localSheetId="14" hidden="1">#REF!</definedName>
    <definedName name="MOdificad" localSheetId="12" hidden="1">#REF!</definedName>
    <definedName name="MOdificad" localSheetId="3" hidden="1">#REF!</definedName>
    <definedName name="MOdificad" localSheetId="10" hidden="1">#REF!</definedName>
    <definedName name="MOdificad" localSheetId="13" hidden="1">#REF!</definedName>
    <definedName name="MOdificad" localSheetId="4" hidden="1">#REF!</definedName>
    <definedName name="MOdificad" localSheetId="11" hidden="1">#REF!</definedName>
    <definedName name="MOdificad" hidden="1">#REF!</definedName>
    <definedName name="MOENC">#REF!</definedName>
    <definedName name="MOGRA">#REF!</definedName>
    <definedName name="MOIHF">#REF!</definedName>
    <definedName name="MOLMAN">#REF!</definedName>
    <definedName name="MOPRE">#REF!</definedName>
    <definedName name="MORTERO1_4_CONCONCRETADORA">#REF!</definedName>
    <definedName name="MORTERO1_4_SINCONCRETADORA">#REF!</definedName>
    <definedName name="MORTERO1_4_SINCONCRETADORA_TTEMULAR">#REF!</definedName>
    <definedName name="MORTERO1_4CONCONCRETAD">#REF!</definedName>
    <definedName name="MORTEROSIN">#REF!</definedName>
    <definedName name="MOTO">#REF!</definedName>
    <definedName name="MOTOB2">#REF!</definedName>
    <definedName name="MOTOBOMBA">#REF!</definedName>
    <definedName name="MOTON">#REF!</definedName>
    <definedName name="Motoniveladora_120_HP.">#REF!</definedName>
    <definedName name="MOTOP">#REF!</definedName>
    <definedName name="MOTOSIE">#REF!</definedName>
    <definedName name="MOVOL">#REF!</definedName>
    <definedName name="muni1">#REF!</definedName>
    <definedName name="muni2">#REF!</definedName>
    <definedName name="muni3">#REF!</definedName>
    <definedName name="muni4">#REF!</definedName>
    <definedName name="muni5">#REF!</definedName>
    <definedName name="muni6">#REF!</definedName>
    <definedName name="muni7">#REF!</definedName>
    <definedName name="municipio">#REF!</definedName>
    <definedName name="municipios">#REF!</definedName>
    <definedName name="n" localSheetId="6" hidden="1">{"via1",#N/A,TRUE,"general";"via2",#N/A,TRUE,"general";"via3",#N/A,TRUE,"general"}</definedName>
    <definedName name="n" localSheetId="14" hidden="1">{"via1",#N/A,TRUE,"general";"via2",#N/A,TRUE,"general";"via3",#N/A,TRUE,"general"}</definedName>
    <definedName name="n" localSheetId="1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10" hidden="1">{"via1",#N/A,TRUE,"general";"via2",#N/A,TRUE,"general";"via3",#N/A,TRUE,"general"}</definedName>
    <definedName name="n" localSheetId="9" hidden="1">{"via1",#N/A,TRUE,"general";"via2",#N/A,TRUE,"general";"via3",#N/A,TRUE,"general"}</definedName>
    <definedName name="n" localSheetId="13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11" hidden="1">{"via1",#N/A,TRUE,"general";"via2",#N/A,TRUE,"general";"via3",#N/A,TRUE,"general"}</definedName>
    <definedName name="n" hidden="1">{"via1",#N/A,TRUE,"general";"via2",#N/A,TRUE,"general";"via3",#N/A,TRUE,"general"}</definedName>
    <definedName name="N.N">#REF!</definedName>
    <definedName name="N_metal">#REF!</definedName>
    <definedName name="NB">#REF!</definedName>
    <definedName name="nbvnv" localSheetId="6" hidden="1">{"via1",#N/A,TRUE,"general";"via2",#N/A,TRUE,"general";"via3",#N/A,TRUE,"general"}</definedName>
    <definedName name="nbvnv" localSheetId="14" hidden="1">{"via1",#N/A,TRUE,"general";"via2",#N/A,TRUE,"general";"via3",#N/A,TRUE,"general"}</definedName>
    <definedName name="nbvnv" localSheetId="1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10" hidden="1">{"via1",#N/A,TRUE,"general";"via2",#N/A,TRUE,"general";"via3",#N/A,TRUE,"general"}</definedName>
    <definedName name="nbvnv" localSheetId="9" hidden="1">{"via1",#N/A,TRUE,"general";"via2",#N/A,TRUE,"general";"via3",#N/A,TRUE,"general"}</definedName>
    <definedName name="nbvnv" localSheetId="1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1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14" hidden="1">{"TAB1",#N/A,TRUE,"GENERAL";"TAB2",#N/A,TRUE,"GENERAL";"TAB3",#N/A,TRUE,"GENERAL";"TAB4",#N/A,TRUE,"GENERAL";"TAB5",#N/A,TRUE,"GENERAL"}</definedName>
    <definedName name="NDHS" localSheetId="1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9" hidden="1">{"TAB1",#N/A,TRUE,"GENERAL";"TAB2",#N/A,TRUE,"GENERAL";"TAB3",#N/A,TRUE,"GENERAL";"TAB4",#N/A,TRUE,"GENERAL";"TAB5",#N/A,TRUE,"GENERAL"}</definedName>
    <definedName name="NDHS" localSheetId="1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1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14" hidden="1">{"TAB1",#N/A,TRUE,"GENERAL";"TAB2",#N/A,TRUE,"GENERAL";"TAB3",#N/A,TRUE,"GENERAL";"TAB4",#N/A,TRUE,"GENERAL";"TAB5",#N/A,TRUE,"GENERAL"}</definedName>
    <definedName name="nf" localSheetId="1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10" hidden="1">{"TAB1",#N/A,TRUE,"GENERAL";"TAB2",#N/A,TRUE,"GENERAL";"TAB3",#N/A,TRUE,"GENERAL";"TAB4",#N/A,TRUE,"GENERAL";"TAB5",#N/A,TRUE,"GENERAL"}</definedName>
    <definedName name="nf" localSheetId="9" hidden="1">{"TAB1",#N/A,TRUE,"GENERAL";"TAB2",#N/A,TRUE,"GENERAL";"TAB3",#N/A,TRUE,"GENERAL";"TAB4",#N/A,TRUE,"GENERAL";"TAB5",#N/A,TRUE,"GENERAL"}</definedName>
    <definedName name="nf" localSheetId="1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1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6" hidden="1">{"via1",#N/A,TRUE,"general";"via2",#N/A,TRUE,"general";"via3",#N/A,TRUE,"general"}</definedName>
    <definedName name="nfg" localSheetId="14" hidden="1">{"via1",#N/A,TRUE,"general";"via2",#N/A,TRUE,"general";"via3",#N/A,TRUE,"general"}</definedName>
    <definedName name="nfg" localSheetId="1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10" hidden="1">{"via1",#N/A,TRUE,"general";"via2",#N/A,TRUE,"general";"via3",#N/A,TRUE,"general"}</definedName>
    <definedName name="nfg" localSheetId="9" hidden="1">{"via1",#N/A,TRUE,"general";"via2",#N/A,TRUE,"general";"via3",#N/A,TRUE,"general"}</definedName>
    <definedName name="nfg" localSheetId="1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1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14" hidden="1">{"via1",#N/A,TRUE,"general";"via2",#N/A,TRUE,"general";"via3",#N/A,TRUE,"general"}</definedName>
    <definedName name="nfgn" localSheetId="1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9" hidden="1">{"via1",#N/A,TRUE,"general";"via2",#N/A,TRUE,"general";"via3",#N/A,TRUE,"general"}</definedName>
    <definedName name="nfgn" localSheetId="1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1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14" hidden="1">{"TAB1",#N/A,TRUE,"GENERAL";"TAB2",#N/A,TRUE,"GENERAL";"TAB3",#N/A,TRUE,"GENERAL";"TAB4",#N/A,TRUE,"GENERAL";"TAB5",#N/A,TRUE,"GENERAL"}</definedName>
    <definedName name="ngdn" localSheetId="1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9" hidden="1">{"TAB1",#N/A,TRUE,"GENERAL";"TAB2",#N/A,TRUE,"GENERAL";"TAB3",#N/A,TRUE,"GENERAL";"TAB4",#N/A,TRUE,"GENERAL";"TAB5",#N/A,TRUE,"GENERAL"}</definedName>
    <definedName name="ngdn" localSheetId="1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1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6" hidden="1">{"via1",#N/A,TRUE,"general";"via2",#N/A,TRUE,"general";"via3",#N/A,TRUE,"general"}</definedName>
    <definedName name="ngfh" localSheetId="14" hidden="1">{"via1",#N/A,TRUE,"general";"via2",#N/A,TRUE,"general";"via3",#N/A,TRUE,"general"}</definedName>
    <definedName name="ngfh" localSheetId="1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10" hidden="1">{"via1",#N/A,TRUE,"general";"via2",#N/A,TRUE,"general";"via3",#N/A,TRUE,"general"}</definedName>
    <definedName name="ngfh" localSheetId="9" hidden="1">{"via1",#N/A,TRUE,"general";"via2",#N/A,TRUE,"general";"via3",#N/A,TRUE,"general"}</definedName>
    <definedName name="ngfh" localSheetId="1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11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14" hidden="1">{"via1",#N/A,TRUE,"general";"via2",#N/A,TRUE,"general";"via3",#N/A,TRUE,"general"}</definedName>
    <definedName name="nhn" localSheetId="1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9" hidden="1">{"via1",#N/A,TRUE,"general";"via2",#N/A,TRUE,"general";"via3",#N/A,TRUE,"general"}</definedName>
    <definedName name="nhn" localSheetId="1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1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14" hidden="1">{"TAB1",#N/A,TRUE,"GENERAL";"TAB2",#N/A,TRUE,"GENERAL";"TAB3",#N/A,TRUE,"GENERAL";"TAB4",#N/A,TRUE,"GENERAL";"TAB5",#N/A,TRUE,"GENERAL"}</definedName>
    <definedName name="nhncfgn" localSheetId="1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9" hidden="1">{"TAB1",#N/A,TRUE,"GENERAL";"TAB2",#N/A,TRUE,"GENERAL";"TAB3",#N/A,TRUE,"GENERAL";"TAB4",#N/A,TRUE,"GENERAL";"TAB5",#N/A,TRUE,"GENERAL"}</definedName>
    <definedName name="nhncfgn" localSheetId="1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1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6" hidden="1">{"via1",#N/A,TRUE,"general";"via2",#N/A,TRUE,"general";"via3",#N/A,TRUE,"general"}</definedName>
    <definedName name="nhndr" localSheetId="14" hidden="1">{"via1",#N/A,TRUE,"general";"via2",#N/A,TRUE,"general";"via3",#N/A,TRUE,"general"}</definedName>
    <definedName name="nhndr" localSheetId="1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10" hidden="1">{"via1",#N/A,TRUE,"general";"via2",#N/A,TRUE,"general";"via3",#N/A,TRUE,"general"}</definedName>
    <definedName name="nhndr" localSheetId="9" hidden="1">{"via1",#N/A,TRUE,"general";"via2",#N/A,TRUE,"general";"via3",#N/A,TRUE,"general"}</definedName>
    <definedName name="nhndr" localSheetId="1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11" hidden="1">{"via1",#N/A,TRUE,"general";"via2",#N/A,TRUE,"general";"via3",#N/A,TRUE,"general"}</definedName>
    <definedName name="nhndr" hidden="1">{"via1",#N/A,TRUE,"general";"via2",#N/A,TRUE,"general";"via3",#N/A,TRUE,"general"}</definedName>
    <definedName name="NIACEB">#REF!</definedName>
    <definedName name="NIACEBR">#REF!</definedName>
    <definedName name="NIACEL">#REF!</definedName>
    <definedName name="NIACER">#REF!</definedName>
    <definedName name="NIACERL">#REF!</definedName>
    <definedName name="NIACERL1">#REF!</definedName>
    <definedName name="NIAE1">#REF!</definedName>
    <definedName name="NIAE5">#REF!</definedName>
    <definedName name="NIAE6">#REF!</definedName>
    <definedName name="NIHG105">#REF!</definedName>
    <definedName name="NIHG15">#REF!</definedName>
    <definedName name="NIHG20">#REF!</definedName>
    <definedName name="NIHG35">#REF!</definedName>
    <definedName name="NIHG45">#REF!</definedName>
    <definedName name="Niqui">#REF!</definedName>
    <definedName name="NIVPRE">#REF!</definedName>
    <definedName name="nmmmm" localSheetId="6" hidden="1">{"via1",#N/A,TRUE,"general";"via2",#N/A,TRUE,"general";"via3",#N/A,TRUE,"general"}</definedName>
    <definedName name="nmmmm" localSheetId="14" hidden="1">{"via1",#N/A,TRUE,"general";"via2",#N/A,TRUE,"general";"via3",#N/A,TRUE,"general"}</definedName>
    <definedName name="nmmmm" localSheetId="1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9" hidden="1">{"via1",#N/A,TRUE,"general";"via2",#N/A,TRUE,"general";"via3",#N/A,TRUE,"general"}</definedName>
    <definedName name="nmmmm" localSheetId="1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1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14" hidden="1">{"TAB1",#N/A,TRUE,"GENERAL";"TAB2",#N/A,TRUE,"GENERAL";"TAB3",#N/A,TRUE,"GENERAL";"TAB4",#N/A,TRUE,"GENERAL";"TAB5",#N/A,TRUE,"GENERAL"}</definedName>
    <definedName name="NN" localSheetId="1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9" hidden="1">{"TAB1",#N/A,TRUE,"GENERAL";"TAB2",#N/A,TRUE,"GENERAL";"TAB3",#N/A,TRUE,"GENERAL";"TAB4",#N/A,TRUE,"GENERAL";"TAB5",#N/A,TRUE,"GENERAL"}</definedName>
    <definedName name="NN" localSheetId="1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1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14" hidden="1">{"TAB1",#N/A,TRUE,"GENERAL";"TAB2",#N/A,TRUE,"GENERAL";"TAB3",#N/A,TRUE,"GENERAL";"TAB4",#N/A,TRUE,"GENERAL";"TAB5",#N/A,TRUE,"GENERAL"}</definedName>
    <definedName name="nndng" localSheetId="1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9" hidden="1">{"TAB1",#N/A,TRUE,"GENERAL";"TAB2",#N/A,TRUE,"GENERAL";"TAB3",#N/A,TRUE,"GENERAL";"TAB4",#N/A,TRUE,"GENERAL";"TAB5",#N/A,TRUE,"GENERAL"}</definedName>
    <definedName name="nndng" localSheetId="1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1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14" hidden="1">{"TAB1",#N/A,TRUE,"GENERAL";"TAB2",#N/A,TRUE,"GENERAL";"TAB3",#N/A,TRUE,"GENERAL";"TAB4",#N/A,TRUE,"GENERAL";"TAB5",#N/A,TRUE,"GENERAL"}</definedName>
    <definedName name="nnn" localSheetId="1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10" hidden="1">{"TAB1",#N/A,TRUE,"GENERAL";"TAB2",#N/A,TRUE,"GENERAL";"TAB3",#N/A,TRUE,"GENERAL";"TAB4",#N/A,TRUE,"GENERAL";"TAB5",#N/A,TRUE,"GENERAL"}</definedName>
    <definedName name="nnn" localSheetId="9" hidden="1">{"TAB1",#N/A,TRUE,"GENERAL";"TAB2",#N/A,TRUE,"GENERAL";"TAB3",#N/A,TRUE,"GENERAL";"TAB4",#N/A,TRUE,"GENERAL";"TAB5",#N/A,TRUE,"GENERAL"}</definedName>
    <definedName name="nnn" localSheetId="13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1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6" hidden="1">{"via1",#N/A,TRUE,"general";"via2",#N/A,TRUE,"general";"via3",#N/A,TRUE,"general"}</definedName>
    <definedName name="nnnhd" localSheetId="14" hidden="1">{"via1",#N/A,TRUE,"general";"via2",#N/A,TRUE,"general";"via3",#N/A,TRUE,"general"}</definedName>
    <definedName name="nnnhd" localSheetId="1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10" hidden="1">{"via1",#N/A,TRUE,"general";"via2",#N/A,TRUE,"general";"via3",#N/A,TRUE,"general"}</definedName>
    <definedName name="nnnhd" localSheetId="9" hidden="1">{"via1",#N/A,TRUE,"general";"via2",#N/A,TRUE,"general";"via3",#N/A,TRUE,"general"}</definedName>
    <definedName name="nnnhd" localSheetId="1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1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14" hidden="1">{"via1",#N/A,TRUE,"general";"via2",#N/A,TRUE,"general";"via3",#N/A,TRUE,"general"}</definedName>
    <definedName name="nnnnn" localSheetId="1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10" hidden="1">{"via1",#N/A,TRUE,"general";"via2",#N/A,TRUE,"general";"via3",#N/A,TRUE,"general"}</definedName>
    <definedName name="nnnnn" localSheetId="9" hidden="1">{"via1",#N/A,TRUE,"general";"via2",#N/A,TRUE,"general";"via3",#N/A,TRUE,"general"}</definedName>
    <definedName name="nnnnn" localSheetId="1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1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14" hidden="1">{"TAB1",#N/A,TRUE,"GENERAL";"TAB2",#N/A,TRUE,"GENERAL";"TAB3",#N/A,TRUE,"GENERAL";"TAB4",#N/A,TRUE,"GENERAL";"TAB5",#N/A,TRUE,"GENERAL"}</definedName>
    <definedName name="nnnnnd" localSheetId="1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9" hidden="1">{"TAB1",#N/A,TRUE,"GENERAL";"TAB2",#N/A,TRUE,"GENERAL";"TAB3",#N/A,TRUE,"GENERAL";"TAB4",#N/A,TRUE,"GENERAL";"TAB5",#N/A,TRUE,"GENERAL"}</definedName>
    <definedName name="nnnnnd" localSheetId="1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1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14" hidden="1">{"TAB1",#N/A,TRUE,"GENERAL";"TAB2",#N/A,TRUE,"GENERAL";"TAB3",#N/A,TRUE,"GENERAL";"TAB4",#N/A,TRUE,"GENERAL";"TAB5",#N/A,TRUE,"GENERAL"}</definedName>
    <definedName name="nnnnnf" localSheetId="1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9" hidden="1">{"TAB1",#N/A,TRUE,"GENERAL";"TAB2",#N/A,TRUE,"GENERAL";"TAB3",#N/A,TRUE,"GENERAL";"TAB4",#N/A,TRUE,"GENERAL";"TAB5",#N/A,TRUE,"GENERAL"}</definedName>
    <definedName name="nnnnnf" localSheetId="1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1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6" hidden="1">{"via1",#N/A,TRUE,"general";"via2",#N/A,TRUE,"general";"via3",#N/A,TRUE,"general"}</definedName>
    <definedName name="nnnnnh" localSheetId="14" hidden="1">{"via1",#N/A,TRUE,"general";"via2",#N/A,TRUE,"general";"via3",#N/A,TRUE,"general"}</definedName>
    <definedName name="nnnnnh" localSheetId="1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10" hidden="1">{"via1",#N/A,TRUE,"general";"via2",#N/A,TRUE,"general";"via3",#N/A,TRUE,"general"}</definedName>
    <definedName name="nnnnnh" localSheetId="9" hidden="1">{"via1",#N/A,TRUE,"general";"via2",#N/A,TRUE,"general";"via3",#N/A,TRUE,"general"}</definedName>
    <definedName name="nnnnnh" localSheetId="1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1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6" hidden="1">{"PYGT",#N/A,FALSE,"PYG";"ACTIT",#N/A,FALSE,"BCE_GRAL-ACTIVO";"PASIT",#N/A,FALSE,"BCE_GRAL-PASIVO-PATRIM";"CAJAT",#N/A,FALSE,"CAJA"}</definedName>
    <definedName name="NO" localSheetId="14" hidden="1">{"PYGT",#N/A,FALSE,"PYG";"ACTIT",#N/A,FALSE,"BCE_GRAL-ACTIVO";"PASIT",#N/A,FALSE,"BCE_GRAL-PASIVO-PATRIM";"CAJAT",#N/A,FALSE,"CAJA"}</definedName>
    <definedName name="NO" localSheetId="16" hidden="1">{"PYGT",#N/A,FALSE,"PYG";"ACTIT",#N/A,FALSE,"BCE_GRAL-ACTIVO";"PASIT",#N/A,FALSE,"BCE_GRAL-PASIVO-PATRIM";"CAJAT",#N/A,FALSE,"CAJA"}</definedName>
    <definedName name="NO" localSheetId="12" hidden="1">{"PYGT",#N/A,FALSE,"PYG";"ACTIT",#N/A,FALSE,"BCE_GRAL-ACTIVO";"PASIT",#N/A,FALSE,"BCE_GRAL-PASIVO-PATRIM";"CAJAT",#N/A,FALSE,"CAJA"}</definedName>
    <definedName name="NO" localSheetId="3" hidden="1">{"PYGT",#N/A,FALSE,"PYG";"ACTIT",#N/A,FALSE,"BCE_GRAL-ACTIVO";"PASIT",#N/A,FALSE,"BCE_GRAL-PASIVO-PATRIM";"CAJAT",#N/A,FALSE,"CAJA"}</definedName>
    <definedName name="NO" localSheetId="10" hidden="1">{"PYGT",#N/A,FALSE,"PYG";"ACTIT",#N/A,FALSE,"BCE_GRAL-ACTIVO";"PASIT",#N/A,FALSE,"BCE_GRAL-PASIVO-PATRIM";"CAJAT",#N/A,FALSE,"CAJA"}</definedName>
    <definedName name="NO" localSheetId="9" hidden="1">{"PYGT",#N/A,FALSE,"PYG";"ACTIT",#N/A,FALSE,"BCE_GRAL-ACTIVO";"PASIT",#N/A,FALSE,"BCE_GRAL-PASIVO-PATRIM";"CAJAT",#N/A,FALSE,"CAJA"}</definedName>
    <definedName name="NO" localSheetId="13" hidden="1">{"PYGT",#N/A,FALSE,"PYG";"ACTIT",#N/A,FALSE,"BCE_GRAL-ACTIVO";"PASIT",#N/A,FALSE,"BCE_GRAL-PASIVO-PATRIM";"CAJAT",#N/A,FALSE,"CAJA"}</definedName>
    <definedName name="NO" localSheetId="4" hidden="1">{"PYGT",#N/A,FALSE,"PYG";"ACTIT",#N/A,FALSE,"BCE_GRAL-ACTIVO";"PASIT",#N/A,FALSE,"BCE_GRAL-PASIVO-PATRIM";"CAJAT",#N/A,FALSE,"CAJA"}</definedName>
    <definedName name="NO" localSheetId="11" hidden="1">{"PYGT",#N/A,FALSE,"PYG";"ACTIT",#N/A,FALSE,"BCE_GRAL-ACTIVO";"PASIT",#N/A,FALSE,"BCE_GRAL-PASIVO-PATRIM";"CAJAT",#N/A,FALSE,"CAJA"}</definedName>
    <definedName name="NO" hidden="1">{"PYGT",#N/A,FALSE,"PYG";"ACTIT",#N/A,FALSE,"BCE_GRAL-ACTIVO";"PASIT",#N/A,FALSE,"BCE_GRAL-PASIVO-PATRIM";"CAJAT",#N/A,FALSE,"CAJA"}</definedName>
    <definedName name="NO.APLICA">#REF!</definedName>
    <definedName name="NO_APLICA">#REF!</definedName>
    <definedName name="nombre">#REF!</definedName>
    <definedName name="NOMBRE_PROYECTO">#REF!</definedName>
    <definedName name="Norte">#REF!</definedName>
    <definedName name="NovDic">#REF!</definedName>
    <definedName name="NUEVO">#REF!</definedName>
    <definedName name="nxn" localSheetId="6" hidden="1">{"via1",#N/A,TRUE,"general";"via2",#N/A,TRUE,"general";"via3",#N/A,TRUE,"general"}</definedName>
    <definedName name="nxn" localSheetId="14" hidden="1">{"via1",#N/A,TRUE,"general";"via2",#N/A,TRUE,"general";"via3",#N/A,TRUE,"general"}</definedName>
    <definedName name="nxn" localSheetId="1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10" hidden="1">{"via1",#N/A,TRUE,"general";"via2",#N/A,TRUE,"general";"via3",#N/A,TRUE,"general"}</definedName>
    <definedName name="nxn" localSheetId="9" hidden="1">{"via1",#N/A,TRUE,"general";"via2",#N/A,TRUE,"general";"via3",#N/A,TRUE,"general"}</definedName>
    <definedName name="nxn" localSheetId="1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11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pñpñ" localSheetId="6" hidden="1">{"via1",#N/A,TRUE,"general";"via2",#N/A,TRUE,"general";"via3",#N/A,TRUE,"general"}</definedName>
    <definedName name="ñpñpñ" localSheetId="14" hidden="1">{"via1",#N/A,TRUE,"general";"via2",#N/A,TRUE,"general";"via3",#N/A,TRUE,"general"}</definedName>
    <definedName name="ñpñpñ" localSheetId="1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10" hidden="1">{"via1",#N/A,TRUE,"general";"via2",#N/A,TRUE,"general";"via3",#N/A,TRUE,"general"}</definedName>
    <definedName name="ñpñpñ" localSheetId="9" hidden="1">{"via1",#N/A,TRUE,"general";"via2",#N/A,TRUE,"general";"via3",#N/A,TRUE,"general"}</definedName>
    <definedName name="ñpñpñ" localSheetId="1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11" hidden="1">{"via1",#N/A,TRUE,"general";"via2",#N/A,TRUE,"general";"via3",#N/A,TRUE,"general"}</definedName>
    <definedName name="ñpñpñ" hidden="1">{"via1",#N/A,TRUE,"general";"via2",#N/A,TRUE,"general";"via3",#N/A,TRUE,"general"}</definedName>
    <definedName name="O">#REF!</definedName>
    <definedName name="o9o9" localSheetId="6" hidden="1">{"via1",#N/A,TRUE,"general";"via2",#N/A,TRUE,"general";"via3",#N/A,TRUE,"general"}</definedName>
    <definedName name="o9o9" localSheetId="14" hidden="1">{"via1",#N/A,TRUE,"general";"via2",#N/A,TRUE,"general";"via3",#N/A,TRUE,"general"}</definedName>
    <definedName name="o9o9" localSheetId="1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9" hidden="1">{"via1",#N/A,TRUE,"general";"via2",#N/A,TRUE,"general";"via3",#N/A,TRUE,"general"}</definedName>
    <definedName name="o9o9" localSheetId="1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11" hidden="1">{"via1",#N/A,TRUE,"general";"via2",#N/A,TRUE,"general";"via3",#N/A,TRUE,"general"}</definedName>
    <definedName name="o9o9" hidden="1">{"via1",#N/A,TRUE,"general";"via2",#N/A,TRUE,"general";"via3",#N/A,TRUE,"general"}</definedName>
    <definedName name="OBJETO">#REF!</definedName>
    <definedName name="obra">#REF!</definedName>
    <definedName name="obre">#REF!</definedName>
    <definedName name="Observaciones">#REF!</definedName>
    <definedName name="oera" localSheetId="6" hidden="1">{#N/A,#N/A,FALSE,"Aging Summary";#N/A,#N/A,FALSE,"Ratio Analysis";#N/A,#N/A,FALSE,"Test 120 Day Accts";#N/A,#N/A,FALSE,"Tickmarks"}</definedName>
    <definedName name="oera" localSheetId="14" hidden="1">{#N/A,#N/A,FALSE,"Aging Summary";#N/A,#N/A,FALSE,"Ratio Analysis";#N/A,#N/A,FALSE,"Test 120 Day Accts";#N/A,#N/A,FALSE,"Tickmarks"}</definedName>
    <definedName name="oera" localSheetId="16" hidden="1">{#N/A,#N/A,FALSE,"Aging Summary";#N/A,#N/A,FALSE,"Ratio Analysis";#N/A,#N/A,FALSE,"Test 120 Day Accts";#N/A,#N/A,FALSE,"Tickmarks"}</definedName>
    <definedName name="oera" localSheetId="12" hidden="1">{#N/A,#N/A,FALSE,"Aging Summary";#N/A,#N/A,FALSE,"Ratio Analysis";#N/A,#N/A,FALSE,"Test 120 Day Accts";#N/A,#N/A,FALSE,"Tickmarks"}</definedName>
    <definedName name="oera" localSheetId="3" hidden="1">{#N/A,#N/A,FALSE,"Aging Summary";#N/A,#N/A,FALSE,"Ratio Analysis";#N/A,#N/A,FALSE,"Test 120 Day Accts";#N/A,#N/A,FALSE,"Tickmarks"}</definedName>
    <definedName name="oera" localSheetId="10" hidden="1">{#N/A,#N/A,FALSE,"Aging Summary";#N/A,#N/A,FALSE,"Ratio Analysis";#N/A,#N/A,FALSE,"Test 120 Day Accts";#N/A,#N/A,FALSE,"Tickmarks"}</definedName>
    <definedName name="oera" localSheetId="9" hidden="1">{#N/A,#N/A,FALSE,"Aging Summary";#N/A,#N/A,FALSE,"Ratio Analysis";#N/A,#N/A,FALSE,"Test 120 Day Accts";#N/A,#N/A,FALSE,"Tickmarks"}</definedName>
    <definedName name="oera" localSheetId="13" hidden="1">{#N/A,#N/A,FALSE,"Aging Summary";#N/A,#N/A,FALSE,"Ratio Analysis";#N/A,#N/A,FALSE,"Test 120 Day Accts";#N/A,#N/A,FALSE,"Tickmarks"}</definedName>
    <definedName name="oera" localSheetId="4" hidden="1">{#N/A,#N/A,FALSE,"Aging Summary";#N/A,#N/A,FALSE,"Ratio Analysis";#N/A,#N/A,FALSE,"Test 120 Day Accts";#N/A,#N/A,FALSE,"Tickmarks"}</definedName>
    <definedName name="oera" localSheetId="11" hidden="1">{#N/A,#N/A,FALSE,"Aging Summary";#N/A,#N/A,FALSE,"Ratio Analysis";#N/A,#N/A,FALSE,"Test 120 Day Accts";#N/A,#N/A,FALSE,"Tickmarks"}</definedName>
    <definedName name="oera" hidden="1">{#N/A,#N/A,FALSE,"Aging Summary";#N/A,#N/A,FALSE,"Ratio Analysis";#N/A,#N/A,FALSE,"Test 120 Day Accts";#N/A,#N/A,FALSE,"Tickmarks"}</definedName>
    <definedName name="ofi">#REF!</definedName>
    <definedName name="OFICI">#REF!</definedName>
    <definedName name="OFICI_">#REF!</definedName>
    <definedName name="ofici1">#REF!</definedName>
    <definedName name="oficial">#REF!</definedName>
    <definedName name="Oficios_Varios">#REF!</definedName>
    <definedName name="oiret" localSheetId="6" hidden="1">{"TAB1",#N/A,TRUE,"GENERAL";"TAB2",#N/A,TRUE,"GENERAL";"TAB3",#N/A,TRUE,"GENERAL";"TAB4",#N/A,TRUE,"GENERAL";"TAB5",#N/A,TRUE,"GENERAL"}</definedName>
    <definedName name="oiret" localSheetId="14" hidden="1">{"TAB1",#N/A,TRUE,"GENERAL";"TAB2",#N/A,TRUE,"GENERAL";"TAB3",#N/A,TRUE,"GENERAL";"TAB4",#N/A,TRUE,"GENERAL";"TAB5",#N/A,TRUE,"GENERAL"}</definedName>
    <definedName name="oiret" localSheetId="1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10" hidden="1">{"TAB1",#N/A,TRUE,"GENERAL";"TAB2",#N/A,TRUE,"GENERAL";"TAB3",#N/A,TRUE,"GENERAL";"TAB4",#N/A,TRUE,"GENERAL";"TAB5",#N/A,TRUE,"GENERAL"}</definedName>
    <definedName name="oiret" localSheetId="9" hidden="1">{"TAB1",#N/A,TRUE,"GENERAL";"TAB2",#N/A,TRUE,"GENERAL";"TAB3",#N/A,TRUE,"GENERAL";"TAB4",#N/A,TRUE,"GENERAL";"TAB5",#N/A,TRUE,"GENERAL"}</definedName>
    <definedName name="oiret" localSheetId="1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1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14" hidden="1">{"TAB1",#N/A,TRUE,"GENERAL";"TAB2",#N/A,TRUE,"GENERAL";"TAB3",#N/A,TRUE,"GENERAL";"TAB4",#N/A,TRUE,"GENERAL";"TAB5",#N/A,TRUE,"GENERAL"}</definedName>
    <definedName name="oirgrth" localSheetId="1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9" hidden="1">{"TAB1",#N/A,TRUE,"GENERAL";"TAB2",#N/A,TRUE,"GENERAL";"TAB3",#N/A,TRUE,"GENERAL";"TAB4",#N/A,TRUE,"GENERAL";"TAB5",#N/A,TRUE,"GENERAL"}</definedName>
    <definedName name="oirgrth" localSheetId="1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1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6" hidden="1">{"via1",#N/A,TRUE,"general";"via2",#N/A,TRUE,"general";"via3",#N/A,TRUE,"general"}</definedName>
    <definedName name="OIUOIU" localSheetId="14" hidden="1">{"via1",#N/A,TRUE,"general";"via2",#N/A,TRUE,"general";"via3",#N/A,TRUE,"general"}</definedName>
    <definedName name="OIUOIU" localSheetId="1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10" hidden="1">{"via1",#N/A,TRUE,"general";"via2",#N/A,TRUE,"general";"via3",#N/A,TRUE,"general"}</definedName>
    <definedName name="OIUOIU" localSheetId="9" hidden="1">{"via1",#N/A,TRUE,"general";"via2",#N/A,TRUE,"general";"via3",#N/A,TRUE,"general"}</definedName>
    <definedName name="OIUOIU" localSheetId="1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11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14" hidden="1">{"via1",#N/A,TRUE,"general";"via2",#N/A,TRUE,"general";"via3",#N/A,TRUE,"general"}</definedName>
    <definedName name="ooo" localSheetId="1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10" hidden="1">{"via1",#N/A,TRUE,"general";"via2",#N/A,TRUE,"general";"via3",#N/A,TRUE,"general"}</definedName>
    <definedName name="ooo" localSheetId="9" hidden="1">{"via1",#N/A,TRUE,"general";"via2",#N/A,TRUE,"general";"via3",#N/A,TRUE,"general"}</definedName>
    <definedName name="ooo" localSheetId="13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1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14" hidden="1">{"TAB1",#N/A,TRUE,"GENERAL";"TAB2",#N/A,TRUE,"GENERAL";"TAB3",#N/A,TRUE,"GENERAL";"TAB4",#N/A,TRUE,"GENERAL";"TAB5",#N/A,TRUE,"GENERAL"}</definedName>
    <definedName name="ooooiii" localSheetId="1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9" hidden="1">{"TAB1",#N/A,TRUE,"GENERAL";"TAB2",#N/A,TRUE,"GENERAL";"TAB3",#N/A,TRUE,"GENERAL";"TAB4",#N/A,TRUE,"GENERAL";"TAB5",#N/A,TRUE,"GENERAL"}</definedName>
    <definedName name="ooooiii" localSheetId="1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1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6" hidden="1">{"via1",#N/A,TRUE,"general";"via2",#N/A,TRUE,"general";"via3",#N/A,TRUE,"general"}</definedName>
    <definedName name="oooos" localSheetId="14" hidden="1">{"via1",#N/A,TRUE,"general";"via2",#N/A,TRUE,"general";"via3",#N/A,TRUE,"general"}</definedName>
    <definedName name="oooos" localSheetId="1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10" hidden="1">{"via1",#N/A,TRUE,"general";"via2",#N/A,TRUE,"general";"via3",#N/A,TRUE,"general"}</definedName>
    <definedName name="oooos" localSheetId="9" hidden="1">{"via1",#N/A,TRUE,"general";"via2",#N/A,TRUE,"general";"via3",#N/A,TRUE,"general"}</definedName>
    <definedName name="oooos" localSheetId="1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11" hidden="1">{"via1",#N/A,TRUE,"general";"via2",#N/A,TRUE,"general";"via3",#N/A,TRUE,"general"}</definedName>
    <definedName name="oooos" hidden="1">{"via1",#N/A,TRUE,"general";"via2",#N/A,TRUE,"general";"via3",#N/A,TRUE,"general"}</definedName>
    <definedName name="OSCAR">#REF!</definedName>
    <definedName name="P">#REF!</definedName>
    <definedName name="p0p0" localSheetId="6" hidden="1">{"via1",#N/A,TRUE,"general";"via2",#N/A,TRUE,"general";"via3",#N/A,TRUE,"general"}</definedName>
    <definedName name="p0p0" localSheetId="14" hidden="1">{"via1",#N/A,TRUE,"general";"via2",#N/A,TRUE,"general";"via3",#N/A,TRUE,"general"}</definedName>
    <definedName name="p0p0" localSheetId="1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10" hidden="1">{"via1",#N/A,TRUE,"general";"via2",#N/A,TRUE,"general";"via3",#N/A,TRUE,"general"}</definedName>
    <definedName name="p0p0" localSheetId="9" hidden="1">{"via1",#N/A,TRUE,"general";"via2",#N/A,TRUE,"general";"via3",#N/A,TRUE,"general"}</definedName>
    <definedName name="p0p0" localSheetId="1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11" hidden="1">{"via1",#N/A,TRUE,"general";"via2",#N/A,TRUE,"general";"via3",#N/A,TRUE,"general"}</definedName>
    <definedName name="p0p0" hidden="1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14X">#REF!</definedName>
    <definedName name="paelnque">#REF!</definedName>
    <definedName name="PAJARITA">#REF!</definedName>
    <definedName name="palenque">#REF!</definedName>
    <definedName name="Pant_NC">#REF!</definedName>
    <definedName name="PAPA">#REF!</definedName>
    <definedName name="PAPSO_INTERVENTORÍA" localSheetId="12">#REF!</definedName>
    <definedName name="PAPSO_INTERVENTORÍA" localSheetId="4">#REF!</definedName>
    <definedName name="PAPSO_INTERVENTORÍA">#REF!</definedName>
    <definedName name="PAPSO_OBRA" localSheetId="12">#REF!</definedName>
    <definedName name="PAPSO_OBRA" localSheetId="4">#REF!</definedName>
    <definedName name="PAPSO_OBRA">#REF!</definedName>
    <definedName name="par">#REF!</definedName>
    <definedName name="particulares1" localSheetId="6" hidden="1">{#N/A,#N/A,FALSE,"Aging Summary";#N/A,#N/A,FALSE,"Ratio Analysis";#N/A,#N/A,FALSE,"Test 120 Day Accts";#N/A,#N/A,FALSE,"Tickmarks"}</definedName>
    <definedName name="particulares1" localSheetId="14" hidden="1">{#N/A,#N/A,FALSE,"Aging Summary";#N/A,#N/A,FALSE,"Ratio Analysis";#N/A,#N/A,FALSE,"Test 120 Day Accts";#N/A,#N/A,FALSE,"Tickmarks"}</definedName>
    <definedName name="particulares1" localSheetId="16" hidden="1">{#N/A,#N/A,FALSE,"Aging Summary";#N/A,#N/A,FALSE,"Ratio Analysis";#N/A,#N/A,FALSE,"Test 120 Day Accts";#N/A,#N/A,FALSE,"Tickmarks"}</definedName>
    <definedName name="particulares1" localSheetId="12" hidden="1">{#N/A,#N/A,FALSE,"Aging Summary";#N/A,#N/A,FALSE,"Ratio Analysis";#N/A,#N/A,FALSE,"Test 120 Day Accts";#N/A,#N/A,FALSE,"Tickmarks"}</definedName>
    <definedName name="particulares1" localSheetId="3" hidden="1">{#N/A,#N/A,FALSE,"Aging Summary";#N/A,#N/A,FALSE,"Ratio Analysis";#N/A,#N/A,FALSE,"Test 120 Day Accts";#N/A,#N/A,FALSE,"Tickmarks"}</definedName>
    <definedName name="particulares1" localSheetId="10" hidden="1">{#N/A,#N/A,FALSE,"Aging Summary";#N/A,#N/A,FALSE,"Ratio Analysis";#N/A,#N/A,FALSE,"Test 120 Day Accts";#N/A,#N/A,FALSE,"Tickmarks"}</definedName>
    <definedName name="particulares1" localSheetId="9" hidden="1">{#N/A,#N/A,FALSE,"Aging Summary";#N/A,#N/A,FALSE,"Ratio Analysis";#N/A,#N/A,FALSE,"Test 120 Day Accts";#N/A,#N/A,FALSE,"Tickmarks"}</definedName>
    <definedName name="particulares1" localSheetId="13" hidden="1">{#N/A,#N/A,FALSE,"Aging Summary";#N/A,#N/A,FALSE,"Ratio Analysis";#N/A,#N/A,FALSE,"Test 120 Day Accts";#N/A,#N/A,FALSE,"Tickmarks"}</definedName>
    <definedName name="particulares1" localSheetId="4" hidden="1">{#N/A,#N/A,FALSE,"Aging Summary";#N/A,#N/A,FALSE,"Ratio Analysis";#N/A,#N/A,FALSE,"Test 120 Day Accts";#N/A,#N/A,FALSE,"Tickmarks"}</definedName>
    <definedName name="particulares1" localSheetId="11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PASACE06">#REF!</definedName>
    <definedName name="PASACE075">#REF!</definedName>
    <definedName name="PASAHD158">#REF!</definedName>
    <definedName name="PASAMUR">#REF!</definedName>
    <definedName name="pasav">#REF!</definedName>
    <definedName name="pasavia">#REF!</definedName>
    <definedName name="PEAD">#REF!</definedName>
    <definedName name="PEGACOR_KG">#REF!</definedName>
    <definedName name="PEGCO">#REF!</definedName>
    <definedName name="Peldaño">#REF!</definedName>
    <definedName name="Periodo_Diseño">#REF!</definedName>
    <definedName name="PERM">#REF!</definedName>
    <definedName name="permisos">#REF!</definedName>
    <definedName name="PERNO">#REF!</definedName>
    <definedName name="PESOS" localSheetId="6">'[11]4.2-Insumos '!$C$6:$I$190</definedName>
    <definedName name="PESOS" localSheetId="14">'[11]4.2-Insumos '!$C$6:$I$190</definedName>
    <definedName name="PESOS" localSheetId="12">#REF!</definedName>
    <definedName name="PESOS" localSheetId="3">#REF!</definedName>
    <definedName name="PESOS" localSheetId="10">#REF!</definedName>
    <definedName name="PESOS" localSheetId="13">#REF!</definedName>
    <definedName name="PESOS" localSheetId="4">#REF!</definedName>
    <definedName name="PESOS">'4.2-Insumos '!$C$6:$I$266</definedName>
    <definedName name="PIE4A6">#REF!</definedName>
    <definedName name="PIECR">#REF!</definedName>
    <definedName name="pied">#REF!</definedName>
    <definedName name="PIEDR">#REF!</definedName>
    <definedName name="PIEDRA_ENTRESUELO">#REF!</definedName>
    <definedName name="PIEDRA_GAVIÓN_4PULG_6PULG">#REF!</definedName>
    <definedName name="piedragav">#REF!</definedName>
    <definedName name="Pin">#REF!</definedName>
    <definedName name="PINANT">#REF!</definedName>
    <definedName name="PINBAR">#REF!</definedName>
    <definedName name="PINBLA">#REF!</definedName>
    <definedName name="pint">#REF!</definedName>
    <definedName name="PKHK" localSheetId="6" hidden="1">{"TAB1",#N/A,TRUE,"GENERAL";"TAB2",#N/A,TRUE,"GENERAL";"TAB3",#N/A,TRUE,"GENERAL";"TAB4",#N/A,TRUE,"GENERAL";"TAB5",#N/A,TRUE,"GENERAL"}</definedName>
    <definedName name="PKHK" localSheetId="14" hidden="1">{"TAB1",#N/A,TRUE,"GENERAL";"TAB2",#N/A,TRUE,"GENERAL";"TAB3",#N/A,TRUE,"GENERAL";"TAB4",#N/A,TRUE,"GENERAL";"TAB5",#N/A,TRUE,"GENERAL"}</definedName>
    <definedName name="PKHK" localSheetId="1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10" hidden="1">{"TAB1",#N/A,TRUE,"GENERAL";"TAB2",#N/A,TRUE,"GENERAL";"TAB3",#N/A,TRUE,"GENERAL";"TAB4",#N/A,TRUE,"GENERAL";"TAB5",#N/A,TRUE,"GENERAL"}</definedName>
    <definedName name="PKHK" localSheetId="9" hidden="1">{"TAB1",#N/A,TRUE,"GENERAL";"TAB2",#N/A,TRUE,"GENERAL";"TAB3",#N/A,TRUE,"GENERAL";"TAB4",#N/A,TRUE,"GENERAL";"TAB5",#N/A,TRUE,"GENERAL"}</definedName>
    <definedName name="PKHK" localSheetId="1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1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14" hidden="1">{"TAB1",#N/A,TRUE,"GENERAL";"TAB2",#N/A,TRUE,"GENERAL";"TAB3",#N/A,TRUE,"GENERAL";"TAB4",#N/A,TRUE,"GENERAL";"TAB5",#N/A,TRUE,"GENERAL"}</definedName>
    <definedName name="pkj" localSheetId="1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9" hidden="1">{"TAB1",#N/A,TRUE,"GENERAL";"TAB2",#N/A,TRUE,"GENERAL";"TAB3",#N/A,TRUE,"GENERAL";"TAB4",#N/A,TRUE,"GENERAL";"TAB5",#N/A,TRUE,"GENERAL"}</definedName>
    <definedName name="pkj" localSheetId="1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1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" localSheetId="12" hidden="1">{"TAB1",#N/A,TRUE,"GENERAL";"TAB2",#N/A,TRUE,"GENERAL";"TAB3",#N/A,TRUE,"GENERAL";"TAB4",#N/A,TRUE,"GENERAL";"TAB5",#N/A,TRUE,"GENERAL"}</definedName>
    <definedName name="PL" localSheetId="13" hidden="1">{"TAB1",#N/A,TRUE,"GENERAL";"TAB2",#N/A,TRUE,"GENERAL";"TAB3",#N/A,TRUE,"GENERAL";"TAB4",#N/A,TRUE,"GENERAL";"TAB5",#N/A,TRUE,"GENERAL"}</definedName>
    <definedName name="PL" localSheetId="4" hidden="1">{"TAB1",#N/A,TRUE,"GENERAL";"TAB2",#N/A,TRUE,"GENERAL";"TAB3",#N/A,TRUE,"GENERAL";"TAB4",#N/A,TRUE,"GENERAL";"TAB5",#N/A,TRUE,"GENERAL"}</definedName>
    <definedName name="PL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14" hidden="1">{"TAB1",#N/A,TRUE,"GENERAL";"TAB2",#N/A,TRUE,"GENERAL";"TAB3",#N/A,TRUE,"GENERAL";"TAB4",#N/A,TRUE,"GENERAL";"TAB5",#N/A,TRUE,"GENERAL"}</definedName>
    <definedName name="PLAD" localSheetId="1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9" hidden="1">{"TAB1",#N/A,TRUE,"GENERAL";"TAB2",#N/A,TRUE,"GENERAL";"TAB3",#N/A,TRUE,"GENERAL";"TAB4",#N/A,TRUE,"GENERAL";"TAB5",#N/A,TRUE,"GENERAL"}</definedName>
    <definedName name="PLAD" localSheetId="1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1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ELE25">#REF!</definedName>
    <definedName name="Planta_Electrica__Diesel_Gasolina">#REF!</definedName>
    <definedName name="PLAST">#REF!</definedName>
    <definedName name="PLASTOCRETE">#REF!</definedName>
    <definedName name="PLATINA">#REF!</definedName>
    <definedName name="Plazo">#REF!</definedName>
    <definedName name="PLPLUNN" localSheetId="6" hidden="1">{"TAB1",#N/A,TRUE,"GENERAL";"TAB2",#N/A,TRUE,"GENERAL";"TAB3",#N/A,TRUE,"GENERAL";"TAB4",#N/A,TRUE,"GENERAL";"TAB5",#N/A,TRUE,"GENERAL"}</definedName>
    <definedName name="PLPLUNN" localSheetId="14" hidden="1">{"TAB1",#N/A,TRUE,"GENERAL";"TAB2",#N/A,TRUE,"GENERAL";"TAB3",#N/A,TRUE,"GENERAL";"TAB4",#N/A,TRUE,"GENERAL";"TAB5",#N/A,TRUE,"GENERAL"}</definedName>
    <definedName name="PLPLUNN" localSheetId="1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10" hidden="1">{"TAB1",#N/A,TRUE,"GENERAL";"TAB2",#N/A,TRUE,"GENERAL";"TAB3",#N/A,TRUE,"GENERAL";"TAB4",#N/A,TRUE,"GENERAL";"TAB5",#N/A,TRUE,"GENERAL"}</definedName>
    <definedName name="PLPLUNN" localSheetId="9" hidden="1">{"TAB1",#N/A,TRUE,"GENERAL";"TAB2",#N/A,TRUE,"GENERAL";"TAB3",#N/A,TRUE,"GENERAL";"TAB4",#N/A,TRUE,"GENERAL";"TAB5",#N/A,TRUE,"GENERAL"}</definedName>
    <definedName name="PLPLUNN" localSheetId="1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1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MGRU">#REF!</definedName>
    <definedName name="PO">#REF!</definedName>
    <definedName name="POIUP" localSheetId="6" hidden="1">{"via1",#N/A,TRUE,"general";"via2",#N/A,TRUE,"general";"via3",#N/A,TRUE,"general"}</definedName>
    <definedName name="POIUP" localSheetId="14" hidden="1">{"via1",#N/A,TRUE,"general";"via2",#N/A,TRUE,"general";"via3",#N/A,TRUE,"general"}</definedName>
    <definedName name="POIUP" localSheetId="1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10" hidden="1">{"via1",#N/A,TRUE,"general";"via2",#N/A,TRUE,"general";"via3",#N/A,TRUE,"general"}</definedName>
    <definedName name="POIUP" localSheetId="9" hidden="1">{"via1",#N/A,TRUE,"general";"via2",#N/A,TRUE,"general";"via3",#N/A,TRUE,"general"}</definedName>
    <definedName name="POIUP" localSheetId="1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11" hidden="1">{"via1",#N/A,TRUE,"general";"via2",#N/A,TRUE,"general";"via3",#N/A,TRUE,"general"}</definedName>
    <definedName name="POIUP" hidden="1">{"via1",#N/A,TRUE,"general";"via2",#N/A,TRUE,"general";"via3",#N/A,TRUE,"general"}</definedName>
    <definedName name="POLINOMIAL1">#REF!</definedName>
    <definedName name="Polynomial">#REF!</definedName>
    <definedName name="pomch">#REF!</definedName>
    <definedName name="PoMede">#REF!</definedName>
    <definedName name="popop" localSheetId="6" hidden="1">{"via1",#N/A,TRUE,"general";"via2",#N/A,TRUE,"general";"via3",#N/A,TRUE,"general"}</definedName>
    <definedName name="popop" localSheetId="14" hidden="1">{"via1",#N/A,TRUE,"general";"via2",#N/A,TRUE,"general";"via3",#N/A,TRUE,"general"}</definedName>
    <definedName name="popop" localSheetId="1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10" hidden="1">{"via1",#N/A,TRUE,"general";"via2",#N/A,TRUE,"general";"via3",#N/A,TRUE,"general"}</definedName>
    <definedName name="popop" localSheetId="9" hidden="1">{"via1",#N/A,TRUE,"general";"via2",#N/A,TRUE,"general";"via3",#N/A,TRUE,"general"}</definedName>
    <definedName name="popop" localSheetId="1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1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14" hidden="1">{"via1",#N/A,TRUE,"general";"via2",#N/A,TRUE,"general";"via3",#N/A,TRUE,"general"}</definedName>
    <definedName name="popp" localSheetId="1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9" hidden="1">{"via1",#N/A,TRUE,"general";"via2",#N/A,TRUE,"general";"via3",#N/A,TRUE,"general"}</definedName>
    <definedName name="popp" localSheetId="1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11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14" hidden="1">{"TAB1",#N/A,TRUE,"GENERAL";"TAB2",#N/A,TRUE,"GENERAL";"TAB3",#N/A,TRUE,"GENERAL";"TAB4",#N/A,TRUE,"GENERAL";"TAB5",#N/A,TRUE,"GENERAL"}</definedName>
    <definedName name="popvds" localSheetId="1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9" hidden="1">{"TAB1",#N/A,TRUE,"GENERAL";"TAB2",#N/A,TRUE,"GENERAL";"TAB3",#N/A,TRUE,"GENERAL";"TAB4",#N/A,TRUE,"GENERAL";"TAB5",#N/A,TRUE,"GENERAL"}</definedName>
    <definedName name="popvds" localSheetId="1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1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s">#REF!</definedName>
    <definedName name="post">#REF!</definedName>
    <definedName name="poste">#REF!</definedName>
    <definedName name="Poste_en_angulo_de_2_2_1_4_de_3_5m_para_señal">#REF!</definedName>
    <definedName name="pouig" localSheetId="6" hidden="1">{"via1",#N/A,TRUE,"general";"via2",#N/A,TRUE,"general";"via3",#N/A,TRUE,"general"}</definedName>
    <definedName name="pouig" localSheetId="14" hidden="1">{"via1",#N/A,TRUE,"general";"via2",#N/A,TRUE,"general";"via3",#N/A,TRUE,"general"}</definedName>
    <definedName name="pouig" localSheetId="1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10" hidden="1">{"via1",#N/A,TRUE,"general";"via2",#N/A,TRUE,"general";"via3",#N/A,TRUE,"general"}</definedName>
    <definedName name="pouig" localSheetId="9" hidden="1">{"via1",#N/A,TRUE,"general";"via2",#N/A,TRUE,"general";"via3",#N/A,TRUE,"general"}</definedName>
    <definedName name="pouig" localSheetId="1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11" hidden="1">{"via1",#N/A,TRUE,"general";"via2",#N/A,TRUE,"general";"via3",#N/A,TRUE,"general"}</definedName>
    <definedName name="pouig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14" hidden="1">{"via1",#N/A,TRUE,"general";"via2",#N/A,TRUE,"general";"via3",#N/A,TRUE,"general"}</definedName>
    <definedName name="ppppp9" localSheetId="1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10" hidden="1">{"via1",#N/A,TRUE,"general";"via2",#N/A,TRUE,"general";"via3",#N/A,TRUE,"general"}</definedName>
    <definedName name="ppppp9" localSheetId="9" hidden="1">{"via1",#N/A,TRUE,"general";"via2",#N/A,TRUE,"general";"via3",#N/A,TRUE,"general"}</definedName>
    <definedName name="ppppp9" localSheetId="1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1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14" hidden="1">{"TAB1",#N/A,TRUE,"GENERAL";"TAB2",#N/A,TRUE,"GENERAL";"TAB3",#N/A,TRUE,"GENERAL";"TAB4",#N/A,TRUE,"GENERAL";"TAB5",#N/A,TRUE,"GENERAL"}</definedName>
    <definedName name="pppppd" localSheetId="1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9" hidden="1">{"TAB1",#N/A,TRUE,"GENERAL";"TAB2",#N/A,TRUE,"GENERAL";"TAB3",#N/A,TRUE,"GENERAL";"TAB4",#N/A,TRUE,"GENERAL";"TAB5",#N/A,TRUE,"GENERAL"}</definedName>
    <definedName name="pppppd" localSheetId="1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1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_VNR" localSheetId="8">'2-Parque infantil'!$B$8:$I$27</definedName>
    <definedName name="PPTO_VNR" localSheetId="6">'[10]2-Presupuesto'!$B$5:$I$85</definedName>
    <definedName name="PPTO_VNR" localSheetId="14">'[10]2-Presupuesto'!$B$5:$I$85</definedName>
    <definedName name="PPTO_VNR" localSheetId="12">#REF!</definedName>
    <definedName name="PPTO_VNR" localSheetId="3">#REF!</definedName>
    <definedName name="PPTO_VNR" localSheetId="10">#REF!</definedName>
    <definedName name="PPTO_VNR" localSheetId="9">#REF!</definedName>
    <definedName name="PPTO_VNR" localSheetId="13">#REF!</definedName>
    <definedName name="PPTO_VNR" localSheetId="4">#REF!</definedName>
    <definedName name="PPTO_VNR" localSheetId="11">#REF!</definedName>
    <definedName name="PPTO_VNR">'2-Presupuesto'!$B$8:$I$15</definedName>
    <definedName name="PPTO_VNRM" localSheetId="12">#REF!</definedName>
    <definedName name="PPTO_VNRM" localSheetId="10">#REF!</definedName>
    <definedName name="PPTO_VNRM" localSheetId="13">#REF!</definedName>
    <definedName name="PPTO_VNRM" localSheetId="4">#REF!</definedName>
    <definedName name="PPTO_VNRM">#REF!</definedName>
    <definedName name="PPTO_VNRMST" localSheetId="12">#REF!</definedName>
    <definedName name="PPTO_VNRMST" localSheetId="10">#REF!</definedName>
    <definedName name="PPTO_VNRMST" localSheetId="13">#REF!</definedName>
    <definedName name="PPTO_VNRMST" localSheetId="4">#REF!</definedName>
    <definedName name="PPTO_VNRMST">#REF!</definedName>
    <definedName name="PPTO_VNRST" localSheetId="12">#REF!</definedName>
    <definedName name="PPTO_VNRST" localSheetId="10">#REF!</definedName>
    <definedName name="PPTO_VNRST" localSheetId="13">#REF!</definedName>
    <definedName name="PPTO_VNRST" localSheetId="4">#REF!</definedName>
    <definedName name="PPTO_VNRST">#REF!</definedName>
    <definedName name="PPTO_VNU">#REF!</definedName>
    <definedName name="PptoBenef" localSheetId="6">#REF!</definedName>
    <definedName name="PptoBenef" localSheetId="14">#REF!</definedName>
    <definedName name="PptoBenef" localSheetId="12">#REF!</definedName>
    <definedName name="PptoBenef" localSheetId="3">#REF!</definedName>
    <definedName name="PptoBenef" localSheetId="10">#REF!</definedName>
    <definedName name="PptoBenef" localSheetId="13">#REF!</definedName>
    <definedName name="PptoBenef" localSheetId="4">#REF!</definedName>
    <definedName name="PptoBenef">#REF!</definedName>
    <definedName name="PPtoNorte">#REF!</definedName>
    <definedName name="pqroj" localSheetId="6" hidden="1">{"via1",#N/A,TRUE,"general";"via2",#N/A,TRUE,"general";"via3",#N/A,TRUE,"general"}</definedName>
    <definedName name="pqroj" localSheetId="14" hidden="1">{"via1",#N/A,TRUE,"general";"via2",#N/A,TRUE,"general";"via3",#N/A,TRUE,"general"}</definedName>
    <definedName name="pqroj" localSheetId="1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10" hidden="1">{"via1",#N/A,TRUE,"general";"via2",#N/A,TRUE,"general";"via3",#N/A,TRUE,"general"}</definedName>
    <definedName name="pqroj" localSheetId="9" hidden="1">{"via1",#N/A,TRUE,"general";"via2",#N/A,TRUE,"general";"via3",#N/A,TRUE,"general"}</definedName>
    <definedName name="pqroj" localSheetId="1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11" hidden="1">{"via1",#N/A,TRUE,"general";"via2",#N/A,TRUE,"general";"via3",#N/A,TRUE,"general"}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2">#REF!</definedName>
    <definedName name="PrecioS">#REF!</definedName>
    <definedName name="PRES.AGRI">#REF!</definedName>
    <definedName name="PRESIPISTO">#REF!</definedName>
    <definedName name="PRESTA">#REF!</definedName>
    <definedName name="Prestaciones_1">#REF!</definedName>
    <definedName name="Prestaciones_2">#REF!</definedName>
    <definedName name="PRESUPUESTO" localSheetId="6">[8]PRESUPUESTO!$A:$I</definedName>
    <definedName name="PRESUPUESTO" localSheetId="14">[8]PRESUPUESTO!$A:$I</definedName>
    <definedName name="Presupuesto" localSheetId="12" hidden="1">#REF!</definedName>
    <definedName name="Presupuesto" localSheetId="13" hidden="1">#REF!</definedName>
    <definedName name="PRESUPUESTO" localSheetId="11">#REF!</definedName>
    <definedName name="PRESUPUESTO">#REF!</definedName>
    <definedName name="PRIMER" localSheetId="6" hidden="1">{"via1",#N/A,TRUE,"general";"via2",#N/A,TRUE,"general";"via3",#N/A,TRUE,"general"}</definedName>
    <definedName name="PRIMER" localSheetId="14" hidden="1">{"via1",#N/A,TRUE,"general";"via2",#N/A,TRUE,"general";"via3",#N/A,TRUE,"general"}</definedName>
    <definedName name="PRIMER" localSheetId="1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9" hidden="1">{"via1",#N/A,TRUE,"general";"via2",#N/A,TRUE,"general";"via3",#N/A,TRUE,"general"}</definedName>
    <definedName name="PRIMER" localSheetId="1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11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14" hidden="1">{"TAB1",#N/A,TRUE,"GENERAL";"TAB2",#N/A,TRUE,"GENERAL";"TAB3",#N/A,TRUE,"GENERAL";"TAB4",#N/A,TRUE,"GENERAL";"TAB5",#N/A,TRUE,"GENERAL"}</definedName>
    <definedName name="PRIMET" localSheetId="1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9" hidden="1">{"TAB1",#N/A,TRUE,"GENERAL";"TAB2",#N/A,TRUE,"GENERAL";"TAB3",#N/A,TRUE,"GENERAL";"TAB4",#N/A,TRUE,"GENERAL";"TAB5",#N/A,TRUE,"GENERAL"}</definedName>
    <definedName name="PRIMET" localSheetId="1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1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#N/A</definedName>
    <definedName name="PRINT_TITLES">#N/A</definedName>
    <definedName name="PRINT_TITLES_MI">#N/A</definedName>
    <definedName name="PROCT">#REF!</definedName>
    <definedName name="PROF">#REF!</definedName>
    <definedName name="Profesional_SISO">#REF!</definedName>
    <definedName name="PROG" localSheetId="6" hidden="1">#REF!</definedName>
    <definedName name="PROG" localSheetId="14" hidden="1">#REF!</definedName>
    <definedName name="PROG" localSheetId="12" hidden="1">#REF!</definedName>
    <definedName name="PROG" localSheetId="3" hidden="1">#REF!</definedName>
    <definedName name="PROG" localSheetId="10" hidden="1">#REF!</definedName>
    <definedName name="PROG" localSheetId="13" hidden="1">#REF!</definedName>
    <definedName name="PROG" localSheetId="4" hidden="1">#REF!</definedName>
    <definedName name="PROG" localSheetId="11" hidden="1">#REF!</definedName>
    <definedName name="PROG" hidden="1">#REF!</definedName>
    <definedName name="programa">#REF!</definedName>
    <definedName name="programas">#REF!</definedName>
    <definedName name="PROVISIONALES" localSheetId="6" hidden="1">#REF!</definedName>
    <definedName name="PROVISIONALES" localSheetId="14" hidden="1">#REF!</definedName>
    <definedName name="PROVISIONALES" localSheetId="12" hidden="1">#REF!</definedName>
    <definedName name="PROVISIONALES" localSheetId="3" hidden="1">#REF!</definedName>
    <definedName name="PROVISIONALES" localSheetId="10" hidden="1">#REF!</definedName>
    <definedName name="PROVISIONALES" localSheetId="13" hidden="1">#REF!</definedName>
    <definedName name="PROVISIONALES" localSheetId="4" hidden="1">#REF!</definedName>
    <definedName name="PROVISIONALES" localSheetId="11" hidden="1">#REF!</definedName>
    <definedName name="PROVISIONALES" hidden="1">#REF!</definedName>
    <definedName name="proyecto">#REF!</definedName>
    <definedName name="proyectos">#REF!</definedName>
    <definedName name="PRUEBAHIDROSTÁTICA_APU">#REF!</definedName>
    <definedName name="ptope" localSheetId="6" hidden="1">{"TAB1",#N/A,TRUE,"GENERAL";"TAB2",#N/A,TRUE,"GENERAL";"TAB3",#N/A,TRUE,"GENERAL";"TAB4",#N/A,TRUE,"GENERAL";"TAB5",#N/A,TRUE,"GENERAL"}</definedName>
    <definedName name="ptope" localSheetId="14" hidden="1">{"TAB1",#N/A,TRUE,"GENERAL";"TAB2",#N/A,TRUE,"GENERAL";"TAB3",#N/A,TRUE,"GENERAL";"TAB4",#N/A,TRUE,"GENERAL";"TAB5",#N/A,TRUE,"GENERAL"}</definedName>
    <definedName name="ptope" localSheetId="1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10" hidden="1">{"TAB1",#N/A,TRUE,"GENERAL";"TAB2",#N/A,TRUE,"GENERAL";"TAB3",#N/A,TRUE,"GENERAL";"TAB4",#N/A,TRUE,"GENERAL";"TAB5",#N/A,TRUE,"GENERAL"}</definedName>
    <definedName name="ptope" localSheetId="9" hidden="1">{"TAB1",#N/A,TRUE,"GENERAL";"TAB2",#N/A,TRUE,"GENERAL";"TAB3",#N/A,TRUE,"GENERAL";"TAB4",#N/A,TRUE,"GENERAL";"TAB5",#N/A,TRUE,"GENERAL"}</definedName>
    <definedName name="ptope" localSheetId="1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1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6" hidden="1">{"via1",#N/A,TRUE,"general";"via2",#N/A,TRUE,"general";"via3",#N/A,TRUE,"general"}</definedName>
    <definedName name="ptopes" localSheetId="14" hidden="1">{"via1",#N/A,TRUE,"general";"via2",#N/A,TRUE,"general";"via3",#N/A,TRUE,"general"}</definedName>
    <definedName name="ptopes" localSheetId="1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10" hidden="1">{"via1",#N/A,TRUE,"general";"via2",#N/A,TRUE,"general";"via3",#N/A,TRUE,"general"}</definedName>
    <definedName name="ptopes" localSheetId="9" hidden="1">{"via1",#N/A,TRUE,"general";"via2",#N/A,TRUE,"general";"via3",#N/A,TRUE,"general"}</definedName>
    <definedName name="ptopes" localSheetId="1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11" hidden="1">{"via1",#N/A,TRUE,"general";"via2",#N/A,TRUE,"general";"via3",#N/A,TRUE,"general"}</definedName>
    <definedName name="ptopes" hidden="1">{"via1",#N/A,TRUE,"general";"via2",#N/A,TRUE,"general";"via3",#N/A,TRUE,"general"}</definedName>
    <definedName name="PUERTA_METALICA_060_210_0015">#REF!</definedName>
    <definedName name="PULIDMAN">#REF!</definedName>
    <definedName name="PULIDORA">#REF!</definedName>
    <definedName name="PUNAC">#REF!</definedName>
    <definedName name="PUNTI">#REF!</definedName>
    <definedName name="PVC">#REF!</definedName>
    <definedName name="q" localSheetId="12" hidden="1">{"via1",#N/A,TRUE,"general";"via2",#N/A,TRUE,"general";"via3",#N/A,TRUE,"general"}</definedName>
    <definedName name="q" localSheetId="13" hidden="1">{"via1",#N/A,TRUE,"general";"via2",#N/A,TRUE,"general";"via3",#N/A,TRUE,"general"}</definedName>
    <definedName name="q" localSheetId="4" hidden="1">{"via1",#N/A,TRUE,"general";"via2",#N/A,TRUE,"general";"via3",#N/A,TRUE,"general"}</definedName>
    <definedName name="q" hidden="1">{"via1",#N/A,TRUE,"general";"via2",#N/A,TRUE,"general";"via3",#N/A,TRUE,"general"}</definedName>
    <definedName name="q_V">#REF!</definedName>
    <definedName name="q1q1q" localSheetId="6" hidden="1">{"via1",#N/A,TRUE,"general";"via2",#N/A,TRUE,"general";"via3",#N/A,TRUE,"general"}</definedName>
    <definedName name="q1q1q" localSheetId="14" hidden="1">{"via1",#N/A,TRUE,"general";"via2",#N/A,TRUE,"general";"via3",#N/A,TRUE,"general"}</definedName>
    <definedName name="q1q1q" localSheetId="1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10" hidden="1">{"via1",#N/A,TRUE,"general";"via2",#N/A,TRUE,"general";"via3",#N/A,TRUE,"general"}</definedName>
    <definedName name="q1q1q" localSheetId="9" hidden="1">{"via1",#N/A,TRUE,"general";"via2",#N/A,TRUE,"general";"via3",#N/A,TRUE,"general"}</definedName>
    <definedName name="q1q1q" localSheetId="1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1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14" hidden="1">{"via1",#N/A,TRUE,"general";"via2",#N/A,TRUE,"general";"via3",#N/A,TRUE,"general"}</definedName>
    <definedName name="qaedtguj" localSheetId="1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10" hidden="1">{"via1",#N/A,TRUE,"general";"via2",#N/A,TRUE,"general";"via3",#N/A,TRUE,"general"}</definedName>
    <definedName name="qaedtguj" localSheetId="9" hidden="1">{"via1",#N/A,TRUE,"general";"via2",#N/A,TRUE,"general";"via3",#N/A,TRUE,"general"}</definedName>
    <definedName name="qaedtguj" localSheetId="1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1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14" hidden="1">{"via1",#N/A,TRUE,"general";"via2",#N/A,TRUE,"general";"via3",#N/A,TRUE,"general"}</definedName>
    <definedName name="QAQSWS" localSheetId="1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9" hidden="1">{"via1",#N/A,TRUE,"general";"via2",#N/A,TRUE,"general";"via3",#N/A,TRUE,"general"}</definedName>
    <definedName name="QAQSWS" localSheetId="1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1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14" hidden="1">{"via1",#N/A,TRUE,"general";"via2",#N/A,TRUE,"general";"via3",#N/A,TRUE,"general"}</definedName>
    <definedName name="qaqwwxcr" localSheetId="1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9" hidden="1">{"via1",#N/A,TRUE,"general";"via2",#N/A,TRUE,"general";"via3",#N/A,TRUE,"general"}</definedName>
    <definedName name="qaqwwxcr" localSheetId="1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11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14" hidden="1">{"via1",#N/A,TRUE,"general";"via2",#N/A,TRUE,"general";"via3",#N/A,TRUE,"general"}</definedName>
    <definedName name="qedcd" localSheetId="1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10" hidden="1">{"via1",#N/A,TRUE,"general";"via2",#N/A,TRUE,"general";"via3",#N/A,TRUE,"general"}</definedName>
    <definedName name="qedcd" localSheetId="9" hidden="1">{"via1",#N/A,TRUE,"general";"via2",#N/A,TRUE,"general";"via3",#N/A,TRUE,"general"}</definedName>
    <definedName name="qedcd" localSheetId="1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1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14" hidden="1">{"TAB1",#N/A,TRUE,"GENERAL";"TAB2",#N/A,TRUE,"GENERAL";"TAB3",#N/A,TRUE,"GENERAL";"TAB4",#N/A,TRUE,"GENERAL";"TAB5",#N/A,TRUE,"GENERAL"}</definedName>
    <definedName name="qeqewe" localSheetId="1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9" hidden="1">{"TAB1",#N/A,TRUE,"GENERAL";"TAB2",#N/A,TRUE,"GENERAL";"TAB3",#N/A,TRUE,"GENERAL";"TAB4",#N/A,TRUE,"GENERAL";"TAB5",#N/A,TRUE,"GENERAL"}</definedName>
    <definedName name="qeqewe" localSheetId="1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1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6" hidden="1">{"via1",#N/A,TRUE,"general";"via2",#N/A,TRUE,"general";"via3",#N/A,TRUE,"general"}</definedName>
    <definedName name="qewj" localSheetId="14" hidden="1">{"via1",#N/A,TRUE,"general";"via2",#N/A,TRUE,"general";"via3",#N/A,TRUE,"general"}</definedName>
    <definedName name="qewj" localSheetId="1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10" hidden="1">{"via1",#N/A,TRUE,"general";"via2",#N/A,TRUE,"general";"via3",#N/A,TRUE,"general"}</definedName>
    <definedName name="qewj" localSheetId="9" hidden="1">{"via1",#N/A,TRUE,"general";"via2",#N/A,TRUE,"general";"via3",#N/A,TRUE,"general"}</definedName>
    <definedName name="qewj" localSheetId="1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11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14" hidden="1">{"via1",#N/A,TRUE,"general";"via2",#N/A,TRUE,"general";"via3",#N/A,TRUE,"general"}</definedName>
    <definedName name="qqqqqw" localSheetId="1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10" hidden="1">{"via1",#N/A,TRUE,"general";"via2",#N/A,TRUE,"general";"via3",#N/A,TRUE,"general"}</definedName>
    <definedName name="qqqqqw" localSheetId="9" hidden="1">{"via1",#N/A,TRUE,"general";"via2",#N/A,TRUE,"general";"via3",#N/A,TRUE,"general"}</definedName>
    <definedName name="qqqqqw" localSheetId="1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11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14" hidden="1">{"via1",#N/A,TRUE,"general";"via2",#N/A,TRUE,"general";"via3",#N/A,TRUE,"general"}</definedName>
    <definedName name="qw" localSheetId="1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10" hidden="1">{"via1",#N/A,TRUE,"general";"via2",#N/A,TRUE,"general";"via3",#N/A,TRUE,"general"}</definedName>
    <definedName name="qw" localSheetId="9" hidden="1">{"via1",#N/A,TRUE,"general";"via2",#N/A,TRUE,"general";"via3",#N/A,TRUE,"general"}</definedName>
    <definedName name="qw" localSheetId="1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1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14" hidden="1">{"via1",#N/A,TRUE,"general";"via2",#N/A,TRUE,"general";"via3",#N/A,TRUE,"general"}</definedName>
    <definedName name="qwdas2" localSheetId="1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9" hidden="1">{"via1",#N/A,TRUE,"general";"via2",#N/A,TRUE,"general";"via3",#N/A,TRUE,"general"}</definedName>
    <definedName name="qwdas2" localSheetId="1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1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14" hidden="1">{"TAB1",#N/A,TRUE,"GENERAL";"TAB2",#N/A,TRUE,"GENERAL";"TAB3",#N/A,TRUE,"GENERAL";"TAB4",#N/A,TRUE,"GENERAL";"TAB5",#N/A,TRUE,"GENERAL"}</definedName>
    <definedName name="qweqe" localSheetId="1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10" hidden="1">{"TAB1",#N/A,TRUE,"GENERAL";"TAB2",#N/A,TRUE,"GENERAL";"TAB3",#N/A,TRUE,"GENERAL";"TAB4",#N/A,TRUE,"GENERAL";"TAB5",#N/A,TRUE,"GENERAL"}</definedName>
    <definedName name="qweqe" localSheetId="9" hidden="1">{"TAB1",#N/A,TRUE,"GENERAL";"TAB2",#N/A,TRUE,"GENERAL";"TAB3",#N/A,TRUE,"GENERAL";"TAB4",#N/A,TRUE,"GENERAL";"TAB5",#N/A,TRUE,"GENERAL"}</definedName>
    <definedName name="qweqe" localSheetId="1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1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14" hidden="1">{"TAB1",#N/A,TRUE,"GENERAL";"TAB2",#N/A,TRUE,"GENERAL";"TAB3",#N/A,TRUE,"GENERAL";"TAB4",#N/A,TRUE,"GENERAL";"TAB5",#N/A,TRUE,"GENERAL"}</definedName>
    <definedName name="qwqwqwj" localSheetId="1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10" hidden="1">{"TAB1",#N/A,TRUE,"GENERAL";"TAB2",#N/A,TRUE,"GENERAL";"TAB3",#N/A,TRUE,"GENERAL";"TAB4",#N/A,TRUE,"GENERAL";"TAB5",#N/A,TRUE,"GENERAL"}</definedName>
    <definedName name="qwqwqwj" localSheetId="9" hidden="1">{"TAB1",#N/A,TRUE,"GENERAL";"TAB2",#N/A,TRUE,"GENERAL";"TAB3",#N/A,TRUE,"GENERAL";"TAB4",#N/A,TRUE,"GENERAL";"TAB5",#N/A,TRUE,"GENERAL"}</definedName>
    <definedName name="qwqwqwj" localSheetId="1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1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a">#REF!</definedName>
    <definedName name="rack">#REF!</definedName>
    <definedName name="RACK1">#REF!</definedName>
    <definedName name="Rajón_de_piedra_del_municipio">#REF!</definedName>
    <definedName name="Rasante">#REF!</definedName>
    <definedName name="RASF">#REF!</definedName>
    <definedName name="RE1610JH">#REF!</definedName>
    <definedName name="RE1614EB">#REF!</definedName>
    <definedName name="RE32JH">#REF!</definedName>
    <definedName name="RE43BD">#REF!</definedName>
    <definedName name="RE43JH">#REF!</definedName>
    <definedName name="RE64BD">#REF!</definedName>
    <definedName name="RE64JH">#REF!</definedName>
    <definedName name="RECIR3A">#REF!</definedName>
    <definedName name="RECIR6A">#REF!</definedName>
    <definedName name="RECUE">#REF!</definedName>
    <definedName name="RECURSOS">#REF!</definedName>
    <definedName name="Red">#REF!</definedName>
    <definedName name="REDU112">#REF!</definedName>
    <definedName name="REDUC21">#REF!</definedName>
    <definedName name="rege" localSheetId="6" hidden="1">{"TAB1",#N/A,TRUE,"GENERAL";"TAB2",#N/A,TRUE,"GENERAL";"TAB3",#N/A,TRUE,"GENERAL";"TAB4",#N/A,TRUE,"GENERAL";"TAB5",#N/A,TRUE,"GENERAL"}</definedName>
    <definedName name="rege" localSheetId="14" hidden="1">{"TAB1",#N/A,TRUE,"GENERAL";"TAB2",#N/A,TRUE,"GENERAL";"TAB3",#N/A,TRUE,"GENERAL";"TAB4",#N/A,TRUE,"GENERAL";"TAB5",#N/A,TRUE,"GENERAL"}</definedName>
    <definedName name="rege" localSheetId="1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10" hidden="1">{"TAB1",#N/A,TRUE,"GENERAL";"TAB2",#N/A,TRUE,"GENERAL";"TAB3",#N/A,TRUE,"GENERAL";"TAB4",#N/A,TRUE,"GENERAL";"TAB5",#N/A,TRUE,"GENERAL"}</definedName>
    <definedName name="rege" localSheetId="9" hidden="1">{"TAB1",#N/A,TRUE,"GENERAL";"TAB2",#N/A,TRUE,"GENERAL";"TAB3",#N/A,TRUE,"GENERAL";"TAB4",#N/A,TRUE,"GENERAL";"TAB5",#N/A,TRUE,"GENERAL"}</definedName>
    <definedName name="rege" localSheetId="1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1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S">#REF!</definedName>
    <definedName name="REGIS1">#REF!</definedName>
    <definedName name="REGIST">#REF!</definedName>
    <definedName name="regresd" localSheetId="6" hidden="1">{"TAB1",#N/A,TRUE,"GENERAL";"TAB2",#N/A,TRUE,"GENERAL";"TAB3",#N/A,TRUE,"GENERAL";"TAB4",#N/A,TRUE,"GENERAL";"TAB5",#N/A,TRUE,"GENERAL"}</definedName>
    <definedName name="regresd" localSheetId="14" hidden="1">{"TAB1",#N/A,TRUE,"GENERAL";"TAB2",#N/A,TRUE,"GENERAL";"TAB3",#N/A,TRUE,"GENERAL";"TAB4",#N/A,TRUE,"GENERAL";"TAB5",#N/A,TRUE,"GENERAL"}</definedName>
    <definedName name="regresd" localSheetId="1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9" hidden="1">{"TAB1",#N/A,TRUE,"GENERAL";"TAB2",#N/A,TRUE,"GENERAL";"TAB3",#N/A,TRUE,"GENERAL";"TAB4",#N/A,TRUE,"GENERAL";"TAB5",#N/A,TRUE,"GENERAL"}</definedName>
    <definedName name="regresd" localSheetId="1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1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14" hidden="1">{"TAB1",#N/A,TRUE,"GENERAL";"TAB2",#N/A,TRUE,"GENERAL";"TAB3",#N/A,TRUE,"GENERAL";"TAB4",#N/A,TRUE,"GENERAL";"TAB5",#N/A,TRUE,"GENERAL"}</definedName>
    <definedName name="regthio" localSheetId="1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9" hidden="1">{"TAB1",#N/A,TRUE,"GENERAL";"TAB2",#N/A,TRUE,"GENERAL";"TAB3",#N/A,TRUE,"GENERAL";"TAB4",#N/A,TRUE,"GENERAL";"TAB5",#N/A,TRUE,"GENERAL"}</definedName>
    <definedName name="regthio" localSheetId="1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1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HG31">#REF!</definedName>
    <definedName name="REHJH43">#REF!</definedName>
    <definedName name="REHJH63">#REF!</definedName>
    <definedName name="REHJH64">#REF!</definedName>
    <definedName name="REHJH83">#REF!</definedName>
    <definedName name="REJHE" localSheetId="6" hidden="1">{"via1",#N/A,TRUE,"general";"via2",#N/A,TRUE,"general";"via3",#N/A,TRUE,"general"}</definedName>
    <definedName name="REJHE" localSheetId="14" hidden="1">{"via1",#N/A,TRUE,"general";"via2",#N/A,TRUE,"general";"via3",#N/A,TRUE,"general"}</definedName>
    <definedName name="REJHE" localSheetId="1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10" hidden="1">{"via1",#N/A,TRUE,"general";"via2",#N/A,TRUE,"general";"via3",#N/A,TRUE,"general"}</definedName>
    <definedName name="REJHE" localSheetId="9" hidden="1">{"via1",#N/A,TRUE,"general";"via2",#N/A,TRUE,"general";"via3",#N/A,TRUE,"general"}</definedName>
    <definedName name="REJHE" localSheetId="1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11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JSUM">#REF!</definedName>
    <definedName name="rell">#REF!</definedName>
    <definedName name="REPJH32">#REF!</definedName>
    <definedName name="rer" localSheetId="6" hidden="1">{"via1",#N/A,TRUE,"general";"via2",#N/A,TRUE,"general";"via3",#N/A,TRUE,"general"}</definedName>
    <definedName name="rer" localSheetId="14" hidden="1">{"via1",#N/A,TRUE,"general";"via2",#N/A,TRUE,"general";"via3",#N/A,TRUE,"general"}</definedName>
    <definedName name="rer" localSheetId="1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9" hidden="1">{"via1",#N/A,TRUE,"general";"via2",#N/A,TRUE,"general";"via3",#N/A,TRUE,"general"}</definedName>
    <definedName name="rer" localSheetId="1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1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14" hidden="1">{"TAB1",#N/A,TRUE,"GENERAL";"TAB2",#N/A,TRUE,"GENERAL";"TAB3",#N/A,TRUE,"GENERAL";"TAB4",#N/A,TRUE,"GENERAL";"TAB5",#N/A,TRUE,"GENERAL"}</definedName>
    <definedName name="rererw" localSheetId="1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10" hidden="1">{"TAB1",#N/A,TRUE,"GENERAL";"TAB2",#N/A,TRUE,"GENERAL";"TAB3",#N/A,TRUE,"GENERAL";"TAB4",#N/A,TRUE,"GENERAL";"TAB5",#N/A,TRUE,"GENERAL"}</definedName>
    <definedName name="rererw" localSheetId="9" hidden="1">{"TAB1",#N/A,TRUE,"GENERAL";"TAB2",#N/A,TRUE,"GENERAL";"TAB3",#N/A,TRUE,"GENERAL";"TAB4",#N/A,TRUE,"GENERAL";"TAB5",#N/A,TRUE,"GENERAL"}</definedName>
    <definedName name="rererw" localSheetId="1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1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14" hidden="1">{"TAB1",#N/A,TRUE,"GENERAL";"TAB2",#N/A,TRUE,"GENERAL";"TAB3",#N/A,TRUE,"GENERAL";"TAB4",#N/A,TRUE,"GENERAL";"TAB5",#N/A,TRUE,"GENERAL"}</definedName>
    <definedName name="rerg" localSheetId="1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9" hidden="1">{"TAB1",#N/A,TRUE,"GENERAL";"TAB2",#N/A,TRUE,"GENERAL";"TAB3",#N/A,TRUE,"GENERAL";"TAB4",#N/A,TRUE,"GENERAL";"TAB5",#N/A,TRUE,"GENERAL"}</definedName>
    <definedName name="rerg" localSheetId="1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1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14" hidden="1">{"TAB1",#N/A,TRUE,"GENERAL";"TAB2",#N/A,TRUE,"GENERAL";"TAB3",#N/A,TRUE,"GENERAL";"TAB4",#N/A,TRUE,"GENERAL";"TAB5",#N/A,TRUE,"GENERAL"}</definedName>
    <definedName name="rerrrrw" localSheetId="1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9" hidden="1">{"TAB1",#N/A,TRUE,"GENERAL";"TAB2",#N/A,TRUE,"GENERAL";"TAB3",#N/A,TRUE,"GENERAL";"TAB4",#N/A,TRUE,"GENERAL";"TAB5",#N/A,TRUE,"GENERAL"}</definedName>
    <definedName name="rerrrrw" localSheetId="1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1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6" hidden="1">{#N/A,#N/A,FALSE,"GRAFICO";#N/A,#N/A,FALSE,"CAJA (2)";#N/A,#N/A,FALSE,"TERCEROS-PROMEDIO";#N/A,#N/A,FALSE,"CAJA";#N/A,#N/A,FALSE,"INGRESOS1995-2003";#N/A,#N/A,FALSE,"GASTOS1995-2003"}</definedName>
    <definedName name="res" localSheetId="14" hidden="1">{#N/A,#N/A,FALSE,"GRAFICO";#N/A,#N/A,FALSE,"CAJA (2)";#N/A,#N/A,FALSE,"TERCEROS-PROMEDIO";#N/A,#N/A,FALSE,"CAJA";#N/A,#N/A,FALSE,"INGRESOS1995-2003";#N/A,#N/A,FALSE,"GASTOS1995-2003"}</definedName>
    <definedName name="res" localSheetId="16" hidden="1">{#N/A,#N/A,FALSE,"GRAFICO";#N/A,#N/A,FALSE,"CAJA (2)";#N/A,#N/A,FALSE,"TERCEROS-PROMEDIO";#N/A,#N/A,FALSE,"CAJA";#N/A,#N/A,FALSE,"INGRESOS1995-2003";#N/A,#N/A,FALSE,"GASTOS1995-2003"}</definedName>
    <definedName name="res" localSheetId="12" hidden="1">{#N/A,#N/A,FALSE,"GRAFICO";#N/A,#N/A,FALSE,"CAJA (2)";#N/A,#N/A,FALSE,"TERCEROS-PROMEDIO";#N/A,#N/A,FALSE,"CAJA";#N/A,#N/A,FALSE,"INGRESOS1995-2003";#N/A,#N/A,FALSE,"GASTOS1995-2003"}</definedName>
    <definedName name="res" localSheetId="3" hidden="1">{#N/A,#N/A,FALSE,"GRAFICO";#N/A,#N/A,FALSE,"CAJA (2)";#N/A,#N/A,FALSE,"TERCEROS-PROMEDIO";#N/A,#N/A,FALSE,"CAJA";#N/A,#N/A,FALSE,"INGRESOS1995-2003";#N/A,#N/A,FALSE,"GASTOS1995-2003"}</definedName>
    <definedName name="res" localSheetId="10" hidden="1">{#N/A,#N/A,FALSE,"GRAFICO";#N/A,#N/A,FALSE,"CAJA (2)";#N/A,#N/A,FALSE,"TERCEROS-PROMEDIO";#N/A,#N/A,FALSE,"CAJA";#N/A,#N/A,FALSE,"INGRESOS1995-2003";#N/A,#N/A,FALSE,"GASTOS1995-2003"}</definedName>
    <definedName name="res" localSheetId="9" hidden="1">{#N/A,#N/A,FALSE,"GRAFICO";#N/A,#N/A,FALSE,"CAJA (2)";#N/A,#N/A,FALSE,"TERCEROS-PROMEDIO";#N/A,#N/A,FALSE,"CAJA";#N/A,#N/A,FALSE,"INGRESOS1995-2003";#N/A,#N/A,FALSE,"GASTOS1995-2003"}</definedName>
    <definedName name="res" localSheetId="13" hidden="1">{#N/A,#N/A,FALSE,"GRAFICO";#N/A,#N/A,FALSE,"CAJA (2)";#N/A,#N/A,FALSE,"TERCEROS-PROMEDIO";#N/A,#N/A,FALSE,"CAJA";#N/A,#N/A,FALSE,"INGRESOS1995-2003";#N/A,#N/A,FALSE,"GASTOS1995-2003"}</definedName>
    <definedName name="res" localSheetId="4" hidden="1">{#N/A,#N/A,FALSE,"GRAFICO";#N/A,#N/A,FALSE,"CAJA (2)";#N/A,#N/A,FALSE,"TERCEROS-PROMEDIO";#N/A,#N/A,FALSE,"CAJA";#N/A,#N/A,FALSE,"INGRESOS1995-2003";#N/A,#N/A,FALSE,"GASTOS1995-2003"}</definedName>
    <definedName name="res" localSheetId="11" hidden="1">{#N/A,#N/A,FALSE,"GRAFICO";#N/A,#N/A,FALSE,"CAJA (2)";#N/A,#N/A,FALSE,"TERCEROS-PROMEDIO";#N/A,#N/A,FALSE,"CAJA";#N/A,#N/A,FALSE,"INGRESOS1995-2003";#N/A,#N/A,FALSE,"GASTOS1995-2003"}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_de_obra">#REF!</definedName>
    <definedName name="resist_cond">#REF!</definedName>
    <definedName name="RESU">#REF!</definedName>
    <definedName name="resumen">#REF!</definedName>
    <definedName name="RETRO">#REF!</definedName>
    <definedName name="Retroexcavadora_de_llantas">#REF!</definedName>
    <definedName name="RETTRE" localSheetId="6" hidden="1">{"via1",#N/A,TRUE,"general";"via2",#N/A,TRUE,"general";"via3",#N/A,TRUE,"general"}</definedName>
    <definedName name="RETTRE" localSheetId="14" hidden="1">{"via1",#N/A,TRUE,"general";"via2",#N/A,TRUE,"general";"via3",#N/A,TRUE,"general"}</definedName>
    <definedName name="RETTRE" localSheetId="1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10" hidden="1">{"via1",#N/A,TRUE,"general";"via2",#N/A,TRUE,"general";"via3",#N/A,TRUE,"general"}</definedName>
    <definedName name="RETTRE" localSheetId="9" hidden="1">{"via1",#N/A,TRUE,"general";"via2",#N/A,TRUE,"general";"via3",#N/A,TRUE,"general"}</definedName>
    <definedName name="RETTRE" localSheetId="1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1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14" hidden="1">{"TAB1",#N/A,TRUE,"GENERAL";"TAB2",#N/A,TRUE,"GENERAL";"TAB3",#N/A,TRUE,"GENERAL";"TAB4",#N/A,TRUE,"GENERAL";"TAB5",#N/A,TRUE,"GENERAL"}</definedName>
    <definedName name="rety" localSheetId="1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9" hidden="1">{"TAB1",#N/A,TRUE,"GENERAL";"TAB2",#N/A,TRUE,"GENERAL";"TAB3",#N/A,TRUE,"GENERAL";"TAB4",#N/A,TRUE,"GENERAL";"TAB5",#N/A,TRUE,"GENERAL"}</definedName>
    <definedName name="rety" localSheetId="1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1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6" hidden="1">{"via1",#N/A,TRUE,"general";"via2",#N/A,TRUE,"general";"via3",#N/A,TRUE,"general"}</definedName>
    <definedName name="rewfreg" localSheetId="14" hidden="1">{"via1",#N/A,TRUE,"general";"via2",#N/A,TRUE,"general";"via3",#N/A,TRUE,"general"}</definedName>
    <definedName name="rewfreg" localSheetId="1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10" hidden="1">{"via1",#N/A,TRUE,"general";"via2",#N/A,TRUE,"general";"via3",#N/A,TRUE,"general"}</definedName>
    <definedName name="rewfreg" localSheetId="9" hidden="1">{"via1",#N/A,TRUE,"general";"via2",#N/A,TRUE,"general";"via3",#N/A,TRUE,"general"}</definedName>
    <definedName name="rewfreg" localSheetId="1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1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14" hidden="1">{"via1",#N/A,TRUE,"general";"via2",#N/A,TRUE,"general";"via3",#N/A,TRUE,"general"}</definedName>
    <definedName name="rewr" localSheetId="1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9" hidden="1">{"via1",#N/A,TRUE,"general";"via2",#N/A,TRUE,"general";"via3",#N/A,TRUE,"general"}</definedName>
    <definedName name="rewr" localSheetId="1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1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14" hidden="1">{"TAB1",#N/A,TRUE,"GENERAL";"TAB2",#N/A,TRUE,"GENERAL";"TAB3",#N/A,TRUE,"GENERAL";"TAB4",#N/A,TRUE,"GENERAL";"TAB5",#N/A,TRUE,"GENERAL"}</definedName>
    <definedName name="REWWER" localSheetId="1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9" hidden="1">{"TAB1",#N/A,TRUE,"GENERAL";"TAB2",#N/A,TRUE,"GENERAL";"TAB3",#N/A,TRUE,"GENERAL";"TAB4",#N/A,TRUE,"GENERAL";"TAB5",#N/A,TRUE,"GENERAL"}</definedName>
    <definedName name="REWWER" localSheetId="1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1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6" hidden="1">{"TAB1",#N/A,TRUE,"GENERAL";"TAB2",#N/A,TRUE,"GENERAL";"TAB3",#N/A,TRUE,"GENERAL";"TAB4",#N/A,TRUE,"GENERAL";"TAB5",#N/A,TRUE,"GENERAL"}</definedName>
    <definedName name="reyepoi" localSheetId="14" hidden="1">{"TAB1",#N/A,TRUE,"GENERAL";"TAB2",#N/A,TRUE,"GENERAL";"TAB3",#N/A,TRUE,"GENERAL";"TAB4",#N/A,TRUE,"GENERAL";"TAB5",#N/A,TRUE,"GENERAL"}</definedName>
    <definedName name="reyepoi" localSheetId="1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9" hidden="1">{"TAB1",#N/A,TRUE,"GENERAL";"TAB2",#N/A,TRUE,"GENERAL";"TAB3",#N/A,TRUE,"GENERAL";"TAB4",#N/A,TRUE,"GENERAL";"TAB5",#N/A,TRUE,"GENERAL"}</definedName>
    <definedName name="reyepoi" localSheetId="1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1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6" hidden="1">{"via1",#N/A,TRUE,"general";"via2",#N/A,TRUE,"general";"via3",#N/A,TRUE,"general"}</definedName>
    <definedName name="reyety" localSheetId="14" hidden="1">{"via1",#N/A,TRUE,"general";"via2",#N/A,TRUE,"general";"via3",#N/A,TRUE,"general"}</definedName>
    <definedName name="reyety" localSheetId="1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10" hidden="1">{"via1",#N/A,TRUE,"general";"via2",#N/A,TRUE,"general";"via3",#N/A,TRUE,"general"}</definedName>
    <definedName name="reyety" localSheetId="9" hidden="1">{"via1",#N/A,TRUE,"general";"via2",#N/A,TRUE,"general";"via3",#N/A,TRUE,"general"}</definedName>
    <definedName name="reyety" localSheetId="1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1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14" hidden="1">{"via1",#N/A,TRUE,"general";"via2",#N/A,TRUE,"general";"via3",#N/A,TRUE,"general"}</definedName>
    <definedName name="reyty" localSheetId="1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9" hidden="1">{"via1",#N/A,TRUE,"general";"via2",#N/A,TRUE,"general";"via3",#N/A,TRUE,"general"}</definedName>
    <definedName name="reyty" localSheetId="1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1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14" hidden="1">{"via1",#N/A,TRUE,"general";"via2",#N/A,TRUE,"general";"via3",#N/A,TRUE,"general"}</definedName>
    <definedName name="reyyt" localSheetId="1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9" hidden="1">{"via1",#N/A,TRUE,"general";"via2",#N/A,TRUE,"general";"via3",#N/A,TRUE,"general"}</definedName>
    <definedName name="reyyt" localSheetId="1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11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localSheetId="6" hidden="1">{"TAB1",#N/A,TRUE,"GENERAL";"TAB2",#N/A,TRUE,"GENERAL";"TAB3",#N/A,TRUE,"GENERAL";"TAB4",#N/A,TRUE,"GENERAL";"TAB5",#N/A,TRUE,"GENERAL"}</definedName>
    <definedName name="rfhnhjyu" localSheetId="14" hidden="1">{"TAB1",#N/A,TRUE,"GENERAL";"TAB2",#N/A,TRUE,"GENERAL";"TAB3",#N/A,TRUE,"GENERAL";"TAB4",#N/A,TRUE,"GENERAL";"TAB5",#N/A,TRUE,"GENERAL"}</definedName>
    <definedName name="rfhnhjyu" localSheetId="1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10" hidden="1">{"TAB1",#N/A,TRUE,"GENERAL";"TAB2",#N/A,TRUE,"GENERAL";"TAB3",#N/A,TRUE,"GENERAL";"TAB4",#N/A,TRUE,"GENERAL";"TAB5",#N/A,TRUE,"GENERAL"}</definedName>
    <definedName name="rfhnhjyu" localSheetId="9" hidden="1">{"TAB1",#N/A,TRUE,"GENERAL";"TAB2",#N/A,TRUE,"GENERAL";"TAB3",#N/A,TRUE,"GENERAL";"TAB4",#N/A,TRUE,"GENERAL";"TAB5",#N/A,TRUE,"GENERAL"}</definedName>
    <definedName name="rfhnhjyu" localSheetId="1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1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6" hidden="1">{"via1",#N/A,TRUE,"general";"via2",#N/A,TRUE,"general";"via3",#N/A,TRUE,"general"}</definedName>
    <definedName name="rfrf" localSheetId="14" hidden="1">{"via1",#N/A,TRUE,"general";"via2",#N/A,TRUE,"general";"via3",#N/A,TRUE,"general"}</definedName>
    <definedName name="rfrf" localSheetId="1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10" hidden="1">{"via1",#N/A,TRUE,"general";"via2",#N/A,TRUE,"general";"via3",#N/A,TRUE,"general"}</definedName>
    <definedName name="rfrf" localSheetId="9" hidden="1">{"via1",#N/A,TRUE,"general";"via2",#N/A,TRUE,"general";"via3",#N/A,TRUE,"general"}</definedName>
    <definedName name="rfrf" localSheetId="1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1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14" hidden="1">{"via1",#N/A,TRUE,"general";"via2",#N/A,TRUE,"general";"via3",#N/A,TRUE,"general"}</definedName>
    <definedName name="rge" localSheetId="1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9" hidden="1">{"via1",#N/A,TRUE,"general";"via2",#N/A,TRUE,"general";"via3",#N/A,TRUE,"general"}</definedName>
    <definedName name="rge" localSheetId="1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1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14" hidden="1">{"via1",#N/A,TRUE,"general";"via2",#N/A,TRUE,"general";"via3",#N/A,TRUE,"general"}</definedName>
    <definedName name="rgegg" localSheetId="1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9" hidden="1">{"via1",#N/A,TRUE,"general";"via2",#N/A,TRUE,"general";"via3",#N/A,TRUE,"general"}</definedName>
    <definedName name="rgegg" localSheetId="1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1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14" hidden="1">{"TAB1",#N/A,TRUE,"GENERAL";"TAB2",#N/A,TRUE,"GENERAL";"TAB3",#N/A,TRUE,"GENERAL";"TAB4",#N/A,TRUE,"GENERAL";"TAB5",#N/A,TRUE,"GENERAL"}</definedName>
    <definedName name="rhh" localSheetId="1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9" hidden="1">{"TAB1",#N/A,TRUE,"GENERAL";"TAB2",#N/A,TRUE,"GENERAL";"TAB3",#N/A,TRUE,"GENERAL";"TAB4",#N/A,TRUE,"GENERAL";"TAB5",#N/A,TRUE,"GENERAL"}</definedName>
    <definedName name="rhh" localSheetId="1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1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14" hidden="1">{"TAB1",#N/A,TRUE,"GENERAL";"TAB2",#N/A,TRUE,"GENERAL";"TAB3",#N/A,TRUE,"GENERAL";"TAB4",#N/A,TRUE,"GENERAL";"TAB5",#N/A,TRUE,"GENERAL"}</definedName>
    <definedName name="rhrtd" localSheetId="1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9" hidden="1">{"TAB1",#N/A,TRUE,"GENERAL";"TAB2",#N/A,TRUE,"GENERAL";"TAB3",#N/A,TRUE,"GENERAL";"TAB4",#N/A,TRUE,"GENERAL";"TAB5",#N/A,TRUE,"GENERAL"}</definedName>
    <definedName name="rhrtd" localSheetId="1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1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14" hidden="1">{"TAB1",#N/A,TRUE,"GENERAL";"TAB2",#N/A,TRUE,"GENERAL";"TAB3",#N/A,TRUE,"GENERAL";"TAB4",#N/A,TRUE,"GENERAL";"TAB5",#N/A,TRUE,"GENERAL"}</definedName>
    <definedName name="rhtry" localSheetId="1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9" hidden="1">{"TAB1",#N/A,TRUE,"GENERAL";"TAB2",#N/A,TRUE,"GENERAL";"TAB3",#N/A,TRUE,"GENERAL";"TAB4",#N/A,TRUE,"GENERAL";"TAB5",#N/A,TRUE,"GENERAL"}</definedName>
    <definedName name="rhtry" localSheetId="1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1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6" hidden="1">{"TAB1",#N/A,TRUE,"GENERAL";"TAB2",#N/A,TRUE,"GENERAL";"TAB3",#N/A,TRUE,"GENERAL";"TAB4",#N/A,TRUE,"GENERAL";"TAB5",#N/A,TRUE,"GENERAL"}</definedName>
    <definedName name="rj" localSheetId="14" hidden="1">{"TAB1",#N/A,TRUE,"GENERAL";"TAB2",#N/A,TRUE,"GENERAL";"TAB3",#N/A,TRUE,"GENERAL";"TAB4",#N/A,TRUE,"GENERAL";"TAB5",#N/A,TRUE,"GENERAL"}</definedName>
    <definedName name="rj" localSheetId="1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10" hidden="1">{"TAB1",#N/A,TRUE,"GENERAL";"TAB2",#N/A,TRUE,"GENERAL";"TAB3",#N/A,TRUE,"GENERAL";"TAB4",#N/A,TRUE,"GENERAL";"TAB5",#N/A,TRUE,"GENERAL"}</definedName>
    <definedName name="rj" localSheetId="9" hidden="1">{"TAB1",#N/A,TRUE,"GENERAL";"TAB2",#N/A,TRUE,"GENERAL";"TAB3",#N/A,TRUE,"GENERAL";"TAB4",#N/A,TRUE,"GENERAL";"TAB5",#N/A,TRUE,"GENERAL"}</definedName>
    <definedName name="rj" localSheetId="1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1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14" hidden="1">{"TAB1",#N/A,TRUE,"GENERAL";"TAB2",#N/A,TRUE,"GENERAL";"TAB3",#N/A,TRUE,"GENERAL";"TAB4",#N/A,TRUE,"GENERAL";"TAB5",#N/A,TRUE,"GENERAL"}</definedName>
    <definedName name="rjjth" localSheetId="1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9" hidden="1">{"TAB1",#N/A,TRUE,"GENERAL";"TAB2",#N/A,TRUE,"GENERAL";"TAB3",#N/A,TRUE,"GENERAL";"TAB4",#N/A,TRUE,"GENERAL";"TAB5",#N/A,TRUE,"GENERAL"}</definedName>
    <definedName name="rjjth" localSheetId="1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1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6" hidden="1">{"via1",#N/A,TRUE,"general";"via2",#N/A,TRUE,"general";"via3",#N/A,TRUE,"general"}</definedName>
    <definedName name="rjy" localSheetId="14" hidden="1">{"via1",#N/A,TRUE,"general";"via2",#N/A,TRUE,"general";"via3",#N/A,TRUE,"general"}</definedName>
    <definedName name="rjy" localSheetId="1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10" hidden="1">{"via1",#N/A,TRUE,"general";"via2",#N/A,TRUE,"general";"via3",#N/A,TRUE,"general"}</definedName>
    <definedName name="rjy" localSheetId="9" hidden="1">{"via1",#N/A,TRUE,"general";"via2",#N/A,TRUE,"general";"via3",#N/A,TRUE,"general"}</definedName>
    <definedName name="rjy" localSheetId="1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1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14" hidden="1">{"TAB1",#N/A,TRUE,"GENERAL";"TAB2",#N/A,TRUE,"GENERAL";"TAB3",#N/A,TRUE,"GENERAL";"TAB4",#N/A,TRUE,"GENERAL";"TAB5",#N/A,TRUE,"GENERAL"}</definedName>
    <definedName name="rkjyk" localSheetId="1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9" hidden="1">{"TAB1",#N/A,TRUE,"GENERAL";"TAB2",#N/A,TRUE,"GENERAL";"TAB3",#N/A,TRUE,"GENERAL";"TAB4",#N/A,TRUE,"GENERAL";"TAB5",#N/A,TRUE,"GENERAL"}</definedName>
    <definedName name="rkjyk" localSheetId="1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1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6" hidden="1">{"via1",#N/A,TRUE,"general";"via2",#N/A,TRUE,"general";"via3",#N/A,TRUE,"general"}</definedName>
    <definedName name="rkru" localSheetId="14" hidden="1">{"via1",#N/A,TRUE,"general";"via2",#N/A,TRUE,"general";"via3",#N/A,TRUE,"general"}</definedName>
    <definedName name="rkru" localSheetId="1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10" hidden="1">{"via1",#N/A,TRUE,"general";"via2",#N/A,TRUE,"general";"via3",#N/A,TRUE,"general"}</definedName>
    <definedName name="rkru" localSheetId="9" hidden="1">{"via1",#N/A,TRUE,"general";"via2",#N/A,TRUE,"general";"via3",#N/A,TRUE,"general"}</definedName>
    <definedName name="rkru" localSheetId="1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1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14" hidden="1">{"TAB1",#N/A,TRUE,"GENERAL";"TAB2",#N/A,TRUE,"GENERAL";"TAB3",#N/A,TRUE,"GENERAL";"TAB4",#N/A,TRUE,"GENERAL";"TAB5",#N/A,TRUE,"GENERAL"}</definedName>
    <definedName name="rky" localSheetId="1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9" hidden="1">{"TAB1",#N/A,TRUE,"GENERAL";"TAB2",#N/A,TRUE,"GENERAL";"TAB3",#N/A,TRUE,"GENERAL";"TAB4",#N/A,TRUE,"GENERAL";"TAB5",#N/A,TRUE,"GENERAL"}</definedName>
    <definedName name="rky" localSheetId="1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1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IGA">#REF!</definedName>
    <definedName name="RODDOBL">#REF!</definedName>
    <definedName name="RODILLO">#REF!</definedName>
    <definedName name="ROTOPERC">#REF!</definedName>
    <definedName name="rrr" localSheetId="6" hidden="1">{"via1",#N/A,TRUE,"general";"via2",#N/A,TRUE,"general";"via3",#N/A,TRUE,"general"}</definedName>
    <definedName name="rrr" localSheetId="14" hidden="1">{"via1",#N/A,TRUE,"general";"via2",#N/A,TRUE,"general";"via3",#N/A,TRUE,"general"}</definedName>
    <definedName name="rrr" localSheetId="1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10" hidden="1">{"via1",#N/A,TRUE,"general";"via2",#N/A,TRUE,"general";"via3",#N/A,TRUE,"general"}</definedName>
    <definedName name="rrr" localSheetId="9" hidden="1">{"via1",#N/A,TRUE,"general";"via2",#N/A,TRUE,"general";"via3",#N/A,TRUE,"general"}</definedName>
    <definedName name="rrr" localSheetId="1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1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14" hidden="1">{"via1",#N/A,TRUE,"general";"via2",#N/A,TRUE,"general";"via3",#N/A,TRUE,"general"}</definedName>
    <definedName name="rrrrrb" localSheetId="1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9" hidden="1">{"via1",#N/A,TRUE,"general";"via2",#N/A,TRUE,"general";"via3",#N/A,TRUE,"general"}</definedName>
    <definedName name="rrrrrb" localSheetId="1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1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14" hidden="1">{"TAB1",#N/A,TRUE,"GENERAL";"TAB2",#N/A,TRUE,"GENERAL";"TAB3",#N/A,TRUE,"GENERAL";"TAB4",#N/A,TRUE,"GENERAL";"TAB5",#N/A,TRUE,"GENERAL"}</definedName>
    <definedName name="rrrrrrre" localSheetId="1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9" hidden="1">{"TAB1",#N/A,TRUE,"GENERAL";"TAB2",#N/A,TRUE,"GENERAL";"TAB3",#N/A,TRUE,"GENERAL";"TAB4",#N/A,TRUE,"GENERAL";"TAB5",#N/A,TRUE,"GENERAL"}</definedName>
    <definedName name="rrrrrrre" localSheetId="1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1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6" hidden="1">{"via1",#N/A,TRUE,"general";"via2",#N/A,TRUE,"general";"via3",#N/A,TRUE,"general"}</definedName>
    <definedName name="rrrrt" localSheetId="14" hidden="1">{"via1",#N/A,TRUE,"general";"via2",#N/A,TRUE,"general";"via3",#N/A,TRUE,"general"}</definedName>
    <definedName name="rrrrt" localSheetId="1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10" hidden="1">{"via1",#N/A,TRUE,"general";"via2",#N/A,TRUE,"general";"via3",#N/A,TRUE,"general"}</definedName>
    <definedName name="rrrrt" localSheetId="9" hidden="1">{"via1",#N/A,TRUE,"general";"via2",#N/A,TRUE,"general";"via3",#N/A,TRUE,"general"}</definedName>
    <definedName name="rrrrt" localSheetId="1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11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14" hidden="1">{"TAB1",#N/A,TRUE,"GENERAL";"TAB2",#N/A,TRUE,"GENERAL";"TAB3",#N/A,TRUE,"GENERAL";"TAB4",#N/A,TRUE,"GENERAL";"TAB5",#N/A,TRUE,"GENERAL"}</definedName>
    <definedName name="rsdgsd5" localSheetId="1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9" hidden="1">{"TAB1",#N/A,TRUE,"GENERAL";"TAB2",#N/A,TRUE,"GENERAL";"TAB3",#N/A,TRUE,"GENERAL";"TAB4",#N/A,TRUE,"GENERAL";"TAB5",#N/A,TRUE,"GENERAL"}</definedName>
    <definedName name="rsdgsd5" localSheetId="1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1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14" hidden="1">{"TAB1",#N/A,TRUE,"GENERAL";"TAB2",#N/A,TRUE,"GENERAL";"TAB3",#N/A,TRUE,"GENERAL";"TAB4",#N/A,TRUE,"GENERAL";"TAB5",#N/A,TRUE,"GENERAL"}</definedName>
    <definedName name="rt" localSheetId="1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10" hidden="1">{"TAB1",#N/A,TRUE,"GENERAL";"TAB2",#N/A,TRUE,"GENERAL";"TAB3",#N/A,TRUE,"GENERAL";"TAB4",#N/A,TRUE,"GENERAL";"TAB5",#N/A,TRUE,"GENERAL"}</definedName>
    <definedName name="rt" localSheetId="9" hidden="1">{"TAB1",#N/A,TRUE,"GENERAL";"TAB2",#N/A,TRUE,"GENERAL";"TAB3",#N/A,TRUE,"GENERAL";"TAB4",#N/A,TRUE,"GENERAL";"TAB5",#N/A,TRUE,"GENERAL"}</definedName>
    <definedName name="rt" localSheetId="13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1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14" hidden="1">{"TAB1",#N/A,TRUE,"GENERAL";"TAB2",#N/A,TRUE,"GENERAL";"TAB3",#N/A,TRUE,"GENERAL";"TAB4",#N/A,TRUE,"GENERAL";"TAB5",#N/A,TRUE,"GENERAL"}</definedName>
    <definedName name="rte" localSheetId="1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10" hidden="1">{"TAB1",#N/A,TRUE,"GENERAL";"TAB2",#N/A,TRUE,"GENERAL";"TAB3",#N/A,TRUE,"GENERAL";"TAB4",#N/A,TRUE,"GENERAL";"TAB5",#N/A,TRUE,"GENERAL"}</definedName>
    <definedName name="rte" localSheetId="9" hidden="1">{"TAB1",#N/A,TRUE,"GENERAL";"TAB2",#N/A,TRUE,"GENERAL";"TAB3",#N/A,TRUE,"GENERAL";"TAB4",#N/A,TRUE,"GENERAL";"TAB5",#N/A,TRUE,"GENERAL"}</definedName>
    <definedName name="rte" localSheetId="13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1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6" hidden="1">{"via1",#N/A,TRUE,"general";"via2",#N/A,TRUE,"general";"via3",#N/A,TRUE,"general"}</definedName>
    <definedName name="rteg" localSheetId="14" hidden="1">{"via1",#N/A,TRUE,"general";"via2",#N/A,TRUE,"general";"via3",#N/A,TRUE,"general"}</definedName>
    <definedName name="rteg" localSheetId="1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10" hidden="1">{"via1",#N/A,TRUE,"general";"via2",#N/A,TRUE,"general";"via3",#N/A,TRUE,"general"}</definedName>
    <definedName name="rteg" localSheetId="9" hidden="1">{"via1",#N/A,TRUE,"general";"via2",#N/A,TRUE,"general";"via3",#N/A,TRUE,"general"}</definedName>
    <definedName name="rteg" localSheetId="1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1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14" hidden="1">{"TAB1",#N/A,TRUE,"GENERAL";"TAB2",#N/A,TRUE,"GENERAL";"TAB3",#N/A,TRUE,"GENERAL";"TAB4",#N/A,TRUE,"GENERAL";"TAB5",#N/A,TRUE,"GENERAL"}</definedName>
    <definedName name="rtert" localSheetId="1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9" hidden="1">{"TAB1",#N/A,TRUE,"GENERAL";"TAB2",#N/A,TRUE,"GENERAL";"TAB3",#N/A,TRUE,"GENERAL";"TAB4",#N/A,TRUE,"GENERAL";"TAB5",#N/A,TRUE,"GENERAL"}</definedName>
    <definedName name="rtert" localSheetId="1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1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6" hidden="1">{"via1",#N/A,TRUE,"general";"via2",#N/A,TRUE,"general";"via3",#N/A,TRUE,"general"}</definedName>
    <definedName name="rtes" localSheetId="14" hidden="1">{"via1",#N/A,TRUE,"general";"via2",#N/A,TRUE,"general";"via3",#N/A,TRUE,"general"}</definedName>
    <definedName name="rtes" localSheetId="1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10" hidden="1">{"via1",#N/A,TRUE,"general";"via2",#N/A,TRUE,"general";"via3",#N/A,TRUE,"general"}</definedName>
    <definedName name="rtes" localSheetId="9" hidden="1">{"via1",#N/A,TRUE,"general";"via2",#N/A,TRUE,"general";"via3",#N/A,TRUE,"general"}</definedName>
    <definedName name="rtes" localSheetId="1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1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14" hidden="1">{"TAB1",#N/A,TRUE,"GENERAL";"TAB2",#N/A,TRUE,"GENERAL";"TAB3",#N/A,TRUE,"GENERAL";"TAB4",#N/A,TRUE,"GENERAL";"TAB5",#N/A,TRUE,"GENERAL"}</definedName>
    <definedName name="rtewth" localSheetId="1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9" hidden="1">{"TAB1",#N/A,TRUE,"GENERAL";"TAB2",#N/A,TRUE,"GENERAL";"TAB3",#N/A,TRUE,"GENERAL";"TAB4",#N/A,TRUE,"GENERAL";"TAB5",#N/A,TRUE,"GENERAL"}</definedName>
    <definedName name="rtewth" localSheetId="1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1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14" hidden="1">{"TAB1",#N/A,TRUE,"GENERAL";"TAB2",#N/A,TRUE,"GENERAL";"TAB3",#N/A,TRUE,"GENERAL";"TAB4",#N/A,TRUE,"GENERAL";"TAB5",#N/A,TRUE,"GENERAL"}</definedName>
    <definedName name="rthjtj" localSheetId="1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9" hidden="1">{"TAB1",#N/A,TRUE,"GENERAL";"TAB2",#N/A,TRUE,"GENERAL";"TAB3",#N/A,TRUE,"GENERAL";"TAB4",#N/A,TRUE,"GENERAL";"TAB5",#N/A,TRUE,"GENERAL"}</definedName>
    <definedName name="rthjtj" localSheetId="1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1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6" hidden="1">{"via1",#N/A,TRUE,"general";"via2",#N/A,TRUE,"general";"via3",#N/A,TRUE,"general"}</definedName>
    <definedName name="rthrthg" localSheetId="14" hidden="1">{"via1",#N/A,TRUE,"general";"via2",#N/A,TRUE,"general";"via3",#N/A,TRUE,"general"}</definedName>
    <definedName name="rthrthg" localSheetId="1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10" hidden="1">{"via1",#N/A,TRUE,"general";"via2",#N/A,TRUE,"general";"via3",#N/A,TRUE,"general"}</definedName>
    <definedName name="rthrthg" localSheetId="9" hidden="1">{"via1",#N/A,TRUE,"general";"via2",#N/A,TRUE,"general";"via3",#N/A,TRUE,"general"}</definedName>
    <definedName name="rthrthg" localSheetId="1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1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14" hidden="1">{"via1",#N/A,TRUE,"general";"via2",#N/A,TRUE,"general";"via3",#N/A,TRUE,"general"}</definedName>
    <definedName name="rthtrh" localSheetId="1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9" hidden="1">{"via1",#N/A,TRUE,"general";"via2",#N/A,TRUE,"general";"via3",#N/A,TRUE,"general"}</definedName>
    <definedName name="rthtrh" localSheetId="1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1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14" hidden="1">{"via1",#N/A,TRUE,"general";"via2",#N/A,TRUE,"general";"via3",#N/A,TRUE,"general"}</definedName>
    <definedName name="rtkk" localSheetId="1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9" hidden="1">{"via1",#N/A,TRUE,"general";"via2",#N/A,TRUE,"general";"via3",#N/A,TRUE,"general"}</definedName>
    <definedName name="rtkk" localSheetId="1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1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14" hidden="1">{"via1",#N/A,TRUE,"general";"via2",#N/A,TRUE,"general";"via3",#N/A,TRUE,"general"}</definedName>
    <definedName name="rttthy" localSheetId="1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9" hidden="1">{"via1",#N/A,TRUE,"general";"via2",#N/A,TRUE,"general";"via3",#N/A,TRUE,"general"}</definedName>
    <definedName name="rttthy" localSheetId="1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1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14" hidden="1">{"via1",#N/A,TRUE,"general";"via2",#N/A,TRUE,"general";"via3",#N/A,TRUE,"general"}</definedName>
    <definedName name="rtu" localSheetId="1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9" hidden="1">{"via1",#N/A,TRUE,"general";"via2",#N/A,TRUE,"general";"via3",#N/A,TRUE,"general"}</definedName>
    <definedName name="rtu" localSheetId="1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1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14" hidden="1">{"TAB1",#N/A,TRUE,"GENERAL";"TAB2",#N/A,TRUE,"GENERAL";"TAB3",#N/A,TRUE,"GENERAL";"TAB4",#N/A,TRUE,"GENERAL";"TAB5",#N/A,TRUE,"GENERAL"}</definedName>
    <definedName name="rtug" localSheetId="1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9" hidden="1">{"TAB1",#N/A,TRUE,"GENERAL";"TAB2",#N/A,TRUE,"GENERAL";"TAB3",#N/A,TRUE,"GENERAL";"TAB4",#N/A,TRUE,"GENERAL";"TAB5",#N/A,TRUE,"GENERAL"}</definedName>
    <definedName name="rtug" localSheetId="1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1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14" hidden="1">{"TAB1",#N/A,TRUE,"GENERAL";"TAB2",#N/A,TRUE,"GENERAL";"TAB3",#N/A,TRUE,"GENERAL";"TAB4",#N/A,TRUE,"GENERAL";"TAB5",#N/A,TRUE,"GENERAL"}</definedName>
    <definedName name="rtugsd" localSheetId="1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9" hidden="1">{"TAB1",#N/A,TRUE,"GENERAL";"TAB2",#N/A,TRUE,"GENERAL";"TAB3",#N/A,TRUE,"GENERAL";"TAB4",#N/A,TRUE,"GENERAL";"TAB5",#N/A,TRUE,"GENERAL"}</definedName>
    <definedName name="rtugsd" localSheetId="1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1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6" hidden="1">{"via1",#N/A,TRUE,"general";"via2",#N/A,TRUE,"general";"via3",#N/A,TRUE,"general"}</definedName>
    <definedName name="rturtu" localSheetId="14" hidden="1">{"via1",#N/A,TRUE,"general";"via2",#N/A,TRUE,"general";"via3",#N/A,TRUE,"general"}</definedName>
    <definedName name="rturtu" localSheetId="1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10" hidden="1">{"via1",#N/A,TRUE,"general";"via2",#N/A,TRUE,"general";"via3",#N/A,TRUE,"general"}</definedName>
    <definedName name="rturtu" localSheetId="9" hidden="1">{"via1",#N/A,TRUE,"general";"via2",#N/A,TRUE,"general";"via3",#N/A,TRUE,"general"}</definedName>
    <definedName name="rturtu" localSheetId="1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1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14" hidden="1">{"via1",#N/A,TRUE,"general";"via2",#N/A,TRUE,"general";"via3",#N/A,TRUE,"general"}</definedName>
    <definedName name="rturu" localSheetId="1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9" hidden="1">{"via1",#N/A,TRUE,"general";"via2",#N/A,TRUE,"general";"via3",#N/A,TRUE,"general"}</definedName>
    <definedName name="rturu" localSheetId="1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1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14" hidden="1">{"via1",#N/A,TRUE,"general";"via2",#N/A,TRUE,"general";"via3",#N/A,TRUE,"general"}</definedName>
    <definedName name="rtut" localSheetId="1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9" hidden="1">{"via1",#N/A,TRUE,"general";"via2",#N/A,TRUE,"general";"via3",#N/A,TRUE,"general"}</definedName>
    <definedName name="rtut" localSheetId="1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1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14" hidden="1">{"via1",#N/A,TRUE,"general";"via2",#N/A,TRUE,"general";"via3",#N/A,TRUE,"general"}</definedName>
    <definedName name="rtutru" localSheetId="1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9" hidden="1">{"via1",#N/A,TRUE,"general";"via2",#N/A,TRUE,"general";"via3",#N/A,TRUE,"general"}</definedName>
    <definedName name="rtutru" localSheetId="1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1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14" hidden="1">{"via1",#N/A,TRUE,"general";"via2",#N/A,TRUE,"general";"via3",#N/A,TRUE,"general"}</definedName>
    <definedName name="rtuy" localSheetId="1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9" hidden="1">{"via1",#N/A,TRUE,"general";"via2",#N/A,TRUE,"general";"via3",#N/A,TRUE,"general"}</definedName>
    <definedName name="rtuy" localSheetId="1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1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14" hidden="1">{"TAB1",#N/A,TRUE,"GENERAL";"TAB2",#N/A,TRUE,"GENERAL";"TAB3",#N/A,TRUE,"GENERAL";"TAB4",#N/A,TRUE,"GENERAL";"TAB5",#N/A,TRUE,"GENERAL"}</definedName>
    <definedName name="rtyhr" localSheetId="1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9" hidden="1">{"TAB1",#N/A,TRUE,"GENERAL";"TAB2",#N/A,TRUE,"GENERAL";"TAB3",#N/A,TRUE,"GENERAL";"TAB4",#N/A,TRUE,"GENERAL";"TAB5",#N/A,TRUE,"GENERAL"}</definedName>
    <definedName name="rtyhr" localSheetId="1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1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6" hidden="1">{"via1",#N/A,TRUE,"general";"via2",#N/A,TRUE,"general";"via3",#N/A,TRUE,"general"}</definedName>
    <definedName name="rtym" localSheetId="14" hidden="1">{"via1",#N/A,TRUE,"general";"via2",#N/A,TRUE,"general";"via3",#N/A,TRUE,"general"}</definedName>
    <definedName name="rtym" localSheetId="1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10" hidden="1">{"via1",#N/A,TRUE,"general";"via2",#N/A,TRUE,"general";"via3",#N/A,TRUE,"general"}</definedName>
    <definedName name="rtym" localSheetId="9" hidden="1">{"via1",#N/A,TRUE,"general";"via2",#N/A,TRUE,"general";"via3",#N/A,TRUE,"general"}</definedName>
    <definedName name="rtym" localSheetId="1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1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14" hidden="1">{"TAB1",#N/A,TRUE,"GENERAL";"TAB2",#N/A,TRUE,"GENERAL";"TAB3",#N/A,TRUE,"GENERAL";"TAB4",#N/A,TRUE,"GENERAL";"TAB5",#N/A,TRUE,"GENERAL"}</definedName>
    <definedName name="rtyrey" localSheetId="1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9" hidden="1">{"TAB1",#N/A,TRUE,"GENERAL";"TAB2",#N/A,TRUE,"GENERAL";"TAB3",#N/A,TRUE,"GENERAL";"TAB4",#N/A,TRUE,"GENERAL";"TAB5",#N/A,TRUE,"GENERAL"}</definedName>
    <definedName name="rtyrey" localSheetId="1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1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6" hidden="1">{"via1",#N/A,TRUE,"general";"via2",#N/A,TRUE,"general";"via3",#N/A,TRUE,"general"}</definedName>
    <definedName name="rtyrh" localSheetId="14" hidden="1">{"via1",#N/A,TRUE,"general";"via2",#N/A,TRUE,"general";"via3",#N/A,TRUE,"general"}</definedName>
    <definedName name="rtyrh" localSheetId="1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10" hidden="1">{"via1",#N/A,TRUE,"general";"via2",#N/A,TRUE,"general";"via3",#N/A,TRUE,"general"}</definedName>
    <definedName name="rtyrh" localSheetId="9" hidden="1">{"via1",#N/A,TRUE,"general";"via2",#N/A,TRUE,"general";"via3",#N/A,TRUE,"general"}</definedName>
    <definedName name="rtyrh" localSheetId="1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1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14" hidden="1">{"via1",#N/A,TRUE,"general";"via2",#N/A,TRUE,"general";"via3",#N/A,TRUE,"general"}</definedName>
    <definedName name="RTYRTY" localSheetId="1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9" hidden="1">{"via1",#N/A,TRUE,"general";"via2",#N/A,TRUE,"general";"via3",#N/A,TRUE,"general"}</definedName>
    <definedName name="RTYRTY" localSheetId="1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1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14" hidden="1">{"TAB1",#N/A,TRUE,"GENERAL";"TAB2",#N/A,TRUE,"GENERAL";"TAB3",#N/A,TRUE,"GENERAL";"TAB4",#N/A,TRUE,"GENERAL";"TAB5",#N/A,TRUE,"GENERAL"}</definedName>
    <definedName name="rtyt" localSheetId="1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9" hidden="1">{"TAB1",#N/A,TRUE,"GENERAL";"TAB2",#N/A,TRUE,"GENERAL";"TAB3",#N/A,TRUE,"GENERAL";"TAB4",#N/A,TRUE,"GENERAL";"TAB5",#N/A,TRUE,"GENERAL"}</definedName>
    <definedName name="rtyt" localSheetId="1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1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6" hidden="1">{"via1",#N/A,TRUE,"general";"via2",#N/A,TRUE,"general";"via3",#N/A,TRUE,"general"}</definedName>
    <definedName name="rtytry" localSheetId="14" hidden="1">{"via1",#N/A,TRUE,"general";"via2",#N/A,TRUE,"general";"via3",#N/A,TRUE,"general"}</definedName>
    <definedName name="rtytry" localSheetId="1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10" hidden="1">{"via1",#N/A,TRUE,"general";"via2",#N/A,TRUE,"general";"via3",#N/A,TRUE,"general"}</definedName>
    <definedName name="rtytry" localSheetId="9" hidden="1">{"via1",#N/A,TRUE,"general";"via2",#N/A,TRUE,"general";"via3",#N/A,TRUE,"general"}</definedName>
    <definedName name="rtytry" localSheetId="1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1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14" hidden="1">{"TAB1",#N/A,TRUE,"GENERAL";"TAB2",#N/A,TRUE,"GENERAL";"TAB3",#N/A,TRUE,"GENERAL";"TAB4",#N/A,TRUE,"GENERAL";"TAB5",#N/A,TRUE,"GENERAL"}</definedName>
    <definedName name="ruru" localSheetId="1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9" hidden="1">{"TAB1",#N/A,TRUE,"GENERAL";"TAB2",#N/A,TRUE,"GENERAL";"TAB3",#N/A,TRUE,"GENERAL";"TAB4",#N/A,TRUE,"GENERAL";"TAB5",#N/A,TRUE,"GENERAL"}</definedName>
    <definedName name="ruru" localSheetId="1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1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6" hidden="1">{"via1",#N/A,TRUE,"general";"via2",#N/A,TRUE,"general";"via3",#N/A,TRUE,"general"}</definedName>
    <definedName name="rutu" localSheetId="14" hidden="1">{"via1",#N/A,TRUE,"general";"via2",#N/A,TRUE,"general";"via3",#N/A,TRUE,"general"}</definedName>
    <definedName name="rutu" localSheetId="1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10" hidden="1">{"via1",#N/A,TRUE,"general";"via2",#N/A,TRUE,"general";"via3",#N/A,TRUE,"general"}</definedName>
    <definedName name="rutu" localSheetId="9" hidden="1">{"via1",#N/A,TRUE,"general";"via2",#N/A,TRUE,"general";"via3",#N/A,TRUE,"general"}</definedName>
    <definedName name="rutu" localSheetId="1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1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14" hidden="1">{"via1",#N/A,TRUE,"general";"via2",#N/A,TRUE,"general";"via3",#N/A,TRUE,"general"}</definedName>
    <definedName name="rwt" localSheetId="1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9" hidden="1">{"via1",#N/A,TRUE,"general";"via2",#N/A,TRUE,"general";"via3",#N/A,TRUE,"general"}</definedName>
    <definedName name="rwt" localSheetId="1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11" hidden="1">{"via1",#N/A,TRUE,"general";"via2",#N/A,TRUE,"general";"via3",#N/A,TRUE,"general"}</definedName>
    <definedName name="rwt" hidden="1">{"via1",#N/A,TRUE,"general";"via2",#N/A,TRUE,"general";"via3",#N/A,TRUE,"general"}</definedName>
    <definedName name="Rwvu.ComparEneMar9697." hidden="1">#REF!,#REF!</definedName>
    <definedName name="Rwvu.EneFeb." hidden="1">#REF!,#REF!</definedName>
    <definedName name="Rwvu.Formato._.Corto." hidden="1">#REF!,#REF!,#REF!,#REF!,#REF!,#REF!</definedName>
    <definedName name="Rwvu.OPEF._.96." hidden="1">#REF!,#REF!</definedName>
    <definedName name="Rwvu.OPEF._.97." hidden="1">#REF!,#REF!,#REF!</definedName>
    <definedName name="ry" localSheetId="6" hidden="1">{"via1",#N/A,TRUE,"general";"via2",#N/A,TRUE,"general";"via3",#N/A,TRUE,"general"}</definedName>
    <definedName name="ry" localSheetId="14" hidden="1">{"via1",#N/A,TRUE,"general";"via2",#N/A,TRUE,"general";"via3",#N/A,TRUE,"general"}</definedName>
    <definedName name="ry" localSheetId="1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10" hidden="1">{"via1",#N/A,TRUE,"general";"via2",#N/A,TRUE,"general";"via3",#N/A,TRUE,"general"}</definedName>
    <definedName name="ry" localSheetId="9" hidden="1">{"via1",#N/A,TRUE,"general";"via2",#N/A,TRUE,"general";"via3",#N/A,TRUE,"general"}</definedName>
    <definedName name="ry" localSheetId="13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1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14" hidden="1">{"TAB1",#N/A,TRUE,"GENERAL";"TAB2",#N/A,TRUE,"GENERAL";"TAB3",#N/A,TRUE,"GENERAL";"TAB4",#N/A,TRUE,"GENERAL";"TAB5",#N/A,TRUE,"GENERAL"}</definedName>
    <definedName name="ryeryb" localSheetId="1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9" hidden="1">{"TAB1",#N/A,TRUE,"GENERAL";"TAB2",#N/A,TRUE,"GENERAL";"TAB3",#N/A,TRUE,"GENERAL";"TAB4",#N/A,TRUE,"GENERAL";"TAB5",#N/A,TRUE,"GENERAL"}</definedName>
    <definedName name="ryeryb" localSheetId="1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1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6" hidden="1">{"via1",#N/A,TRUE,"general";"via2",#N/A,TRUE,"general";"via3",#N/A,TRUE,"general"}</definedName>
    <definedName name="rytrsdg" localSheetId="14" hidden="1">{"via1",#N/A,TRUE,"general";"via2",#N/A,TRUE,"general";"via3",#N/A,TRUE,"general"}</definedName>
    <definedName name="rytrsdg" localSheetId="1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10" hidden="1">{"via1",#N/A,TRUE,"general";"via2",#N/A,TRUE,"general";"via3",#N/A,TRUE,"general"}</definedName>
    <definedName name="rytrsdg" localSheetId="9" hidden="1">{"via1",#N/A,TRUE,"general";"via2",#N/A,TRUE,"general";"via3",#N/A,TRUE,"general"}</definedName>
    <definedName name="rytrsdg" localSheetId="1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11" hidden="1">{"via1",#N/A,TRUE,"general";"via2",#N/A,TRUE,"general";"via3",#N/A,TRUE,"general"}</definedName>
    <definedName name="rytrsdg" hidden="1">{"via1",#N/A,TRUE,"general";"via2",#N/A,TRUE,"general";"via3",#N/A,TRUE,"general"}</definedName>
    <definedName name="s">#REF!</definedName>
    <definedName name="saa" localSheetId="6" hidden="1">{"via1",#N/A,TRUE,"general";"via2",#N/A,TRUE,"general";"via3",#N/A,TRUE,"general"}</definedName>
    <definedName name="saa" localSheetId="14" hidden="1">{"via1",#N/A,TRUE,"general";"via2",#N/A,TRUE,"general";"via3",#N/A,TRUE,"general"}</definedName>
    <definedName name="saa" localSheetId="1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10" hidden="1">{"via1",#N/A,TRUE,"general";"via2",#N/A,TRUE,"general";"via3",#N/A,TRUE,"general"}</definedName>
    <definedName name="saa" localSheetId="9" hidden="1">{"via1",#N/A,TRUE,"general";"via2",#N/A,TRUE,"general";"via3",#N/A,TRUE,"general"}</definedName>
    <definedName name="saa" localSheetId="1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11" hidden="1">{"via1",#N/A,TRUE,"general";"via2",#N/A,TRUE,"general";"via3",#N/A,TRUE,"general"}</definedName>
    <definedName name="saa" hidden="1">{"via1",#N/A,TRUE,"general";"via2",#N/A,TRUE,"general";"via3",#N/A,TRUE,"general"}</definedName>
    <definedName name="Sabaneta">#REF!</definedName>
    <definedName name="SAD" localSheetId="6" hidden="1">{"via1",#N/A,TRUE,"general";"via2",#N/A,TRUE,"general";"via3",#N/A,TRUE,"general"}</definedName>
    <definedName name="SAD" localSheetId="14" hidden="1">{"via1",#N/A,TRUE,"general";"via2",#N/A,TRUE,"general";"via3",#N/A,TRUE,"general"}</definedName>
    <definedName name="SAD" localSheetId="1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9" hidden="1">{"via1",#N/A,TRUE,"general";"via2",#N/A,TRUE,"general";"via3",#N/A,TRUE,"general"}</definedName>
    <definedName name="SAD" localSheetId="1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1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14" hidden="1">{"via1",#N/A,TRUE,"general";"via2",#N/A,TRUE,"general";"via3",#N/A,TRUE,"general"}</definedName>
    <definedName name="SADF" localSheetId="1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9" hidden="1">{"via1",#N/A,TRUE,"general";"via2",#N/A,TRUE,"general";"via3",#N/A,TRUE,"general"}</definedName>
    <definedName name="SADF" localSheetId="1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1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14" hidden="1">{"TAB1",#N/A,TRUE,"GENERAL";"TAB2",#N/A,TRUE,"GENERAL";"TAB3",#N/A,TRUE,"GENERAL";"TAB4",#N/A,TRUE,"GENERAL";"TAB5",#N/A,TRUE,"GENERAL"}</definedName>
    <definedName name="sadff" localSheetId="1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9" hidden="1">{"TAB1",#N/A,TRUE,"GENERAL";"TAB2",#N/A,TRUE,"GENERAL";"TAB3",#N/A,TRUE,"GENERAL";"TAB4",#N/A,TRUE,"GENERAL";"TAB5",#N/A,TRUE,"GENERAL"}</definedName>
    <definedName name="sadff" localSheetId="1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1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6" hidden="1">{"via1",#N/A,TRUE,"general";"via2",#N/A,TRUE,"general";"via3",#N/A,TRUE,"general"}</definedName>
    <definedName name="sadfo" localSheetId="14" hidden="1">{"via1",#N/A,TRUE,"general";"via2",#N/A,TRUE,"general";"via3",#N/A,TRUE,"general"}</definedName>
    <definedName name="sadfo" localSheetId="1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10" hidden="1">{"via1",#N/A,TRUE,"general";"via2",#N/A,TRUE,"general";"via3",#N/A,TRUE,"general"}</definedName>
    <definedName name="sadfo" localSheetId="9" hidden="1">{"via1",#N/A,TRUE,"general";"via2",#N/A,TRUE,"general";"via3",#N/A,TRUE,"general"}</definedName>
    <definedName name="sadfo" localSheetId="1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1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14" hidden="1">{"TAB1",#N/A,TRUE,"GENERAL";"TAB2",#N/A,TRUE,"GENERAL";"TAB3",#N/A,TRUE,"GENERAL";"TAB4",#N/A,TRUE,"GENERAL";"TAB5",#N/A,TRUE,"GENERAL"}</definedName>
    <definedName name="safdp" localSheetId="1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9" hidden="1">{"TAB1",#N/A,TRUE,"GENERAL";"TAB2",#N/A,TRUE,"GENERAL";"TAB3",#N/A,TRUE,"GENERAL";"TAB4",#N/A,TRUE,"GENERAL";"TAB5",#N/A,TRUE,"GENERAL"}</definedName>
    <definedName name="safdp" localSheetId="1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1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OG7">#REF!</definedName>
    <definedName name="SAOG7OCTUBRE">#REF!</definedName>
    <definedName name="SASASASASAS" localSheetId="12" hidden="1">{"via1",#N/A,TRUE,"general";"via2",#N/A,TRUE,"general";"via3",#N/A,TRUE,"general"}</definedName>
    <definedName name="SASASASASAS" localSheetId="13" hidden="1">{"via1",#N/A,TRUE,"general";"via2",#N/A,TRUE,"general";"via3",#N/A,TRUE,"general"}</definedName>
    <definedName name="SASASASASAS" localSheetId="4" hidden="1">{"via1",#N/A,TRUE,"general";"via2",#N/A,TRUE,"general";"via3",#N/A,TRUE,"general"}</definedName>
    <definedName name="SASASASASAS" hidden="1">{"via1",#N/A,TRUE,"general";"via2",#N/A,TRUE,"general";"via3",#N/A,TRUE,"general"}</definedName>
    <definedName name="SBASG">#REF!</definedName>
    <definedName name="sbg">#REF!</definedName>
    <definedName name="sbgfbgdr" localSheetId="6" hidden="1">{"via1",#N/A,TRUE,"general";"via2",#N/A,TRUE,"general";"via3",#N/A,TRUE,"general"}</definedName>
    <definedName name="sbgfbgdr" localSheetId="14" hidden="1">{"via1",#N/A,TRUE,"general";"via2",#N/A,TRUE,"general";"via3",#N/A,TRUE,"general"}</definedName>
    <definedName name="sbgfbgdr" localSheetId="1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10" hidden="1">{"via1",#N/A,TRUE,"general";"via2",#N/A,TRUE,"general";"via3",#N/A,TRUE,"general"}</definedName>
    <definedName name="sbgfbgdr" localSheetId="9" hidden="1">{"via1",#N/A,TRUE,"general";"via2",#N/A,TRUE,"general";"via3",#N/A,TRUE,"general"}</definedName>
    <definedName name="sbgfbgdr" localSheetId="1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11" hidden="1">{"via1",#N/A,TRUE,"general";"via2",#N/A,TRUE,"general";"via3",#N/A,TRUE,"general"}</definedName>
    <definedName name="sbgfbgdr" hidden="1">{"via1",#N/A,TRUE,"general";"via2",#N/A,TRUE,"general";"via3",#N/A,TRUE,"general"}</definedName>
    <definedName name="scft">#REF!</definedName>
    <definedName name="sd" localSheetId="6" hidden="1">{"TAB1",#N/A,TRUE,"GENERAL";"TAB2",#N/A,TRUE,"GENERAL";"TAB3",#N/A,TRUE,"GENERAL";"TAB4",#N/A,TRUE,"GENERAL";"TAB5",#N/A,TRUE,"GENERAL"}</definedName>
    <definedName name="sd" localSheetId="14" hidden="1">{"TAB1",#N/A,TRUE,"GENERAL";"TAB2",#N/A,TRUE,"GENERAL";"TAB3",#N/A,TRUE,"GENERAL";"TAB4",#N/A,TRUE,"GENERAL";"TAB5",#N/A,TRUE,"GENERAL"}</definedName>
    <definedName name="sd" localSheetId="1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10" hidden="1">{"TAB1",#N/A,TRUE,"GENERAL";"TAB2",#N/A,TRUE,"GENERAL";"TAB3",#N/A,TRUE,"GENERAL";"TAB4",#N/A,TRUE,"GENERAL";"TAB5",#N/A,TRUE,"GENERAL"}</definedName>
    <definedName name="sd" localSheetId="9" hidden="1">{"TAB1",#N/A,TRUE,"GENERAL";"TAB2",#N/A,TRUE,"GENERAL";"TAB3",#N/A,TRUE,"GENERAL";"TAB4",#N/A,TRUE,"GENERAL";"TAB5",#N/A,TRUE,"GENERAL"}</definedName>
    <definedName name="sd" localSheetId="13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1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6" hidden="1">{"via1",#N/A,TRUE,"general";"via2",#N/A,TRUE,"general";"via3",#N/A,TRUE,"general"}</definedName>
    <definedName name="sdaf" localSheetId="14" hidden="1">{"via1",#N/A,TRUE,"general";"via2",#N/A,TRUE,"general";"via3",#N/A,TRUE,"general"}</definedName>
    <definedName name="sdaf" localSheetId="1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10" hidden="1">{"via1",#N/A,TRUE,"general";"via2",#N/A,TRUE,"general";"via3",#N/A,TRUE,"general"}</definedName>
    <definedName name="sdaf" localSheetId="9" hidden="1">{"via1",#N/A,TRUE,"general";"via2",#N/A,TRUE,"general";"via3",#N/A,TRUE,"general"}</definedName>
    <definedName name="sdaf" localSheetId="1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1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14" hidden="1">{"via1",#N/A,TRUE,"general";"via2",#N/A,TRUE,"general";"via3",#N/A,TRUE,"general"}</definedName>
    <definedName name="sdas" localSheetId="1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9" hidden="1">{"via1",#N/A,TRUE,"general";"via2",#N/A,TRUE,"general";"via3",#N/A,TRUE,"general"}</definedName>
    <definedName name="sdas" localSheetId="1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1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14" hidden="1">{"via1",#N/A,TRUE,"general";"via2",#N/A,TRUE,"general";"via3",#N/A,TRUE,"general"}</definedName>
    <definedName name="sdasdf" localSheetId="1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9" hidden="1">{"via1",#N/A,TRUE,"general";"via2",#N/A,TRUE,"general";"via3",#N/A,TRUE,"general"}</definedName>
    <definedName name="sdasdf" localSheetId="1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1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14" hidden="1">{"TAB1",#N/A,TRUE,"GENERAL";"TAB2",#N/A,TRUE,"GENERAL";"TAB3",#N/A,TRUE,"GENERAL";"TAB4",#N/A,TRUE,"GENERAL";"TAB5",#N/A,TRUE,"GENERAL"}</definedName>
    <definedName name="SDCDSCT" localSheetId="1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9" hidden="1">{"TAB1",#N/A,TRUE,"GENERAL";"TAB2",#N/A,TRUE,"GENERAL";"TAB3",#N/A,TRUE,"GENERAL";"TAB4",#N/A,TRUE,"GENERAL";"TAB5",#N/A,TRUE,"GENERAL"}</definedName>
    <definedName name="SDCDSCT" localSheetId="1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1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14" hidden="1">{"TAB1",#N/A,TRUE,"GENERAL";"TAB2",#N/A,TRUE,"GENERAL";"TAB3",#N/A,TRUE,"GENERAL";"TAB4",#N/A,TRUE,"GENERAL";"TAB5",#N/A,TRUE,"GENERAL"}</definedName>
    <definedName name="SDFCE" localSheetId="1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10" hidden="1">{"TAB1",#N/A,TRUE,"GENERAL";"TAB2",#N/A,TRUE,"GENERAL";"TAB3",#N/A,TRUE,"GENERAL";"TAB4",#N/A,TRUE,"GENERAL";"TAB5",#N/A,TRUE,"GENERAL"}</definedName>
    <definedName name="SDFCE" localSheetId="9" hidden="1">{"TAB1",#N/A,TRUE,"GENERAL";"TAB2",#N/A,TRUE,"GENERAL";"TAB3",#N/A,TRUE,"GENERAL";"TAB4",#N/A,TRUE,"GENERAL";"TAB5",#N/A,TRUE,"GENERAL"}</definedName>
    <definedName name="SDFCE" localSheetId="1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1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6" hidden="1">{"via1",#N/A,TRUE,"general";"via2",#N/A,TRUE,"general";"via3",#N/A,TRUE,"general"}</definedName>
    <definedName name="sdfd" localSheetId="14" hidden="1">{"via1",#N/A,TRUE,"general";"via2",#N/A,TRUE,"general";"via3",#N/A,TRUE,"general"}</definedName>
    <definedName name="sdfd" localSheetId="1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10" hidden="1">{"via1",#N/A,TRUE,"general";"via2",#N/A,TRUE,"general";"via3",#N/A,TRUE,"general"}</definedName>
    <definedName name="sdfd" localSheetId="9" hidden="1">{"via1",#N/A,TRUE,"general";"via2",#N/A,TRUE,"general";"via3",#N/A,TRUE,"general"}</definedName>
    <definedName name="sdfd" localSheetId="1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1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14" hidden="1">{"via1",#N/A,TRUE,"general";"via2",#N/A,TRUE,"general";"via3",#N/A,TRUE,"general"}</definedName>
    <definedName name="sdfds" localSheetId="1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10" hidden="1">{"via1",#N/A,TRUE,"general";"via2",#N/A,TRUE,"general";"via3",#N/A,TRUE,"general"}</definedName>
    <definedName name="sdfds" localSheetId="9" hidden="1">{"via1",#N/A,TRUE,"general";"via2",#N/A,TRUE,"general";"via3",#N/A,TRUE,"general"}</definedName>
    <definedName name="sdfds" localSheetId="1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1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14" hidden="1">{"via1",#N/A,TRUE,"general";"via2",#N/A,TRUE,"general";"via3",#N/A,TRUE,"general"}</definedName>
    <definedName name="SDFDSO" localSheetId="1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9" hidden="1">{"via1",#N/A,TRUE,"general";"via2",#N/A,TRUE,"general";"via3",#N/A,TRUE,"general"}</definedName>
    <definedName name="SDFDSO" localSheetId="1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1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14" hidden="1">{"TAB1",#N/A,TRUE,"GENERAL";"TAB2",#N/A,TRUE,"GENERAL";"TAB3",#N/A,TRUE,"GENERAL";"TAB4",#N/A,TRUE,"GENERAL";"TAB5",#N/A,TRUE,"GENERAL"}</definedName>
    <definedName name="sdfdstp" localSheetId="1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9" hidden="1">{"TAB1",#N/A,TRUE,"GENERAL";"TAB2",#N/A,TRUE,"GENERAL";"TAB3",#N/A,TRUE,"GENERAL";"TAB4",#N/A,TRUE,"GENERAL";"TAB5",#N/A,TRUE,"GENERAL"}</definedName>
    <definedName name="sdfdstp" localSheetId="1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1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6" hidden="1">{"via1",#N/A,TRUE,"general";"via2",#N/A,TRUE,"general";"via3",#N/A,TRUE,"general"}</definedName>
    <definedName name="SDFEO" localSheetId="14" hidden="1">{"via1",#N/A,TRUE,"general";"via2",#N/A,TRUE,"general";"via3",#N/A,TRUE,"general"}</definedName>
    <definedName name="SDFEO" localSheetId="1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10" hidden="1">{"via1",#N/A,TRUE,"general";"via2",#N/A,TRUE,"general";"via3",#N/A,TRUE,"general"}</definedName>
    <definedName name="SDFEO" localSheetId="9" hidden="1">{"via1",#N/A,TRUE,"general";"via2",#N/A,TRUE,"general";"via3",#N/A,TRUE,"general"}</definedName>
    <definedName name="SDFEO" localSheetId="1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1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14" hidden="1">{"TAB1",#N/A,TRUE,"GENERAL";"TAB2",#N/A,TRUE,"GENERAL";"TAB3",#N/A,TRUE,"GENERAL";"TAB4",#N/A,TRUE,"GENERAL";"TAB5",#N/A,TRUE,"GENERAL"}</definedName>
    <definedName name="sdfg" localSheetId="1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9" hidden="1">{"TAB1",#N/A,TRUE,"GENERAL";"TAB2",#N/A,TRUE,"GENERAL";"TAB3",#N/A,TRUE,"GENERAL";"TAB4",#N/A,TRUE,"GENERAL";"TAB5",#N/A,TRUE,"GENERAL"}</definedName>
    <definedName name="sdfg" localSheetId="1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1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6" hidden="1">{"via1",#N/A,TRUE,"general";"via2",#N/A,TRUE,"general";"via3",#N/A,TRUE,"general"}</definedName>
    <definedName name="sdfgdsfk" localSheetId="14" hidden="1">{"via1",#N/A,TRUE,"general";"via2",#N/A,TRUE,"general";"via3",#N/A,TRUE,"general"}</definedName>
    <definedName name="sdfgdsfk" localSheetId="1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10" hidden="1">{"via1",#N/A,TRUE,"general";"via2",#N/A,TRUE,"general";"via3",#N/A,TRUE,"general"}</definedName>
    <definedName name="sdfgdsfk" localSheetId="9" hidden="1">{"via1",#N/A,TRUE,"general";"via2",#N/A,TRUE,"general";"via3",#N/A,TRUE,"general"}</definedName>
    <definedName name="sdfgdsfk" localSheetId="1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1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14" hidden="1">{"via1",#N/A,TRUE,"general";"via2",#N/A,TRUE,"general";"via3",#N/A,TRUE,"general"}</definedName>
    <definedName name="sdfgsg" localSheetId="1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9" hidden="1">{"via1",#N/A,TRUE,"general";"via2",#N/A,TRUE,"general";"via3",#N/A,TRUE,"general"}</definedName>
    <definedName name="sdfgsg" localSheetId="1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1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14" hidden="1">{"TAB1",#N/A,TRUE,"GENERAL";"TAB2",#N/A,TRUE,"GENERAL";"TAB3",#N/A,TRUE,"GENERAL";"TAB4",#N/A,TRUE,"GENERAL";"TAB5",#N/A,TRUE,"GENERAL"}</definedName>
    <definedName name="SDFLJK" localSheetId="1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9" hidden="1">{"TAB1",#N/A,TRUE,"GENERAL";"TAB2",#N/A,TRUE,"GENERAL";"TAB3",#N/A,TRUE,"GENERAL";"TAB4",#N/A,TRUE,"GENERAL";"TAB5",#N/A,TRUE,"GENERAL"}</definedName>
    <definedName name="SDFLJK" localSheetId="1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1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6" hidden="1">{"via1",#N/A,TRUE,"general";"via2",#N/A,TRUE,"general";"via3",#N/A,TRUE,"general"}</definedName>
    <definedName name="sdfsd4" localSheetId="14" hidden="1">{"via1",#N/A,TRUE,"general";"via2",#N/A,TRUE,"general";"via3",#N/A,TRUE,"general"}</definedName>
    <definedName name="sdfsd4" localSheetId="1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10" hidden="1">{"via1",#N/A,TRUE,"general";"via2",#N/A,TRUE,"general";"via3",#N/A,TRUE,"general"}</definedName>
    <definedName name="sdfsd4" localSheetId="9" hidden="1">{"via1",#N/A,TRUE,"general";"via2",#N/A,TRUE,"general";"via3",#N/A,TRUE,"general"}</definedName>
    <definedName name="sdfsd4" localSheetId="1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1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14" hidden="1">{"TAB1",#N/A,TRUE,"GENERAL";"TAB2",#N/A,TRUE,"GENERAL";"TAB3",#N/A,TRUE,"GENERAL";"TAB4",#N/A,TRUE,"GENERAL";"TAB5",#N/A,TRUE,"GENERAL"}</definedName>
    <definedName name="SDFSDF" localSheetId="1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9" hidden="1">{"TAB1",#N/A,TRUE,"GENERAL";"TAB2",#N/A,TRUE,"GENERAL";"TAB3",#N/A,TRUE,"GENERAL";"TAB4",#N/A,TRUE,"GENERAL";"TAB5",#N/A,TRUE,"GENERAL"}</definedName>
    <definedName name="SDFSDF" localSheetId="1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1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6" hidden="1">{"via1",#N/A,TRUE,"general";"via2",#N/A,TRUE,"general";"via3",#N/A,TRUE,"general"}</definedName>
    <definedName name="sdfsdfb" localSheetId="14" hidden="1">{"via1",#N/A,TRUE,"general";"via2",#N/A,TRUE,"general";"via3",#N/A,TRUE,"general"}</definedName>
    <definedName name="sdfsdfb" localSheetId="1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10" hidden="1">{"via1",#N/A,TRUE,"general";"via2",#N/A,TRUE,"general";"via3",#N/A,TRUE,"general"}</definedName>
    <definedName name="sdfsdfb" localSheetId="9" hidden="1">{"via1",#N/A,TRUE,"general";"via2",#N/A,TRUE,"general";"via3",#N/A,TRUE,"general"}</definedName>
    <definedName name="sdfsdfb" localSheetId="1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1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14" hidden="1">{"TAB1",#N/A,TRUE,"GENERAL";"TAB2",#N/A,TRUE,"GENERAL";"TAB3",#N/A,TRUE,"GENERAL";"TAB4",#N/A,TRUE,"GENERAL";"TAB5",#N/A,TRUE,"GENERAL"}</definedName>
    <definedName name="SDFSF" localSheetId="1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10" hidden="1">{"TAB1",#N/A,TRUE,"GENERAL";"TAB2",#N/A,TRUE,"GENERAL";"TAB3",#N/A,TRUE,"GENERAL";"TAB4",#N/A,TRUE,"GENERAL";"TAB5",#N/A,TRUE,"GENERAL"}</definedName>
    <definedName name="SDFSF" localSheetId="9" hidden="1">{"TAB1",#N/A,TRUE,"GENERAL";"TAB2",#N/A,TRUE,"GENERAL";"TAB3",#N/A,TRUE,"GENERAL";"TAB4",#N/A,TRUE,"GENERAL";"TAB5",#N/A,TRUE,"GENERAL"}</definedName>
    <definedName name="SDFSF" localSheetId="1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1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14" hidden="1">{"TAB1",#N/A,TRUE,"GENERAL";"TAB2",#N/A,TRUE,"GENERAL";"TAB3",#N/A,TRUE,"GENERAL";"TAB4",#N/A,TRUE,"GENERAL";"TAB5",#N/A,TRUE,"GENERAL"}</definedName>
    <definedName name="sdfsv" localSheetId="1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9" hidden="1">{"TAB1",#N/A,TRUE,"GENERAL";"TAB2",#N/A,TRUE,"GENERAL";"TAB3",#N/A,TRUE,"GENERAL";"TAB4",#N/A,TRUE,"GENERAL";"TAB5",#N/A,TRUE,"GENERAL"}</definedName>
    <definedName name="sdfsv" localSheetId="1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1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ft">#REF!</definedName>
    <definedName name="sdgfd" localSheetId="6" hidden="1">{"TAB1",#N/A,TRUE,"GENERAL";"TAB2",#N/A,TRUE,"GENERAL";"TAB3",#N/A,TRUE,"GENERAL";"TAB4",#N/A,TRUE,"GENERAL";"TAB5",#N/A,TRUE,"GENERAL"}</definedName>
    <definedName name="sdgfd" localSheetId="14" hidden="1">{"TAB1",#N/A,TRUE,"GENERAL";"TAB2",#N/A,TRUE,"GENERAL";"TAB3",#N/A,TRUE,"GENERAL";"TAB4",#N/A,TRUE,"GENERAL";"TAB5",#N/A,TRUE,"GENERAL"}</definedName>
    <definedName name="sdgfd" localSheetId="1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10" hidden="1">{"TAB1",#N/A,TRUE,"GENERAL";"TAB2",#N/A,TRUE,"GENERAL";"TAB3",#N/A,TRUE,"GENERAL";"TAB4",#N/A,TRUE,"GENERAL";"TAB5",#N/A,TRUE,"GENERAL"}</definedName>
    <definedName name="sdgfd" localSheetId="9" hidden="1">{"TAB1",#N/A,TRUE,"GENERAL";"TAB2",#N/A,TRUE,"GENERAL";"TAB3",#N/A,TRUE,"GENERAL";"TAB4",#N/A,TRUE,"GENERAL";"TAB5",#N/A,TRUE,"GENERAL"}</definedName>
    <definedName name="sdgfd" localSheetId="1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1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6" hidden="1">{"via1",#N/A,TRUE,"general";"via2",#N/A,TRUE,"general";"via3",#N/A,TRUE,"general"}</definedName>
    <definedName name="sdgfgp" localSheetId="14" hidden="1">{"via1",#N/A,TRUE,"general";"via2",#N/A,TRUE,"general";"via3",#N/A,TRUE,"general"}</definedName>
    <definedName name="sdgfgp" localSheetId="1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10" hidden="1">{"via1",#N/A,TRUE,"general";"via2",#N/A,TRUE,"general";"via3",#N/A,TRUE,"general"}</definedName>
    <definedName name="sdgfgp" localSheetId="9" hidden="1">{"via1",#N/A,TRUE,"general";"via2",#N/A,TRUE,"general";"via3",#N/A,TRUE,"general"}</definedName>
    <definedName name="sdgfgp" localSheetId="1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1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14" hidden="1">{"via1",#N/A,TRUE,"general";"via2",#N/A,TRUE,"general";"via3",#N/A,TRUE,"general"}</definedName>
    <definedName name="sdgfiu" localSheetId="1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9" hidden="1">{"via1",#N/A,TRUE,"general";"via2",#N/A,TRUE,"general";"via3",#N/A,TRUE,"general"}</definedName>
    <definedName name="sdgfiu" localSheetId="1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1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14" hidden="1">{"TAB1",#N/A,TRUE,"GENERAL";"TAB2",#N/A,TRUE,"GENERAL";"TAB3",#N/A,TRUE,"GENERAL";"TAB4",#N/A,TRUE,"GENERAL";"TAB5",#N/A,TRUE,"GENERAL"}</definedName>
    <definedName name="sdgsd" localSheetId="1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9" hidden="1">{"TAB1",#N/A,TRUE,"GENERAL";"TAB2",#N/A,TRUE,"GENERAL";"TAB3",#N/A,TRUE,"GENERAL";"TAB4",#N/A,TRUE,"GENERAL";"TAB5",#N/A,TRUE,"GENERAL"}</definedName>
    <definedName name="sdgsd" localSheetId="1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1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6" hidden="1">{"via1",#N/A,TRUE,"general";"via2",#N/A,TRUE,"general";"via3",#N/A,TRUE,"general"}</definedName>
    <definedName name="sdgsg" localSheetId="14" hidden="1">{"via1",#N/A,TRUE,"general";"via2",#N/A,TRUE,"general";"via3",#N/A,TRUE,"general"}</definedName>
    <definedName name="sdgsg" localSheetId="1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10" hidden="1">{"via1",#N/A,TRUE,"general";"via2",#N/A,TRUE,"general";"via3",#N/A,TRUE,"general"}</definedName>
    <definedName name="sdgsg" localSheetId="9" hidden="1">{"via1",#N/A,TRUE,"general";"via2",#N/A,TRUE,"general";"via3",#N/A,TRUE,"general"}</definedName>
    <definedName name="sdgsg" localSheetId="1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1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14" hidden="1">{"TAB1",#N/A,TRUE,"GENERAL";"TAB2",#N/A,TRUE,"GENERAL";"TAB3",#N/A,TRUE,"GENERAL";"TAB4",#N/A,TRUE,"GENERAL";"TAB5",#N/A,TRUE,"GENERAL"}</definedName>
    <definedName name="SDIKOM" localSheetId="1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9" hidden="1">{"TAB1",#N/A,TRUE,"GENERAL";"TAB2",#N/A,TRUE,"GENERAL";"TAB3",#N/A,TRUE,"GENERAL";"TAB4",#N/A,TRUE,"GENERAL";"TAB5",#N/A,TRUE,"GENERAL"}</definedName>
    <definedName name="SDIKOM" localSheetId="1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1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6" hidden="1">{"via1",#N/A,TRUE,"general";"via2",#N/A,TRUE,"general";"via3",#N/A,TRUE,"general"}</definedName>
    <definedName name="sdsdfh" localSheetId="14" hidden="1">{"via1",#N/A,TRUE,"general";"via2",#N/A,TRUE,"general";"via3",#N/A,TRUE,"general"}</definedName>
    <definedName name="sdsdfh" localSheetId="1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10" hidden="1">{"via1",#N/A,TRUE,"general";"via2",#N/A,TRUE,"general";"via3",#N/A,TRUE,"general"}</definedName>
    <definedName name="sdsdfh" localSheetId="9" hidden="1">{"via1",#N/A,TRUE,"general";"via2",#N/A,TRUE,"general";"via3",#N/A,TRUE,"general"}</definedName>
    <definedName name="sdsdfh" localSheetId="1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11" hidden="1">{"via1",#N/A,TRUE,"general";"via2",#N/A,TRUE,"general";"via3",#N/A,TRUE,"general"}</definedName>
    <definedName name="sdsdfh" hidden="1">{"via1",#N/A,TRUE,"general";"via2",#N/A,TRUE,"general";"via3",#N/A,TRUE,"general"}</definedName>
    <definedName name="SECP2015">#REF!</definedName>
    <definedName name="SECPO100">#REF!</definedName>
    <definedName name="SECPO115">#REF!</definedName>
    <definedName name="SECPO25">#REF!</definedName>
    <definedName name="SECPO50">#REF!</definedName>
    <definedName name="SECPO515">#REF!</definedName>
    <definedName name="Secretaria">#REF!</definedName>
    <definedName name="sem">#REF!</definedName>
    <definedName name="semanal">#REF!</definedName>
    <definedName name="semilla">#REF!</definedName>
    <definedName name="Señal__grupo_1_._Tablero_en_lámina_galvanizada_de_75cm_75cm__calibre_16__reflectivo_tipo_1__incluye_poste">#REF!</definedName>
    <definedName name="señv">#REF!</definedName>
    <definedName name="SEPAR">#REF!</definedName>
    <definedName name="SEPAROL">#REF!</definedName>
    <definedName name="SepOct">#REF!</definedName>
    <definedName name="SepOct_C">#REF!</definedName>
    <definedName name="septico">#REF!</definedName>
    <definedName name="servicio">#REF!</definedName>
    <definedName name="setrj" localSheetId="6" hidden="1">{"via1",#N/A,TRUE,"general";"via2",#N/A,TRUE,"general";"via3",#N/A,TRUE,"general"}</definedName>
    <definedName name="setrj" localSheetId="14" hidden="1">{"via1",#N/A,TRUE,"general";"via2",#N/A,TRUE,"general";"via3",#N/A,TRUE,"general"}</definedName>
    <definedName name="setrj" localSheetId="1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10" hidden="1">{"via1",#N/A,TRUE,"general";"via2",#N/A,TRUE,"general";"via3",#N/A,TRUE,"general"}</definedName>
    <definedName name="setrj" localSheetId="9" hidden="1">{"via1",#N/A,TRUE,"general";"via2",#N/A,TRUE,"general";"via3",#N/A,TRUE,"general"}</definedName>
    <definedName name="setrj" localSheetId="1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1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14" hidden="1">{"via1",#N/A,TRUE,"general";"via2",#N/A,TRUE,"general";"via3",#N/A,TRUE,"general"}</definedName>
    <definedName name="sett" localSheetId="1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9" hidden="1">{"via1",#N/A,TRUE,"general";"via2",#N/A,TRUE,"general";"via3",#N/A,TRUE,"general"}</definedName>
    <definedName name="sett" localSheetId="1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1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14" hidden="1">{"TAB1",#N/A,TRUE,"GENERAL";"TAB2",#N/A,TRUE,"GENERAL";"TAB3",#N/A,TRUE,"GENERAL";"TAB4",#N/A,TRUE,"GENERAL";"TAB5",#N/A,TRUE,"GENERAL"}</definedName>
    <definedName name="sfasf" localSheetId="1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9" hidden="1">{"TAB1",#N/A,TRUE,"GENERAL";"TAB2",#N/A,TRUE,"GENERAL";"TAB3",#N/A,TRUE,"GENERAL";"TAB4",#N/A,TRUE,"GENERAL";"TAB5",#N/A,TRUE,"GENERAL"}</definedName>
    <definedName name="sfasf" localSheetId="1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1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b">#REF!</definedName>
    <definedName name="SFHSGFH" localSheetId="6" hidden="1">{"TAB1",#N/A,TRUE,"GENERAL";"TAB2",#N/A,TRUE,"GENERAL";"TAB3",#N/A,TRUE,"GENERAL";"TAB4",#N/A,TRUE,"GENERAL";"TAB5",#N/A,TRUE,"GENERAL"}</definedName>
    <definedName name="SFHSGFH" localSheetId="14" hidden="1">{"TAB1",#N/A,TRUE,"GENERAL";"TAB2",#N/A,TRUE,"GENERAL";"TAB3",#N/A,TRUE,"GENERAL";"TAB4",#N/A,TRUE,"GENERAL";"TAB5",#N/A,TRUE,"GENERAL"}</definedName>
    <definedName name="SFHSGFH" localSheetId="1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10" hidden="1">{"TAB1",#N/A,TRUE,"GENERAL";"TAB2",#N/A,TRUE,"GENERAL";"TAB3",#N/A,TRUE,"GENERAL";"TAB4",#N/A,TRUE,"GENERAL";"TAB5",#N/A,TRUE,"GENERAL"}</definedName>
    <definedName name="SFHSGFH" localSheetId="9" hidden="1">{"TAB1",#N/A,TRUE,"GENERAL";"TAB2",#N/A,TRUE,"GENERAL";"TAB3",#N/A,TRUE,"GENERAL";"TAB4",#N/A,TRUE,"GENERAL";"TAB5",#N/A,TRUE,"GENERAL"}</definedName>
    <definedName name="SFHSGFH" localSheetId="1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1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6" hidden="1">{"via1",#N/A,TRUE,"general";"via2",#N/A,TRUE,"general";"via3",#N/A,TRUE,"general"}</definedName>
    <definedName name="sfsd" localSheetId="14" hidden="1">{"via1",#N/A,TRUE,"general";"via2",#N/A,TRUE,"general";"via3",#N/A,TRUE,"general"}</definedName>
    <definedName name="sfsd" localSheetId="1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10" hidden="1">{"via1",#N/A,TRUE,"general";"via2",#N/A,TRUE,"general";"via3",#N/A,TRUE,"general"}</definedName>
    <definedName name="sfsd" localSheetId="9" hidden="1">{"via1",#N/A,TRUE,"general";"via2",#N/A,TRUE,"general";"via3",#N/A,TRUE,"general"}</definedName>
    <definedName name="sfsd" localSheetId="1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1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14" hidden="1">{"TAB1",#N/A,TRUE,"GENERAL";"TAB2",#N/A,TRUE,"GENERAL";"TAB3",#N/A,TRUE,"GENERAL";"TAB4",#N/A,TRUE,"GENERAL";"TAB5",#N/A,TRUE,"GENERAL"}</definedName>
    <definedName name="sfsdf" localSheetId="1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9" hidden="1">{"TAB1",#N/A,TRUE,"GENERAL";"TAB2",#N/A,TRUE,"GENERAL";"TAB3",#N/A,TRUE,"GENERAL";"TAB4",#N/A,TRUE,"GENERAL";"TAB5",#N/A,TRUE,"GENERAL"}</definedName>
    <definedName name="sfsdf" localSheetId="1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1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14" hidden="1">{"TAB1",#N/A,TRUE,"GENERAL";"TAB2",#N/A,TRUE,"GENERAL";"TAB3",#N/A,TRUE,"GENERAL";"TAB4",#N/A,TRUE,"GENERAL";"TAB5",#N/A,TRUE,"GENERAL"}</definedName>
    <definedName name="sfsdferg" localSheetId="1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9" hidden="1">{"TAB1",#N/A,TRUE,"GENERAL";"TAB2",#N/A,TRUE,"GENERAL";"TAB3",#N/A,TRUE,"GENERAL";"TAB4",#N/A,TRUE,"GENERAL";"TAB5",#N/A,TRUE,"GENERAL"}</definedName>
    <definedName name="sfsdferg" localSheetId="1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1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14" hidden="1">{"TAB1",#N/A,TRUE,"GENERAL";"TAB2",#N/A,TRUE,"GENERAL";"TAB3",#N/A,TRUE,"GENERAL";"TAB4",#N/A,TRUE,"GENERAL";"TAB5",#N/A,TRUE,"GENERAL"}</definedName>
    <definedName name="sfsdfs" localSheetId="1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9" hidden="1">{"TAB1",#N/A,TRUE,"GENERAL";"TAB2",#N/A,TRUE,"GENERAL";"TAB3",#N/A,TRUE,"GENERAL";"TAB4",#N/A,TRUE,"GENERAL";"TAB5",#N/A,TRUE,"GENERAL"}</definedName>
    <definedName name="sfsdfs" localSheetId="1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1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I">#REF!</definedName>
    <definedName name="SIKAD">#REF!</definedName>
    <definedName name="SIKADUR_ANCHORFIX4">#REF!</definedName>
    <definedName name="SIKADUR32">#REF!</definedName>
    <definedName name="SIKAROD">#REF!</definedName>
    <definedName name="SIKAS">#REF!</definedName>
    <definedName name="SIKTL">#REF!</definedName>
    <definedName name="SILLETA63X20">#REF!</definedName>
    <definedName name="sin">#REF!</definedName>
    <definedName name="Sin_nombre">#REF!</definedName>
    <definedName name="SLPVC">#REF!</definedName>
    <definedName name="sm">#REF!</definedName>
    <definedName name="smlv">#REF!</definedName>
    <definedName name="SMMLV">#REF!</definedName>
    <definedName name="SOFT">#REF!</definedName>
    <definedName name="SOLD">#REF!</definedName>
    <definedName name="SOLD14">#REF!</definedName>
    <definedName name="SOLDA">#REF!</definedName>
    <definedName name="SOLDEQUIP">#REF!</definedName>
    <definedName name="SOLDYSOL">#REF!</definedName>
    <definedName name="SOLPVC">#REF!</definedName>
    <definedName name="srwrwr" localSheetId="6" hidden="1">{"TAB1",#N/A,TRUE,"GENERAL";"TAB2",#N/A,TRUE,"GENERAL";"TAB3",#N/A,TRUE,"GENERAL";"TAB4",#N/A,TRUE,"GENERAL";"TAB5",#N/A,TRUE,"GENERAL"}</definedName>
    <definedName name="srwrwr" localSheetId="14" hidden="1">{"TAB1",#N/A,TRUE,"GENERAL";"TAB2",#N/A,TRUE,"GENERAL";"TAB3",#N/A,TRUE,"GENERAL";"TAB4",#N/A,TRUE,"GENERAL";"TAB5",#N/A,TRUE,"GENERAL"}</definedName>
    <definedName name="srwrwr" localSheetId="1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10" hidden="1">{"TAB1",#N/A,TRUE,"GENERAL";"TAB2",#N/A,TRUE,"GENERAL";"TAB3",#N/A,TRUE,"GENERAL";"TAB4",#N/A,TRUE,"GENERAL";"TAB5",#N/A,TRUE,"GENERAL"}</definedName>
    <definedName name="srwrwr" localSheetId="9" hidden="1">{"TAB1",#N/A,TRUE,"GENERAL";"TAB2",#N/A,TRUE,"GENERAL";"TAB3",#N/A,TRUE,"GENERAL";"TAB4",#N/A,TRUE,"GENERAL";"TAB5",#N/A,TRUE,"GENERAL"}</definedName>
    <definedName name="srwrwr" localSheetId="1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1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">#REF!</definedName>
    <definedName name="sssss7" localSheetId="6" hidden="1">{"via1",#N/A,TRUE,"general";"via2",#N/A,TRUE,"general";"via3",#N/A,TRUE,"general"}</definedName>
    <definedName name="sssss7" localSheetId="14" hidden="1">{"via1",#N/A,TRUE,"general";"via2",#N/A,TRUE,"general";"via3",#N/A,TRUE,"general"}</definedName>
    <definedName name="sssss7" localSheetId="1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10" hidden="1">{"via1",#N/A,TRUE,"general";"via2",#N/A,TRUE,"general";"via3",#N/A,TRUE,"general"}</definedName>
    <definedName name="sssss7" localSheetId="9" hidden="1">{"via1",#N/A,TRUE,"general";"via2",#N/A,TRUE,"general";"via3",#N/A,TRUE,"general"}</definedName>
    <definedName name="sssss7" localSheetId="1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1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14" hidden="1">{"TAB1",#N/A,TRUE,"GENERAL";"TAB2",#N/A,TRUE,"GENERAL";"TAB3",#N/A,TRUE,"GENERAL";"TAB4",#N/A,TRUE,"GENERAL";"TAB5",#N/A,TRUE,"GENERAL"}</definedName>
    <definedName name="sssssa" localSheetId="1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9" hidden="1">{"TAB1",#N/A,TRUE,"GENERAL";"TAB2",#N/A,TRUE,"GENERAL";"TAB3",#N/A,TRUE,"GENERAL";"TAB4",#N/A,TRUE,"GENERAL";"TAB5",#N/A,TRUE,"GENERAL"}</definedName>
    <definedName name="sssssa" localSheetId="1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1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6" hidden="1">{"via1",#N/A,TRUE,"general";"via2",#N/A,TRUE,"general";"via3",#N/A,TRUE,"general"}</definedName>
    <definedName name="sssssy" localSheetId="14" hidden="1">{"via1",#N/A,TRUE,"general";"via2",#N/A,TRUE,"general";"via3",#N/A,TRUE,"general"}</definedName>
    <definedName name="sssssy" localSheetId="1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10" hidden="1">{"via1",#N/A,TRUE,"general";"via2",#N/A,TRUE,"general";"via3",#N/A,TRUE,"general"}</definedName>
    <definedName name="sssssy" localSheetId="9" hidden="1">{"via1",#N/A,TRUE,"general";"via2",#N/A,TRUE,"general";"via3",#N/A,TRUE,"general"}</definedName>
    <definedName name="sssssy" localSheetId="1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1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PN106">#REF!</definedName>
    <definedName name="STPN126">#REF!</definedName>
    <definedName name="STPN86">#REF!</definedName>
    <definedName name="stt" localSheetId="6" hidden="1">{"via1",#N/A,TRUE,"general";"via2",#N/A,TRUE,"general";"via3",#N/A,TRUE,"general"}</definedName>
    <definedName name="stt" localSheetId="14" hidden="1">{"via1",#N/A,TRUE,"general";"via2",#N/A,TRUE,"general";"via3",#N/A,TRUE,"general"}</definedName>
    <definedName name="stt" localSheetId="1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9" hidden="1">{"via1",#N/A,TRUE,"general";"via2",#N/A,TRUE,"general";"via3",#N/A,TRUE,"general"}</definedName>
    <definedName name="stt" localSheetId="1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11" hidden="1">{"via1",#N/A,TRUE,"general";"via2",#N/A,TRUE,"general";"via3",#N/A,TRUE,"general"}</definedName>
    <definedName name="stt" hidden="1">{"via1",#N/A,TRUE,"general";"via2",#N/A,TRUE,"general";"via3",#N/A,TRUE,"general"}</definedName>
    <definedName name="SUBA">#REF!</definedName>
    <definedName name="SUBBASE">#REF!</definedName>
    <definedName name="SUBBASE_GRANULAR">#REF!</definedName>
    <definedName name="Subbse_Granular">#REF!</definedName>
    <definedName name="SUELLEN">#REF!</definedName>
    <definedName name="Sum">#REF!</definedName>
    <definedName name="suma">#REF!</definedName>
    <definedName name="SUMIN">#REF!</definedName>
    <definedName name="SUPERT">#REF!</definedName>
    <definedName name="SUPPT19">#REF!</definedName>
    <definedName name="SUPT12">#REF!</definedName>
    <definedName name="SUPT19">#REF!</definedName>
    <definedName name="swsw" localSheetId="6" hidden="1">{"via1",#N/A,TRUE,"general";"via2",#N/A,TRUE,"general";"via3",#N/A,TRUE,"general"}</definedName>
    <definedName name="swsw" localSheetId="14" hidden="1">{"via1",#N/A,TRUE,"general";"via2",#N/A,TRUE,"general";"via3",#N/A,TRUE,"general"}</definedName>
    <definedName name="swsw" localSheetId="1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10" hidden="1">{"via1",#N/A,TRUE,"general";"via2",#N/A,TRUE,"general";"via3",#N/A,TRUE,"general"}</definedName>
    <definedName name="swsw" localSheetId="9" hidden="1">{"via1",#N/A,TRUE,"general";"via2",#N/A,TRUE,"general";"via3",#N/A,TRUE,"general"}</definedName>
    <definedName name="swsw" localSheetId="1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1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14" hidden="1">{"TAB1",#N/A,TRUE,"GENERAL";"TAB2",#N/A,TRUE,"GENERAL";"TAB3",#N/A,TRUE,"GENERAL";"TAB4",#N/A,TRUE,"GENERAL";"TAB5",#N/A,TRUE,"GENERAL"}</definedName>
    <definedName name="swsw3" localSheetId="1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9" hidden="1">{"TAB1",#N/A,TRUE,"GENERAL";"TAB2",#N/A,TRUE,"GENERAL";"TAB3",#N/A,TRUE,"GENERAL";"TAB4",#N/A,TRUE,"GENERAL";"TAB5",#N/A,TRUE,"GENERAL"}</definedName>
    <definedName name="swsw3" localSheetId="1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1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localSheetId="6" hidden="1">[5]Presupuesto_Via_distribuidora!#REF!</definedName>
    <definedName name="Swvu.TAB1." localSheetId="14" hidden="1">[5]Presupuesto_Via_distribuidora!#REF!</definedName>
    <definedName name="Swvu.TAB1." localSheetId="12" hidden="1">#REF!</definedName>
    <definedName name="Swvu.TAB1." localSheetId="3" hidden="1">#REF!</definedName>
    <definedName name="Swvu.TAB1." localSheetId="10" hidden="1">#REF!</definedName>
    <definedName name="Swvu.TAB1." localSheetId="4" hidden="1">#REF!</definedName>
    <definedName name="Swvu.TAB1." localSheetId="11" hidden="1">#REF!</definedName>
    <definedName name="Swvu.TAB1." hidden="1">#REF!</definedName>
    <definedName name="Swvu.TAB2." localSheetId="6" hidden="1">[5]Presupuesto_Via_distribuidora!#REF!</definedName>
    <definedName name="Swvu.TAB2." localSheetId="14" hidden="1">[5]Presupuesto_Via_distribuidora!#REF!</definedName>
    <definedName name="Swvu.TAB2." localSheetId="12" hidden="1">#REF!</definedName>
    <definedName name="Swvu.TAB2." localSheetId="3" hidden="1">#REF!</definedName>
    <definedName name="Swvu.TAB2." localSheetId="10" hidden="1">#REF!</definedName>
    <definedName name="Swvu.TAB2." localSheetId="4" hidden="1">#REF!</definedName>
    <definedName name="Swvu.TAB2." localSheetId="11" hidden="1">#REF!</definedName>
    <definedName name="Swvu.TAB2." hidden="1">#REF!</definedName>
    <definedName name="Swvu.TAB3." localSheetId="6" hidden="1">[5]Presupuesto_Via_distribuidora!#REF!</definedName>
    <definedName name="Swvu.TAB3." localSheetId="14" hidden="1">[5]Presupuesto_Via_distribuidora!#REF!</definedName>
    <definedName name="Swvu.TAB3." localSheetId="12" hidden="1">#REF!</definedName>
    <definedName name="Swvu.TAB3." localSheetId="3" hidden="1">#REF!</definedName>
    <definedName name="Swvu.TAB3." localSheetId="10" hidden="1">#REF!</definedName>
    <definedName name="Swvu.TAB3." localSheetId="4" hidden="1">#REF!</definedName>
    <definedName name="Swvu.TAB3." localSheetId="11" hidden="1">#REF!</definedName>
    <definedName name="Swvu.TAB3." hidden="1">#REF!</definedName>
    <definedName name="Swvu.TAB4." localSheetId="6" hidden="1">[5]Presupuesto_Via_distribuidora!#REF!</definedName>
    <definedName name="Swvu.TAB4." localSheetId="14" hidden="1">[5]Presupuesto_Via_distribuidora!#REF!</definedName>
    <definedName name="Swvu.TAB4." localSheetId="12" hidden="1">#REF!</definedName>
    <definedName name="Swvu.TAB4." localSheetId="3" hidden="1">#REF!</definedName>
    <definedName name="Swvu.TAB4." localSheetId="10" hidden="1">#REF!</definedName>
    <definedName name="Swvu.TAB4." localSheetId="4" hidden="1">#REF!</definedName>
    <definedName name="Swvu.TAB4." localSheetId="11" hidden="1">#REF!</definedName>
    <definedName name="Swvu.TAB4." hidden="1">#REF!</definedName>
    <definedName name="Swvu.TAB5." localSheetId="6" hidden="1">[5]Presupuesto_Via_distribuidora!#REF!</definedName>
    <definedName name="Swvu.TAB5." localSheetId="14" hidden="1">[5]Presupuesto_Via_distribuidora!#REF!</definedName>
    <definedName name="Swvu.TAB5." localSheetId="12" hidden="1">#REF!</definedName>
    <definedName name="Swvu.TAB5." localSheetId="3" hidden="1">#REF!</definedName>
    <definedName name="Swvu.TAB5." localSheetId="10" hidden="1">#REF!</definedName>
    <definedName name="Swvu.TAB5." localSheetId="4" hidden="1">#REF!</definedName>
    <definedName name="Swvu.TAB5." localSheetId="11" hidden="1">#REF!</definedName>
    <definedName name="Swvu.TAB5." hidden="1">#REF!</definedName>
    <definedName name="SYEE104">#REF!</definedName>
    <definedName name="SYEE108">#REF!</definedName>
    <definedName name="SYEE124">#REF!</definedName>
    <definedName name="SYEE126">#REF!</definedName>
    <definedName name="SYEE144">#REF!</definedName>
    <definedName name="SYEE188">#REF!</definedName>
    <definedName name="SYEE246">#REF!</definedName>
    <definedName name="SYEE248">#REF!</definedName>
    <definedName name="SYEE276">#REF!</definedName>
    <definedName name="SYEE306">#REF!</definedName>
    <definedName name="SYEE336">#REF!</definedName>
    <definedName name="SYEE64">#REF!</definedName>
    <definedName name="SYEE84">#REF!</definedName>
    <definedName name="SZ">#REF!</definedName>
    <definedName name="t">#REF!</definedName>
    <definedName name="T_RMG">#REF!</definedName>
    <definedName name="T10HDJH">#REF!</definedName>
    <definedName name="T126JH">#REF!</definedName>
    <definedName name="T12HDJH">#REF!</definedName>
    <definedName name="T164JH">#REF!</definedName>
    <definedName name="T22JH">#REF!</definedName>
    <definedName name="T2HDJH">#REF!</definedName>
    <definedName name="T32JH">#REF!</definedName>
    <definedName name="T33JH">#REF!</definedName>
    <definedName name="T3HDJH">#REF!</definedName>
    <definedName name="T42JH">#REF!</definedName>
    <definedName name="T43JH">#REF!</definedName>
    <definedName name="T44JH">#REF!</definedName>
    <definedName name="T4HDJH">#REF!</definedName>
    <definedName name="t5t5" localSheetId="6" hidden="1">{"TAB1",#N/A,TRUE,"GENERAL";"TAB2",#N/A,TRUE,"GENERAL";"TAB3",#N/A,TRUE,"GENERAL";"TAB4",#N/A,TRUE,"GENERAL";"TAB5",#N/A,TRUE,"GENERAL"}</definedName>
    <definedName name="t5t5" localSheetId="14" hidden="1">{"TAB1",#N/A,TRUE,"GENERAL";"TAB2",#N/A,TRUE,"GENERAL";"TAB3",#N/A,TRUE,"GENERAL";"TAB4",#N/A,TRUE,"GENERAL";"TAB5",#N/A,TRUE,"GENERAL"}</definedName>
    <definedName name="t5t5" localSheetId="1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9" hidden="1">{"TAB1",#N/A,TRUE,"GENERAL";"TAB2",#N/A,TRUE,"GENERAL";"TAB3",#N/A,TRUE,"GENERAL";"TAB4",#N/A,TRUE,"GENERAL";"TAB5",#N/A,TRUE,"GENERAL"}</definedName>
    <definedName name="t5t5" localSheetId="1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1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8JH">#REF!</definedName>
    <definedName name="T8HDJH">#REF!</definedName>
    <definedName name="TA100JH">#REF!</definedName>
    <definedName name="TabBL">#REF!</definedName>
    <definedName name="TabCIM">#REF!</definedName>
    <definedName name="Tabla">#REF!</definedName>
    <definedName name="TABLA17X20">#REF!</definedName>
    <definedName name="TABLILLA">#REF!</definedName>
    <definedName name="TabPE">#REF!</definedName>
    <definedName name="TabPVC">#REF!</definedName>
    <definedName name="tacha">#REF!</definedName>
    <definedName name="TACO_METALICO_3M_6M">#REF!</definedName>
    <definedName name="TACOM">#REF!</definedName>
    <definedName name="TACOM1">#REF!</definedName>
    <definedName name="TACOR">#REF!</definedName>
    <definedName name="TACOR_">#REF!</definedName>
    <definedName name="TADF10S">#REF!</definedName>
    <definedName name="TADF18S">#REF!</definedName>
    <definedName name="TADF24S">#REF!</definedName>
    <definedName name="TADF36">#REF!</definedName>
    <definedName name="TADF81">#REF!</definedName>
    <definedName name="TADF812S">#REF!</definedName>
    <definedName name="taladro">#REF!</definedName>
    <definedName name="TALADROPERCSENCILLO">#REF!</definedName>
    <definedName name="TALROTOP">#REF!</definedName>
    <definedName name="TANQSEP">#REF!</definedName>
    <definedName name="TANQUE">#REF!</definedName>
    <definedName name="TAPAM">#REF!</definedName>
    <definedName name="TAPAPRE">#REF!</definedName>
    <definedName name="TAPASEG">#REF!</definedName>
    <definedName name="TAPDEC1820S">#REF!</definedName>
    <definedName name="TAPDEC2427S">#REF!</definedName>
    <definedName name="TAPDEC36">#REF!</definedName>
    <definedName name="TAPDEC812">#REF!</definedName>
    <definedName name="TAPDEC812S">#REF!</definedName>
    <definedName name="TAPDEC916S">#REF!</definedName>
    <definedName name="TAPPOL">#REF!</definedName>
    <definedName name="TARP4">#REF!</definedName>
    <definedName name="TASH2_">#REF!</definedName>
    <definedName name="TASH4_">#REF!</definedName>
    <definedName name="TASP1">#REF!</definedName>
    <definedName name="TASP2">#REF!</definedName>
    <definedName name="TASP3">#REF!</definedName>
    <definedName name="TASP4">#REF!</definedName>
    <definedName name="TASP6">#REF!</definedName>
    <definedName name="TASR4">#REF!</definedName>
    <definedName name="TC" localSheetId="6" hidden="1">{#N/A,#N/A,FALSE,"GRAFICO";#N/A,#N/A,FALSE,"CAJA (2)";#N/A,#N/A,FALSE,"TERCEROS-PROMEDIO";#N/A,#N/A,FALSE,"CAJA";#N/A,#N/A,FALSE,"INGRESOS1995-2003";#N/A,#N/A,FALSE,"GASTOS1995-2003"}</definedName>
    <definedName name="TC" localSheetId="14" hidden="1">{#N/A,#N/A,FALSE,"GRAFICO";#N/A,#N/A,FALSE,"CAJA (2)";#N/A,#N/A,FALSE,"TERCEROS-PROMEDIO";#N/A,#N/A,FALSE,"CAJA";#N/A,#N/A,FALSE,"INGRESOS1995-2003";#N/A,#N/A,FALSE,"GASTOS1995-2003"}</definedName>
    <definedName name="TC" localSheetId="16" hidden="1">{#N/A,#N/A,FALSE,"GRAFICO";#N/A,#N/A,FALSE,"CAJA (2)";#N/A,#N/A,FALSE,"TERCEROS-PROMEDIO";#N/A,#N/A,FALSE,"CAJA";#N/A,#N/A,FALSE,"INGRESOS1995-2003";#N/A,#N/A,FALSE,"GASTOS1995-2003"}</definedName>
    <definedName name="TC" localSheetId="12" hidden="1">{#N/A,#N/A,FALSE,"GRAFICO";#N/A,#N/A,FALSE,"CAJA (2)";#N/A,#N/A,FALSE,"TERCEROS-PROMEDIO";#N/A,#N/A,FALSE,"CAJA";#N/A,#N/A,FALSE,"INGRESOS1995-2003";#N/A,#N/A,FALSE,"GASTOS1995-2003"}</definedName>
    <definedName name="TC" localSheetId="3" hidden="1">{#N/A,#N/A,FALSE,"GRAFICO";#N/A,#N/A,FALSE,"CAJA (2)";#N/A,#N/A,FALSE,"TERCEROS-PROMEDIO";#N/A,#N/A,FALSE,"CAJA";#N/A,#N/A,FALSE,"INGRESOS1995-2003";#N/A,#N/A,FALSE,"GASTOS1995-2003"}</definedName>
    <definedName name="TC" localSheetId="10" hidden="1">{#N/A,#N/A,FALSE,"GRAFICO";#N/A,#N/A,FALSE,"CAJA (2)";#N/A,#N/A,FALSE,"TERCEROS-PROMEDIO";#N/A,#N/A,FALSE,"CAJA";#N/A,#N/A,FALSE,"INGRESOS1995-2003";#N/A,#N/A,FALSE,"GASTOS1995-2003"}</definedName>
    <definedName name="TC" localSheetId="9" hidden="1">{#N/A,#N/A,FALSE,"GRAFICO";#N/A,#N/A,FALSE,"CAJA (2)";#N/A,#N/A,FALSE,"TERCEROS-PROMEDIO";#N/A,#N/A,FALSE,"CAJA";#N/A,#N/A,FALSE,"INGRESOS1995-2003";#N/A,#N/A,FALSE,"GASTOS1995-2003"}</definedName>
    <definedName name="TC" localSheetId="13" hidden="1">{#N/A,#N/A,FALSE,"GRAFICO";#N/A,#N/A,FALSE,"CAJA (2)";#N/A,#N/A,FALSE,"TERCEROS-PROMEDIO";#N/A,#N/A,FALSE,"CAJA";#N/A,#N/A,FALSE,"INGRESOS1995-2003";#N/A,#N/A,FALSE,"GASTOS1995-2003"}</definedName>
    <definedName name="TC" localSheetId="4" hidden="1">{#N/A,#N/A,FALSE,"GRAFICO";#N/A,#N/A,FALSE,"CAJA (2)";#N/A,#N/A,FALSE,"TERCEROS-PROMEDIO";#N/A,#N/A,FALSE,"CAJA";#N/A,#N/A,FALSE,"INGRESOS1995-2003";#N/A,#N/A,FALSE,"GASTOS1995-2003"}</definedName>
    <definedName name="TC" localSheetId="11" hidden="1">{#N/A,#N/A,FALSE,"GRAFICO";#N/A,#N/A,FALSE,"CAJA (2)";#N/A,#N/A,FALSE,"TERCEROS-PROMEDIO";#N/A,#N/A,FALSE,"CAJA";#N/A,#N/A,FALSE,"INGRESOS1995-2003";#N/A,#N/A,FALSE,"GASTOS1995-2003"}</definedName>
    <definedName name="TC" hidden="1">{#N/A,#N/A,FALSE,"GRAFICO";#N/A,#N/A,FALSE,"CAJA (2)";#N/A,#N/A,FALSE,"TERCEROS-PROMEDIO";#N/A,#N/A,FALSE,"CAJA";#N/A,#N/A,FALSE,"INGRESOS1995-2003";#N/A,#N/A,FALSE,"GASTOS1995-2003"}</definedName>
    <definedName name="TCAMPERVER">#REF!</definedName>
    <definedName name="tdy" localSheetId="6" hidden="1">{"TAB1",#N/A,TRUE,"GENERAL";"TAB2",#N/A,TRUE,"GENERAL";"TAB3",#N/A,TRUE,"GENERAL";"TAB4",#N/A,TRUE,"GENERAL";"TAB5",#N/A,TRUE,"GENERAL"}</definedName>
    <definedName name="tdy" localSheetId="14" hidden="1">{"TAB1",#N/A,TRUE,"GENERAL";"TAB2",#N/A,TRUE,"GENERAL";"TAB3",#N/A,TRUE,"GENERAL";"TAB4",#N/A,TRUE,"GENERAL";"TAB5",#N/A,TRUE,"GENERAL"}</definedName>
    <definedName name="tdy" localSheetId="1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10" hidden="1">{"TAB1",#N/A,TRUE,"GENERAL";"TAB2",#N/A,TRUE,"GENERAL";"TAB3",#N/A,TRUE,"GENERAL";"TAB4",#N/A,TRUE,"GENERAL";"TAB5",#N/A,TRUE,"GENERAL"}</definedName>
    <definedName name="tdy" localSheetId="9" hidden="1">{"TAB1",#N/A,TRUE,"GENERAL";"TAB2",#N/A,TRUE,"GENERAL";"TAB3",#N/A,TRUE,"GENERAL";"TAB4",#N/A,TRUE,"GENERAL";"TAB5",#N/A,TRUE,"GENERAL"}</definedName>
    <definedName name="tdy" localSheetId="1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1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22JH">#REF!</definedName>
    <definedName name="TE32JH">#REF!</definedName>
    <definedName name="TE33JH">#REF!</definedName>
    <definedName name="TE42JH">#REF!</definedName>
    <definedName name="TE43JH">#REF!</definedName>
    <definedName name="TE44JH">#REF!</definedName>
    <definedName name="TE62JH">#REF!</definedName>
    <definedName name="TE63JH">#REF!</definedName>
    <definedName name="TE64JH">#REF!</definedName>
    <definedName name="TEBD33">#REF!</definedName>
    <definedName name="TEBD44">#REF!</definedName>
    <definedName name="TEE22JH">#REF!</definedName>
    <definedName name="TEE62JH">#REF!</definedName>
    <definedName name="TEEC32">#REF!</definedName>
    <definedName name="TEEHG3">#REF!</definedName>
    <definedName name="TEEP32">#REF!</definedName>
    <definedName name="TEEP753">#REF!</definedName>
    <definedName name="TEERED75X50">#REF!</definedName>
    <definedName name="TEERED90X40">#REF!</definedName>
    <definedName name="TEJA_TERMOACUSTICA_UPVC2mm">#REF!</definedName>
    <definedName name="TEJAB">#REF!</definedName>
    <definedName name="TEJAJ">#REF!</definedName>
    <definedName name="TEJATMA">#REF!</definedName>
    <definedName name="TEJAUPVC">#REF!</definedName>
    <definedName name="TEJAZINC">#REF!</definedName>
    <definedName name="TELACERR">#REF!</definedName>
    <definedName name="TELEP">#REF!</definedName>
    <definedName name="TELERA">#REF!</definedName>
    <definedName name="term">#REF!</definedName>
    <definedName name="terminadora">#REF!</definedName>
    <definedName name="terminales">#REF!</definedName>
    <definedName name="territoriales">#REF!</definedName>
    <definedName name="TESCH3">#REF!</definedName>
    <definedName name="tewst" localSheetId="6" hidden="1">{"TAB1",#N/A,TRUE,"GENERAL";"TAB2",#N/A,TRUE,"GENERAL";"TAB3",#N/A,TRUE,"GENERAL";"TAB4",#N/A,TRUE,"GENERAL";"TAB5",#N/A,TRUE,"GENERAL"}</definedName>
    <definedName name="tewst" localSheetId="14" hidden="1">{"TAB1",#N/A,TRUE,"GENERAL";"TAB2",#N/A,TRUE,"GENERAL";"TAB3",#N/A,TRUE,"GENERAL";"TAB4",#N/A,TRUE,"GENERAL";"TAB5",#N/A,TRUE,"GENERAL"}</definedName>
    <definedName name="tewst" localSheetId="1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9" hidden="1">{"TAB1",#N/A,TRUE,"GENERAL";"TAB2",#N/A,TRUE,"GENERAL";"TAB3",#N/A,TRUE,"GENERAL";"TAB4",#N/A,TRUE,"GENERAL";"TAB5",#N/A,TRUE,"GENERAL"}</definedName>
    <definedName name="tewst" localSheetId="1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1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6" hidden="1">{"via1",#N/A,TRUE,"general";"via2",#N/A,TRUE,"general";"via3",#N/A,TRUE,"general"}</definedName>
    <definedName name="teytrh" localSheetId="14" hidden="1">{"via1",#N/A,TRUE,"general";"via2",#N/A,TRUE,"general";"via3",#N/A,TRUE,"general"}</definedName>
    <definedName name="teytrh" localSheetId="1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10" hidden="1">{"via1",#N/A,TRUE,"general";"via2",#N/A,TRUE,"general";"via3",#N/A,TRUE,"general"}</definedName>
    <definedName name="teytrh" localSheetId="9" hidden="1">{"via1",#N/A,TRUE,"general";"via2",#N/A,TRUE,"general";"via3",#N/A,TRUE,"general"}</definedName>
    <definedName name="teytrh" localSheetId="1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11" hidden="1">{"via1",#N/A,TRUE,"general";"via2",#N/A,TRUE,"general";"via3",#N/A,TRUE,"general"}</definedName>
    <definedName name="teytrh" hidden="1">{"via1",#N/A,TRUE,"general";"via2",#N/A,TRUE,"general";"via3",#N/A,TRUE,"general"}</definedName>
    <definedName name="TGALV">#REF!</definedName>
    <definedName name="TGRASA">#REF!</definedName>
    <definedName name="TH10J">#REF!</definedName>
    <definedName name="thdh" localSheetId="6" hidden="1">{"TAB1",#N/A,TRUE,"GENERAL";"TAB2",#N/A,TRUE,"GENERAL";"TAB3",#N/A,TRUE,"GENERAL";"TAB4",#N/A,TRUE,"GENERAL";"TAB5",#N/A,TRUE,"GENERAL"}</definedName>
    <definedName name="thdh" localSheetId="14" hidden="1">{"TAB1",#N/A,TRUE,"GENERAL";"TAB2",#N/A,TRUE,"GENERAL";"TAB3",#N/A,TRUE,"GENERAL";"TAB4",#N/A,TRUE,"GENERAL";"TAB5",#N/A,TRUE,"GENERAL"}</definedName>
    <definedName name="thdh" localSheetId="1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9" hidden="1">{"TAB1",#N/A,TRUE,"GENERAL";"TAB2",#N/A,TRUE,"GENERAL";"TAB3",#N/A,TRUE,"GENERAL";"TAB4",#N/A,TRUE,"GENERAL";"TAB5",#N/A,TRUE,"GENERAL"}</definedName>
    <definedName name="thdh" localSheetId="1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1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JH">#REF!</definedName>
    <definedName name="THF6RO">#REF!</definedName>
    <definedName name="THF8JH">#REF!</definedName>
    <definedName name="thtj" localSheetId="6" hidden="1">{"via1",#N/A,TRUE,"general";"via2",#N/A,TRUE,"general";"via3",#N/A,TRUE,"general"}</definedName>
    <definedName name="thtj" localSheetId="14" hidden="1">{"via1",#N/A,TRUE,"general";"via2",#N/A,TRUE,"general";"via3",#N/A,TRUE,"general"}</definedName>
    <definedName name="thtj" localSheetId="1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10" hidden="1">{"via1",#N/A,TRUE,"general";"via2",#N/A,TRUE,"general";"via3",#N/A,TRUE,"general"}</definedName>
    <definedName name="thtj" localSheetId="9" hidden="1">{"via1",#N/A,TRUE,"general";"via2",#N/A,TRUE,"general";"via3",#N/A,TRUE,"general"}</definedName>
    <definedName name="thtj" localSheetId="1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11" hidden="1">{"via1",#N/A,TRUE,"general";"via2",#N/A,TRUE,"general";"via3",#N/A,TRUE,"general"}</definedName>
    <definedName name="thtj" hidden="1">{"via1",#N/A,TRUE,"general";"via2",#N/A,TRUE,"general";"via3",#N/A,TRUE,"general"}</definedName>
    <definedName name="Tipo_Cimentación">#REF!</definedName>
    <definedName name="TIPO_DE_ALCANTARILLADO">#REF!</definedName>
    <definedName name="Tipocimentacion">#REF!</definedName>
    <definedName name="_xlnm.Print_Titles" localSheetId="8">'2-Parque infantil'!$4:$8</definedName>
    <definedName name="_xlnm.Print_Titles" localSheetId="2">'2-Presupuesto'!$4:$8</definedName>
    <definedName name="_xlnm.Print_Titles" localSheetId="5">'4.1-APU Aux'!$4:$4</definedName>
    <definedName name="_xlnm.Print_Titles" localSheetId="6">'4-APU VIV'!$4:$4</definedName>
    <definedName name="_xlnm.Print_Titles" localSheetId="14">'6.2 PMGSA'!$6:$6</definedName>
    <definedName name="_xlnm.Print_Titles" localSheetId="16">'Base Calculo FM'!$2:$2</definedName>
    <definedName name="_xlnm.Print_Titles" localSheetId="3">'CANT URBANISMO'!$5:$5</definedName>
    <definedName name="_xlnm.Print_Titles" localSheetId="10">'Costos Administracion'!$5:$5</definedName>
    <definedName name="_xlnm.Print_Titles" localSheetId="4">'Otros Costos Admin'!$5:$5</definedName>
    <definedName name="_xlnm.Print_Titles">#N/A</definedName>
    <definedName name="Títulos_a_imprimir_IM">#REF!</definedName>
    <definedName name="TMMSEG">#REF!</definedName>
    <definedName name="TNOL24">#REF!</definedName>
    <definedName name="TNOL27">#REF!</definedName>
    <definedName name="TNOL30">#REF!</definedName>
    <definedName name="TNOL33">#REF!</definedName>
    <definedName name="TNOL36">#REF!</definedName>
    <definedName name="TNOV10">#REF!</definedName>
    <definedName name="TNOV12">#REF!</definedName>
    <definedName name="TNOV14">#REF!</definedName>
    <definedName name="TNOV16">#REF!</definedName>
    <definedName name="TNOV18">#REF!</definedName>
    <definedName name="TNOV20">#REF!</definedName>
    <definedName name="TNOV24">#REF!</definedName>
    <definedName name="TNOV27">#REF!</definedName>
    <definedName name="TNOV30">#REF!</definedName>
    <definedName name="TNOV33">#REF!</definedName>
    <definedName name="TNOV36">#REF!</definedName>
    <definedName name="TNOV4">#REF!</definedName>
    <definedName name="TNOV6">#REF!</definedName>
    <definedName name="TNOV8">#REF!</definedName>
    <definedName name="TODOANA">#REF!</definedName>
    <definedName name="TODOINSU">#REF!</definedName>
    <definedName name="TODOITEM">#REF!</definedName>
    <definedName name="TopEncargado">#REF!</definedName>
    <definedName name="Topo">#REF!</definedName>
    <definedName name="TORNI">#REF!</definedName>
    <definedName name="tortas" localSheetId="6" hidden="1">{"TAB1",#N/A,TRUE,"GENERAL";"TAB2",#N/A,TRUE,"GENERAL";"TAB3",#N/A,TRUE,"GENERAL";"TAB4",#N/A,TRUE,"GENERAL";"TAB5",#N/A,TRUE,"GENERAL"}</definedName>
    <definedName name="tortas" localSheetId="14" hidden="1">{"TAB1",#N/A,TRUE,"GENERAL";"TAB2",#N/A,TRUE,"GENERAL";"TAB3",#N/A,TRUE,"GENERAL";"TAB4",#N/A,TRUE,"GENERAL";"TAB5",#N/A,TRUE,"GENERAL"}</definedName>
    <definedName name="tortas" localSheetId="1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10" hidden="1">{"TAB1",#N/A,TRUE,"GENERAL";"TAB2",#N/A,TRUE,"GENERAL";"TAB3",#N/A,TRUE,"GENERAL";"TAB4",#N/A,TRUE,"GENERAL";"TAB5",#N/A,TRUE,"GENERAL"}</definedName>
    <definedName name="tortas" localSheetId="9" hidden="1">{"TAB1",#N/A,TRUE,"GENERAL";"TAB2",#N/A,TRUE,"GENERAL";"TAB3",#N/A,TRUE,"GENERAL";"TAB4",#N/A,TRUE,"GENERAL";"TAB5",#N/A,TRUE,"GENERAL"}</definedName>
    <definedName name="tortas" localSheetId="1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1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6" hidden="1">{"via1",#N/A,TRUE,"general";"via2",#N/A,TRUE,"general";"via3",#N/A,TRUE,"general"}</definedName>
    <definedName name="tortas2" localSheetId="14" hidden="1">{"via1",#N/A,TRUE,"general";"via2",#N/A,TRUE,"general";"via3",#N/A,TRUE,"general"}</definedName>
    <definedName name="tortas2" localSheetId="1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10" hidden="1">{"via1",#N/A,TRUE,"general";"via2",#N/A,TRUE,"general";"via3",#N/A,TRUE,"general"}</definedName>
    <definedName name="tortas2" localSheetId="9" hidden="1">{"via1",#N/A,TRUE,"general";"via2",#N/A,TRUE,"general";"via3",#N/A,TRUE,"general"}</definedName>
    <definedName name="tortas2" localSheetId="1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11" hidden="1">{"via1",#N/A,TRUE,"general";"via2",#N/A,TRUE,"general";"via3",#N/A,TRUE,"general"}</definedName>
    <definedName name="tortas2" hidden="1">{"via1",#N/A,TRUE,"general";"via2",#N/A,TRUE,"general";"via3",#N/A,TRUE,"general"}</definedName>
    <definedName name="Tot_Act01">#REF!</definedName>
    <definedName name="Tot_Act02">#REF!</definedName>
    <definedName name="Tot_Act03">#REF!</definedName>
    <definedName name="TotalOpti">#REF!</definedName>
    <definedName name="TOTALOPTIM">#REF!</definedName>
    <definedName name="TOTALOPTIMIZACION">#REF!</definedName>
    <definedName name="TOTALREPOS">#REF!</definedName>
    <definedName name="TOTALREPOSICION">#REF!</definedName>
    <definedName name="TP">#REF!</definedName>
    <definedName name="TPEAD1008">#REF!</definedName>
    <definedName name="TPFU12">#REF!</definedName>
    <definedName name="TPVCME">#REF!</definedName>
    <definedName name="TPVCP1">#REF!</definedName>
    <definedName name="TPVCP131">#REF!</definedName>
    <definedName name="TPVCR2110">#REF!</definedName>
    <definedName name="TPVCR212">#REF!</definedName>
    <definedName name="TPVCR213">#REF!</definedName>
    <definedName name="TPVCR214">#REF!</definedName>
    <definedName name="TPVCR216">#REF!</definedName>
    <definedName name="TPVCR218">#REF!</definedName>
    <definedName name="TPVCR263">#REF!</definedName>
    <definedName name="TPVCR264">#REF!</definedName>
    <definedName name="TPVCS3">#REF!</definedName>
    <definedName name="TPVCS4">#REF!</definedName>
    <definedName name="TPVCS803">#REF!</definedName>
    <definedName name="TPVTC">#REF!</definedName>
    <definedName name="tr" localSheetId="6" hidden="1">{"TAB1",#N/A,TRUE,"GENERAL";"TAB2",#N/A,TRUE,"GENERAL";"TAB3",#N/A,TRUE,"GENERAL";"TAB4",#N/A,TRUE,"GENERAL";"TAB5",#N/A,TRUE,"GENERAL"}</definedName>
    <definedName name="tr" localSheetId="14" hidden="1">{"TAB1",#N/A,TRUE,"GENERAL";"TAB2",#N/A,TRUE,"GENERAL";"TAB3",#N/A,TRUE,"GENERAL";"TAB4",#N/A,TRUE,"GENERAL";"TAB5",#N/A,TRUE,"GENERAL"}</definedName>
    <definedName name="tr" localSheetId="1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10" hidden="1">{"TAB1",#N/A,TRUE,"GENERAL";"TAB2",#N/A,TRUE,"GENERAL";"TAB3",#N/A,TRUE,"GENERAL";"TAB4",#N/A,TRUE,"GENERAL";"TAB5",#N/A,TRUE,"GENERAL"}</definedName>
    <definedName name="tr" localSheetId="9" hidden="1">{"TAB1",#N/A,TRUE,"GENERAL";"TAB2",#N/A,TRUE,"GENERAL";"TAB3",#N/A,TRUE,"GENERAL";"TAB4",#N/A,TRUE,"GENERAL";"TAB5",#N/A,TRUE,"GENERAL"}</definedName>
    <definedName name="tr" localSheetId="13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1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mites">#REF!</definedName>
    <definedName name="tramos">#REF!</definedName>
    <definedName name="TRANA">#REF!</definedName>
    <definedName name="TRANAG">#REF!</definedName>
    <definedName name="TRANAR">#REF!</definedName>
    <definedName name="TRANC">#REF!</definedName>
    <definedName name="TRANMA">#REF!</definedName>
    <definedName name="TRANMC">#REF!</definedName>
    <definedName name="TRANS">#REF!</definedName>
    <definedName name="TRANS_AGREGADOS">#REF!</definedName>
    <definedName name="TRANS_CEMENTO">#REF!</definedName>
    <definedName name="TRANSINT">#REF!</definedName>
    <definedName name="TRANSP_CEMENTO">#REF!</definedName>
    <definedName name="TRANSPER">#REF!</definedName>
    <definedName name="TRANSPOAGREG">#REF!</definedName>
    <definedName name="TRANSPORI" localSheetId="12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#REF!</definedName>
    <definedName name="TRANSPORTE_CEMENTO">#REF!</definedName>
    <definedName name="TRANSPORTE_MULAR_AGREGADOS">#REF!</definedName>
    <definedName name="TRANSPORTE_MULAR_CEMENTO">#REF!</definedName>
    <definedName name="Transporte_volco">#REF!</definedName>
    <definedName name="TRANSPORTEMULAR_AGREGADOS">#REF!</definedName>
    <definedName name="tre">#REF!</definedName>
    <definedName name="tres">#REF!</definedName>
    <definedName name="trest" localSheetId="6" hidden="1">{"TAB1",#N/A,TRUE,"GENERAL";"TAB2",#N/A,TRUE,"GENERAL";"TAB3",#N/A,TRUE,"GENERAL";"TAB4",#N/A,TRUE,"GENERAL";"TAB5",#N/A,TRUE,"GENERAL"}</definedName>
    <definedName name="trest" localSheetId="14" hidden="1">{"TAB1",#N/A,TRUE,"GENERAL";"TAB2",#N/A,TRUE,"GENERAL";"TAB3",#N/A,TRUE,"GENERAL";"TAB4",#N/A,TRUE,"GENERAL";"TAB5",#N/A,TRUE,"GENERAL"}</definedName>
    <definedName name="trest" localSheetId="1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10" hidden="1">{"TAB1",#N/A,TRUE,"GENERAL";"TAB2",#N/A,TRUE,"GENERAL";"TAB3",#N/A,TRUE,"GENERAL";"TAB4",#N/A,TRUE,"GENERAL";"TAB5",#N/A,TRUE,"GENERAL"}</definedName>
    <definedName name="trest" localSheetId="9" hidden="1">{"TAB1",#N/A,TRUE,"GENERAL";"TAB2",#N/A,TRUE,"GENERAL";"TAB3",#N/A,TRUE,"GENERAL";"TAB4",#N/A,TRUE,"GENERAL";"TAB5",#N/A,TRUE,"GENERAL"}</definedName>
    <definedName name="trest" localSheetId="1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1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14" hidden="1">{"TAB1",#N/A,TRUE,"GENERAL";"TAB2",#N/A,TRUE,"GENERAL";"TAB3",#N/A,TRUE,"GENERAL";"TAB4",#N/A,TRUE,"GENERAL";"TAB5",#N/A,TRUE,"GENERAL"}</definedName>
    <definedName name="tret" localSheetId="1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9" hidden="1">{"TAB1",#N/A,TRUE,"GENERAL";"TAB2",#N/A,TRUE,"GENERAL";"TAB3",#N/A,TRUE,"GENERAL";"TAB4",#N/A,TRUE,"GENERAL";"TAB5",#N/A,TRUE,"GENERAL"}</definedName>
    <definedName name="tret" localSheetId="1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1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6" hidden="1">{"via1",#N/A,TRUE,"general";"via2",#N/A,TRUE,"general";"via3",#N/A,TRUE,"general"}</definedName>
    <definedName name="trh" localSheetId="14" hidden="1">{"via1",#N/A,TRUE,"general";"via2",#N/A,TRUE,"general";"via3",#N/A,TRUE,"general"}</definedName>
    <definedName name="trh" localSheetId="1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10" hidden="1">{"via1",#N/A,TRUE,"general";"via2",#N/A,TRUE,"general";"via3",#N/A,TRUE,"general"}</definedName>
    <definedName name="trh" localSheetId="9" hidden="1">{"via1",#N/A,TRUE,"general";"via2",#N/A,TRUE,"general";"via3",#N/A,TRUE,"general"}</definedName>
    <definedName name="trh" localSheetId="1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1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14" hidden="1">{"via1",#N/A,TRUE,"general";"via2",#N/A,TRUE,"general";"via3",#N/A,TRUE,"general"}</definedName>
    <definedName name="trhfh" localSheetId="1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9" hidden="1">{"via1",#N/A,TRUE,"general";"via2",#N/A,TRUE,"general";"via3",#N/A,TRUE,"general"}</definedName>
    <definedName name="trhfh" localSheetId="1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11" hidden="1">{"via1",#N/A,TRUE,"general";"via2",#N/A,TRUE,"general";"via3",#N/A,TRUE,"general"}</definedName>
    <definedName name="trhfh" hidden="1">{"via1",#N/A,TRUE,"general";"via2",#N/A,TRUE,"general";"via3",#N/A,TRUE,"general"}</definedName>
    <definedName name="TRIPLEX">#REF!</definedName>
    <definedName name="trit">#REF!</definedName>
    <definedName name="TRITM">#REF!</definedName>
    <definedName name="TRITU">#REF!</definedName>
    <definedName name="TRITU1">#REF!</definedName>
    <definedName name="TRITURADO_3_4">#REF!</definedName>
    <definedName name="TRITURADO3_4">#REF!</definedName>
    <definedName name="trjfgjh" localSheetId="6" hidden="1">{"via1",#N/A,TRUE,"general";"via2",#N/A,TRUE,"general";"via3",#N/A,TRUE,"general"}</definedName>
    <definedName name="trjfgjh" localSheetId="14" hidden="1">{"via1",#N/A,TRUE,"general";"via2",#N/A,TRUE,"general";"via3",#N/A,TRUE,"general"}</definedName>
    <definedName name="trjfgjh" localSheetId="1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9" hidden="1">{"via1",#N/A,TRUE,"general";"via2",#N/A,TRUE,"general";"via3",#N/A,TRUE,"general"}</definedName>
    <definedName name="trjfgjh" localSheetId="1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11" hidden="1">{"via1",#N/A,TRUE,"general";"via2",#N/A,TRUE,"general";"via3",#N/A,TRUE,"general"}</definedName>
    <definedName name="trjfgjh" hidden="1">{"via1",#N/A,TRUE,"general";"via2",#N/A,TRUE,"general";"via3",#N/A,TRUE,"general"}</definedName>
    <definedName name="Tronzadora">#REF!</definedName>
    <definedName name="TROZADO">#REF!</definedName>
    <definedName name="tru" localSheetId="6" hidden="1">{"via1",#N/A,TRUE,"general";"via2",#N/A,TRUE,"general";"via3",#N/A,TRUE,"general"}</definedName>
    <definedName name="tru" localSheetId="14" hidden="1">{"via1",#N/A,TRUE,"general";"via2",#N/A,TRUE,"general";"via3",#N/A,TRUE,"general"}</definedName>
    <definedName name="tru" localSheetId="1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9" hidden="1">{"via1",#N/A,TRUE,"general";"via2",#N/A,TRUE,"general";"via3",#N/A,TRUE,"general"}</definedName>
    <definedName name="tru" localSheetId="1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1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14" hidden="1">{"via1",#N/A,TRUE,"general";"via2",#N/A,TRUE,"general";"via3",#N/A,TRUE,"general"}</definedName>
    <definedName name="truds" localSheetId="1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9" hidden="1">{"via1",#N/A,TRUE,"general";"via2",#N/A,TRUE,"general";"via3",#N/A,TRUE,"general"}</definedName>
    <definedName name="truds" localSheetId="1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1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14" hidden="1">{"via1",#N/A,TRUE,"general";"via2",#N/A,TRUE,"general";"via3",#N/A,TRUE,"general"}</definedName>
    <definedName name="trutu" localSheetId="1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9" hidden="1">{"via1",#N/A,TRUE,"general";"via2",#N/A,TRUE,"general";"via3",#N/A,TRUE,"general"}</definedName>
    <definedName name="trutu" localSheetId="1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1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14" hidden="1">{"via1",#N/A,TRUE,"general";"via2",#N/A,TRUE,"general";"via3",#N/A,TRUE,"general"}</definedName>
    <definedName name="trydfg" localSheetId="1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9" hidden="1">{"via1",#N/A,TRUE,"general";"via2",#N/A,TRUE,"general";"via3",#N/A,TRUE,"general"}</definedName>
    <definedName name="trydfg" localSheetId="1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1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14" hidden="1">{"via1",#N/A,TRUE,"general";"via2",#N/A,TRUE,"general";"via3",#N/A,TRUE,"general"}</definedName>
    <definedName name="trydtrygf" localSheetId="1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9" hidden="1">{"via1",#N/A,TRUE,"general";"via2",#N/A,TRUE,"general";"via3",#N/A,TRUE,"general"}</definedName>
    <definedName name="trydtrygf" localSheetId="1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1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14" hidden="1">{"TAB1",#N/A,TRUE,"GENERAL";"TAB2",#N/A,TRUE,"GENERAL";"TAB3",#N/A,TRUE,"GENERAL";"TAB4",#N/A,TRUE,"GENERAL";"TAB5",#N/A,TRUE,"GENERAL"}</definedName>
    <definedName name="tryery" localSheetId="1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9" hidden="1">{"TAB1",#N/A,TRUE,"GENERAL";"TAB2",#N/A,TRUE,"GENERAL";"TAB3",#N/A,TRUE,"GENERAL";"TAB4",#N/A,TRUE,"GENERAL";"TAB5",#N/A,TRUE,"GENERAL"}</definedName>
    <definedName name="tryery" localSheetId="1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1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14" hidden="1">{"TAB1",#N/A,TRUE,"GENERAL";"TAB2",#N/A,TRUE,"GENERAL";"TAB3",#N/A,TRUE,"GENERAL";"TAB4",#N/A,TRUE,"GENERAL";"TAB5",#N/A,TRUE,"GENERAL"}</definedName>
    <definedName name="tryi6" localSheetId="1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9" hidden="1">{"TAB1",#N/A,TRUE,"GENERAL";"TAB2",#N/A,TRUE,"GENERAL";"TAB3",#N/A,TRUE,"GENERAL";"TAB4",#N/A,TRUE,"GENERAL";"TAB5",#N/A,TRUE,"GENERAL"}</definedName>
    <definedName name="tryi6" localSheetId="1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1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6" hidden="1">{"via1",#N/A,TRUE,"general";"via2",#N/A,TRUE,"general";"via3",#N/A,TRUE,"general"}</definedName>
    <definedName name="tryrth" localSheetId="14" hidden="1">{"via1",#N/A,TRUE,"general";"via2",#N/A,TRUE,"general";"via3",#N/A,TRUE,"general"}</definedName>
    <definedName name="tryrth" localSheetId="1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10" hidden="1">{"via1",#N/A,TRUE,"general";"via2",#N/A,TRUE,"general";"via3",#N/A,TRUE,"general"}</definedName>
    <definedName name="tryrth" localSheetId="9" hidden="1">{"via1",#N/A,TRUE,"general";"via2",#N/A,TRUE,"general";"via3",#N/A,TRUE,"general"}</definedName>
    <definedName name="tryrth" localSheetId="1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11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6" hidden="1">{"TAB1",#N/A,TRUE,"GENERAL";"TAB2",#N/A,TRUE,"GENERAL";"TAB3",#N/A,TRUE,"GENERAL";"TAB4",#N/A,TRUE,"GENERAL";"TAB5",#N/A,TRUE,"GENERAL"}</definedName>
    <definedName name="tsert" localSheetId="14" hidden="1">{"TAB1",#N/A,TRUE,"GENERAL";"TAB2",#N/A,TRUE,"GENERAL";"TAB3",#N/A,TRUE,"GENERAL";"TAB4",#N/A,TRUE,"GENERAL";"TAB5",#N/A,TRUE,"GENERAL"}</definedName>
    <definedName name="tsert" localSheetId="1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9" hidden="1">{"TAB1",#N/A,TRUE,"GENERAL";"TAB2",#N/A,TRUE,"GENERAL";"TAB3",#N/A,TRUE,"GENERAL";"TAB4",#N/A,TRUE,"GENERAL";"TAB5",#N/A,TRUE,"GENERAL"}</definedName>
    <definedName name="tsert" localSheetId="1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1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6" hidden="1">{"via1",#N/A,TRUE,"general";"via2",#N/A,TRUE,"general";"via3",#N/A,TRUE,"general"}</definedName>
    <definedName name="TTR" localSheetId="14" hidden="1">{"via1",#N/A,TRUE,"general";"via2",#N/A,TRUE,"general";"via3",#N/A,TRUE,"general"}</definedName>
    <definedName name="TTR" localSheetId="1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10" hidden="1">{"via1",#N/A,TRUE,"general";"via2",#N/A,TRUE,"general";"via3",#N/A,TRUE,"general"}</definedName>
    <definedName name="TTR" localSheetId="9" hidden="1">{"via1",#N/A,TRUE,"general";"via2",#N/A,TRUE,"general";"via3",#N/A,TRUE,"general"}</definedName>
    <definedName name="TTR" localSheetId="1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1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14" hidden="1">{"via1",#N/A,TRUE,"general";"via2",#N/A,TRUE,"general";"via3",#N/A,TRUE,"general"}</definedName>
    <definedName name="ttrff" localSheetId="1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9" hidden="1">{"via1",#N/A,TRUE,"general";"via2",#N/A,TRUE,"general";"via3",#N/A,TRUE,"general"}</definedName>
    <definedName name="ttrff" localSheetId="1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1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14" hidden="1">{"TAB1",#N/A,TRUE,"GENERAL";"TAB2",#N/A,TRUE,"GENERAL";"TAB3",#N/A,TRUE,"GENERAL";"TAB4",#N/A,TRUE,"GENERAL";"TAB5",#N/A,TRUE,"GENERAL"}</definedName>
    <definedName name="ttt" localSheetId="1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9" hidden="1">{"TAB1",#N/A,TRUE,"GENERAL";"TAB2",#N/A,TRUE,"GENERAL";"TAB3",#N/A,TRUE,"GENERAL";"TAB4",#N/A,TRUE,"GENERAL";"TAB5",#N/A,TRUE,"GENERAL"}</definedName>
    <definedName name="ttt" localSheetId="1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1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6" hidden="1">{"via1",#N/A,TRUE,"general";"via2",#N/A,TRUE,"general";"via3",#N/A,TRUE,"general"}</definedName>
    <definedName name="tttt7" localSheetId="14" hidden="1">{"via1",#N/A,TRUE,"general";"via2",#N/A,TRUE,"general";"via3",#N/A,TRUE,"general"}</definedName>
    <definedName name="tttt7" localSheetId="1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10" hidden="1">{"via1",#N/A,TRUE,"general";"via2",#N/A,TRUE,"general";"via3",#N/A,TRUE,"general"}</definedName>
    <definedName name="tttt7" localSheetId="9" hidden="1">{"via1",#N/A,TRUE,"general";"via2",#N/A,TRUE,"general";"via3",#N/A,TRUE,"general"}</definedName>
    <definedName name="tttt7" localSheetId="1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1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14" hidden="1">{"TAB1",#N/A,TRUE,"GENERAL";"TAB2",#N/A,TRUE,"GENERAL";"TAB3",#N/A,TRUE,"GENERAL";"TAB4",#N/A,TRUE,"GENERAL";"TAB5",#N/A,TRUE,"GENERAL"}</definedName>
    <definedName name="tttthy" localSheetId="1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9" hidden="1">{"TAB1",#N/A,TRUE,"GENERAL";"TAB2",#N/A,TRUE,"GENERAL";"TAB3",#N/A,TRUE,"GENERAL";"TAB4",#N/A,TRUE,"GENERAL";"TAB5",#N/A,TRUE,"GENERAL"}</definedName>
    <definedName name="tttthy" localSheetId="1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1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6" hidden="1">{"via1",#N/A,TRUE,"general";"via2",#N/A,TRUE,"general";"via3",#N/A,TRUE,"general"}</definedName>
    <definedName name="ttttr" localSheetId="14" hidden="1">{"via1",#N/A,TRUE,"general";"via2",#N/A,TRUE,"general";"via3",#N/A,TRUE,"general"}</definedName>
    <definedName name="ttttr" localSheetId="1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10" hidden="1">{"via1",#N/A,TRUE,"general";"via2",#N/A,TRUE,"general";"via3",#N/A,TRUE,"general"}</definedName>
    <definedName name="ttttr" localSheetId="9" hidden="1">{"via1",#N/A,TRUE,"general";"via2",#N/A,TRUE,"general";"via3",#N/A,TRUE,"general"}</definedName>
    <definedName name="ttttr" localSheetId="1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1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14" hidden="1">{"TAB1",#N/A,TRUE,"GENERAL";"TAB2",#N/A,TRUE,"GENERAL";"TAB3",#N/A,TRUE,"GENERAL";"TAB4",#N/A,TRUE,"GENERAL";"TAB5",#N/A,TRUE,"GENERAL"}</definedName>
    <definedName name="ttttt" localSheetId="1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9" hidden="1">{"TAB1",#N/A,TRUE,"GENERAL";"TAB2",#N/A,TRUE,"GENERAL";"TAB3",#N/A,TRUE,"GENERAL";"TAB4",#N/A,TRUE,"GENERAL";"TAB5",#N/A,TRUE,"GENERAL"}</definedName>
    <definedName name="ttttt" localSheetId="1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1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6" hidden="1">{"via1",#N/A,TRUE,"general";"via2",#N/A,TRUE,"general";"via3",#N/A,TRUE,"general"}</definedName>
    <definedName name="tu" localSheetId="14" hidden="1">{"via1",#N/A,TRUE,"general";"via2",#N/A,TRUE,"general";"via3",#N/A,TRUE,"general"}</definedName>
    <definedName name="tu" localSheetId="1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10" hidden="1">{"via1",#N/A,TRUE,"general";"via2",#N/A,TRUE,"general";"via3",#N/A,TRUE,"general"}</definedName>
    <definedName name="tu" localSheetId="9" hidden="1">{"via1",#N/A,TRUE,"general";"via2",#N/A,TRUE,"general";"via3",#N/A,TRUE,"general"}</definedName>
    <definedName name="tu" localSheetId="1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11" hidden="1">{"via1",#N/A,TRUE,"general";"via2",#N/A,TRUE,"general";"via3",#N/A,TRUE,"general"}</definedName>
    <definedName name="tu" hidden="1">{"via1",#N/A,TRUE,"general";"via2",#N/A,TRUE,"general";"via3",#N/A,TRUE,"general"}</definedName>
    <definedName name="TUAC10">#REF!</definedName>
    <definedName name="TUAC12">#REF!</definedName>
    <definedName name="TUAC14">#REF!</definedName>
    <definedName name="TUAC16">#REF!</definedName>
    <definedName name="TUAC4">#REF!</definedName>
    <definedName name="TUAC6">#REF!</definedName>
    <definedName name="TUB14HD">#REF!</definedName>
    <definedName name="TUB16HD">#REF!</definedName>
    <definedName name="TUB4PERF">#REF!</definedName>
    <definedName name="TUB8AC">#REF!</definedName>
    <definedName name="TUBERÍA_GALVANIZADA2PULG_calibre14">#REF!</definedName>
    <definedName name="Tubería_PVC_alcantarillado_36___Inc.Transporte">#REF!</definedName>
    <definedName name="TUBERÍASVÁLVULASACCESORIOS">#REF!</definedName>
    <definedName name="TUBNE">#REF!</definedName>
    <definedName name="Tubo_rectangular_100x40x1.5_mm">#REF!</definedName>
    <definedName name="TUBS2">#REF!</definedName>
    <definedName name="TUBS3">#REF!</definedName>
    <definedName name="TUBS4">#REF!</definedName>
    <definedName name="TUBS6">#REF!</definedName>
    <definedName name="TUBSANI4">#REF!</definedName>
    <definedName name="TUBUM218">#REF!</definedName>
    <definedName name="TUERCA">#REF!</definedName>
    <definedName name="TUERCA1">#REF!</definedName>
    <definedName name="TUERCA7">#REF!</definedName>
    <definedName name="TUHD10">#REF!</definedName>
    <definedName name="TUHD16">#REF!</definedName>
    <definedName name="tur" localSheetId="6" hidden="1">{"TAB1",#N/A,TRUE,"GENERAL";"TAB2",#N/A,TRUE,"GENERAL";"TAB3",#N/A,TRUE,"GENERAL";"TAB4",#N/A,TRUE,"GENERAL";"TAB5",#N/A,TRUE,"GENERAL"}</definedName>
    <definedName name="tur" localSheetId="14" hidden="1">{"TAB1",#N/A,TRUE,"GENERAL";"TAB2",#N/A,TRUE,"GENERAL";"TAB3",#N/A,TRUE,"GENERAL";"TAB4",#N/A,TRUE,"GENERAL";"TAB5",#N/A,TRUE,"GENERAL"}</definedName>
    <definedName name="tur" localSheetId="1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10" hidden="1">{"TAB1",#N/A,TRUE,"GENERAL";"TAB2",#N/A,TRUE,"GENERAL";"TAB3",#N/A,TRUE,"GENERAL";"TAB4",#N/A,TRUE,"GENERAL";"TAB5",#N/A,TRUE,"GENERAL"}</definedName>
    <definedName name="tur" localSheetId="9" hidden="1">{"TAB1",#N/A,TRUE,"GENERAL";"TAB2",#N/A,TRUE,"GENERAL";"TAB3",#N/A,TRUE,"GENERAL";"TAB4",#N/A,TRUE,"GENERAL";"TAB5",#N/A,TRUE,"GENERAL"}</definedName>
    <definedName name="tur" localSheetId="1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1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14" hidden="1">{"TAB1",#N/A,TRUE,"GENERAL";"TAB2",#N/A,TRUE,"GENERAL";"TAB3",#N/A,TRUE,"GENERAL";"TAB4",#N/A,TRUE,"GENERAL";"TAB5",#N/A,TRUE,"GENERAL"}</definedName>
    <definedName name="turu" localSheetId="1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9" hidden="1">{"TAB1",#N/A,TRUE,"GENERAL";"TAB2",#N/A,TRUE,"GENERAL";"TAB3",#N/A,TRUE,"GENERAL";"TAB4",#N/A,TRUE,"GENERAL";"TAB5",#N/A,TRUE,"GENERAL"}</definedName>
    <definedName name="turu" localSheetId="1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1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14" hidden="1">{"TAB1",#N/A,TRUE,"GENERAL";"TAB2",#N/A,TRUE,"GENERAL";"TAB3",#N/A,TRUE,"GENERAL";"TAB4",#N/A,TRUE,"GENERAL";"TAB5",#N/A,TRUE,"GENERAL"}</definedName>
    <definedName name="twer" localSheetId="1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9" hidden="1">{"TAB1",#N/A,TRUE,"GENERAL";"TAB2",#N/A,TRUE,"GENERAL";"TAB3",#N/A,TRUE,"GENERAL";"TAB4",#N/A,TRUE,"GENERAL";"TAB5",#N/A,TRUE,"GENERAL"}</definedName>
    <definedName name="twer" localSheetId="1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1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14" hidden="1">{"TAB1",#N/A,TRUE,"GENERAL";"TAB2",#N/A,TRUE,"GENERAL";"TAB3",#N/A,TRUE,"GENERAL";"TAB4",#N/A,TRUE,"GENERAL";"TAB5",#N/A,TRUE,"GENERAL"}</definedName>
    <definedName name="twet" localSheetId="1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9" hidden="1">{"TAB1",#N/A,TRUE,"GENERAL";"TAB2",#N/A,TRUE,"GENERAL";"TAB3",#N/A,TRUE,"GENERAL";"TAB4",#N/A,TRUE,"GENERAL";"TAB5",#N/A,TRUE,"GENERAL"}</definedName>
    <definedName name="twet" localSheetId="1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1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6" hidden="1">{"via1",#N/A,TRUE,"general";"via2",#N/A,TRUE,"general";"via3",#N/A,TRUE,"general"}</definedName>
    <definedName name="ty" localSheetId="14" hidden="1">{"via1",#N/A,TRUE,"general";"via2",#N/A,TRUE,"general";"via3",#N/A,TRUE,"general"}</definedName>
    <definedName name="ty" localSheetId="1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10" hidden="1">{"via1",#N/A,TRUE,"general";"via2",#N/A,TRUE,"general";"via3",#N/A,TRUE,"general"}</definedName>
    <definedName name="ty" localSheetId="9" hidden="1">{"via1",#N/A,TRUE,"general";"via2",#N/A,TRUE,"general";"via3",#N/A,TRUE,"general"}</definedName>
    <definedName name="ty" localSheetId="13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1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14" hidden="1">{"via1",#N/A,TRUE,"general";"via2",#N/A,TRUE,"general";"via3",#N/A,TRUE,"general"}</definedName>
    <definedName name="tyery" localSheetId="1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9" hidden="1">{"via1",#N/A,TRUE,"general";"via2",#N/A,TRUE,"general";"via3",#N/A,TRUE,"general"}</definedName>
    <definedName name="tyery" localSheetId="1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1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14" hidden="1">{"TAB1",#N/A,TRUE,"GENERAL";"TAB2",#N/A,TRUE,"GENERAL";"TAB3",#N/A,TRUE,"GENERAL";"TAB4",#N/A,TRUE,"GENERAL";"TAB5",#N/A,TRUE,"GENERAL"}</definedName>
    <definedName name="tyj" localSheetId="1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10" hidden="1">{"TAB1",#N/A,TRUE,"GENERAL";"TAB2",#N/A,TRUE,"GENERAL";"TAB3",#N/A,TRUE,"GENERAL";"TAB4",#N/A,TRUE,"GENERAL";"TAB5",#N/A,TRUE,"GENERAL"}</definedName>
    <definedName name="tyj" localSheetId="9" hidden="1">{"TAB1",#N/A,TRUE,"GENERAL";"TAB2",#N/A,TRUE,"GENERAL";"TAB3",#N/A,TRUE,"GENERAL";"TAB4",#N/A,TRUE,"GENERAL";"TAB5",#N/A,TRUE,"GENERAL"}</definedName>
    <definedName name="tyj" localSheetId="1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1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14" hidden="1">{"TAB1",#N/A,TRUE,"GENERAL";"TAB2",#N/A,TRUE,"GENERAL";"TAB3",#N/A,TRUE,"GENERAL";"TAB4",#N/A,TRUE,"GENERAL";"TAB5",#N/A,TRUE,"GENERAL"}</definedName>
    <definedName name="tyjtyj" localSheetId="1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9" hidden="1">{"TAB1",#N/A,TRUE,"GENERAL";"TAB2",#N/A,TRUE,"GENERAL";"TAB3",#N/A,TRUE,"GENERAL";"TAB4",#N/A,TRUE,"GENERAL";"TAB5",#N/A,TRUE,"GENERAL"}</definedName>
    <definedName name="tyjtyj" localSheetId="1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1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14" hidden="1">{"TAB1",#N/A,TRUE,"GENERAL";"TAB2",#N/A,TRUE,"GENERAL";"TAB3",#N/A,TRUE,"GENERAL";"TAB4",#N/A,TRUE,"GENERAL";"TAB5",#N/A,TRUE,"GENERAL"}</definedName>
    <definedName name="tyjytjuyjuy" localSheetId="1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9" hidden="1">{"TAB1",#N/A,TRUE,"GENERAL";"TAB2",#N/A,TRUE,"GENERAL";"TAB3",#N/A,TRUE,"GENERAL";"TAB4",#N/A,TRUE,"GENERAL";"TAB5",#N/A,TRUE,"GENERAL"}</definedName>
    <definedName name="tyjytjuyjuy" localSheetId="1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1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6" hidden="1">{"via1",#N/A,TRUE,"general";"via2",#N/A,TRUE,"general";"via3",#N/A,TRUE,"general"}</definedName>
    <definedName name="tyk" localSheetId="14" hidden="1">{"via1",#N/A,TRUE,"general";"via2",#N/A,TRUE,"general";"via3",#N/A,TRUE,"general"}</definedName>
    <definedName name="tyk" localSheetId="1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10" hidden="1">{"via1",#N/A,TRUE,"general";"via2",#N/A,TRUE,"general";"via3",#N/A,TRUE,"general"}</definedName>
    <definedName name="tyk" localSheetId="9" hidden="1">{"via1",#N/A,TRUE,"general";"via2",#N/A,TRUE,"general";"via3",#N/A,TRUE,"general"}</definedName>
    <definedName name="tyk" localSheetId="1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1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14" hidden="1">{"via1",#N/A,TRUE,"general";"via2",#N/A,TRUE,"general";"via3",#N/A,TRUE,"general"}</definedName>
    <definedName name="tym" localSheetId="1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9" hidden="1">{"via1",#N/A,TRUE,"general";"via2",#N/A,TRUE,"general";"via3",#N/A,TRUE,"general"}</definedName>
    <definedName name="tym" localSheetId="1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1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14" hidden="1">{"via1",#N/A,TRUE,"general";"via2",#N/A,TRUE,"general";"via3",#N/A,TRUE,"general"}</definedName>
    <definedName name="tyr" localSheetId="1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9" hidden="1">{"via1",#N/A,TRUE,"general";"via2",#N/A,TRUE,"general";"via3",#N/A,TRUE,"general"}</definedName>
    <definedName name="tyr" localSheetId="1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11" hidden="1">{"via1",#N/A,TRUE,"general";"via2",#N/A,TRUE,"general";"via3",#N/A,TRUE,"general"}</definedName>
    <definedName name="tyr" hidden="1">{"via1",#N/A,TRUE,"general";"via2",#N/A,TRUE,"general";"via3",#N/A,TRUE,"general"}</definedName>
    <definedName name="tys">#REF!</definedName>
    <definedName name="tytgfhgfh" localSheetId="6" hidden="1">{"TAB1",#N/A,TRUE,"GENERAL";"TAB2",#N/A,TRUE,"GENERAL";"TAB3",#N/A,TRUE,"GENERAL";"TAB4",#N/A,TRUE,"GENERAL";"TAB5",#N/A,TRUE,"GENERAL"}</definedName>
    <definedName name="tytgfhgfh" localSheetId="14" hidden="1">{"TAB1",#N/A,TRUE,"GENERAL";"TAB2",#N/A,TRUE,"GENERAL";"TAB3",#N/A,TRUE,"GENERAL";"TAB4",#N/A,TRUE,"GENERAL";"TAB5",#N/A,TRUE,"GENERAL"}</definedName>
    <definedName name="tytgfhgfh" localSheetId="1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9" hidden="1">{"TAB1",#N/A,TRUE,"GENERAL";"TAB2",#N/A,TRUE,"GENERAL";"TAB3",#N/A,TRUE,"GENERAL";"TAB4",#N/A,TRUE,"GENERAL";"TAB5",#N/A,TRUE,"GENERAL"}</definedName>
    <definedName name="tytgfhgfh" localSheetId="1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1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14" hidden="1">{"TAB1",#N/A,TRUE,"GENERAL";"TAB2",#N/A,TRUE,"GENERAL";"TAB3",#N/A,TRUE,"GENERAL";"TAB4",#N/A,TRUE,"GENERAL";"TAB5",#N/A,TRUE,"GENERAL"}</definedName>
    <definedName name="tyty" localSheetId="1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9" hidden="1">{"TAB1",#N/A,TRUE,"GENERAL";"TAB2",#N/A,TRUE,"GENERAL";"TAB3",#N/A,TRUE,"GENERAL";"TAB4",#N/A,TRUE,"GENERAL";"TAB5",#N/A,TRUE,"GENERAL"}</definedName>
    <definedName name="tyty" localSheetId="1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1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14" hidden="1">{"TAB1",#N/A,TRUE,"GENERAL";"TAB2",#N/A,TRUE,"GENERAL";"TAB3",#N/A,TRUE,"GENERAL";"TAB4",#N/A,TRUE,"GENERAL";"TAB5",#N/A,TRUE,"GENERAL"}</definedName>
    <definedName name="TYUIYI" localSheetId="1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9" hidden="1">{"TAB1",#N/A,TRUE,"GENERAL";"TAB2",#N/A,TRUE,"GENERAL";"TAB3",#N/A,TRUE,"GENERAL";"TAB4",#N/A,TRUE,"GENERAL";"TAB5",#N/A,TRUE,"GENERAL"}</definedName>
    <definedName name="TYUIYI" localSheetId="1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1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14" hidden="1">{"TAB1",#N/A,TRUE,"GENERAL";"TAB2",#N/A,TRUE,"GENERAL";"TAB3",#N/A,TRUE,"GENERAL";"TAB4",#N/A,TRUE,"GENERAL";"TAB5",#N/A,TRUE,"GENERAL"}</definedName>
    <definedName name="tyujh" localSheetId="1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9" hidden="1">{"TAB1",#N/A,TRUE,"GENERAL";"TAB2",#N/A,TRUE,"GENERAL";"TAB3",#N/A,TRUE,"GENERAL";"TAB4",#N/A,TRUE,"GENERAL";"TAB5",#N/A,TRUE,"GENERAL"}</definedName>
    <definedName name="tyujh" localSheetId="1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1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14" hidden="1">{"TAB1",#N/A,TRUE,"GENERAL";"TAB2",#N/A,TRUE,"GENERAL";"TAB3",#N/A,TRUE,"GENERAL";"TAB4",#N/A,TRUE,"GENERAL";"TAB5",#N/A,TRUE,"GENERAL"}</definedName>
    <definedName name="tyuty" localSheetId="1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9" hidden="1">{"TAB1",#N/A,TRUE,"GENERAL";"TAB2",#N/A,TRUE,"GENERAL";"TAB3",#N/A,TRUE,"GENERAL";"TAB4",#N/A,TRUE,"GENERAL";"TAB5",#N/A,TRUE,"GENERAL"}</definedName>
    <definedName name="tyuty" localSheetId="1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1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6" hidden="1">{"via1",#N/A,TRUE,"general";"via2",#N/A,TRUE,"general";"via3",#N/A,TRUE,"general"}</definedName>
    <definedName name="tyutyu" localSheetId="14" hidden="1">{"via1",#N/A,TRUE,"general";"via2",#N/A,TRUE,"general";"via3",#N/A,TRUE,"general"}</definedName>
    <definedName name="tyutyu" localSheetId="1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10" hidden="1">{"via1",#N/A,TRUE,"general";"via2",#N/A,TRUE,"general";"via3",#N/A,TRUE,"general"}</definedName>
    <definedName name="tyutyu" localSheetId="9" hidden="1">{"via1",#N/A,TRUE,"general";"via2",#N/A,TRUE,"general";"via3",#N/A,TRUE,"general"}</definedName>
    <definedName name="tyutyu" localSheetId="1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1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14" hidden="1">{"via1",#N/A,TRUE,"general";"via2",#N/A,TRUE,"general";"via3",#N/A,TRUE,"general"}</definedName>
    <definedName name="tyxg" localSheetId="1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9" hidden="1">{"via1",#N/A,TRUE,"general";"via2",#N/A,TRUE,"general";"via3",#N/A,TRUE,"general"}</definedName>
    <definedName name="tyxg" localSheetId="1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11" hidden="1">{"via1",#N/A,TRUE,"general";"via2",#N/A,TRUE,"general";"via3",#N/A,TRUE,"general"}</definedName>
    <definedName name="tyxg" hidden="1">{"via1",#N/A,TRUE,"general";"via2",#N/A,TRUE,"general";"via3",#N/A,TRUE,"general"}</definedName>
    <definedName name="TZ2110UP">#REF!</definedName>
    <definedName name="TZ2116UP">#REF!</definedName>
    <definedName name="U">#REF!</definedName>
    <definedName name="U_Z">#REF!</definedName>
    <definedName name="U10JH">#REF!</definedName>
    <definedName name="U12JH">#REF!</definedName>
    <definedName name="U2JH">#REF!</definedName>
    <definedName name="U3JH">#REF!</definedName>
    <definedName name="u3u" localSheetId="6" hidden="1">{"TAB1",#N/A,TRUE,"GENERAL";"TAB2",#N/A,TRUE,"GENERAL";"TAB3",#N/A,TRUE,"GENERAL";"TAB4",#N/A,TRUE,"GENERAL";"TAB5",#N/A,TRUE,"GENERAL"}</definedName>
    <definedName name="u3u" localSheetId="14" hidden="1">{"TAB1",#N/A,TRUE,"GENERAL";"TAB2",#N/A,TRUE,"GENERAL";"TAB3",#N/A,TRUE,"GENERAL";"TAB4",#N/A,TRUE,"GENERAL";"TAB5",#N/A,TRUE,"GENERAL"}</definedName>
    <definedName name="u3u" localSheetId="1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9" hidden="1">{"TAB1",#N/A,TRUE,"GENERAL";"TAB2",#N/A,TRUE,"GENERAL";"TAB3",#N/A,TRUE,"GENERAL";"TAB4",#N/A,TRUE,"GENERAL";"TAB5",#N/A,TRUE,"GENERAL"}</definedName>
    <definedName name="u3u" localSheetId="1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1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4JH">#REF!</definedName>
    <definedName name="U6JH">#REF!</definedName>
    <definedName name="u7u7" localSheetId="6" hidden="1">{"TAB1",#N/A,TRUE,"GENERAL";"TAB2",#N/A,TRUE,"GENERAL";"TAB3",#N/A,TRUE,"GENERAL";"TAB4",#N/A,TRUE,"GENERAL";"TAB5",#N/A,TRUE,"GENERAL"}</definedName>
    <definedName name="u7u7" localSheetId="14" hidden="1">{"TAB1",#N/A,TRUE,"GENERAL";"TAB2",#N/A,TRUE,"GENERAL";"TAB3",#N/A,TRUE,"GENERAL";"TAB4",#N/A,TRUE,"GENERAL";"TAB5",#N/A,TRUE,"GENERAL"}</definedName>
    <definedName name="u7u7" localSheetId="1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9" hidden="1">{"TAB1",#N/A,TRUE,"GENERAL";"TAB2",#N/A,TRUE,"GENERAL";"TAB3",#N/A,TRUE,"GENERAL";"TAB4",#N/A,TRUE,"GENERAL";"TAB5",#N/A,TRUE,"GENERAL"}</definedName>
    <definedName name="u7u7" localSheetId="1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1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8jh">#REF!</definedName>
    <definedName name="UALU">#REF!</definedName>
    <definedName name="uat">#REF!</definedName>
    <definedName name="UCR10HD">#REF!</definedName>
    <definedName name="UCR12HD">#REF!</definedName>
    <definedName name="UCR2HD">#REF!</definedName>
    <definedName name="UCR3HD">#REF!</definedName>
    <definedName name="UCR4HD">#REF!</definedName>
    <definedName name="UCR6HD">#REF!</definedName>
    <definedName name="UCR8HD">#REF!</definedName>
    <definedName name="uhghjkhjhk">#REF!</definedName>
    <definedName name="UI" localSheetId="6" hidden="1">{"via1",#N/A,TRUE,"general";"via2",#N/A,TRUE,"general";"via3",#N/A,TRUE,"general"}</definedName>
    <definedName name="UI" localSheetId="14" hidden="1">{"via1",#N/A,TRUE,"general";"via2",#N/A,TRUE,"general";"via3",#N/A,TRUE,"general"}</definedName>
    <definedName name="UI" localSheetId="1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10" hidden="1">{"via1",#N/A,TRUE,"general";"via2",#N/A,TRUE,"general";"via3",#N/A,TRUE,"general"}</definedName>
    <definedName name="UI" localSheetId="9" hidden="1">{"via1",#N/A,TRUE,"general";"via2",#N/A,TRUE,"general";"via3",#N/A,TRUE,"general"}</definedName>
    <definedName name="UI" localSheetId="13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1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14" hidden="1">{"via1",#N/A,TRUE,"general";"via2",#N/A,TRUE,"general";"via3",#N/A,TRUE,"general"}</definedName>
    <definedName name="uijhj" localSheetId="1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9" hidden="1">{"via1",#N/A,TRUE,"general";"via2",#N/A,TRUE,"general";"via3",#N/A,TRUE,"general"}</definedName>
    <definedName name="uijhj" localSheetId="1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1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14" hidden="1">{"TAB1",#N/A,TRUE,"GENERAL";"TAB2",#N/A,TRUE,"GENERAL";"TAB3",#N/A,TRUE,"GENERAL";"TAB4",#N/A,TRUE,"GENERAL";"TAB5",#N/A,TRUE,"GENERAL"}</definedName>
    <definedName name="uio" localSheetId="1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9" hidden="1">{"TAB1",#N/A,TRUE,"GENERAL";"TAB2",#N/A,TRUE,"GENERAL";"TAB3",#N/A,TRUE,"GENERAL";"TAB4",#N/A,TRUE,"GENERAL";"TAB5",#N/A,TRUE,"GENERAL"}</definedName>
    <definedName name="uio" localSheetId="1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1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14" hidden="1">{"TAB1",#N/A,TRUE,"GENERAL";"TAB2",#N/A,TRUE,"GENERAL";"TAB3",#N/A,TRUE,"GENERAL";"TAB4",#N/A,TRUE,"GENERAL";"TAB5",#N/A,TRUE,"GENERAL"}</definedName>
    <definedName name="uiou" localSheetId="1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9" hidden="1">{"TAB1",#N/A,TRUE,"GENERAL";"TAB2",#N/A,TRUE,"GENERAL";"TAB3",#N/A,TRUE,"GENERAL";"TAB4",#N/A,TRUE,"GENERAL";"TAB5",#N/A,TRUE,"GENERAL"}</definedName>
    <definedName name="uiou" localSheetId="1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1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6" hidden="1">{"via1",#N/A,TRUE,"general";"via2",#N/A,TRUE,"general";"via3",#N/A,TRUE,"general"}</definedName>
    <definedName name="uir" localSheetId="14" hidden="1">{"via1",#N/A,TRUE,"general";"via2",#N/A,TRUE,"general";"via3",#N/A,TRUE,"general"}</definedName>
    <definedName name="uir" localSheetId="1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10" hidden="1">{"via1",#N/A,TRUE,"general";"via2",#N/A,TRUE,"general";"via3",#N/A,TRUE,"general"}</definedName>
    <definedName name="uir" localSheetId="9" hidden="1">{"via1",#N/A,TRUE,"general";"via2",#N/A,TRUE,"general";"via3",#N/A,TRUE,"general"}</definedName>
    <definedName name="uir" localSheetId="1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1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14" hidden="1">{"TAB1",#N/A,TRUE,"GENERAL";"TAB2",#N/A,TRUE,"GENERAL";"TAB3",#N/A,TRUE,"GENERAL";"TAB4",#N/A,TRUE,"GENERAL";"TAB5",#N/A,TRUE,"GENERAL"}</definedName>
    <definedName name="uituii" localSheetId="1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9" hidden="1">{"TAB1",#N/A,TRUE,"GENERAL";"TAB2",#N/A,TRUE,"GENERAL";"TAB3",#N/A,TRUE,"GENERAL";"TAB4",#N/A,TRUE,"GENERAL";"TAB5",#N/A,TRUE,"GENERAL"}</definedName>
    <definedName name="uituii" localSheetId="1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1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6" hidden="1">{"via1",#N/A,TRUE,"general";"via2",#N/A,TRUE,"general";"via3",#N/A,TRUE,"general"}</definedName>
    <definedName name="uityjj" localSheetId="14" hidden="1">{"via1",#N/A,TRUE,"general";"via2",#N/A,TRUE,"general";"via3",#N/A,TRUE,"general"}</definedName>
    <definedName name="uityjj" localSheetId="1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10" hidden="1">{"via1",#N/A,TRUE,"general";"via2",#N/A,TRUE,"general";"via3",#N/A,TRUE,"general"}</definedName>
    <definedName name="uityjj" localSheetId="9" hidden="1">{"via1",#N/A,TRUE,"general";"via2",#N/A,TRUE,"general";"via3",#N/A,TRUE,"general"}</definedName>
    <definedName name="uityjj" localSheetId="1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1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14" hidden="1">{"TAB1",#N/A,TRUE,"GENERAL";"TAB2",#N/A,TRUE,"GENERAL";"TAB3",#N/A,TRUE,"GENERAL";"TAB4",#N/A,TRUE,"GENERAL";"TAB5",#N/A,TRUE,"GENERAL"}</definedName>
    <definedName name="uiufgj" localSheetId="1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9" hidden="1">{"TAB1",#N/A,TRUE,"GENERAL";"TAB2",#N/A,TRUE,"GENERAL";"TAB3",#N/A,TRUE,"GENERAL";"TAB4",#N/A,TRUE,"GENERAL";"TAB5",#N/A,TRUE,"GENERAL"}</definedName>
    <definedName name="uiufgj" localSheetId="1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1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14" hidden="1">{"TAB1",#N/A,TRUE,"GENERAL";"TAB2",#N/A,TRUE,"GENERAL";"TAB3",#N/A,TRUE,"GENERAL";"TAB4",#N/A,TRUE,"GENERAL";"TAB5",#N/A,TRUE,"GENERAL"}</definedName>
    <definedName name="UIUYI" localSheetId="1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9" hidden="1">{"TAB1",#N/A,TRUE,"GENERAL";"TAB2",#N/A,TRUE,"GENERAL";"TAB3",#N/A,TRUE,"GENERAL";"TAB4",#N/A,TRUE,"GENERAL";"TAB5",#N/A,TRUE,"GENERAL"}</definedName>
    <definedName name="UIUYI" localSheetId="1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1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hghjh">#REF!</definedName>
    <definedName name="ULTIMA">#REF!</definedName>
    <definedName name="und">#REF!</definedName>
    <definedName name="UNION_Z">#REF!</definedName>
    <definedName name="UNOV30">#REF!</definedName>
    <definedName name="UNOV36">#REF!</definedName>
    <definedName name="UNPVP1">#REF!</definedName>
    <definedName name="UNPVP2">#REF!</definedName>
    <definedName name="UNPVP3">#REF!</definedName>
    <definedName name="UNPVP4">#REF!</definedName>
    <definedName name="UNPVP5">#REF!</definedName>
    <definedName name="UNPVP6">#REF!</definedName>
    <definedName name="UNREP6HD">#REF!</definedName>
    <definedName name="UNSOLD">#REF!</definedName>
    <definedName name="UNSOLD2">#REF!</definedName>
    <definedName name="UNSOLD4">#REF!</definedName>
    <definedName name="UOUIV" localSheetId="6" hidden="1">{"TAB1",#N/A,TRUE,"GENERAL";"TAB2",#N/A,TRUE,"GENERAL";"TAB3",#N/A,TRUE,"GENERAL";"TAB4",#N/A,TRUE,"GENERAL";"TAB5",#N/A,TRUE,"GENERAL"}</definedName>
    <definedName name="UOUIV" localSheetId="14" hidden="1">{"TAB1",#N/A,TRUE,"GENERAL";"TAB2",#N/A,TRUE,"GENERAL";"TAB3",#N/A,TRUE,"GENERAL";"TAB4",#N/A,TRUE,"GENERAL";"TAB5",#N/A,TRUE,"GENERAL"}</definedName>
    <definedName name="UOUIV" localSheetId="1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10" hidden="1">{"TAB1",#N/A,TRUE,"GENERAL";"TAB2",#N/A,TRUE,"GENERAL";"TAB3",#N/A,TRUE,"GENERAL";"TAB4",#N/A,TRUE,"GENERAL";"TAB5",#N/A,TRUE,"GENERAL"}</definedName>
    <definedName name="UOUIV" localSheetId="9" hidden="1">{"TAB1",#N/A,TRUE,"GENERAL";"TAB2",#N/A,TRUE,"GENERAL";"TAB3",#N/A,TRUE,"GENERAL";"TAB4",#N/A,TRUE,"GENERAL";"TAB5",#N/A,TRUE,"GENERAL"}</definedName>
    <definedName name="UOUIV" localSheetId="1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1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VC">#REF!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EP10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yur" localSheetId="6" hidden="1">{"TAB1",#N/A,TRUE,"GENERAL";"TAB2",#N/A,TRUE,"GENERAL";"TAB3",#N/A,TRUE,"GENERAL";"TAB4",#N/A,TRUE,"GENERAL";"TAB5",#N/A,TRUE,"GENERAL"}</definedName>
    <definedName name="uryur" localSheetId="14" hidden="1">{"TAB1",#N/A,TRUE,"GENERAL";"TAB2",#N/A,TRUE,"GENERAL";"TAB3",#N/A,TRUE,"GENERAL";"TAB4",#N/A,TRUE,"GENERAL";"TAB5",#N/A,TRUE,"GENERAL"}</definedName>
    <definedName name="uryur" localSheetId="1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9" hidden="1">{"TAB1",#N/A,TRUE,"GENERAL";"TAB2",#N/A,TRUE,"GENERAL";"TAB3",#N/A,TRUE,"GENERAL";"TAB4",#N/A,TRUE,"GENERAL";"TAB5",#N/A,TRUE,"GENERAL"}</definedName>
    <definedName name="uryur" localSheetId="1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1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CM14HD14AC">#REF!</definedName>
    <definedName name="UTIL">#REF!</definedName>
    <definedName name="Utilidad">#REF!</definedName>
    <definedName name="uu" localSheetId="6" hidden="1">{"TAB1",#N/A,TRUE,"GENERAL";"TAB2",#N/A,TRUE,"GENERAL";"TAB3",#N/A,TRUE,"GENERAL";"TAB4",#N/A,TRUE,"GENERAL";"TAB5",#N/A,TRUE,"GENERAL"}</definedName>
    <definedName name="uu" localSheetId="14" hidden="1">{"TAB1",#N/A,TRUE,"GENERAL";"TAB2",#N/A,TRUE,"GENERAL";"TAB3",#N/A,TRUE,"GENERAL";"TAB4",#N/A,TRUE,"GENERAL";"TAB5",#N/A,TRUE,"GENERAL"}</definedName>
    <definedName name="uu" localSheetId="1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10" hidden="1">{"TAB1",#N/A,TRUE,"GENERAL";"TAB2",#N/A,TRUE,"GENERAL";"TAB3",#N/A,TRUE,"GENERAL";"TAB4",#N/A,TRUE,"GENERAL";"TAB5",#N/A,TRUE,"GENERAL"}</definedName>
    <definedName name="uu" localSheetId="9" hidden="1">{"TAB1",#N/A,TRUE,"GENERAL";"TAB2",#N/A,TRUE,"GENERAL";"TAB3",#N/A,TRUE,"GENERAL";"TAB4",#N/A,TRUE,"GENERAL";"TAB5",#N/A,TRUE,"GENERAL"}</definedName>
    <definedName name="uu" localSheetId="13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1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10HD">#REF!</definedName>
    <definedName name="UU10HD2">#REF!</definedName>
    <definedName name="UU12HD">#REF!</definedName>
    <definedName name="UU12HD2">#REF!</definedName>
    <definedName name="UU12HD3">#REF!</definedName>
    <definedName name="UU2HD">#REF!</definedName>
    <definedName name="UU3HD">#REF!</definedName>
    <definedName name="UU4HD">#REF!</definedName>
    <definedName name="UU6HD">#REF!</definedName>
    <definedName name="UU6HD2">#REF!</definedName>
    <definedName name="UU8HD">#REF!</definedName>
    <definedName name="UU8HD2">#REF!</definedName>
    <definedName name="UU8HD3">#REF!</definedName>
    <definedName name="UU8HD4">#REF!</definedName>
    <definedName name="UUHD3">#REF!</definedName>
    <definedName name="uuu" localSheetId="6" hidden="1">{"TAB1",#N/A,TRUE,"GENERAL";"TAB2",#N/A,TRUE,"GENERAL";"TAB3",#N/A,TRUE,"GENERAL";"TAB4",#N/A,TRUE,"GENERAL";"TAB5",#N/A,TRUE,"GENERAL"}</definedName>
    <definedName name="uuu" localSheetId="14" hidden="1">{"TAB1",#N/A,TRUE,"GENERAL";"TAB2",#N/A,TRUE,"GENERAL";"TAB3",#N/A,TRUE,"GENERAL";"TAB4",#N/A,TRUE,"GENERAL";"TAB5",#N/A,TRUE,"GENERAL"}</definedName>
    <definedName name="uuu" localSheetId="1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10" hidden="1">{"TAB1",#N/A,TRUE,"GENERAL";"TAB2",#N/A,TRUE,"GENERAL";"TAB3",#N/A,TRUE,"GENERAL";"TAB4",#N/A,TRUE,"GENERAL";"TAB5",#N/A,TRUE,"GENERAL"}</definedName>
    <definedName name="uuu" localSheetId="9" hidden="1">{"TAB1",#N/A,TRUE,"GENERAL";"TAB2",#N/A,TRUE,"GENERAL";"TAB3",#N/A,TRUE,"GENERAL";"TAB4",#N/A,TRUE,"GENERAL";"TAB5",#N/A,TRUE,"GENERAL"}</definedName>
    <definedName name="uuu" localSheetId="1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1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14" hidden="1">{"TAB1",#N/A,TRUE,"GENERAL";"TAB2",#N/A,TRUE,"GENERAL";"TAB3",#N/A,TRUE,"GENERAL";"TAB4",#N/A,TRUE,"GENERAL";"TAB5",#N/A,TRUE,"GENERAL"}</definedName>
    <definedName name="uuuuo" localSheetId="1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10" hidden="1">{"TAB1",#N/A,TRUE,"GENERAL";"TAB2",#N/A,TRUE,"GENERAL";"TAB3",#N/A,TRUE,"GENERAL";"TAB4",#N/A,TRUE,"GENERAL";"TAB5",#N/A,TRUE,"GENERAL"}</definedName>
    <definedName name="uuuuo" localSheetId="9" hidden="1">{"TAB1",#N/A,TRUE,"GENERAL";"TAB2",#N/A,TRUE,"GENERAL";"TAB3",#N/A,TRUE,"GENERAL";"TAB4",#N/A,TRUE,"GENERAL";"TAB5",#N/A,TRUE,"GENERAL"}</definedName>
    <definedName name="uuuuo" localSheetId="1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1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6" hidden="1">{"via1",#N/A,TRUE,"general";"via2",#N/A,TRUE,"general";"via3",#N/A,TRUE,"general"}</definedName>
    <definedName name="uuuuuj" localSheetId="14" hidden="1">{"via1",#N/A,TRUE,"general";"via2",#N/A,TRUE,"general";"via3",#N/A,TRUE,"general"}</definedName>
    <definedName name="uuuuuj" localSheetId="1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10" hidden="1">{"via1",#N/A,TRUE,"general";"via2",#N/A,TRUE,"general";"via3",#N/A,TRUE,"general"}</definedName>
    <definedName name="uuuuuj" localSheetId="9" hidden="1">{"via1",#N/A,TRUE,"general";"via2",#N/A,TRUE,"general";"via3",#N/A,TRUE,"general"}</definedName>
    <definedName name="uuuuuj" localSheetId="1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11" hidden="1">{"via1",#N/A,TRUE,"general";"via2",#N/A,TRUE,"general";"via3",#N/A,TRUE,"general"}</definedName>
    <definedName name="uuuuuj" hidden="1">{"via1",#N/A,TRUE,"general";"via2",#N/A,TRUE,"general";"via3",#N/A,TRUE,"general"}</definedName>
    <definedName name="UUUUUUU" localSheetId="12" hidden="1">{"TAB1",#N/A,TRUE,"GENERAL";"TAB2",#N/A,TRUE,"GENERAL";"TAB3",#N/A,TRUE,"GENERAL";"TAB4",#N/A,TRUE,"GENERAL";"TAB5",#N/A,TRUE,"GENERAL"}</definedName>
    <definedName name="UUUUUUU" localSheetId="13" hidden="1">{"TAB1",#N/A,TRUE,"GENERAL";"TAB2",#N/A,TRUE,"GENERAL";"TAB3",#N/A,TRUE,"GENERAL";"TAB4",#N/A,TRUE,"GENERAL";"TAB5",#N/A,TRUE,"GENERAL"}</definedName>
    <definedName name="UUUUUUU" localSheetId="4" hidden="1">{"TAB1",#N/A,TRUE,"GENERAL";"TAB2",#N/A,TRUE,"GENERAL";"TAB3",#N/A,TRUE,"GENERAL";"TAB4",#N/A,TRUE,"GENERAL";"TAB5",#N/A,TRUE,"GENERAL"}</definedName>
    <definedName name="UUUUUUU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14" hidden="1">{"TAB1",#N/A,TRUE,"GENERAL";"TAB2",#N/A,TRUE,"GENERAL";"TAB3",#N/A,TRUE,"GENERAL";"TAB4",#N/A,TRUE,"GENERAL";"TAB5",#N/A,TRUE,"GENERAL"}</definedName>
    <definedName name="uwkap" localSheetId="1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9" hidden="1">{"TAB1",#N/A,TRUE,"GENERAL";"TAB2",#N/A,TRUE,"GENERAL";"TAB3",#N/A,TRUE,"GENERAL";"TAB4",#N/A,TRUE,"GENERAL";"TAB5",#N/A,TRUE,"GENERAL"}</definedName>
    <definedName name="uwkap" localSheetId="1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1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14" hidden="1">{"TAB1",#N/A,TRUE,"GENERAL";"TAB2",#N/A,TRUE,"GENERAL";"TAB3",#N/A,TRUE,"GENERAL";"TAB4",#N/A,TRUE,"GENERAL";"TAB5",#N/A,TRUE,"GENERAL"}</definedName>
    <definedName name="uyiyiy" localSheetId="1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9" hidden="1">{"TAB1",#N/A,TRUE,"GENERAL";"TAB2",#N/A,TRUE,"GENERAL";"TAB3",#N/A,TRUE,"GENERAL";"TAB4",#N/A,TRUE,"GENERAL";"TAB5",#N/A,TRUE,"GENERAL"}</definedName>
    <definedName name="uyiyiy" localSheetId="1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1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14" hidden="1">{"TAB1",#N/A,TRUE,"GENERAL";"TAB2",#N/A,TRUE,"GENERAL";"TAB3",#N/A,TRUE,"GENERAL";"TAB4",#N/A,TRUE,"GENERAL";"TAB5",#N/A,TRUE,"GENERAL"}</definedName>
    <definedName name="uytu" localSheetId="1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9" hidden="1">{"TAB1",#N/A,TRUE,"GENERAL";"TAB2",#N/A,TRUE,"GENERAL";"TAB3",#N/A,TRUE,"GENERAL";"TAB4",#N/A,TRUE,"GENERAL";"TAB5",#N/A,TRUE,"GENERAL"}</definedName>
    <definedName name="uytu" localSheetId="1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1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6" hidden="1">{"via1",#N/A,TRUE,"general";"via2",#N/A,TRUE,"general";"via3",#N/A,TRUE,"general"}</definedName>
    <definedName name="uyur" localSheetId="14" hidden="1">{"via1",#N/A,TRUE,"general";"via2",#N/A,TRUE,"general";"via3",#N/A,TRUE,"general"}</definedName>
    <definedName name="uyur" localSheetId="1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10" hidden="1">{"via1",#N/A,TRUE,"general";"via2",#N/A,TRUE,"general";"via3",#N/A,TRUE,"general"}</definedName>
    <definedName name="uyur" localSheetId="9" hidden="1">{"via1",#N/A,TRUE,"general";"via2",#N/A,TRUE,"general";"via3",#N/A,TRUE,"general"}</definedName>
    <definedName name="uyur" localSheetId="1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1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2" hidden="1">{"TAB1",#N/A,TRUE,"GENERAL";"TAB2",#N/A,TRUE,"GENERAL";"TAB3",#N/A,TRUE,"GENERAL";"TAB4",#N/A,TRUE,"GENERAL";"TAB5",#N/A,TRUE,"GENERAL"}</definedName>
    <definedName name="v" localSheetId="9" hidden="1">{"TAB1",#N/A,TRUE,"GENERAL";"TAB2",#N/A,TRUE,"GENERAL";"TAB3",#N/A,TRUE,"GENERAL";"TAB4",#N/A,TRUE,"GENERAL";"TAB5",#N/A,TRUE,"GENERAL"}</definedName>
    <definedName name="v" localSheetId="13" hidden="1">{"TAB1",#N/A,TRUE,"GENERAL";"TAB2",#N/A,TRUE,"GENERAL";"TAB3",#N/A,TRUE,"GENERAL";"TAB4",#N/A,TRUE,"GENERAL";"TAB5",#N/A,TRUE,"GENERAL"}</definedName>
    <definedName name="v" localSheetId="4" hidden="1">#REF!</definedName>
    <definedName name="v" localSheetId="11" hidden="1">{"TAB1",#N/A,TRUE,"GENERAL";"TAB2",#N/A,TRUE,"GENERAL";"TAB3",#N/A,TRUE,"GENERAL";"TAB4",#N/A,TRUE,"GENERAL";"TAB5",#N/A,TRUE,"GENERAL"}</definedName>
    <definedName name="v" hidden="1">#REF!</definedName>
    <definedName name="VACHD4">#REF!</definedName>
    <definedName name="VACRB3">#REF!</definedName>
    <definedName name="VALAR12">#REF!</definedName>
    <definedName name="VALAR4">#REF!</definedName>
    <definedName name="VALAR8">#REF!</definedName>
    <definedName name="VALCHEB3">#REF!</definedName>
    <definedName name="VALCHEB6">#REF!</definedName>
    <definedName name="VALGUILL3">#REF!</definedName>
    <definedName name="VALGUILL6">#REF!</definedName>
    <definedName name="Valla">#REF!</definedName>
    <definedName name="VALMA3">#REF!</definedName>
    <definedName name="VALMA4">#REF!</definedName>
    <definedName name="valparaiso">#REF!</definedName>
    <definedName name="VAMAH4">#REF!</definedName>
    <definedName name="VAMAH6">#REF!</definedName>
    <definedName name="vaquita" localSheetId="6" hidden="1">{"PRES REHAB ARM-PER POR ITEMS  KM A KM",#N/A,TRUE,"Rehabilitacion Arm-Per"}</definedName>
    <definedName name="vaquita" localSheetId="14" hidden="1">{"PRES REHAB ARM-PER POR ITEMS  KM A KM",#N/A,TRUE,"Rehabilitacion Arm-Per"}</definedName>
    <definedName name="vaquita" localSheetId="12" hidden="1">{"PRES REHAB ARM-PER POR ITEMS  KM A KM",#N/A,TRUE,"Rehabilitacion Arm-Per"}</definedName>
    <definedName name="vaquita" localSheetId="3" hidden="1">{"PRES REHAB ARM-PER POR ITEMS  KM A KM",#N/A,TRUE,"Rehabilitacion Arm-Per"}</definedName>
    <definedName name="vaquita" localSheetId="10" hidden="1">{"PRES REHAB ARM-PER POR ITEMS  KM A KM",#N/A,TRUE,"Rehabilitacion Arm-Per"}</definedName>
    <definedName name="vaquita" localSheetId="9" hidden="1">{"PRES REHAB ARM-PER POR ITEMS  KM A KM",#N/A,TRUE,"Rehabilitacion Arm-Per"}</definedName>
    <definedName name="vaquita" localSheetId="13" hidden="1">{"PRES REHAB ARM-PER POR ITEMS  KM A KM",#N/A,TRUE,"Rehabilitacion Arm-Per"}</definedName>
    <definedName name="vaquita" localSheetId="4" hidden="1">{"PRES REHAB ARM-PER POR ITEMS  KM A KM",#N/A,TRUE,"Rehabilitacion Arm-Per"}</definedName>
    <definedName name="vaquita" localSheetId="11" hidden="1">{"PRES REHAB ARM-PER POR ITEMS  KM A KM",#N/A,TRUE,"Rehabilitacion Arm-Per"}</definedName>
    <definedName name="vaquita" hidden="1">{"PRES REHAB ARM-PER POR ITEMS  KM A KM",#N/A,TRUE,"Rehabilitacion Arm-Per"}</definedName>
    <definedName name="Var">#REF!</definedName>
    <definedName name="VARLI">#REF!</definedName>
    <definedName name="vas">#REF!</definedName>
    <definedName name="VBOL2">#REF!</definedName>
    <definedName name="VBOL4">#REF!</definedName>
    <definedName name="vbvbvbvb" localSheetId="6" hidden="1">{"TAB1",#N/A,TRUE,"GENERAL";"TAB2",#N/A,TRUE,"GENERAL";"TAB3",#N/A,TRUE,"GENERAL";"TAB4",#N/A,TRUE,"GENERAL";"TAB5",#N/A,TRUE,"GENERAL"}</definedName>
    <definedName name="vbvbvbvb" localSheetId="14" hidden="1">{"TAB1",#N/A,TRUE,"GENERAL";"TAB2",#N/A,TRUE,"GENERAL";"TAB3",#N/A,TRUE,"GENERAL";"TAB4",#N/A,TRUE,"GENERAL";"TAB5",#N/A,TRUE,"GENERAL"}</definedName>
    <definedName name="vbvbvbvb" localSheetId="1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10" hidden="1">{"TAB1",#N/A,TRUE,"GENERAL";"TAB2",#N/A,TRUE,"GENERAL";"TAB3",#N/A,TRUE,"GENERAL";"TAB4",#N/A,TRUE,"GENERAL";"TAB5",#N/A,TRUE,"GENERAL"}</definedName>
    <definedName name="vbvbvbvb" localSheetId="9" hidden="1">{"TAB1",#N/A,TRUE,"GENERAL";"TAB2",#N/A,TRUE,"GENERAL";"TAB3",#N/A,TRUE,"GENERAL";"TAB4",#N/A,TRUE,"GENERAL";"TAB5",#N/A,TRUE,"GENERAL"}</definedName>
    <definedName name="vbvbvbvb" localSheetId="1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1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BB8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>#REF!</definedName>
    <definedName name="VCELA2">#REF!</definedName>
    <definedName name="VCELA3">#REF!</definedName>
    <definedName name="VCELA4">#REF!</definedName>
    <definedName name="VCELA6">#REF!</definedName>
    <definedName name="VCELAVNA2JH">#REF!</definedName>
    <definedName name="VCELAVNA4JH">#REF!</definedName>
    <definedName name="VCELAVNA6JH">#REF!</definedName>
    <definedName name="VCELVNA10JH">#REF!</definedName>
    <definedName name="VCELVNA3JH">#REF!</definedName>
    <definedName name="VCELVNA6JH">#REF!</definedName>
    <definedName name="VCELVNA8JH">#REF!</definedName>
    <definedName name="VCEVNAEL3">#REF!</definedName>
    <definedName name="VCEVNAEL4">#REF!</definedName>
    <definedName name="VCSBVNAEL2">#REF!</definedName>
    <definedName name="VCSBVNAEL3">#REF!</definedName>
    <definedName name="VD">#REF!</definedName>
    <definedName name="vdfvuio" localSheetId="6" hidden="1">{"via1",#N/A,TRUE,"general";"via2",#N/A,TRUE,"general";"via3",#N/A,TRUE,"general"}</definedName>
    <definedName name="vdfvuio" localSheetId="14" hidden="1">{"via1",#N/A,TRUE,"general";"via2",#N/A,TRUE,"general";"via3",#N/A,TRUE,"general"}</definedName>
    <definedName name="vdfvuio" localSheetId="1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10" hidden="1">{"via1",#N/A,TRUE,"general";"via2",#N/A,TRUE,"general";"via3",#N/A,TRUE,"general"}</definedName>
    <definedName name="vdfvuio" localSheetId="9" hidden="1">{"via1",#N/A,TRUE,"general";"via2",#N/A,TRUE,"general";"via3",#N/A,TRUE,"general"}</definedName>
    <definedName name="vdfvuio" localSheetId="1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1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14" hidden="1">{"via1",#N/A,TRUE,"general";"via2",#N/A,TRUE,"general";"via3",#N/A,TRUE,"general"}</definedName>
    <definedName name="vdsvnj" localSheetId="1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9" hidden="1">{"via1",#N/A,TRUE,"general";"via2",#N/A,TRUE,"general";"via3",#N/A,TRUE,"general"}</definedName>
    <definedName name="vdsvnj" localSheetId="1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11" hidden="1">{"via1",#N/A,TRUE,"general";"via2",#N/A,TRUE,"general";"via3",#N/A,TRUE,"general"}</definedName>
    <definedName name="vdsvnj" hidden="1">{"via1",#N/A,TRUE,"general";"via2",#N/A,TRUE,"general";"via3",#N/A,TRUE,"general"}</definedName>
    <definedName name="Vehiculo__Tipo_pickup">#REF!</definedName>
    <definedName name="VENAJ10">#REF!</definedName>
    <definedName name="VENAJ3">#REF!</definedName>
    <definedName name="VENAJ4">#REF!</definedName>
    <definedName name="VENAJ6">#REF!</definedName>
    <definedName name="VENAJ8">#REF!</definedName>
    <definedName name="VENTI">#REF!</definedName>
    <definedName name="VENTOSAROSCA2">#REF!</definedName>
    <definedName name="VENTOSAROSCA3">#REF!</definedName>
    <definedName name="VERT">#REF!</definedName>
    <definedName name="VERTEDERO">#REF!</definedName>
    <definedName name="vfbgnhyt" localSheetId="6" hidden="1">{"via1",#N/A,TRUE,"general";"via2",#N/A,TRUE,"general";"via3",#N/A,TRUE,"general"}</definedName>
    <definedName name="vfbgnhyt" localSheetId="14" hidden="1">{"via1",#N/A,TRUE,"general";"via2",#N/A,TRUE,"general";"via3",#N/A,TRUE,"general"}</definedName>
    <definedName name="vfbgnhyt" localSheetId="1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10" hidden="1">{"via1",#N/A,TRUE,"general";"via2",#N/A,TRUE,"general";"via3",#N/A,TRUE,"general"}</definedName>
    <definedName name="vfbgnhyt" localSheetId="9" hidden="1">{"via1",#N/A,TRUE,"general";"via2",#N/A,TRUE,"general";"via3",#N/A,TRUE,"general"}</definedName>
    <definedName name="vfbgnhyt" localSheetId="1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11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14" hidden="1">{"TAB1",#N/A,TRUE,"GENERAL";"TAB2",#N/A,TRUE,"GENERAL";"TAB3",#N/A,TRUE,"GENERAL";"TAB4",#N/A,TRUE,"GENERAL";"TAB5",#N/A,TRUE,"GENERAL"}</definedName>
    <definedName name="vfvdv" localSheetId="1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9" hidden="1">{"TAB1",#N/A,TRUE,"GENERAL";"TAB2",#N/A,TRUE,"GENERAL";"TAB3",#N/A,TRUE,"GENERAL";"TAB4",#N/A,TRUE,"GENERAL";"TAB5",#N/A,TRUE,"GENERAL"}</definedName>
    <definedName name="vfvdv" localSheetId="1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1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14" hidden="1">{"TAB1",#N/A,TRUE,"GENERAL";"TAB2",#N/A,TRUE,"GENERAL";"TAB3",#N/A,TRUE,"GENERAL";"TAB4",#N/A,TRUE,"GENERAL";"TAB5",#N/A,TRUE,"GENERAL"}</definedName>
    <definedName name="vfvf" localSheetId="1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9" hidden="1">{"TAB1",#N/A,TRUE,"GENERAL";"TAB2",#N/A,TRUE,"GENERAL";"TAB3",#N/A,TRUE,"GENERAL";"TAB4",#N/A,TRUE,"GENERAL";"TAB5",#N/A,TRUE,"GENERAL"}</definedName>
    <definedName name="vfvf" localSheetId="1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1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JE">#REF!</definedName>
    <definedName name="Viaje_Camion600">#REF!</definedName>
    <definedName name="VIAJEMED">#REF!</definedName>
    <definedName name="VIATICOSTOPO">#REF!</definedName>
    <definedName name="VIBGA">#REF!</definedName>
    <definedName name="vibr">#REF!</definedName>
    <definedName name="VIBRA">#REF!</definedName>
    <definedName name="VIBRADOR">#REF!</definedName>
    <definedName name="Vibrador_a_gasolina">#REF!</definedName>
    <definedName name="VIBRADOR_CONCRETO_gasolina">#REF!</definedName>
    <definedName name="VIBRCOM">#REF!</definedName>
    <definedName name="VIBRE">#REF!</definedName>
    <definedName name="VIBRO">#REF!</definedName>
    <definedName name="vibrocompactador_de_8_t.">#REF!</definedName>
    <definedName name="VIBROCOMPACTADORSD70">#REF!</definedName>
    <definedName name="VIDRI">#REF!</definedName>
    <definedName name="viscosidad">#REF!</definedName>
    <definedName name="vk" localSheetId="6" hidden="1">{"via1",#N/A,TRUE,"general";"via2",#N/A,TRUE,"general";"via3",#N/A,TRUE,"general"}</definedName>
    <definedName name="vk" localSheetId="14" hidden="1">{"via1",#N/A,TRUE,"general";"via2",#N/A,TRUE,"general";"via3",#N/A,TRUE,"general"}</definedName>
    <definedName name="vk" localSheetId="1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10" hidden="1">{"via1",#N/A,TRUE,"general";"via2",#N/A,TRUE,"general";"via3",#N/A,TRUE,"general"}</definedName>
    <definedName name="vk" localSheetId="9" hidden="1">{"via1",#N/A,TRUE,"general";"via2",#N/A,TRUE,"general";"via3",#N/A,TRUE,"general"}</definedName>
    <definedName name="vk" localSheetId="1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11" hidden="1">{"via1",#N/A,TRUE,"general";"via2",#N/A,TRUE,"general";"via3",#N/A,TRUE,"general"}</definedName>
    <definedName name="vk" hidden="1">{"via1",#N/A,TRUE,"general";"via2",#N/A,TRUE,"general";"via3",#N/A,TRUE,"general"}</definedName>
    <definedName name="VLCHB3">#REF!</definedName>
    <definedName name="vnbvxb" localSheetId="6" hidden="1">{"via1",#N/A,TRUE,"general";"via2",#N/A,TRUE,"general";"via3",#N/A,TRUE,"general"}</definedName>
    <definedName name="vnbvxb" localSheetId="14" hidden="1">{"via1",#N/A,TRUE,"general";"via2",#N/A,TRUE,"general";"via3",#N/A,TRUE,"general"}</definedName>
    <definedName name="vnbvxb" localSheetId="1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9" hidden="1">{"via1",#N/A,TRUE,"general";"via2",#N/A,TRUE,"general";"via3",#N/A,TRUE,"general"}</definedName>
    <definedName name="vnbvxb" localSheetId="1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1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14" hidden="1">{"TAB1",#N/A,TRUE,"GENERAL";"TAB2",#N/A,TRUE,"GENERAL";"TAB3",#N/A,TRUE,"GENERAL";"TAB4",#N/A,TRUE,"GENERAL";"TAB5",#N/A,TRUE,"GENERAL"}</definedName>
    <definedName name="VNVBN" localSheetId="1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9" hidden="1">{"TAB1",#N/A,TRUE,"GENERAL";"TAB2",#N/A,TRUE,"GENERAL";"TAB3",#N/A,TRUE,"GENERAL";"TAB4",#N/A,TRUE,"GENERAL";"TAB5",#N/A,TRUE,"GENERAL"}</definedName>
    <definedName name="VNVBN" localSheetId="1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1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CIM">#REF!</definedName>
    <definedName name="volm3km">#REF!</definedName>
    <definedName name="VolPE">#REF!</definedName>
    <definedName name="VolPVC">#REF!</definedName>
    <definedName name="VOLQU">#REF!</definedName>
    <definedName name="VOLQUET">#REF!</definedName>
    <definedName name="VOLQUETA">#REF!</definedName>
    <definedName name="Volqueta__6_m³">#REF!</definedName>
    <definedName name="VOLQUETAHORA">#REF!</definedName>
    <definedName name="VPL1RW">#REF!</definedName>
    <definedName name="VPVC2">#REF!</definedName>
    <definedName name="vsdfj" localSheetId="6" hidden="1">{"via1",#N/A,TRUE,"general";"via2",#N/A,TRUE,"general";"via3",#N/A,TRUE,"general"}</definedName>
    <definedName name="vsdfj" localSheetId="14" hidden="1">{"via1",#N/A,TRUE,"general";"via2",#N/A,TRUE,"general";"via3",#N/A,TRUE,"general"}</definedName>
    <definedName name="vsdfj" localSheetId="1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10" hidden="1">{"via1",#N/A,TRUE,"general";"via2",#N/A,TRUE,"general";"via3",#N/A,TRUE,"general"}</definedName>
    <definedName name="vsdfj" localSheetId="9" hidden="1">{"via1",#N/A,TRUE,"general";"via2",#N/A,TRUE,"general";"via3",#N/A,TRUE,"general"}</definedName>
    <definedName name="vsdfj" localSheetId="1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1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14" hidden="1">{"via1",#N/A,TRUE,"general";"via2",#N/A,TRUE,"general";"via3",#N/A,TRUE,"general"}</definedName>
    <definedName name="vt" localSheetId="1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9" hidden="1">{"via1",#N/A,TRUE,"general";"via2",#N/A,TRUE,"general";"via3",#N/A,TRUE,"general"}</definedName>
    <definedName name="vt" localSheetId="1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11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14" hidden="1">{"TAB1",#N/A,TRUE,"GENERAL";"TAB2",#N/A,TRUE,"GENERAL";"TAB3",#N/A,TRUE,"GENERAL";"TAB4",#N/A,TRUE,"GENERAL";"TAB5",#N/A,TRUE,"GENERAL"}</definedName>
    <definedName name="vvcxv" localSheetId="1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9" hidden="1">{"TAB1",#N/A,TRUE,"GENERAL";"TAB2",#N/A,TRUE,"GENERAL";"TAB3",#N/A,TRUE,"GENERAL";"TAB4",#N/A,TRUE,"GENERAL";"TAB5",#N/A,TRUE,"GENERAL"}</definedName>
    <definedName name="vvcxv" localSheetId="1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1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localSheetId="6" hidden="1">{"via1",#N/A,TRUE,"general";"via2",#N/A,TRUE,"general";"via3",#N/A,TRUE,"general"}</definedName>
    <definedName name="vvvvt" localSheetId="14" hidden="1">{"via1",#N/A,TRUE,"general";"via2",#N/A,TRUE,"general";"via3",#N/A,TRUE,"general"}</definedName>
    <definedName name="vvvvt" localSheetId="1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10" hidden="1">{"via1",#N/A,TRUE,"general";"via2",#N/A,TRUE,"general";"via3",#N/A,TRUE,"general"}</definedName>
    <definedName name="vvvvt" localSheetId="9" hidden="1">{"via1",#N/A,TRUE,"general";"via2",#N/A,TRUE,"general";"via3",#N/A,TRUE,"general"}</definedName>
    <definedName name="vvvvt" localSheetId="1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1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14" hidden="1">{"via1",#N/A,TRUE,"general";"via2",#N/A,TRUE,"general";"via3",#N/A,TRUE,"general"}</definedName>
    <definedName name="vvvvvvf" localSheetId="1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10" hidden="1">{"via1",#N/A,TRUE,"general";"via2",#N/A,TRUE,"general";"via3",#N/A,TRUE,"general"}</definedName>
    <definedName name="vvvvvvf" localSheetId="9" hidden="1">{"via1",#N/A,TRUE,"general";"via2",#N/A,TRUE,"general";"via3",#N/A,TRUE,"general"}</definedName>
    <definedName name="vvvvvvf" localSheetId="1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1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14" hidden="1">{"TAB1",#N/A,TRUE,"GENERAL";"TAB2",#N/A,TRUE,"GENERAL";"TAB3",#N/A,TRUE,"GENERAL";"TAB4",#N/A,TRUE,"GENERAL";"TAB5",#N/A,TRUE,"GENERAL"}</definedName>
    <definedName name="vy" localSheetId="1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9" hidden="1">{"TAB1",#N/A,TRUE,"GENERAL";"TAB2",#N/A,TRUE,"GENERAL";"TAB3",#N/A,TRUE,"GENERAL";"TAB4",#N/A,TRUE,"GENERAL";"TAB5",#N/A,TRUE,"GENERAL"}</definedName>
    <definedName name="vy" localSheetId="1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1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12" hidden="1">#REF!</definedName>
    <definedName name="w" localSheetId="4" hidden="1">#REF!</definedName>
    <definedName name="w" hidden="1">#REF!</definedName>
    <definedName name="w2w2w" localSheetId="6" hidden="1">{"via1",#N/A,TRUE,"general";"via2",#N/A,TRUE,"general";"via3",#N/A,TRUE,"general"}</definedName>
    <definedName name="w2w2w" localSheetId="14" hidden="1">{"via1",#N/A,TRUE,"general";"via2",#N/A,TRUE,"general";"via3",#N/A,TRUE,"general"}</definedName>
    <definedName name="w2w2w" localSheetId="1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10" hidden="1">{"via1",#N/A,TRUE,"general";"via2",#N/A,TRUE,"general";"via3",#N/A,TRUE,"general"}</definedName>
    <definedName name="w2w2w" localSheetId="9" hidden="1">{"via1",#N/A,TRUE,"general";"via2",#N/A,TRUE,"general";"via3",#N/A,TRUE,"general"}</definedName>
    <definedName name="w2w2w" localSheetId="1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11" hidden="1">{"via1",#N/A,TRUE,"general";"via2",#N/A,TRUE,"general";"via3",#N/A,TRUE,"general"}</definedName>
    <definedName name="w2w2w" hidden="1">{"via1",#N/A,TRUE,"general";"via2",#N/A,TRUE,"general";"via3",#N/A,TRUE,"general"}</definedName>
    <definedName name="WASHP">#REF!</definedName>
    <definedName name="WEERTEG">#REF!</definedName>
    <definedName name="werew" localSheetId="6" hidden="1">{"TAB1",#N/A,TRUE,"GENERAL";"TAB2",#N/A,TRUE,"GENERAL";"TAB3",#N/A,TRUE,"GENERAL";"TAB4",#N/A,TRUE,"GENERAL";"TAB5",#N/A,TRUE,"GENERAL"}</definedName>
    <definedName name="werew" localSheetId="14" hidden="1">{"TAB1",#N/A,TRUE,"GENERAL";"TAB2",#N/A,TRUE,"GENERAL";"TAB3",#N/A,TRUE,"GENERAL";"TAB4",#N/A,TRUE,"GENERAL";"TAB5",#N/A,TRUE,"GENERAL"}</definedName>
    <definedName name="werew" localSheetId="1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10" hidden="1">{"TAB1",#N/A,TRUE,"GENERAL";"TAB2",#N/A,TRUE,"GENERAL";"TAB3",#N/A,TRUE,"GENERAL";"TAB4",#N/A,TRUE,"GENERAL";"TAB5",#N/A,TRUE,"GENERAL"}</definedName>
    <definedName name="werew" localSheetId="9" hidden="1">{"TAB1",#N/A,TRUE,"GENERAL";"TAB2",#N/A,TRUE,"GENERAL";"TAB3",#N/A,TRUE,"GENERAL";"TAB4",#N/A,TRUE,"GENERAL";"TAB5",#N/A,TRUE,"GENERAL"}</definedName>
    <definedName name="werew" localSheetId="1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1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6" hidden="1">{"via1",#N/A,TRUE,"general";"via2",#N/A,TRUE,"general";"via3",#N/A,TRUE,"general"}</definedName>
    <definedName name="WEREWR" localSheetId="14" hidden="1">{"via1",#N/A,TRUE,"general";"via2",#N/A,TRUE,"general";"via3",#N/A,TRUE,"general"}</definedName>
    <definedName name="WEREWR" localSheetId="1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10" hidden="1">{"via1",#N/A,TRUE,"general";"via2",#N/A,TRUE,"general";"via3",#N/A,TRUE,"general"}</definedName>
    <definedName name="WEREWR" localSheetId="9" hidden="1">{"via1",#N/A,TRUE,"general";"via2",#N/A,TRUE,"general";"via3",#N/A,TRUE,"general"}</definedName>
    <definedName name="WEREWR" localSheetId="1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1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14" hidden="1">{"TAB1",#N/A,TRUE,"GENERAL";"TAB2",#N/A,TRUE,"GENERAL";"TAB3",#N/A,TRUE,"GENERAL";"TAB4",#N/A,TRUE,"GENERAL";"TAB5",#N/A,TRUE,"GENERAL"}</definedName>
    <definedName name="werfdsf" localSheetId="1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9" hidden="1">{"TAB1",#N/A,TRUE,"GENERAL";"TAB2",#N/A,TRUE,"GENERAL";"TAB3",#N/A,TRUE,"GENERAL";"TAB4",#N/A,TRUE,"GENERAL";"TAB5",#N/A,TRUE,"GENERAL"}</definedName>
    <definedName name="werfdsf" localSheetId="1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1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6" hidden="1">{"via1",#N/A,TRUE,"general";"via2",#N/A,TRUE,"general";"via3",#N/A,TRUE,"general"}</definedName>
    <definedName name="werh" localSheetId="14" hidden="1">{"via1",#N/A,TRUE,"general";"via2",#N/A,TRUE,"general";"via3",#N/A,TRUE,"general"}</definedName>
    <definedName name="werh" localSheetId="1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10" hidden="1">{"via1",#N/A,TRUE,"general";"via2",#N/A,TRUE,"general";"via3",#N/A,TRUE,"general"}</definedName>
    <definedName name="werh" localSheetId="9" hidden="1">{"via1",#N/A,TRUE,"general";"via2",#N/A,TRUE,"general";"via3",#N/A,TRUE,"general"}</definedName>
    <definedName name="werh" localSheetId="1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1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14" hidden="1">{"via1",#N/A,TRUE,"general";"via2",#N/A,TRUE,"general";"via3",#N/A,TRUE,"general"}</definedName>
    <definedName name="wersfdfrguyo" localSheetId="1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9" hidden="1">{"via1",#N/A,TRUE,"general";"via2",#N/A,TRUE,"general";"via3",#N/A,TRUE,"general"}</definedName>
    <definedName name="wersfdfrguyo" localSheetId="1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1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14" hidden="1">{"via1",#N/A,TRUE,"general";"via2",#N/A,TRUE,"general";"via3",#N/A,TRUE,"general"}</definedName>
    <definedName name="werwr" localSheetId="1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9" hidden="1">{"via1",#N/A,TRUE,"general";"via2",#N/A,TRUE,"general";"via3",#N/A,TRUE,"general"}</definedName>
    <definedName name="werwr" localSheetId="1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1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14" hidden="1">{"TAB1",#N/A,TRUE,"GENERAL";"TAB2",#N/A,TRUE,"GENERAL";"TAB3",#N/A,TRUE,"GENERAL";"TAB4",#N/A,TRUE,"GENERAL";"TAB5",#N/A,TRUE,"GENERAL"}</definedName>
    <definedName name="WERWVN" localSheetId="1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9" hidden="1">{"TAB1",#N/A,TRUE,"GENERAL";"TAB2",#N/A,TRUE,"GENERAL";"TAB3",#N/A,TRUE,"GENERAL";"TAB4",#N/A,TRUE,"GENERAL";"TAB5",#N/A,TRUE,"GENERAL"}</definedName>
    <definedName name="WERWVN" localSheetId="1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1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6" hidden="1">{"via1",#N/A,TRUE,"general";"via2",#N/A,TRUE,"general";"via3",#N/A,TRUE,"general"}</definedName>
    <definedName name="wetrew" localSheetId="14" hidden="1">{"via1",#N/A,TRUE,"general";"via2",#N/A,TRUE,"general";"via3",#N/A,TRUE,"general"}</definedName>
    <definedName name="wetrew" localSheetId="1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10" hidden="1">{"via1",#N/A,TRUE,"general";"via2",#N/A,TRUE,"general";"via3",#N/A,TRUE,"general"}</definedName>
    <definedName name="wetrew" localSheetId="9" hidden="1">{"via1",#N/A,TRUE,"general";"via2",#N/A,TRUE,"general";"via3",#N/A,TRUE,"general"}</definedName>
    <definedName name="wetrew" localSheetId="1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1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14" hidden="1">{"via1",#N/A,TRUE,"general";"via2",#N/A,TRUE,"general";"via3",#N/A,TRUE,"general"}</definedName>
    <definedName name="wettt" localSheetId="1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9" hidden="1">{"via1",#N/A,TRUE,"general";"via2",#N/A,TRUE,"general";"via3",#N/A,TRUE,"general"}</definedName>
    <definedName name="wettt" localSheetId="1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1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14" hidden="1">{"via1",#N/A,TRUE,"general";"via2",#N/A,TRUE,"general";"via3",#N/A,TRUE,"general"}</definedName>
    <definedName name="wetwretd" localSheetId="1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9" hidden="1">{"via1",#N/A,TRUE,"general";"via2",#N/A,TRUE,"general";"via3",#N/A,TRUE,"general"}</definedName>
    <definedName name="wetwretd" localSheetId="1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1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14" hidden="1">{"via1",#N/A,TRUE,"general";"via2",#N/A,TRUE,"general";"via3",#N/A,TRUE,"general"}</definedName>
    <definedName name="wew" localSheetId="1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9" hidden="1">{"via1",#N/A,TRUE,"general";"via2",#N/A,TRUE,"general";"via3",#N/A,TRUE,"general"}</definedName>
    <definedName name="wew" localSheetId="1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1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14" hidden="1">{"via1",#N/A,TRUE,"general";"via2",#N/A,TRUE,"general";"via3",#N/A,TRUE,"general"}</definedName>
    <definedName name="wffag" localSheetId="1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9" hidden="1">{"via1",#N/A,TRUE,"general";"via2",#N/A,TRUE,"general";"via3",#N/A,TRUE,"general"}</definedName>
    <definedName name="wffag" localSheetId="1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11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14" hidden="1">{"TAB1",#N/A,TRUE,"GENERAL";"TAB2",#N/A,TRUE,"GENERAL";"TAB3",#N/A,TRUE,"GENERAL";"TAB4",#N/A,TRUE,"GENERAL";"TAB5",#N/A,TRUE,"GENERAL"}</definedName>
    <definedName name="WQEEWQ" localSheetId="1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10" hidden="1">{"TAB1",#N/A,TRUE,"GENERAL";"TAB2",#N/A,TRUE,"GENERAL";"TAB3",#N/A,TRUE,"GENERAL";"TAB4",#N/A,TRUE,"GENERAL";"TAB5",#N/A,TRUE,"GENERAL"}</definedName>
    <definedName name="WQEEWQ" localSheetId="9" hidden="1">{"TAB1",#N/A,TRUE,"GENERAL";"TAB2",#N/A,TRUE,"GENERAL";"TAB3",#N/A,TRUE,"GENERAL";"TAB4",#N/A,TRUE,"GENERAL";"TAB5",#N/A,TRUE,"GENERAL"}</definedName>
    <definedName name="WQEEWQ" localSheetId="1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1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ctafabi." localSheetId="12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ging._.and._.Trend._.Analysis." localSheetId="6" hidden="1">{#N/A,#N/A,FALSE,"Aging Summary";#N/A,#N/A,FALSE,"Ratio Analysis";#N/A,#N/A,FALSE,"Test 120 Day Accts";#N/A,#N/A,FALSE,"Tickmarks"}</definedName>
    <definedName name="wrn.Aging._.and._.Trend._.Analysis." localSheetId="14" hidden="1">{#N/A,#N/A,FALSE,"Aging Summary";#N/A,#N/A,FALSE,"Ratio Analysis";#N/A,#N/A,FALSE,"Test 120 Day Accts";#N/A,#N/A,FALSE,"Tickmarks"}</definedName>
    <definedName name="wrn.Aging._.and._.Trend._.Analysis." localSheetId="16" hidden="1">{#N/A,#N/A,FALSE,"Aging Summary";#N/A,#N/A,FALSE,"Ratio Analysis";#N/A,#N/A,FALSE,"Test 120 Day Accts";#N/A,#N/A,FALSE,"Tickmarks"}</definedName>
    <definedName name="wrn.Aging._.and._.Trend._.Analysis." localSheetId="1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0" hidden="1">{#N/A,#N/A,FALSE,"Aging Summary";#N/A,#N/A,FALSE,"Ratio Analysis";#N/A,#N/A,FALSE,"Test 120 Day Accts";#N/A,#N/A,FALSE,"Tickmarks"}</definedName>
    <definedName name="wrn.Aging._.and._.Trend._.Analysis." localSheetId="9" hidden="1">{#N/A,#N/A,FALSE,"Aging Summary";#N/A,#N/A,FALSE,"Ratio Analysis";#N/A,#N/A,FALSE,"Test 120 Day Accts";#N/A,#N/A,FALSE,"Tickmarks"}</definedName>
    <definedName name="wrn.Aging._.and._.Trend._.Analysis." localSheetId="13" hidden="1">{#N/A,#N/A,FALSE,"Aging Summary";#N/A,#N/A,FALSE,"Ratio Analysis";#N/A,#N/A,FALSE,"Test 120 Day Accts";#N/A,#N/A,FALSE,"Tickmarks"}</definedName>
    <definedName name="wrn.Aging._.and._.Trend._.Analysis." localSheetId="4" hidden="1">{#N/A,#N/A,FALSE,"Aging Summary";#N/A,#N/A,FALSE,"Ratio Analysis";#N/A,#N/A,FALSE,"Test 120 Day Accts";#N/A,#N/A,FALSE,"Tickmarks"}</definedName>
    <definedName name="wrn.Aging._.and._.Trend._.Analysis." localSheetId="11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r." localSheetId="12" hidden="1">{#N/A,#N/A,TRUE,"CODIGO DEPENDENCIA"}</definedName>
    <definedName name="wrn.ar." localSheetId="13" hidden="1">{#N/A,#N/A,TRUE,"CODIGO DEPENDENCIA"}</definedName>
    <definedName name="wrn.ar." localSheetId="4" hidden="1">{#N/A,#N/A,TRUE,"CODIGO DEPENDENCIA"}</definedName>
    <definedName name="wrn.ar." hidden="1">{#N/A,#N/A,TRUE,"CODIGO DEPENDENCIA"}</definedName>
    <definedName name="wrn.civil._.works." localSheetId="6" hidden="1">{#N/A,#N/A,TRUE,"1842CWN0"}</definedName>
    <definedName name="wrn.civil._.works." localSheetId="14" hidden="1">{#N/A,#N/A,TRUE,"1842CWN0"}</definedName>
    <definedName name="wrn.civil._.works." localSheetId="12" hidden="1">{#N/A,#N/A,TRUE,"1842CWN0"}</definedName>
    <definedName name="wrn.civil._.works." localSheetId="3" hidden="1">{#N/A,#N/A,TRUE,"1842CWN0"}</definedName>
    <definedName name="wrn.civil._.works." localSheetId="10" hidden="1">{#N/A,#N/A,TRUE,"1842CWN0"}</definedName>
    <definedName name="wrn.civil._.works." localSheetId="9" hidden="1">{#N/A,#N/A,TRUE,"1842CWN0"}</definedName>
    <definedName name="wrn.civil._.works." localSheetId="13" hidden="1">{#N/A,#N/A,TRUE,"1842CWN0"}</definedName>
    <definedName name="wrn.civil._.works." localSheetId="4" hidden="1">{#N/A,#N/A,TRUE,"1842CWN0"}</definedName>
    <definedName name="wrn.civil._.works." localSheetId="11" hidden="1">{#N/A,#N/A,TRUE,"1842CWN0"}</definedName>
    <definedName name="wrn.civil._.works." hidden="1">{#N/A,#N/A,TRUE,"1842CWN0"}</definedName>
    <definedName name="wrn.civil._.works._1" localSheetId="6" hidden="1">{#N/A,#N/A,TRUE,"1842CWN0"}</definedName>
    <definedName name="wrn.civil._.works._1" localSheetId="14" hidden="1">{#N/A,#N/A,TRUE,"1842CWN0"}</definedName>
    <definedName name="wrn.civil._.works._1" localSheetId="12" hidden="1">{#N/A,#N/A,TRUE,"1842CWN0"}</definedName>
    <definedName name="wrn.civil._.works._1" localSheetId="3" hidden="1">{#N/A,#N/A,TRUE,"1842CWN0"}</definedName>
    <definedName name="wrn.civil._.works._1" localSheetId="10" hidden="1">{#N/A,#N/A,TRUE,"1842CWN0"}</definedName>
    <definedName name="wrn.civil._.works._1" localSheetId="9" hidden="1">{#N/A,#N/A,TRUE,"1842CWN0"}</definedName>
    <definedName name="wrn.civil._.works._1" localSheetId="13" hidden="1">{#N/A,#N/A,TRUE,"1842CWN0"}</definedName>
    <definedName name="wrn.civil._.works._1" localSheetId="4" hidden="1">{#N/A,#N/A,TRUE,"1842CWN0"}</definedName>
    <definedName name="wrn.civil._.works._1" localSheetId="11" hidden="1">{#N/A,#N/A,TRUE,"1842CWN0"}</definedName>
    <definedName name="wrn.civil._.works._1" hidden="1">{#N/A,#N/A,TRUE,"1842CWN0"}</definedName>
    <definedName name="wrn.civil._.works._2" localSheetId="6" hidden="1">{#N/A,#N/A,TRUE,"1842CWN0"}</definedName>
    <definedName name="wrn.civil._.works._2" localSheetId="14" hidden="1">{#N/A,#N/A,TRUE,"1842CWN0"}</definedName>
    <definedName name="wrn.civil._.works._2" localSheetId="12" hidden="1">{#N/A,#N/A,TRUE,"1842CWN0"}</definedName>
    <definedName name="wrn.civil._.works._2" localSheetId="3" hidden="1">{#N/A,#N/A,TRUE,"1842CWN0"}</definedName>
    <definedName name="wrn.civil._.works._2" localSheetId="10" hidden="1">{#N/A,#N/A,TRUE,"1842CWN0"}</definedName>
    <definedName name="wrn.civil._.works._2" localSheetId="9" hidden="1">{#N/A,#N/A,TRUE,"1842CWN0"}</definedName>
    <definedName name="wrn.civil._.works._2" localSheetId="13" hidden="1">{#N/A,#N/A,TRUE,"1842CWN0"}</definedName>
    <definedName name="wrn.civil._.works._2" localSheetId="4" hidden="1">{#N/A,#N/A,TRUE,"1842CWN0"}</definedName>
    <definedName name="wrn.civil._.works._2" localSheetId="11" hidden="1">{#N/A,#N/A,TRUE,"1842CWN0"}</definedName>
    <definedName name="wrn.civil._.works._2" hidden="1">{#N/A,#N/A,TRUE,"1842CWN0"}</definedName>
    <definedName name="wrn.ESTADO._.REHABILITACION." localSheetId="6" hidden="1">{"PRES REHAB ARM-PER POR ITEMS  KM A KM",#N/A,TRUE,"Rehabilitacion Arm-Per"}</definedName>
    <definedName name="wrn.ESTADO._.REHABILITACION." localSheetId="14" hidden="1">{"PRES REHAB ARM-PER POR ITEMS  KM A KM",#N/A,TRUE,"Rehabilitacion Arm-Per"}</definedName>
    <definedName name="wrn.ESTADO._.REHABILITACION." localSheetId="12" hidden="1">{"PRES REHAB ARM-PER POR ITEMS  KM A KM",#N/A,TRUE,"Rehabilitacion Arm-Per"}</definedName>
    <definedName name="wrn.ESTADO._.REHABILITACION." localSheetId="3" hidden="1">{"PRES REHAB ARM-PER POR ITEMS  KM A KM",#N/A,TRUE,"Rehabilitacion Arm-Per"}</definedName>
    <definedName name="wrn.ESTADO._.REHABILITACION." localSheetId="10" hidden="1">{"PRES REHAB ARM-PER POR ITEMS  KM A KM",#N/A,TRUE,"Rehabilitacion Arm-Per"}</definedName>
    <definedName name="wrn.ESTADO._.REHABILITACION." localSheetId="9" hidden="1">{"PRES REHAB ARM-PER POR ITEMS  KM A KM",#N/A,TRUE,"Rehabilitacion Arm-Per"}</definedName>
    <definedName name="wrn.ESTADO._.REHABILITACION." localSheetId="13" hidden="1">{"PRES REHAB ARM-PER POR ITEMS  KM A KM",#N/A,TRUE,"Rehabilitacion Arm-Per"}</definedName>
    <definedName name="wrn.ESTADO._.REHABILITACION." localSheetId="4" hidden="1">{"PRES REHAB ARM-PER POR ITEMS  KM A KM",#N/A,TRUE,"Rehabilitacion Arm-Per"}</definedName>
    <definedName name="wrn.ESTADO._.REHABILITACION." localSheetId="1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ATOS.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1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1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1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1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1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1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localSheetId="1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6" hidden="1">{"VIA1",#N/A,TRUE,"formul";"VIA2",#N/A,TRUE,"formul";"VIA3",#N/A,TRUE,"formul"}</definedName>
    <definedName name="wrn.formu." localSheetId="14" hidden="1">{"VIA1",#N/A,TRUE,"formul";"VIA2",#N/A,TRUE,"formul";"VIA3",#N/A,TRUE,"formul"}</definedName>
    <definedName name="wrn.formu." localSheetId="12" hidden="1">{"VIA1",#N/A,TRUE,"formul";"VIA2",#N/A,TRUE,"formul";"VIA3",#N/A,TRUE,"formul"}</definedName>
    <definedName name="wrn.formu." localSheetId="3" hidden="1">{"VIA1",#N/A,TRUE,"formul";"VIA2",#N/A,TRUE,"formul";"VIA3",#N/A,TRUE,"formul"}</definedName>
    <definedName name="wrn.formu." localSheetId="10" hidden="1">{"VIA1",#N/A,TRUE,"formul";"VIA2",#N/A,TRUE,"formul";"VIA3",#N/A,TRUE,"formul"}</definedName>
    <definedName name="wrn.formu." localSheetId="9" hidden="1">{"VIA1",#N/A,TRUE,"formul";"VIA2",#N/A,TRUE,"formul";"VIA3",#N/A,TRUE,"formul"}</definedName>
    <definedName name="wrn.formu." localSheetId="13" hidden="1">{"VIA1",#N/A,TRUE,"formul";"VIA2",#N/A,TRUE,"formul";"VIA3",#N/A,TRUE,"formul"}</definedName>
    <definedName name="wrn.formu." localSheetId="4" hidden="1">{"VIA1",#N/A,TRUE,"formul";"VIA2",#N/A,TRUE,"formul";"VIA3",#N/A,TRUE,"formul"}</definedName>
    <definedName name="wrn.formu." localSheetId="11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14" hidden="1">{"TAB1",#N/A,TRUE,"GENERAL";"TAB2",#N/A,TRUE,"GENERAL";"TAB3",#N/A,TRUE,"GENERAL";"TAB4",#N/A,TRUE,"GENERAL";"TAB5",#N/A,TRUE,"GENERAL"}</definedName>
    <definedName name="wrn.GENERAL." localSheetId="16" hidden="1">{"TAB1",#N/A,TRUE,"GENERAL";"TAB2",#N/A,TRUE,"GENERAL";"TAB3",#N/A,TRUE,"GENERAL";"TAB4",#N/A,TRUE,"GENERAL";"TAB5",#N/A,TRUE,"GENERAL"}</definedName>
    <definedName name="wrn.GENERAL." localSheetId="1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9" hidden="1">{"TAB1",#N/A,TRUE,"GENERAL";"TAB2",#N/A,TRUE,"GENERAL";"TAB3",#N/A,TRUE,"GENERAL";"TAB4",#N/A,TRUE,"GENERAL";"TAB5",#N/A,TRUE,"GENERAL"}</definedName>
    <definedName name="wrn.GENERAL." localSheetId="1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1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6" hidden="1">{#N/A,#N/A,TRUE,"INGENIERIA";#N/A,#N/A,TRUE,"COMPRAS";#N/A,#N/A,TRUE,"DIRECCION";#N/A,#N/A,TRUE,"RESUMEN"}</definedName>
    <definedName name="wrn.GERENCIA." localSheetId="14" hidden="1">{#N/A,#N/A,TRUE,"INGENIERIA";#N/A,#N/A,TRUE,"COMPRAS";#N/A,#N/A,TRUE,"DIRECCION";#N/A,#N/A,TRUE,"RESUMEN"}</definedName>
    <definedName name="wrn.GERENCIA." localSheetId="12" hidden="1">{#N/A,#N/A,TRUE,"INGENIERIA";#N/A,#N/A,TRUE,"COMPRAS";#N/A,#N/A,TRUE,"DIRECCION";#N/A,#N/A,TRUE,"RESUMEN"}</definedName>
    <definedName name="wrn.GERENCIA." localSheetId="3" hidden="1">{#N/A,#N/A,TRUE,"INGENIERIA";#N/A,#N/A,TRUE,"COMPRAS";#N/A,#N/A,TRUE,"DIRECCION";#N/A,#N/A,TRUE,"RESUMEN"}</definedName>
    <definedName name="wrn.GERENCIA." localSheetId="10" hidden="1">{#N/A,#N/A,TRUE,"INGENIERIA";#N/A,#N/A,TRUE,"COMPRAS";#N/A,#N/A,TRUE,"DIRECCION";#N/A,#N/A,TRUE,"RESUMEN"}</definedName>
    <definedName name="wrn.GERENCIA." localSheetId="9" hidden="1">{#N/A,#N/A,TRUE,"INGENIERIA";#N/A,#N/A,TRUE,"COMPRAS";#N/A,#N/A,TRUE,"DIRECCION";#N/A,#N/A,TRUE,"RESUMEN"}</definedName>
    <definedName name="wrn.GERENCIA." localSheetId="13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localSheetId="1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localSheetId="6" hidden="1">{#N/A,#N/A,TRUE,"INGENIERIA";#N/A,#N/A,TRUE,"COMPRAS";#N/A,#N/A,TRUE,"DIRECCION";#N/A,#N/A,TRUE,"RESUMEN"}</definedName>
    <definedName name="wrn.GERENCIA._1" localSheetId="14" hidden="1">{#N/A,#N/A,TRUE,"INGENIERIA";#N/A,#N/A,TRUE,"COMPRAS";#N/A,#N/A,TRUE,"DIRECCION";#N/A,#N/A,TRUE,"RESUMEN"}</definedName>
    <definedName name="wrn.GERENCIA._1" localSheetId="12" hidden="1">{#N/A,#N/A,TRUE,"INGENIERIA";#N/A,#N/A,TRUE,"COMPRAS";#N/A,#N/A,TRUE,"DIRECCION";#N/A,#N/A,TRUE,"RESUMEN"}</definedName>
    <definedName name="wrn.GERENCIA._1" localSheetId="3" hidden="1">{#N/A,#N/A,TRUE,"INGENIERIA";#N/A,#N/A,TRUE,"COMPRAS";#N/A,#N/A,TRUE,"DIRECCION";#N/A,#N/A,TRUE,"RESUMEN"}</definedName>
    <definedName name="wrn.GERENCIA._1" localSheetId="10" hidden="1">{#N/A,#N/A,TRUE,"INGENIERIA";#N/A,#N/A,TRUE,"COMPRAS";#N/A,#N/A,TRUE,"DIRECCION";#N/A,#N/A,TRUE,"RESUMEN"}</definedName>
    <definedName name="wrn.GERENCIA._1" localSheetId="9" hidden="1">{#N/A,#N/A,TRUE,"INGENIERIA";#N/A,#N/A,TRUE,"COMPRAS";#N/A,#N/A,TRUE,"DIRECCION";#N/A,#N/A,TRUE,"RESUMEN"}</definedName>
    <definedName name="wrn.GERENCIA._1" localSheetId="13" hidden="1">{#N/A,#N/A,TRUE,"INGENIERIA";#N/A,#N/A,TRUE,"COMPRAS";#N/A,#N/A,TRUE,"DIRECCION";#N/A,#N/A,TRUE,"RESUMEN"}</definedName>
    <definedName name="wrn.GERENCIA._1" localSheetId="4" hidden="1">{#N/A,#N/A,TRUE,"INGENIERIA";#N/A,#N/A,TRUE,"COMPRAS";#N/A,#N/A,TRUE,"DIRECCION";#N/A,#N/A,TRUE,"RESUMEN"}</definedName>
    <definedName name="wrn.GERENCIA._1" localSheetId="11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localSheetId="6" hidden="1">{#N/A,#N/A,TRUE,"INGENIERIA";#N/A,#N/A,TRUE,"COMPRAS";#N/A,#N/A,TRUE,"DIRECCION";#N/A,#N/A,TRUE,"RESUMEN"}</definedName>
    <definedName name="wrn.GERENCIA._2" localSheetId="14" hidden="1">{#N/A,#N/A,TRUE,"INGENIERIA";#N/A,#N/A,TRUE,"COMPRAS";#N/A,#N/A,TRUE,"DIRECCION";#N/A,#N/A,TRUE,"RESUMEN"}</definedName>
    <definedName name="wrn.GERENCIA._2" localSheetId="12" hidden="1">{#N/A,#N/A,TRUE,"INGENIERIA";#N/A,#N/A,TRUE,"COMPRAS";#N/A,#N/A,TRUE,"DIRECCION";#N/A,#N/A,TRUE,"RESUMEN"}</definedName>
    <definedName name="wrn.GERENCIA._2" localSheetId="3" hidden="1">{#N/A,#N/A,TRUE,"INGENIERIA";#N/A,#N/A,TRUE,"COMPRAS";#N/A,#N/A,TRUE,"DIRECCION";#N/A,#N/A,TRUE,"RESUMEN"}</definedName>
    <definedName name="wrn.GERENCIA._2" localSheetId="10" hidden="1">{#N/A,#N/A,TRUE,"INGENIERIA";#N/A,#N/A,TRUE,"COMPRAS";#N/A,#N/A,TRUE,"DIRECCION";#N/A,#N/A,TRUE,"RESUMEN"}</definedName>
    <definedName name="wrn.GERENCIA._2" localSheetId="9" hidden="1">{#N/A,#N/A,TRUE,"INGENIERIA";#N/A,#N/A,TRUE,"COMPRAS";#N/A,#N/A,TRUE,"DIRECCION";#N/A,#N/A,TRUE,"RESUMEN"}</definedName>
    <definedName name="wrn.GERENCIA._2" localSheetId="13" hidden="1">{#N/A,#N/A,TRUE,"INGENIERIA";#N/A,#N/A,TRUE,"COMPRAS";#N/A,#N/A,TRUE,"DIRECCION";#N/A,#N/A,TRUE,"RESUMEN"}</definedName>
    <definedName name="wrn.GERENCIA._2" localSheetId="4" hidden="1">{#N/A,#N/A,TRUE,"INGENIERIA";#N/A,#N/A,TRUE,"COMPRAS";#N/A,#N/A,TRUE,"DIRECCION";#N/A,#N/A,TRUE,"RESUMEN"}</definedName>
    <definedName name="wrn.GERENCIA._2" localSheetId="1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items." localSheetId="6" hidden="1">{#N/A,#N/A,FALSE,"Items"}</definedName>
    <definedName name="wrn.items." localSheetId="14" hidden="1">{#N/A,#N/A,FALSE,"Items"}</definedName>
    <definedName name="wrn.items." localSheetId="16" hidden="1">{#N/A,#N/A,FALSE,"Items"}</definedName>
    <definedName name="wrn.items." localSheetId="12" hidden="1">{#N/A,#N/A,FALSE,"Items"}</definedName>
    <definedName name="wrn.items." localSheetId="3" hidden="1">{#N/A,#N/A,FALSE,"Items"}</definedName>
    <definedName name="wrn.items." localSheetId="10" hidden="1">{#N/A,#N/A,FALSE,"Items"}</definedName>
    <definedName name="wrn.items." localSheetId="9" hidden="1">{#N/A,#N/A,FALSE,"Items"}</definedName>
    <definedName name="wrn.items." localSheetId="13" hidden="1">{#N/A,#N/A,FALSE,"Items"}</definedName>
    <definedName name="wrn.items." localSheetId="4" hidden="1">{#N/A,#N/A,FALSE,"Items"}</definedName>
    <definedName name="wrn.items." localSheetId="11" hidden="1">{#N/A,#N/A,FALSE,"Items"}</definedName>
    <definedName name="wrn.items." hidden="1">{#N/A,#N/A,FALSE,"Items"}</definedName>
    <definedName name="wrn.listado." localSheetId="12" hidden="1">{#N/A,#N/A,FALSE,"PROPON.2001"}</definedName>
    <definedName name="wrn.listado." hidden="1">{#N/A,#N/A,FALSE,"PROPON.2001"}</definedName>
    <definedName name="wrn.LL0004A." localSheetId="12" hidden="1">{#N/A,#N/A,FALSE,"List. Tie-in's Rev. A Diesel";#N/A,#N/A,FALSE,"List. Tie-in's Rev. A Gasolina";#N/A,#N/A,FALSE,"List. Tie-in's Rev. A Crudo";#N/A,#N/A,FALSE,"List. Tie-in's Rev. A Fuel Oil"}</definedName>
    <definedName name="wrn.LL0004A." localSheetId="13" hidden="1">{#N/A,#N/A,FALSE,"List. Tie-in's Rev. A Diesel";#N/A,#N/A,FALSE,"List. Tie-in's Rev. A Gasolina";#N/A,#N/A,FALSE,"List. Tie-in's Rev. A Crudo";#N/A,#N/A,FALSE,"List. Tie-in's Rev. A Fuel Oil"}</definedName>
    <definedName name="wrn.LL0004A." localSheetId="4" hidden="1">{#N/A,#N/A,FALSE,"List. Tie-in's Rev. A Diesel";#N/A,#N/A,FALSE,"List. Tie-in's Rev. A Gasolina";#N/A,#N/A,FALSE,"List. Tie-in's Rev. A Crudo";#N/A,#N/A,FALSE,"List. Tie-in's Rev. A Fuel Oil"}</definedName>
    <definedName name="wrn.LL0004A." hidden="1">{#N/A,#N/A,FALSE,"List. Tie-in's Rev. A Diesel";#N/A,#N/A,FALSE,"List. Tie-in's Rev. A Gasolina";#N/A,#N/A,FALSE,"List. Tie-in's Rev. A Crudo";#N/A,#N/A,FALSE,"List. Tie-in's Rev. A Fuel Oil"}</definedName>
    <definedName name="wrn.PROYEC." localSheetId="6" hidden="1">{#N/A,#N/A,FALSE,"GRAFICO";#N/A,#N/A,FALSE,"CAJA (2)";#N/A,#N/A,FALSE,"TERCEROS-PROMEDIO";#N/A,#N/A,FALSE,"CAJA";#N/A,#N/A,FALSE,"INGRESOS1995-2003";#N/A,#N/A,FALSE,"GASTOS1995-2003"}</definedName>
    <definedName name="wrn.PROYEC." localSheetId="14" hidden="1">{#N/A,#N/A,FALSE,"GRAFICO";#N/A,#N/A,FALSE,"CAJA (2)";#N/A,#N/A,FALSE,"TERCEROS-PROMEDIO";#N/A,#N/A,FALSE,"CAJA";#N/A,#N/A,FALSE,"INGRESOS1995-2003";#N/A,#N/A,FALSE,"GASTOS1995-2003"}</definedName>
    <definedName name="wrn.PROYEC." localSheetId="16" hidden="1">{#N/A,#N/A,FALSE,"GRAFICO";#N/A,#N/A,FALSE,"CAJA (2)";#N/A,#N/A,FALSE,"TERCEROS-PROMEDIO";#N/A,#N/A,FALSE,"CAJA";#N/A,#N/A,FALSE,"INGRESOS1995-2003";#N/A,#N/A,FALSE,"GASTOS1995-2003"}</definedName>
    <definedName name="wrn.PROYEC." localSheetId="12" hidden="1">{#N/A,#N/A,FALSE,"GRAFICO";#N/A,#N/A,FALSE,"CAJA (2)";#N/A,#N/A,FALSE,"TERCEROS-PROMEDIO";#N/A,#N/A,FALSE,"CAJA";#N/A,#N/A,FALSE,"INGRESOS1995-2003";#N/A,#N/A,FALSE,"GASTOS1995-2003"}</definedName>
    <definedName name="wrn.PROYEC." localSheetId="3" hidden="1">{#N/A,#N/A,FALSE,"GRAFICO";#N/A,#N/A,FALSE,"CAJA (2)";#N/A,#N/A,FALSE,"TERCEROS-PROMEDIO";#N/A,#N/A,FALSE,"CAJA";#N/A,#N/A,FALSE,"INGRESOS1995-2003";#N/A,#N/A,FALSE,"GASTOS1995-2003"}</definedName>
    <definedName name="wrn.PROYEC." localSheetId="10" hidden="1">{#N/A,#N/A,FALSE,"GRAFICO";#N/A,#N/A,FALSE,"CAJA (2)";#N/A,#N/A,FALSE,"TERCEROS-PROMEDIO";#N/A,#N/A,FALSE,"CAJA";#N/A,#N/A,FALSE,"INGRESOS1995-2003";#N/A,#N/A,FALSE,"GASTOS1995-2003"}</definedName>
    <definedName name="wrn.PROYEC." localSheetId="9" hidden="1">{#N/A,#N/A,FALSE,"GRAFICO";#N/A,#N/A,FALSE,"CAJA (2)";#N/A,#N/A,FALSE,"TERCEROS-PROMEDIO";#N/A,#N/A,FALSE,"CAJA";#N/A,#N/A,FALSE,"INGRESOS1995-2003";#N/A,#N/A,FALSE,"GASTOS1995-2003"}</definedName>
    <definedName name="wrn.PROYEC." localSheetId="13" hidden="1">{#N/A,#N/A,FALSE,"GRAFICO";#N/A,#N/A,FALSE,"CAJA (2)";#N/A,#N/A,FALSE,"TERCEROS-PROMEDIO";#N/A,#N/A,FALSE,"CAJA";#N/A,#N/A,FALSE,"INGRESOS1995-2003";#N/A,#N/A,FALSE,"GASTOS1995-2003"}</definedName>
    <definedName name="wrn.PROYEC." localSheetId="4" hidden="1">{#N/A,#N/A,FALSE,"GRAFICO";#N/A,#N/A,FALSE,"CAJA (2)";#N/A,#N/A,FALSE,"TERCEROS-PROMEDIO";#N/A,#N/A,FALSE,"CAJA";#N/A,#N/A,FALSE,"INGRESOS1995-2003";#N/A,#N/A,FALSE,"GASTOS1995-2003"}</definedName>
    <definedName name="wrn.PROYEC." localSheetId="11" hidden="1">{#N/A,#N/A,FALSE,"GRAFICO";#N/A,#N/A,FALSE,"CAJA (2)";#N/A,#N/A,FALSE,"TERCEROS-PROMEDIO";#N/A,#N/A,FALSE,"CAJA";#N/A,#N/A,FALSE,"INGRESOS1995-2003";#N/A,#N/A,FALSE,"GASTOS1995-2003"}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umen." localSheetId="12" hidden="1">{"total",#N/A,FALSE,"TD 0% ";"total",#N/A,FALSE,"TD 12%";"total",#N/A,FALSE,"TD 10%"}</definedName>
    <definedName name="wrn.resumen." localSheetId="13" hidden="1">{"total",#N/A,FALSE,"TD 0% ";"total",#N/A,FALSE,"TD 12%";"total",#N/A,FALSE,"TD 10%"}</definedName>
    <definedName name="wrn.resumen." localSheetId="4" hidden="1">{"total",#N/A,FALSE,"TD 0% ";"total",#N/A,FALSE,"TD 12%";"total",#N/A,FALSE,"TD 10%"}</definedName>
    <definedName name="wrn.resumen." hidden="1">{"total",#N/A,FALSE,"TD 0% ";"total",#N/A,FALSE,"TD 12%";"total",#N/A,FALSE,"TD 10%"}</definedName>
    <definedName name="wrn.SENCILLO." localSheetId="6" hidden="1">{"PYGS",#N/A,FALSE,"PYG";"ACTIS",#N/A,FALSE,"BCE_GRAL-ACTIVO";"PASIS",#N/A,FALSE,"BCE_GRAL-PASIVO-PATRIM";"CAJAS",#N/A,FALSE,"CAJA"}</definedName>
    <definedName name="wrn.SENCILLO." localSheetId="14" hidden="1">{"PYGS",#N/A,FALSE,"PYG";"ACTIS",#N/A,FALSE,"BCE_GRAL-ACTIVO";"PASIS",#N/A,FALSE,"BCE_GRAL-PASIVO-PATRIM";"CAJAS",#N/A,FALSE,"CAJA"}</definedName>
    <definedName name="wrn.SENCILLO." localSheetId="16" hidden="1">{"PYGS",#N/A,FALSE,"PYG";"ACTIS",#N/A,FALSE,"BCE_GRAL-ACTIVO";"PASIS",#N/A,FALSE,"BCE_GRAL-PASIVO-PATRIM";"CAJAS",#N/A,FALSE,"CAJA"}</definedName>
    <definedName name="wrn.SENCILLO." localSheetId="12" hidden="1">{"PYGS",#N/A,FALSE,"PYG";"ACTIS",#N/A,FALSE,"BCE_GRAL-ACTIVO";"PASIS",#N/A,FALSE,"BCE_GRAL-PASIVO-PATRIM";"CAJAS",#N/A,FALSE,"CAJA"}</definedName>
    <definedName name="wrn.SENCILLO." localSheetId="3" hidden="1">{"PYGS",#N/A,FALSE,"PYG";"ACTIS",#N/A,FALSE,"BCE_GRAL-ACTIVO";"PASIS",#N/A,FALSE,"BCE_GRAL-PASIVO-PATRIM";"CAJAS",#N/A,FALSE,"CAJA"}</definedName>
    <definedName name="wrn.SENCILLO." localSheetId="10" hidden="1">{"PYGS",#N/A,FALSE,"PYG";"ACTIS",#N/A,FALSE,"BCE_GRAL-ACTIVO";"PASIS",#N/A,FALSE,"BCE_GRAL-PASIVO-PATRIM";"CAJAS",#N/A,FALSE,"CAJA"}</definedName>
    <definedName name="wrn.SENCILLO." localSheetId="9" hidden="1">{"PYGS",#N/A,FALSE,"PYG";"ACTIS",#N/A,FALSE,"BCE_GRAL-ACTIVO";"PASIS",#N/A,FALSE,"BCE_GRAL-PASIVO-PATRIM";"CAJAS",#N/A,FALSE,"CAJA"}</definedName>
    <definedName name="wrn.SENCILLO." localSheetId="13" hidden="1">{"PYGS",#N/A,FALSE,"PYG";"ACTIS",#N/A,FALSE,"BCE_GRAL-ACTIVO";"PASIS",#N/A,FALSE,"BCE_GRAL-PASIVO-PATRIM";"CAJAS",#N/A,FALSE,"CAJA"}</definedName>
    <definedName name="wrn.SENCILLO." localSheetId="4" hidden="1">{"PYGS",#N/A,FALSE,"PYG";"ACTIS",#N/A,FALSE,"BCE_GRAL-ACTIVO";"PASIS",#N/A,FALSE,"BCE_GRAL-PASIVO-PATRIM";"CAJAS",#N/A,FALSE,"CAJA"}</definedName>
    <definedName name="wrn.SENCILLO." localSheetId="11" hidden="1">{"PYGS",#N/A,FALSE,"PYG";"ACTIS",#N/A,FALSE,"BCE_GRAL-ACTIVO";"PASIS",#N/A,FALSE,"BCE_GRAL-PASIVO-PATRIM";"CAJAS",#N/A,FALSE,"CAJA"}</definedName>
    <definedName name="wrn.SENCILLO." hidden="1">{"PYGS",#N/A,FALSE,"PYG";"ACTIS",#N/A,FALSE,"BCE_GRAL-ACTIVO";"PASIS",#N/A,FALSE,"BCE_GRAL-PASIVO-PATRIM";"CAJAS",#N/A,FALSE,"CAJA"}</definedName>
    <definedName name="wrn.Total." localSheetId="6" hidden="1">{"Parcial",#N/A,FALSE,"GastFuncionamiento";"Parcial2",#N/A,FALSE,"GastFuncionamiento";"Total",#N/A,FALSE,"GastFuncionamiento"}</definedName>
    <definedName name="wrn.Total." localSheetId="14" hidden="1">{"Parcial",#N/A,FALSE,"GastFuncionamiento";"Parcial2",#N/A,FALSE,"GastFuncionamiento";"Total",#N/A,FALSE,"GastFuncionamiento"}</definedName>
    <definedName name="wrn.Total." localSheetId="16" hidden="1">{"Parcial",#N/A,FALSE,"GastFuncionamiento";"Parcial2",#N/A,FALSE,"GastFuncionamiento";"Total",#N/A,FALSE,"GastFuncionamiento"}</definedName>
    <definedName name="wrn.Total." localSheetId="12" hidden="1">{"Parcial",#N/A,FALSE,"GastFuncionamiento";"Parcial2",#N/A,FALSE,"GastFuncionamiento";"Total",#N/A,FALSE,"GastFuncionamiento"}</definedName>
    <definedName name="wrn.Total." localSheetId="3" hidden="1">{"Parcial",#N/A,FALSE,"GastFuncionamiento";"Parcial2",#N/A,FALSE,"GastFuncionamiento";"Total",#N/A,FALSE,"GastFuncionamiento"}</definedName>
    <definedName name="wrn.Total." localSheetId="10" hidden="1">{"Parcial",#N/A,FALSE,"GastFuncionamiento";"Parcial2",#N/A,FALSE,"GastFuncionamiento";"Total",#N/A,FALSE,"GastFuncionamiento"}</definedName>
    <definedName name="wrn.Total." localSheetId="9" hidden="1">{"Parcial",#N/A,FALSE,"GastFuncionamiento";"Parcial2",#N/A,FALSE,"GastFuncionamiento";"Total",#N/A,FALSE,"GastFuncionamiento"}</definedName>
    <definedName name="wrn.Total." localSheetId="13" hidden="1">{"Parcial",#N/A,FALSE,"GastFuncionamiento";"Parcial2",#N/A,FALSE,"GastFuncionamiento";"Total",#N/A,FALSE,"GastFuncionamiento"}</definedName>
    <definedName name="wrn.Total." localSheetId="4" hidden="1">{"Parcial",#N/A,FALSE,"GastFuncionamiento";"Parcial2",#N/A,FALSE,"GastFuncionamiento";"Total",#N/A,FALSE,"GastFuncionamiento"}</definedName>
    <definedName name="wrn.Total." localSheetId="11" hidden="1">{"Parcial",#N/A,FALSE,"GastFuncionamiento";"Parcial2",#N/A,FALSE,"GastFuncionamiento";"Total",#N/A,FALSE,"GastFuncionamiento"}</definedName>
    <definedName name="wrn.Total." hidden="1">{"Parcial",#N/A,FALSE,"GastFuncionamiento";"Parcial2",#N/A,FALSE,"GastFuncionamiento";"Total",#N/A,FALSE,"GastFuncionamiento"}</definedName>
    <definedName name="wrn.via" localSheetId="6" hidden="1">{"via1",#N/A,TRUE,"general";"via2",#N/A,TRUE,"general";"via3",#N/A,TRUE,"general"}</definedName>
    <definedName name="wrn.via" localSheetId="14" hidden="1">{"via1",#N/A,TRUE,"general";"via2",#N/A,TRUE,"general";"via3",#N/A,TRUE,"general"}</definedName>
    <definedName name="wrn.via" localSheetId="12" hidden="1">{"via1",#N/A,TRUE,"general";"via2",#N/A,TRUE,"general";"via3",#N/A,TRUE,"general"}</definedName>
    <definedName name="wrn.via" localSheetId="3" hidden="1">{"via1",#N/A,TRUE,"general";"via2",#N/A,TRUE,"general";"via3",#N/A,TRUE,"general"}</definedName>
    <definedName name="wrn.via" localSheetId="10" hidden="1">{"via1",#N/A,TRUE,"general";"via2",#N/A,TRUE,"general";"via3",#N/A,TRUE,"general"}</definedName>
    <definedName name="wrn.via" localSheetId="9" hidden="1">{"via1",#N/A,TRUE,"general";"via2",#N/A,TRUE,"general";"via3",#N/A,TRUE,"general"}</definedName>
    <definedName name="wrn.via" localSheetId="13" hidden="1">{"via1",#N/A,TRUE,"general";"via2",#N/A,TRUE,"general";"via3",#N/A,TRUE,"general"}</definedName>
    <definedName name="wrn.via" localSheetId="4" hidden="1">{"via1",#N/A,TRUE,"general";"via2",#N/A,TRUE,"general";"via3",#N/A,TRUE,"general"}</definedName>
    <definedName name="wrn.via" localSheetId="11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14" hidden="1">{"via1",#N/A,TRUE,"general";"via2",#N/A,TRUE,"general";"via3",#N/A,TRUE,"general"}</definedName>
    <definedName name="wrn.via." localSheetId="16" hidden="1">{"via1",#N/A,TRUE,"general";"via2",#N/A,TRUE,"general";"via3",#N/A,TRUE,"general"}</definedName>
    <definedName name="wrn.via." localSheetId="1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10" hidden="1">{"via1",#N/A,TRUE,"general";"via2",#N/A,TRUE,"general";"via3",#N/A,TRUE,"general"}</definedName>
    <definedName name="wrn.via." localSheetId="9" hidden="1">{"via1",#N/A,TRUE,"general";"via2",#N/A,TRUE,"general";"via3",#N/A,TRUE,"general"}</definedName>
    <definedName name="wrn.via." localSheetId="1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11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localSheetId="6" hidden="1">{#N/A,#N/A,FALSE,"Items"}</definedName>
    <definedName name="wrn1.items" localSheetId="14" hidden="1">{#N/A,#N/A,FALSE,"Items"}</definedName>
    <definedName name="wrn1.items" localSheetId="16" hidden="1">{#N/A,#N/A,FALSE,"Items"}</definedName>
    <definedName name="wrn1.items" localSheetId="12" hidden="1">{#N/A,#N/A,FALSE,"Items"}</definedName>
    <definedName name="wrn1.items" localSheetId="3" hidden="1">{#N/A,#N/A,FALSE,"Items"}</definedName>
    <definedName name="wrn1.items" localSheetId="10" hidden="1">{#N/A,#N/A,FALSE,"Items"}</definedName>
    <definedName name="wrn1.items" localSheetId="9" hidden="1">{#N/A,#N/A,FALSE,"Items"}</definedName>
    <definedName name="wrn1.items" localSheetId="13" hidden="1">{#N/A,#N/A,FALSE,"Items"}</definedName>
    <definedName name="wrn1.items" localSheetId="4" hidden="1">{#N/A,#N/A,FALSE,"Items"}</definedName>
    <definedName name="wrn1.items" localSheetId="11" hidden="1">{#N/A,#N/A,FALSE,"Items"}</definedName>
    <definedName name="wrn1.items" hidden="1">{#N/A,#N/A,FALSE,"Items"}</definedName>
    <definedName name="wsnhed" localSheetId="6" hidden="1">{"via1",#N/A,TRUE,"general";"via2",#N/A,TRUE,"general";"via3",#N/A,TRUE,"general"}</definedName>
    <definedName name="wsnhed" localSheetId="14" hidden="1">{"via1",#N/A,TRUE,"general";"via2",#N/A,TRUE,"general";"via3",#N/A,TRUE,"general"}</definedName>
    <definedName name="wsnhed" localSheetId="1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10" hidden="1">{"via1",#N/A,TRUE,"general";"via2",#N/A,TRUE,"general";"via3",#N/A,TRUE,"general"}</definedName>
    <definedName name="wsnhed" localSheetId="9" hidden="1">{"via1",#N/A,TRUE,"general";"via2",#N/A,TRUE,"general";"via3",#N/A,TRUE,"general"}</definedName>
    <definedName name="wsnhed" localSheetId="1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1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14" hidden="1">{"via1",#N/A,TRUE,"general";"via2",#N/A,TRUE,"general";"via3",#N/A,TRUE,"general"}</definedName>
    <definedName name="wswswsqa" localSheetId="1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9" hidden="1">{"via1",#N/A,TRUE,"general";"via2",#N/A,TRUE,"general";"via3",#N/A,TRUE,"general"}</definedName>
    <definedName name="wswswsqa" localSheetId="1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1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14" hidden="1">{"TAB1",#N/A,TRUE,"GENERAL";"TAB2",#N/A,TRUE,"GENERAL";"TAB3",#N/A,TRUE,"GENERAL";"TAB4",#N/A,TRUE,"GENERAL";"TAB5",#N/A,TRUE,"GENERAL"}</definedName>
    <definedName name="wtt" localSheetId="1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9" hidden="1">{"TAB1",#N/A,TRUE,"GENERAL";"TAB2",#N/A,TRUE,"GENERAL";"TAB3",#N/A,TRUE,"GENERAL";"TAB4",#N/A,TRUE,"GENERAL";"TAB5",#N/A,TRUE,"GENERAL"}</definedName>
    <definedName name="wtt" localSheetId="1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1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ComparEneMar9697." localSheetId="12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localSheetId="12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localSheetId="1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localSheetId="12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localSheetId="12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localSheetId="12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TAB1." localSheetId="6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14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16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12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3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10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9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13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4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1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6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14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16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12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3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10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9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13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4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1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6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14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16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12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3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10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9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13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4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1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6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 localSheetId="14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 localSheetId="16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 localSheetId="12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 localSheetId="3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 localSheetId="10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 localSheetId="9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 localSheetId="13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 localSheetId="4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 localSheetId="11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5." localSheetId="6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14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16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12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3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10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9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13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4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1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localSheetId="6" hidden="1">{"via1",#N/A,TRUE,"general";"via2",#N/A,TRUE,"general";"via3",#N/A,TRUE,"general"}</definedName>
    <definedName name="wwded3" localSheetId="14" hidden="1">{"via1",#N/A,TRUE,"general";"via2",#N/A,TRUE,"general";"via3",#N/A,TRUE,"general"}</definedName>
    <definedName name="wwded3" localSheetId="1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10" hidden="1">{"via1",#N/A,TRUE,"general";"via2",#N/A,TRUE,"general";"via3",#N/A,TRUE,"general"}</definedName>
    <definedName name="wwded3" localSheetId="9" hidden="1">{"via1",#N/A,TRUE,"general";"via2",#N/A,TRUE,"general";"via3",#N/A,TRUE,"general"}</definedName>
    <definedName name="wwded3" localSheetId="1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1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14" hidden="1">{"TAB1",#N/A,TRUE,"GENERAL";"TAB2",#N/A,TRUE,"GENERAL";"TAB3",#N/A,TRUE,"GENERAL";"TAB4",#N/A,TRUE,"GENERAL";"TAB5",#N/A,TRUE,"GENERAL"}</definedName>
    <definedName name="wwwwe" localSheetId="1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10" hidden="1">{"TAB1",#N/A,TRUE,"GENERAL";"TAB2",#N/A,TRUE,"GENERAL";"TAB3",#N/A,TRUE,"GENERAL";"TAB4",#N/A,TRUE,"GENERAL";"TAB5",#N/A,TRUE,"GENERAL"}</definedName>
    <definedName name="wwwwe" localSheetId="9" hidden="1">{"TAB1",#N/A,TRUE,"GENERAL";"TAB2",#N/A,TRUE,"GENERAL";"TAB3",#N/A,TRUE,"GENERAL";"TAB4",#N/A,TRUE,"GENERAL";"TAB5",#N/A,TRUE,"GENERAL"}</definedName>
    <definedName name="wwwwe" localSheetId="1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1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6" hidden="1">{"via1",#N/A,TRUE,"general";"via2",#N/A,TRUE,"general";"via3",#N/A,TRUE,"general"}</definedName>
    <definedName name="wyty" localSheetId="14" hidden="1">{"via1",#N/A,TRUE,"general";"via2",#N/A,TRUE,"general";"via3",#N/A,TRUE,"general"}</definedName>
    <definedName name="wyty" localSheetId="1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10" hidden="1">{"via1",#N/A,TRUE,"general";"via2",#N/A,TRUE,"general";"via3",#N/A,TRUE,"general"}</definedName>
    <definedName name="wyty" localSheetId="9" hidden="1">{"via1",#N/A,TRUE,"general";"via2",#N/A,TRUE,"general";"via3",#N/A,TRUE,"general"}</definedName>
    <definedName name="wyty" localSheetId="1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1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6" hidden="1">{"TAB1",#N/A,TRUE,"GENERAL";"TAB2",#N/A,TRUE,"GENERAL";"TAB3",#N/A,TRUE,"GENERAL";"TAB4",#N/A,TRUE,"GENERAL";"TAB5",#N/A,TRUE,"GENERAL"}</definedName>
    <definedName name="xcbvbs" localSheetId="14" hidden="1">{"TAB1",#N/A,TRUE,"GENERAL";"TAB2",#N/A,TRUE,"GENERAL";"TAB3",#N/A,TRUE,"GENERAL";"TAB4",#N/A,TRUE,"GENERAL";"TAB5",#N/A,TRUE,"GENERAL"}</definedName>
    <definedName name="xcbvbs" localSheetId="1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10" hidden="1">{"TAB1",#N/A,TRUE,"GENERAL";"TAB2",#N/A,TRUE,"GENERAL";"TAB3",#N/A,TRUE,"GENERAL";"TAB4",#N/A,TRUE,"GENERAL";"TAB5",#N/A,TRUE,"GENERAL"}</definedName>
    <definedName name="xcbvbs" localSheetId="9" hidden="1">{"TAB1",#N/A,TRUE,"GENERAL";"TAB2",#N/A,TRUE,"GENERAL";"TAB3",#N/A,TRUE,"GENERAL";"TAB4",#N/A,TRUE,"GENERAL";"TAB5",#N/A,TRUE,"GENERAL"}</definedName>
    <definedName name="xcbvbs" localSheetId="1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1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6" hidden="1">{#N/A,#N/A,TRUE,"1842CWN0"}</definedName>
    <definedName name="XSW" localSheetId="14" hidden="1">{#N/A,#N/A,TRUE,"1842CWN0"}</definedName>
    <definedName name="XSW" localSheetId="12" hidden="1">{#N/A,#N/A,TRUE,"1842CWN0"}</definedName>
    <definedName name="XSW" localSheetId="3" hidden="1">{#N/A,#N/A,TRUE,"1842CWN0"}</definedName>
    <definedName name="XSW" localSheetId="10" hidden="1">{#N/A,#N/A,TRUE,"1842CWN0"}</definedName>
    <definedName name="XSW" localSheetId="9" hidden="1">{#N/A,#N/A,TRUE,"1842CWN0"}</definedName>
    <definedName name="XSW" localSheetId="13" hidden="1">{#N/A,#N/A,TRUE,"1842CWN0"}</definedName>
    <definedName name="XSW" localSheetId="4" hidden="1">{#N/A,#N/A,TRUE,"1842CWN0"}</definedName>
    <definedName name="XSW" localSheetId="11" hidden="1">{#N/A,#N/A,TRUE,"1842CWN0"}</definedName>
    <definedName name="XSW" hidden="1">{#N/A,#N/A,TRUE,"1842CWN0"}</definedName>
    <definedName name="XSW_1" localSheetId="6" hidden="1">{#N/A,#N/A,TRUE,"1842CWN0"}</definedName>
    <definedName name="XSW_1" localSheetId="14" hidden="1">{#N/A,#N/A,TRUE,"1842CWN0"}</definedName>
    <definedName name="XSW_1" localSheetId="12" hidden="1">{#N/A,#N/A,TRUE,"1842CWN0"}</definedName>
    <definedName name="XSW_1" localSheetId="3" hidden="1">{#N/A,#N/A,TRUE,"1842CWN0"}</definedName>
    <definedName name="XSW_1" localSheetId="10" hidden="1">{#N/A,#N/A,TRUE,"1842CWN0"}</definedName>
    <definedName name="XSW_1" localSheetId="9" hidden="1">{#N/A,#N/A,TRUE,"1842CWN0"}</definedName>
    <definedName name="XSW_1" localSheetId="13" hidden="1">{#N/A,#N/A,TRUE,"1842CWN0"}</definedName>
    <definedName name="XSW_1" localSheetId="4" hidden="1">{#N/A,#N/A,TRUE,"1842CWN0"}</definedName>
    <definedName name="XSW_1" localSheetId="11" hidden="1">{#N/A,#N/A,TRUE,"1842CWN0"}</definedName>
    <definedName name="XSW_1" hidden="1">{#N/A,#N/A,TRUE,"1842CWN0"}</definedName>
    <definedName name="XSW_2" localSheetId="6" hidden="1">{#N/A,#N/A,TRUE,"1842CWN0"}</definedName>
    <definedName name="XSW_2" localSheetId="14" hidden="1">{#N/A,#N/A,TRUE,"1842CWN0"}</definedName>
    <definedName name="XSW_2" localSheetId="12" hidden="1">{#N/A,#N/A,TRUE,"1842CWN0"}</definedName>
    <definedName name="XSW_2" localSheetId="3" hidden="1">{#N/A,#N/A,TRUE,"1842CWN0"}</definedName>
    <definedName name="XSW_2" localSheetId="10" hidden="1">{#N/A,#N/A,TRUE,"1842CWN0"}</definedName>
    <definedName name="XSW_2" localSheetId="9" hidden="1">{#N/A,#N/A,TRUE,"1842CWN0"}</definedName>
    <definedName name="XSW_2" localSheetId="13" hidden="1">{#N/A,#N/A,TRUE,"1842CWN0"}</definedName>
    <definedName name="XSW_2" localSheetId="4" hidden="1">{#N/A,#N/A,TRUE,"1842CWN0"}</definedName>
    <definedName name="XSW_2" localSheetId="11" hidden="1">{#N/A,#N/A,TRUE,"1842CWN0"}</definedName>
    <definedName name="XSW_2" hidden="1">{#N/A,#N/A,TRUE,"1842CWN0"}</definedName>
    <definedName name="xsxs" localSheetId="6" hidden="1">{"TAB1",#N/A,TRUE,"GENERAL";"TAB2",#N/A,TRUE,"GENERAL";"TAB3",#N/A,TRUE,"GENERAL";"TAB4",#N/A,TRUE,"GENERAL";"TAB5",#N/A,TRUE,"GENERAL"}</definedName>
    <definedName name="xsxs" localSheetId="14" hidden="1">{"TAB1",#N/A,TRUE,"GENERAL";"TAB2",#N/A,TRUE,"GENERAL";"TAB3",#N/A,TRUE,"GENERAL";"TAB4",#N/A,TRUE,"GENERAL";"TAB5",#N/A,TRUE,"GENERAL"}</definedName>
    <definedName name="xsxs" localSheetId="1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10" hidden="1">{"TAB1",#N/A,TRUE,"GENERAL";"TAB2",#N/A,TRUE,"GENERAL";"TAB3",#N/A,TRUE,"GENERAL";"TAB4",#N/A,TRUE,"GENERAL";"TAB5",#N/A,TRUE,"GENERAL"}</definedName>
    <definedName name="xsxs" localSheetId="9" hidden="1">{"TAB1",#N/A,TRUE,"GENERAL";"TAB2",#N/A,TRUE,"GENERAL";"TAB3",#N/A,TRUE,"GENERAL";"TAB4",#N/A,TRUE,"GENERAL";"TAB5",#N/A,TRUE,"GENERAL"}</definedName>
    <definedName name="xsxs" localSheetId="1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1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6" hidden="1">{"via1",#N/A,TRUE,"general";"via2",#N/A,TRUE,"general";"via3",#N/A,TRUE,"general"}</definedName>
    <definedName name="xxfg" localSheetId="14" hidden="1">{"via1",#N/A,TRUE,"general";"via2",#N/A,TRUE,"general";"via3",#N/A,TRUE,"general"}</definedName>
    <definedName name="xxfg" localSheetId="1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10" hidden="1">{"via1",#N/A,TRUE,"general";"via2",#N/A,TRUE,"general";"via3",#N/A,TRUE,"general"}</definedName>
    <definedName name="xxfg" localSheetId="9" hidden="1">{"via1",#N/A,TRUE,"general";"via2",#N/A,TRUE,"general";"via3",#N/A,TRUE,"general"}</definedName>
    <definedName name="xxfg" localSheetId="1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11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6" hidden="1">#REF!</definedName>
    <definedName name="XXXX" localSheetId="14" hidden="1">#REF!</definedName>
    <definedName name="XXXX" localSheetId="12" hidden="1">#REF!</definedName>
    <definedName name="XXXX" localSheetId="3" hidden="1">#REF!</definedName>
    <definedName name="XXXX" localSheetId="10" hidden="1">#REF!</definedName>
    <definedName name="XXXX" localSheetId="13" hidden="1">#REF!</definedName>
    <definedName name="XXXX" localSheetId="4" hidden="1">#REF!</definedName>
    <definedName name="XXXX" localSheetId="11" hidden="1">#REF!</definedName>
    <definedName name="XXXX" hidden="1">#REF!</definedName>
    <definedName name="xxxxxds" localSheetId="6" hidden="1">{"via1",#N/A,TRUE,"general";"via2",#N/A,TRUE,"general";"via3",#N/A,TRUE,"general"}</definedName>
    <definedName name="xxxxxds" localSheetId="14" hidden="1">{"via1",#N/A,TRUE,"general";"via2",#N/A,TRUE,"general";"via3",#N/A,TRUE,"general"}</definedName>
    <definedName name="xxxxxds" localSheetId="1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10" hidden="1">{"via1",#N/A,TRUE,"general";"via2",#N/A,TRUE,"general";"via3",#N/A,TRUE,"general"}</definedName>
    <definedName name="xxxxxds" localSheetId="9" hidden="1">{"via1",#N/A,TRUE,"general";"via2",#N/A,TRUE,"general";"via3",#N/A,TRUE,"general"}</definedName>
    <definedName name="xxxxxds" localSheetId="1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1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cxxxx" hidden="1">"C:\C-314\VOLUMENES\volfin4.mdb"</definedName>
    <definedName name="xxxxxxxxxx29" localSheetId="6" hidden="1">{"via1",#N/A,TRUE,"general";"via2",#N/A,TRUE,"general";"via3",#N/A,TRUE,"general"}</definedName>
    <definedName name="xxxxxxxxxx29" localSheetId="14" hidden="1">{"via1",#N/A,TRUE,"general";"via2",#N/A,TRUE,"general";"via3",#N/A,TRUE,"general"}</definedName>
    <definedName name="xxxxxxxxxx29" localSheetId="1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10" hidden="1">{"via1",#N/A,TRUE,"general";"via2",#N/A,TRUE,"general";"via3",#N/A,TRUE,"general"}</definedName>
    <definedName name="xxxxxxxxxx29" localSheetId="9" hidden="1">{"via1",#N/A,TRUE,"general";"via2",#N/A,TRUE,"general";"via3",#N/A,TRUE,"general"}</definedName>
    <definedName name="xxxxxxxxxx29" localSheetId="1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1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localSheetId="6" hidden="1">#REF!</definedName>
    <definedName name="XZS" localSheetId="14" hidden="1">#REF!</definedName>
    <definedName name="XZS" localSheetId="12" hidden="1">#REF!</definedName>
    <definedName name="XZS" localSheetId="3" hidden="1">#REF!</definedName>
    <definedName name="XZS" localSheetId="10" hidden="1">#REF!</definedName>
    <definedName name="XZS" localSheetId="13" hidden="1">#REF!</definedName>
    <definedName name="XZS" localSheetId="4" hidden="1">#REF!</definedName>
    <definedName name="XZS" localSheetId="11" hidden="1">#REF!</definedName>
    <definedName name="XZS" hidden="1">#REF!</definedName>
    <definedName name="XZXZV" localSheetId="6" hidden="1">{"via1",#N/A,TRUE,"general";"via2",#N/A,TRUE,"general";"via3",#N/A,TRUE,"general"}</definedName>
    <definedName name="XZXZV" localSheetId="14" hidden="1">{"via1",#N/A,TRUE,"general";"via2",#N/A,TRUE,"general";"via3",#N/A,TRUE,"general"}</definedName>
    <definedName name="XZXZV" localSheetId="1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10" hidden="1">{"via1",#N/A,TRUE,"general";"via2",#N/A,TRUE,"general";"via3",#N/A,TRUE,"general"}</definedName>
    <definedName name="XZXZV" localSheetId="9" hidden="1">{"via1",#N/A,TRUE,"general";"via2",#N/A,TRUE,"general";"via3",#N/A,TRUE,"general"}</definedName>
    <definedName name="XZXZV" localSheetId="1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11" hidden="1">{"via1",#N/A,TRUE,"general";"via2",#N/A,TRUE,"general";"via3",#N/A,TRUE,"general"}</definedName>
    <definedName name="XZXZV" hidden="1">{"via1",#N/A,TRUE,"general";"via2",#N/A,TRUE,"general";"via3",#N/A,TRUE,"general"}</definedName>
    <definedName name="Y22EL">#REF!</definedName>
    <definedName name="Y22JH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3JH">#REF!</definedName>
    <definedName name="Y66BD">#REF!</definedName>
    <definedName name="y6y6" localSheetId="6" hidden="1">{"via1",#N/A,TRUE,"general";"via2",#N/A,TRUE,"general";"via3",#N/A,TRUE,"general"}</definedName>
    <definedName name="y6y6" localSheetId="14" hidden="1">{"via1",#N/A,TRUE,"general";"via2",#N/A,TRUE,"general";"via3",#N/A,TRUE,"general"}</definedName>
    <definedName name="y6y6" localSheetId="1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9" hidden="1">{"via1",#N/A,TRUE,"general";"via2",#N/A,TRUE,"general";"via3",#N/A,TRUE,"general"}</definedName>
    <definedName name="y6y6" localSheetId="1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11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14" hidden="1">{"via1",#N/A,TRUE,"general";"via2",#N/A,TRUE,"general";"via3",#N/A,TRUE,"general"}</definedName>
    <definedName name="yery" localSheetId="1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9" hidden="1">{"via1",#N/A,TRUE,"general";"via2",#N/A,TRUE,"general";"via3",#N/A,TRUE,"general"}</definedName>
    <definedName name="yery" localSheetId="1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1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14" hidden="1">{"TAB1",#N/A,TRUE,"GENERAL";"TAB2",#N/A,TRUE,"GENERAL";"TAB3",#N/A,TRUE,"GENERAL";"TAB4",#N/A,TRUE,"GENERAL";"TAB5",#N/A,TRUE,"GENERAL"}</definedName>
    <definedName name="yhy" localSheetId="1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10" hidden="1">{"TAB1",#N/A,TRUE,"GENERAL";"TAB2",#N/A,TRUE,"GENERAL";"TAB3",#N/A,TRUE,"GENERAL";"TAB4",#N/A,TRUE,"GENERAL";"TAB5",#N/A,TRUE,"GENERAL"}</definedName>
    <definedName name="yhy" localSheetId="9" hidden="1">{"TAB1",#N/A,TRUE,"GENERAL";"TAB2",#N/A,TRUE,"GENERAL";"TAB3",#N/A,TRUE,"GENERAL";"TAB4",#N/A,TRUE,"GENERAL";"TAB5",#N/A,TRUE,"GENERAL"}</definedName>
    <definedName name="yhy" localSheetId="1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1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14" hidden="1">{"TAB1",#N/A,TRUE,"GENERAL";"TAB2",#N/A,TRUE,"GENERAL";"TAB3",#N/A,TRUE,"GENERAL";"TAB4",#N/A,TRUE,"GENERAL";"TAB5",#N/A,TRUE,"GENERAL"}</definedName>
    <definedName name="yjyj" localSheetId="1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9" hidden="1">{"TAB1",#N/A,TRUE,"GENERAL";"TAB2",#N/A,TRUE,"GENERAL";"TAB3",#N/A,TRUE,"GENERAL";"TAB4",#N/A,TRUE,"GENERAL";"TAB5",#N/A,TRUE,"GENERAL"}</definedName>
    <definedName name="yjyj" localSheetId="1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1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localSheetId="6" hidden="1">{#N/A,#N/A,FALSE,"GRAFICO";#N/A,#N/A,FALSE,"CAJA (2)";#N/A,#N/A,FALSE,"TERCEROS-PROMEDIO";#N/A,#N/A,FALSE,"CAJA";#N/A,#N/A,FALSE,"INGRESOS1995-2003";#N/A,#N/A,FALSE,"GASTOS1995-2003"}</definedName>
    <definedName name="YO" localSheetId="14" hidden="1">{#N/A,#N/A,FALSE,"GRAFICO";#N/A,#N/A,FALSE,"CAJA (2)";#N/A,#N/A,FALSE,"TERCEROS-PROMEDIO";#N/A,#N/A,FALSE,"CAJA";#N/A,#N/A,FALSE,"INGRESOS1995-2003";#N/A,#N/A,FALSE,"GASTOS1995-2003"}</definedName>
    <definedName name="YO" localSheetId="16" hidden="1">{#N/A,#N/A,FALSE,"GRAFICO";#N/A,#N/A,FALSE,"CAJA (2)";#N/A,#N/A,FALSE,"TERCEROS-PROMEDIO";#N/A,#N/A,FALSE,"CAJA";#N/A,#N/A,FALSE,"INGRESOS1995-2003";#N/A,#N/A,FALSE,"GASTOS1995-2003"}</definedName>
    <definedName name="YO" localSheetId="12" hidden="1">{#N/A,#N/A,FALSE,"GRAFICO";#N/A,#N/A,FALSE,"CAJA (2)";#N/A,#N/A,FALSE,"TERCEROS-PROMEDIO";#N/A,#N/A,FALSE,"CAJA";#N/A,#N/A,FALSE,"INGRESOS1995-2003";#N/A,#N/A,FALSE,"GASTOS1995-2003"}</definedName>
    <definedName name="YO" localSheetId="3" hidden="1">{#N/A,#N/A,FALSE,"GRAFICO";#N/A,#N/A,FALSE,"CAJA (2)";#N/A,#N/A,FALSE,"TERCEROS-PROMEDIO";#N/A,#N/A,FALSE,"CAJA";#N/A,#N/A,FALSE,"INGRESOS1995-2003";#N/A,#N/A,FALSE,"GASTOS1995-2003"}</definedName>
    <definedName name="YO" localSheetId="10" hidden="1">{#N/A,#N/A,FALSE,"GRAFICO";#N/A,#N/A,FALSE,"CAJA (2)";#N/A,#N/A,FALSE,"TERCEROS-PROMEDIO";#N/A,#N/A,FALSE,"CAJA";#N/A,#N/A,FALSE,"INGRESOS1995-2003";#N/A,#N/A,FALSE,"GASTOS1995-2003"}</definedName>
    <definedName name="YO" localSheetId="9" hidden="1">{#N/A,#N/A,FALSE,"GRAFICO";#N/A,#N/A,FALSE,"CAJA (2)";#N/A,#N/A,FALSE,"TERCEROS-PROMEDIO";#N/A,#N/A,FALSE,"CAJA";#N/A,#N/A,FALSE,"INGRESOS1995-2003";#N/A,#N/A,FALSE,"GASTOS1995-2003"}</definedName>
    <definedName name="YO" localSheetId="13" hidden="1">{#N/A,#N/A,FALSE,"GRAFICO";#N/A,#N/A,FALSE,"CAJA (2)";#N/A,#N/A,FALSE,"TERCEROS-PROMEDIO";#N/A,#N/A,FALSE,"CAJA";#N/A,#N/A,FALSE,"INGRESOS1995-2003";#N/A,#N/A,FALSE,"GASTOS1995-2003"}</definedName>
    <definedName name="YO" localSheetId="4" hidden="1">{#N/A,#N/A,FALSE,"GRAFICO";#N/A,#N/A,FALSE,"CAJA (2)";#N/A,#N/A,FALSE,"TERCEROS-PROMEDIO";#N/A,#N/A,FALSE,"CAJA";#N/A,#N/A,FALSE,"INGRESOS1995-2003";#N/A,#N/A,FALSE,"GASTOS1995-2003"}</definedName>
    <definedName name="YO" localSheetId="11" hidden="1">{#N/A,#N/A,FALSE,"GRAFICO";#N/A,#N/A,FALSE,"CAJA (2)";#N/A,#N/A,FALSE,"TERCEROS-PROMEDIO";#N/A,#N/A,FALSE,"CAJA";#N/A,#N/A,FALSE,"INGRESOS1995-2003";#N/A,#N/A,FALSE,"GASTOS1995-2003"}</definedName>
    <definedName name="YO" hidden="1">{#N/A,#N/A,FALSE,"GRAFICO";#N/A,#N/A,FALSE,"CAJA (2)";#N/A,#N/A,FALSE,"TERCEROS-PROMEDIO";#N/A,#N/A,FALSE,"CAJA";#N/A,#N/A,FALSE,"INGRESOS1995-2003";#N/A,#N/A,FALSE,"GASTOS1995-2003"}</definedName>
    <definedName name="YOR" localSheetId="12" hidden="1">{#N/A,#N/A,FALSE,"PROPON.2001"}</definedName>
    <definedName name="YOR" hidden="1">{#N/A,#N/A,FALSE,"PROPON.2001"}</definedName>
    <definedName name="YORLY" localSheetId="12" hidden="1">{#N/A,#N/A,FALSE,"PROPON.2001"}</definedName>
    <definedName name="YORLY" hidden="1">{#N/A,#N/A,FALSE,"PROPON.2001"}</definedName>
    <definedName name="yrey" localSheetId="6" hidden="1">{"via1",#N/A,TRUE,"general";"via2",#N/A,TRUE,"general";"via3",#N/A,TRUE,"general"}</definedName>
    <definedName name="yrey" localSheetId="14" hidden="1">{"via1",#N/A,TRUE,"general";"via2",#N/A,TRUE,"general";"via3",#N/A,TRUE,"general"}</definedName>
    <definedName name="yrey" localSheetId="1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10" hidden="1">{"via1",#N/A,TRUE,"general";"via2",#N/A,TRUE,"general";"via3",#N/A,TRUE,"general"}</definedName>
    <definedName name="yrey" localSheetId="9" hidden="1">{"via1",#N/A,TRUE,"general";"via2",#N/A,TRUE,"general";"via3",#N/A,TRUE,"general"}</definedName>
    <definedName name="yrey" localSheetId="1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1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14" hidden="1">{"via1",#N/A,TRUE,"general";"via2",#N/A,TRUE,"general";"via3",#N/A,TRUE,"general"}</definedName>
    <definedName name="yry" localSheetId="1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9" hidden="1">{"via1",#N/A,TRUE,"general";"via2",#N/A,TRUE,"general";"via3",#N/A,TRUE,"general"}</definedName>
    <definedName name="yry" localSheetId="1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1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14" hidden="1">{"TAB1",#N/A,TRUE,"GENERAL";"TAB2",#N/A,TRUE,"GENERAL";"TAB3",#N/A,TRUE,"GENERAL";"TAB4",#N/A,TRUE,"GENERAL";"TAB5",#N/A,TRUE,"GENERAL"}</definedName>
    <definedName name="ytj" localSheetId="1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9" hidden="1">{"TAB1",#N/A,TRUE,"GENERAL";"TAB2",#N/A,TRUE,"GENERAL";"TAB3",#N/A,TRUE,"GENERAL";"TAB4",#N/A,TRUE,"GENERAL";"TAB5",#N/A,TRUE,"GENERAL"}</definedName>
    <definedName name="ytj" localSheetId="1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1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6" hidden="1">{"via1",#N/A,TRUE,"general";"via2",#N/A,TRUE,"general";"via3",#N/A,TRUE,"general"}</definedName>
    <definedName name="ytjt6" localSheetId="14" hidden="1">{"via1",#N/A,TRUE,"general";"via2",#N/A,TRUE,"general";"via3",#N/A,TRUE,"general"}</definedName>
    <definedName name="ytjt6" localSheetId="1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10" hidden="1">{"via1",#N/A,TRUE,"general";"via2",#N/A,TRUE,"general";"via3",#N/A,TRUE,"general"}</definedName>
    <definedName name="ytjt6" localSheetId="9" hidden="1">{"via1",#N/A,TRUE,"general";"via2",#N/A,TRUE,"general";"via3",#N/A,TRUE,"general"}</definedName>
    <definedName name="ytjt6" localSheetId="1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1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14" hidden="1">{"TAB1",#N/A,TRUE,"GENERAL";"TAB2",#N/A,TRUE,"GENERAL";"TAB3",#N/A,TRUE,"GENERAL";"TAB4",#N/A,TRUE,"GENERAL";"TAB5",#N/A,TRUE,"GENERAL"}</definedName>
    <definedName name="ytrwyr" localSheetId="1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9" hidden="1">{"TAB1",#N/A,TRUE,"GENERAL";"TAB2",#N/A,TRUE,"GENERAL";"TAB3",#N/A,TRUE,"GENERAL";"TAB4",#N/A,TRUE,"GENERAL";"TAB5",#N/A,TRUE,"GENERAL"}</definedName>
    <definedName name="ytrwyr" localSheetId="1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1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6" hidden="1">{"via1",#N/A,TRUE,"general";"via2",#N/A,TRUE,"general";"via3",#N/A,TRUE,"general"}</definedName>
    <definedName name="ytry" localSheetId="14" hidden="1">{"via1",#N/A,TRUE,"general";"via2",#N/A,TRUE,"general";"via3",#N/A,TRUE,"general"}</definedName>
    <definedName name="ytry" localSheetId="1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10" hidden="1">{"via1",#N/A,TRUE,"general";"via2",#N/A,TRUE,"general";"via3",#N/A,TRUE,"general"}</definedName>
    <definedName name="ytry" localSheetId="9" hidden="1">{"via1",#N/A,TRUE,"general";"via2",#N/A,TRUE,"general";"via3",#N/A,TRUE,"general"}</definedName>
    <definedName name="ytry" localSheetId="1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1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14" hidden="1">{"via1",#N/A,TRUE,"general";"via2",#N/A,TRUE,"general";"via3",#N/A,TRUE,"general"}</definedName>
    <definedName name="ytryrty" localSheetId="1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9" hidden="1">{"via1",#N/A,TRUE,"general";"via2",#N/A,TRUE,"general";"via3",#N/A,TRUE,"general"}</definedName>
    <definedName name="ytryrty" localSheetId="1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1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14" hidden="1">{"TAB1",#N/A,TRUE,"GENERAL";"TAB2",#N/A,TRUE,"GENERAL";"TAB3",#N/A,TRUE,"GENERAL";"TAB4",#N/A,TRUE,"GENERAL";"TAB5",#N/A,TRUE,"GENERAL"}</definedName>
    <definedName name="YTRYUYT" localSheetId="1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9" hidden="1">{"TAB1",#N/A,TRUE,"GENERAL";"TAB2",#N/A,TRUE,"GENERAL";"TAB3",#N/A,TRUE,"GENERAL";"TAB4",#N/A,TRUE,"GENERAL";"TAB5",#N/A,TRUE,"GENERAL"}</definedName>
    <definedName name="YTRYUYT" localSheetId="1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1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14" hidden="1">{"TAB1",#N/A,TRUE,"GENERAL";"TAB2",#N/A,TRUE,"GENERAL";"TAB3",#N/A,TRUE,"GENERAL";"TAB4",#N/A,TRUE,"GENERAL";"TAB5",#N/A,TRUE,"GENERAL"}</definedName>
    <definedName name="ytudfgd" localSheetId="1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9" hidden="1">{"TAB1",#N/A,TRUE,"GENERAL";"TAB2",#N/A,TRUE,"GENERAL";"TAB3",#N/A,TRUE,"GENERAL";"TAB4",#N/A,TRUE,"GENERAL";"TAB5",#N/A,TRUE,"GENERAL"}</definedName>
    <definedName name="ytudfgd" localSheetId="1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1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14" hidden="1">{"TAB1",#N/A,TRUE,"GENERAL";"TAB2",#N/A,TRUE,"GENERAL";"TAB3",#N/A,TRUE,"GENERAL";"TAB4",#N/A,TRUE,"GENERAL";"TAB5",#N/A,TRUE,"GENERAL"}</definedName>
    <definedName name="yturtu7" localSheetId="1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9" hidden="1">{"TAB1",#N/A,TRUE,"GENERAL";"TAB2",#N/A,TRUE,"GENERAL";"TAB3",#N/A,TRUE,"GENERAL";"TAB4",#N/A,TRUE,"GENERAL";"TAB5",#N/A,TRUE,"GENERAL"}</definedName>
    <definedName name="yturtu7" localSheetId="1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1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14" hidden="1">{"TAB1",#N/A,TRUE,"GENERAL";"TAB2",#N/A,TRUE,"GENERAL";"TAB3",#N/A,TRUE,"GENERAL";"TAB4",#N/A,TRUE,"GENERAL";"TAB5",#N/A,TRUE,"GENERAL"}</definedName>
    <definedName name="yturu" localSheetId="1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9" hidden="1">{"TAB1",#N/A,TRUE,"GENERAL";"TAB2",#N/A,TRUE,"GENERAL";"TAB3",#N/A,TRUE,"GENERAL";"TAB4",#N/A,TRUE,"GENERAL";"TAB5",#N/A,TRUE,"GENERAL"}</definedName>
    <definedName name="yturu" localSheetId="1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1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6" hidden="1">{"via1",#N/A,TRUE,"general";"via2",#N/A,TRUE,"general";"via3",#N/A,TRUE,"general"}</definedName>
    <definedName name="ytuytfgh" localSheetId="14" hidden="1">{"via1",#N/A,TRUE,"general";"via2",#N/A,TRUE,"general";"via3",#N/A,TRUE,"general"}</definedName>
    <definedName name="ytuytfgh" localSheetId="1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10" hidden="1">{"via1",#N/A,TRUE,"general";"via2",#N/A,TRUE,"general";"via3",#N/A,TRUE,"general"}</definedName>
    <definedName name="ytuytfgh" localSheetId="9" hidden="1">{"via1",#N/A,TRUE,"general";"via2",#N/A,TRUE,"general";"via3",#N/A,TRUE,"general"}</definedName>
    <definedName name="ytuytfgh" localSheetId="1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1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14" hidden="1">{"TAB1",#N/A,TRUE,"GENERAL";"TAB2",#N/A,TRUE,"GENERAL";"TAB3",#N/A,TRUE,"GENERAL";"TAB4",#N/A,TRUE,"GENERAL";"TAB5",#N/A,TRUE,"GENERAL"}</definedName>
    <definedName name="yty" localSheetId="1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9" hidden="1">{"TAB1",#N/A,TRUE,"GENERAL";"TAB2",#N/A,TRUE,"GENERAL";"TAB3",#N/A,TRUE,"GENERAL";"TAB4",#N/A,TRUE,"GENERAL";"TAB5",#N/A,TRUE,"GENERAL"}</definedName>
    <definedName name="yty" localSheetId="1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1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6" hidden="1">{"via1",#N/A,TRUE,"general";"via2",#N/A,TRUE,"general";"via3",#N/A,TRUE,"general"}</definedName>
    <definedName name="ytyyh" localSheetId="14" hidden="1">{"via1",#N/A,TRUE,"general";"via2",#N/A,TRUE,"general";"via3",#N/A,TRUE,"general"}</definedName>
    <definedName name="ytyyh" localSheetId="1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10" hidden="1">{"via1",#N/A,TRUE,"general";"via2",#N/A,TRUE,"general";"via3",#N/A,TRUE,"general"}</definedName>
    <definedName name="ytyyh" localSheetId="9" hidden="1">{"via1",#N/A,TRUE,"general";"via2",#N/A,TRUE,"general";"via3",#N/A,TRUE,"general"}</definedName>
    <definedName name="ytyyh" localSheetId="1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1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14" hidden="1">{"TAB1",#N/A,TRUE,"GENERAL";"TAB2",#N/A,TRUE,"GENERAL";"TAB3",#N/A,TRUE,"GENERAL";"TAB4",#N/A,TRUE,"GENERAL";"TAB5",#N/A,TRUE,"GENERAL"}</definedName>
    <definedName name="ytzacdfg" localSheetId="1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9" hidden="1">{"TAB1",#N/A,TRUE,"GENERAL";"TAB2",#N/A,TRUE,"GENERAL";"TAB3",#N/A,TRUE,"GENERAL";"TAB4",#N/A,TRUE,"GENERAL";"TAB5",#N/A,TRUE,"GENERAL"}</definedName>
    <definedName name="ytzacdfg" localSheetId="1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1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14" hidden="1">{"TAB1",#N/A,TRUE,"GENERAL";"TAB2",#N/A,TRUE,"GENERAL";"TAB3",#N/A,TRUE,"GENERAL";"TAB4",#N/A,TRUE,"GENERAL";"TAB5",#N/A,TRUE,"GENERAL"}</definedName>
    <definedName name="yu" localSheetId="1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10" hidden="1">{"TAB1",#N/A,TRUE,"GENERAL";"TAB2",#N/A,TRUE,"GENERAL";"TAB3",#N/A,TRUE,"GENERAL";"TAB4",#N/A,TRUE,"GENERAL";"TAB5",#N/A,TRUE,"GENERAL"}</definedName>
    <definedName name="yu" localSheetId="9" hidden="1">{"TAB1",#N/A,TRUE,"GENERAL";"TAB2",#N/A,TRUE,"GENERAL";"TAB3",#N/A,TRUE,"GENERAL";"TAB4",#N/A,TRUE,"GENERAL";"TAB5",#N/A,TRUE,"GENERAL"}</definedName>
    <definedName name="yu" localSheetId="13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1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14" hidden="1">{"TAB1",#N/A,TRUE,"GENERAL";"TAB2",#N/A,TRUE,"GENERAL";"TAB3",#N/A,TRUE,"GENERAL";"TAB4",#N/A,TRUE,"GENERAL";"TAB5",#N/A,TRUE,"GENERAL"}</definedName>
    <definedName name="yudre54" localSheetId="1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9" hidden="1">{"TAB1",#N/A,TRUE,"GENERAL";"TAB2",#N/A,TRUE,"GENERAL";"TAB3",#N/A,TRUE,"GENERAL";"TAB4",#N/A,TRUE,"GENERAL";"TAB5",#N/A,TRUE,"GENERAL"}</definedName>
    <definedName name="yudre54" localSheetId="1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1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6" hidden="1">{"TAB1",#N/A,TRUE,"GENERAL";"TAB2",#N/A,TRUE,"GENERAL";"TAB3",#N/A,TRUE,"GENERAL";"TAB4",#N/A,TRUE,"GENERAL";"TAB5",#N/A,TRUE,"GENERAL"}</definedName>
    <definedName name="yuf" localSheetId="14" hidden="1">{"TAB1",#N/A,TRUE,"GENERAL";"TAB2",#N/A,TRUE,"GENERAL";"TAB3",#N/A,TRUE,"GENERAL";"TAB4",#N/A,TRUE,"GENERAL";"TAB5",#N/A,TRUE,"GENERAL"}</definedName>
    <definedName name="yuf" localSheetId="12" hidden="1">{"TAB1",#N/A,TRUE,"GENERAL";"TAB2",#N/A,TRUE,"GENERAL";"TAB3",#N/A,TRUE,"GENERAL";"TAB4",#N/A,TRUE,"GENERAL";"TAB5",#N/A,TRUE,"GENERAL"}</definedName>
    <definedName name="yuf" localSheetId="3" hidden="1">{"TAB1",#N/A,TRUE,"GENERAL";"TAB2",#N/A,TRUE,"GENERAL";"TAB3",#N/A,TRUE,"GENERAL";"TAB4",#N/A,TRUE,"GENERAL";"TAB5",#N/A,TRUE,"GENERAL"}</definedName>
    <definedName name="yuf" localSheetId="10" hidden="1">{"TAB1",#N/A,TRUE,"GENERAL";"TAB2",#N/A,TRUE,"GENERAL";"TAB3",#N/A,TRUE,"GENERAL";"TAB4",#N/A,TRUE,"GENERAL";"TAB5",#N/A,TRUE,"GENERAL"}</definedName>
    <definedName name="yuf" localSheetId="9" hidden="1">{"TAB1",#N/A,TRUE,"GENERAL";"TAB2",#N/A,TRUE,"GENERAL";"TAB3",#N/A,TRUE,"GENERAL";"TAB4",#N/A,TRUE,"GENERAL";"TAB5",#N/A,TRUE,"GENERAL"}</definedName>
    <definedName name="yuf" localSheetId="13" hidden="1">{"TAB1",#N/A,TRUE,"GENERAL";"TAB2",#N/A,TRUE,"GENERAL";"TAB3",#N/A,TRUE,"GENERAL";"TAB4",#N/A,TRUE,"GENERAL";"TAB5",#N/A,TRUE,"GENERAL"}</definedName>
    <definedName name="yuf" localSheetId="4" hidden="1">{"TAB1",#N/A,TRUE,"GENERAL";"TAB2",#N/A,TRUE,"GENERAL";"TAB3",#N/A,TRUE,"GENERAL";"TAB4",#N/A,TRUE,"GENERAL";"TAB5",#N/A,TRUE,"GENERAL"}</definedName>
    <definedName name="yuf" localSheetId="1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14" hidden="1">{"TAB1",#N/A,TRUE,"GENERAL";"TAB2",#N/A,TRUE,"GENERAL";"TAB3",#N/A,TRUE,"GENERAL";"TAB4",#N/A,TRUE,"GENERAL";"TAB5",#N/A,TRUE,"GENERAL"}</definedName>
    <definedName name="yuhgh" localSheetId="1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9" hidden="1">{"TAB1",#N/A,TRUE,"GENERAL";"TAB2",#N/A,TRUE,"GENERAL";"TAB3",#N/A,TRUE,"GENERAL";"TAB4",#N/A,TRUE,"GENERAL";"TAB5",#N/A,TRUE,"GENERAL"}</definedName>
    <definedName name="yuhgh" localSheetId="1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1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6" hidden="1">{"via1",#N/A,TRUE,"general";"via2",#N/A,TRUE,"general";"via3",#N/A,TRUE,"general"}</definedName>
    <definedName name="yutu" localSheetId="14" hidden="1">{"via1",#N/A,TRUE,"general";"via2",#N/A,TRUE,"general";"via3",#N/A,TRUE,"general"}</definedName>
    <definedName name="yutu" localSheetId="1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10" hidden="1">{"via1",#N/A,TRUE,"general";"via2",#N/A,TRUE,"general";"via3",#N/A,TRUE,"general"}</definedName>
    <definedName name="yutu" localSheetId="9" hidden="1">{"via1",#N/A,TRUE,"general";"via2",#N/A,TRUE,"general";"via3",#N/A,TRUE,"general"}</definedName>
    <definedName name="yutu" localSheetId="1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1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14" hidden="1">{"via1",#N/A,TRUE,"general";"via2",#N/A,TRUE,"general";"via3",#N/A,TRUE,"general"}</definedName>
    <definedName name="yuuiiy" localSheetId="1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9" hidden="1">{"via1",#N/A,TRUE,"general";"via2",#N/A,TRUE,"general";"via3",#N/A,TRUE,"general"}</definedName>
    <definedName name="yuuiiy" localSheetId="1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1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14" hidden="1">{"via1",#N/A,TRUE,"general";"via2",#N/A,TRUE,"general";"via3",#N/A,TRUE,"general"}</definedName>
    <definedName name="yuuuuuu" localSheetId="1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9" hidden="1">{"via1",#N/A,TRUE,"general";"via2",#N/A,TRUE,"general";"via3",#N/A,TRUE,"general"}</definedName>
    <definedName name="yuuuuuu" localSheetId="1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11" hidden="1">{"via1",#N/A,TRUE,"general";"via2",#N/A,TRUE,"general";"via3",#N/A,TRUE,"general"}</definedName>
    <definedName name="yuuuuuu" hidden="1">{"via1",#N/A,TRUE,"general";"via2",#N/A,TRUE,"general";"via3",#N/A,TRUE,"general"}</definedName>
    <definedName name="YUYYYY">#REF!</definedName>
    <definedName name="yy" localSheetId="6" hidden="1">{"via1",#N/A,TRUE,"general";"via2",#N/A,TRUE,"general";"via3",#N/A,TRUE,"general"}</definedName>
    <definedName name="yy" localSheetId="14" hidden="1">{"via1",#N/A,TRUE,"general";"via2",#N/A,TRUE,"general";"via3",#N/A,TRUE,"general"}</definedName>
    <definedName name="yy" localSheetId="1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10" hidden="1">{"via1",#N/A,TRUE,"general";"via2",#N/A,TRUE,"general";"via3",#N/A,TRUE,"general"}</definedName>
    <definedName name="yy" localSheetId="9" hidden="1">{"via1",#N/A,TRUE,"general";"via2",#N/A,TRUE,"general";"via3",#N/A,TRUE,"general"}</definedName>
    <definedName name="yy" localSheetId="13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1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14" hidden="1">{"TAB1",#N/A,TRUE,"GENERAL";"TAB2",#N/A,TRUE,"GENERAL";"TAB3",#N/A,TRUE,"GENERAL";"TAB4",#N/A,TRUE,"GENERAL";"TAB5",#N/A,TRUE,"GENERAL"}</definedName>
    <definedName name="yyy" localSheetId="12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9" hidden="1">{"TAB1",#N/A,TRUE,"GENERAL";"TAB2",#N/A,TRUE,"GENERAL";"TAB3",#N/A,TRUE,"GENERAL";"TAB4",#N/A,TRUE,"GENERAL";"TAB5",#N/A,TRUE,"GENERAL"}</definedName>
    <definedName name="yyy" localSheetId="13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1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14" hidden="1">{"TAB1",#N/A,TRUE,"GENERAL";"TAB2",#N/A,TRUE,"GENERAL";"TAB3",#N/A,TRUE,"GENERAL";"TAB4",#N/A,TRUE,"GENERAL";"TAB5",#N/A,TRUE,"GENERAL"}</definedName>
    <definedName name="yyyuh" localSheetId="1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9" hidden="1">{"TAB1",#N/A,TRUE,"GENERAL";"TAB2",#N/A,TRUE,"GENERAL";"TAB3",#N/A,TRUE,"GENERAL";"TAB4",#N/A,TRUE,"GENERAL";"TAB5",#N/A,TRUE,"GENERAL"}</definedName>
    <definedName name="yyyuh" localSheetId="1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1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14" hidden="1">{"TAB1",#N/A,TRUE,"GENERAL";"TAB2",#N/A,TRUE,"GENERAL";"TAB3",#N/A,TRUE,"GENERAL";"TAB4",#N/A,TRUE,"GENERAL";"TAB5",#N/A,TRUE,"GENERAL"}</definedName>
    <definedName name="yyyyhhh" localSheetId="1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9" hidden="1">{"TAB1",#N/A,TRUE,"GENERAL";"TAB2",#N/A,TRUE,"GENERAL";"TAB3",#N/A,TRUE,"GENERAL";"TAB4",#N/A,TRUE,"GENERAL";"TAB5",#N/A,TRUE,"GENERAL"}</definedName>
    <definedName name="yyyyhhh" localSheetId="1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1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6" hidden="1">{"via1",#N/A,TRUE,"general";"via2",#N/A,TRUE,"general";"via3",#N/A,TRUE,"general"}</definedName>
    <definedName name="yyyyyf" localSheetId="14" hidden="1">{"via1",#N/A,TRUE,"general";"via2",#N/A,TRUE,"general";"via3",#N/A,TRUE,"general"}</definedName>
    <definedName name="yyyyyf" localSheetId="1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10" hidden="1">{"via1",#N/A,TRUE,"general";"via2",#N/A,TRUE,"general";"via3",#N/A,TRUE,"general"}</definedName>
    <definedName name="yyyyyf" localSheetId="9" hidden="1">{"via1",#N/A,TRUE,"general";"via2",#N/A,TRUE,"general";"via3",#N/A,TRUE,"general"}</definedName>
    <definedName name="yyyyyf" localSheetId="1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11" hidden="1">{"via1",#N/A,TRUE,"general";"via2",#N/A,TRUE,"general";"via3",#N/A,TRUE,"general"}</definedName>
    <definedName name="yyyyyf" hidden="1">{"via1",#N/A,TRUE,"general";"via2",#N/A,TRUE,"general";"via3",#N/A,TRUE,"general"}</definedName>
    <definedName name="Z_026CD6D7_F7CA_4BE8_B625_9A1778CFA739_.wvu.FilterData" localSheetId="6" hidden="1">[5]Presupuesto_Via_distribuidora!$A$9:$H$344</definedName>
    <definedName name="Z_026CD6D7_F7CA_4BE8_B625_9A1778CFA739_.wvu.FilterData" localSheetId="14" hidden="1">[5]Presupuesto_Via_distribuidora!$A$9:$H$344</definedName>
    <definedName name="Z_026CD6D7_F7CA_4BE8_B625_9A1778CFA739_.wvu.FilterData" hidden="1">#REF!</definedName>
    <definedName name="Z_026CD6D7_F7CA_4BE8_B625_9A1778CFA739_.wvu.PrintArea" localSheetId="6" hidden="1">[5]Presupuesto_Via_distribuidora!$A$390:$I$602</definedName>
    <definedName name="Z_026CD6D7_F7CA_4BE8_B625_9A1778CFA739_.wvu.PrintArea" localSheetId="14" hidden="1">[5]Presupuesto_Via_distribuidora!$A$390:$I$602</definedName>
    <definedName name="Z_026CD6D7_F7CA_4BE8_B625_9A1778CFA739_.wvu.PrintArea" hidden="1">#REF!</definedName>
    <definedName name="Z_026CD6D7_F7CA_4BE8_B625_9A1778CFA739_.wvu.PrintTitles" localSheetId="6" hidden="1">[5]Presupuesto_Via_distribuidora!$A$380:$IV$389</definedName>
    <definedName name="Z_026CD6D7_F7CA_4BE8_B625_9A1778CFA739_.wvu.PrintTitles" localSheetId="14" hidden="1">[5]Presupuesto_Via_distribuidora!$A$380:$IV$389</definedName>
    <definedName name="Z_026CD6D7_F7CA_4BE8_B625_9A1778CFA739_.wvu.PrintTitles" hidden="1">#REF!</definedName>
    <definedName name="Z_05670E35_1347_49D9_AD91_AA9A31A4EF61_.wvu.FilterData" localSheetId="6" hidden="1">[5]Presupuesto_Via_distribuidora!$A$9:$H$344</definedName>
    <definedName name="Z_05670E35_1347_49D9_AD91_AA9A31A4EF61_.wvu.FilterData" localSheetId="14" hidden="1">[5]Presupuesto_Via_distribuidora!$A$9:$H$344</definedName>
    <definedName name="Z_05670E35_1347_49D9_AD91_AA9A31A4EF61_.wvu.FilterData" hidden="1">#REF!</definedName>
    <definedName name="Z_05670E35_1347_49D9_AD91_AA9A31A4EF61_.wvu.PrintArea" localSheetId="6" hidden="1">[5]Presupuesto_Via_distribuidora!$C$1:$H$344</definedName>
    <definedName name="Z_05670E35_1347_49D9_AD91_AA9A31A4EF61_.wvu.PrintArea" localSheetId="14" hidden="1">[5]Presupuesto_Via_distribuidora!$C$1:$H$344</definedName>
    <definedName name="Z_05670E35_1347_49D9_AD91_AA9A31A4EF61_.wvu.PrintArea" hidden="1">#REF!</definedName>
    <definedName name="Z_05670E35_1347_49D9_AD91_AA9A31A4EF61_.wvu.PrintTitles" localSheetId="6" hidden="1">[5]Presupuesto_Via_distribuidora!$A$2:$IV$8</definedName>
    <definedName name="Z_05670E35_1347_49D9_AD91_AA9A31A4EF61_.wvu.PrintTitles" localSheetId="14" hidden="1">[5]Presupuesto_Via_distribuidora!$A$2:$IV$8</definedName>
    <definedName name="Z_05670E35_1347_49D9_AD91_AA9A31A4EF61_.wvu.PrintTitles" hidden="1">#REF!</definedName>
    <definedName name="Z_086A872D_15DF_436A_8459_CE22F6819FF4_.wvu.Rows" localSheetId="6" hidden="1">[3]Presentacion!#REF!</definedName>
    <definedName name="Z_086A872D_15DF_436A_8459_CE22F6819FF4_.wvu.Rows" localSheetId="14" hidden="1">[3]Presentacion!#REF!</definedName>
    <definedName name="Z_086A872D_15DF_436A_8459_CE22F6819FF4_.wvu.Rows" localSheetId="12" hidden="1">#REF!</definedName>
    <definedName name="Z_086A872D_15DF_436A_8459_CE22F6819FF4_.wvu.Rows" localSheetId="3" hidden="1">#REF!</definedName>
    <definedName name="Z_086A872D_15DF_436A_8459_CE22F6819FF4_.wvu.Rows" localSheetId="13" hidden="1">#REF!</definedName>
    <definedName name="Z_086A872D_15DF_436A_8459_CE22F6819FF4_.wvu.Rows" localSheetId="4" hidden="1">#REF!</definedName>
    <definedName name="Z_086A872D_15DF_436A_8459_CE22F6819FF4_.wvu.Rows" localSheetId="11" hidden="1">#REF!</definedName>
    <definedName name="Z_086A872D_15DF_436A_8459_CE22F6819FF4_.wvu.Rows" hidden="1">#REF!</definedName>
    <definedName name="Z_0890F28A_A8C8_451C_A3E6_C3AFDD239B64_.wvu.FilterData" localSheetId="6" hidden="1">[5]Presupuesto_Via_distribuidora!$A$9:$H$344</definedName>
    <definedName name="Z_0890F28A_A8C8_451C_A3E6_C3AFDD239B64_.wvu.FilterData" localSheetId="14" hidden="1">[5]Presupuesto_Via_distribuidora!$A$9:$H$344</definedName>
    <definedName name="Z_0890F28A_A8C8_451C_A3E6_C3AFDD239B64_.wvu.FilterData" hidden="1">#REF!</definedName>
    <definedName name="Z_0890F28A_A8C8_451C_A3E6_C3AFDD239B64_.wvu.PrintArea" localSheetId="6" hidden="1">[5]Presupuesto_Via_distribuidora!$A$392:$I$604</definedName>
    <definedName name="Z_0890F28A_A8C8_451C_A3E6_C3AFDD239B64_.wvu.PrintArea" localSheetId="14" hidden="1">[5]Presupuesto_Via_distribuidora!$A$392:$I$604</definedName>
    <definedName name="Z_0890F28A_A8C8_451C_A3E6_C3AFDD239B64_.wvu.PrintArea" hidden="1">#REF!</definedName>
    <definedName name="Z_0890F28A_A8C8_451C_A3E6_C3AFDD239B64_.wvu.PrintTitles" localSheetId="6" hidden="1">[5]Presupuesto_Via_distribuidora!$A$382:$IV$391</definedName>
    <definedName name="Z_0890F28A_A8C8_451C_A3E6_C3AFDD239B64_.wvu.PrintTitles" localSheetId="14" hidden="1">[5]Presupuesto_Via_distribuidora!$A$382:$IV$391</definedName>
    <definedName name="Z_0890F28A_A8C8_451C_A3E6_C3AFDD239B64_.wvu.PrintTitles" hidden="1">#REF!</definedName>
    <definedName name="Z_0A4C2D72_EA87_11DA_B6F6_00609720E0A1_.wvu.FilterData" localSheetId="6" hidden="1">[5]Presupuesto_Via_distribuidora!$A$9:$H$344</definedName>
    <definedName name="Z_0A4C2D72_EA87_11DA_B6F6_00609720E0A1_.wvu.FilterData" localSheetId="14" hidden="1">[5]Presupuesto_Via_distribuidora!$A$9:$H$344</definedName>
    <definedName name="Z_0A4C2D72_EA87_11DA_B6F6_00609720E0A1_.wvu.FilterData" hidden="1">#REF!</definedName>
    <definedName name="Z_0A4C2D72_EA87_11DA_B6F6_00609720E0A1_.wvu.PrintArea" localSheetId="6" hidden="1">[5]Presupuesto_Via_distribuidora!$A$10:$I$164</definedName>
    <definedName name="Z_0A4C2D72_EA87_11DA_B6F6_00609720E0A1_.wvu.PrintArea" localSheetId="14" hidden="1">[5]Presupuesto_Via_distribuidora!$A$10:$I$164</definedName>
    <definedName name="Z_0A4C2D72_EA87_11DA_B6F6_00609720E0A1_.wvu.PrintArea" hidden="1">#REF!</definedName>
    <definedName name="Z_0A4C2D72_EA87_11DA_B6F6_00609720E0A1_.wvu.PrintTitles" localSheetId="6" hidden="1">[5]Presupuesto_Via_distribuidora!$A$1:$IV$9</definedName>
    <definedName name="Z_0A4C2D72_EA87_11DA_B6F6_00609720E0A1_.wvu.PrintTitles" localSheetId="14" hidden="1">[5]Presupuesto_Via_distribuidora!$A$1:$IV$9</definedName>
    <definedName name="Z_0A4C2D72_EA87_11DA_B6F6_00609720E0A1_.wvu.PrintTitles" hidden="1">#REF!</definedName>
    <definedName name="Z_0A4C2D73_EA87_11DA_B6F6_00609720E0A1_.wvu.FilterData" localSheetId="6" hidden="1">[5]Presupuesto_Via_distribuidora!$A$9:$H$344</definedName>
    <definedName name="Z_0A4C2D73_EA87_11DA_B6F6_00609720E0A1_.wvu.FilterData" localSheetId="14" hidden="1">[5]Presupuesto_Via_distribuidora!$A$9:$H$344</definedName>
    <definedName name="Z_0A4C2D73_EA87_11DA_B6F6_00609720E0A1_.wvu.FilterData" hidden="1">#REF!</definedName>
    <definedName name="Z_0A4C2D73_EA87_11DA_B6F6_00609720E0A1_.wvu.PrintArea" localSheetId="6" hidden="1">[5]Presupuesto_Via_distribuidora!$A$176:$I$193</definedName>
    <definedName name="Z_0A4C2D73_EA87_11DA_B6F6_00609720E0A1_.wvu.PrintArea" localSheetId="14" hidden="1">[5]Presupuesto_Via_distribuidora!$A$176:$I$193</definedName>
    <definedName name="Z_0A4C2D73_EA87_11DA_B6F6_00609720E0A1_.wvu.PrintArea" hidden="1">#REF!</definedName>
    <definedName name="Z_0A4C2D73_EA87_11DA_B6F6_00609720E0A1_.wvu.PrintTitles" localSheetId="6" hidden="1">[5]Presupuesto_Via_distribuidora!#REF!</definedName>
    <definedName name="Z_0A4C2D73_EA87_11DA_B6F6_00609720E0A1_.wvu.PrintTitles" localSheetId="14" hidden="1">[5]Presupuesto_Via_distribuidora!#REF!</definedName>
    <definedName name="Z_0A4C2D73_EA87_11DA_B6F6_00609720E0A1_.wvu.PrintTitles" localSheetId="16" hidden="1">#REF!</definedName>
    <definedName name="Z_0A4C2D73_EA87_11DA_B6F6_00609720E0A1_.wvu.PrintTitles" localSheetId="12" hidden="1">#REF!</definedName>
    <definedName name="Z_0A4C2D73_EA87_11DA_B6F6_00609720E0A1_.wvu.PrintTitles" localSheetId="3" hidden="1">#REF!</definedName>
    <definedName name="Z_0A4C2D73_EA87_11DA_B6F6_00609720E0A1_.wvu.PrintTitles" localSheetId="10" hidden="1">#REF!</definedName>
    <definedName name="Z_0A4C2D73_EA87_11DA_B6F6_00609720E0A1_.wvu.PrintTitles" localSheetId="4" hidden="1">#REF!</definedName>
    <definedName name="Z_0A4C2D73_EA87_11DA_B6F6_00609720E0A1_.wvu.PrintTitles" localSheetId="11" hidden="1">#REF!</definedName>
    <definedName name="Z_0A4C2D73_EA87_11DA_B6F6_00609720E0A1_.wvu.PrintTitles" hidden="1">#REF!</definedName>
    <definedName name="Z_0A4C2D74_EA87_11DA_B6F6_00609720E0A1_.wvu.FilterData" localSheetId="6" hidden="1">[5]Presupuesto_Via_distribuidora!$A$9:$H$344</definedName>
    <definedName name="Z_0A4C2D74_EA87_11DA_B6F6_00609720E0A1_.wvu.FilterData" localSheetId="14" hidden="1">[5]Presupuesto_Via_distribuidora!$A$9:$H$344</definedName>
    <definedName name="Z_0A4C2D74_EA87_11DA_B6F6_00609720E0A1_.wvu.FilterData" hidden="1">#REF!</definedName>
    <definedName name="Z_0A4C2D74_EA87_11DA_B6F6_00609720E0A1_.wvu.PrintArea" localSheetId="6" hidden="1">[5]Presupuesto_Via_distribuidora!$A$342:$I$541</definedName>
    <definedName name="Z_0A4C2D74_EA87_11DA_B6F6_00609720E0A1_.wvu.PrintArea" localSheetId="14" hidden="1">[5]Presupuesto_Via_distribuidora!$A$342:$I$541</definedName>
    <definedName name="Z_0A4C2D74_EA87_11DA_B6F6_00609720E0A1_.wvu.PrintArea" hidden="1">#REF!</definedName>
    <definedName name="Z_0A4C2D74_EA87_11DA_B6F6_00609720E0A1_.wvu.PrintTitles" localSheetId="6" hidden="1">[5]Presupuesto_Via_distribuidora!#REF!</definedName>
    <definedName name="Z_0A4C2D74_EA87_11DA_B6F6_00609720E0A1_.wvu.PrintTitles" localSheetId="14" hidden="1">[5]Presupuesto_Via_distribuidora!#REF!</definedName>
    <definedName name="Z_0A4C2D74_EA87_11DA_B6F6_00609720E0A1_.wvu.PrintTitles" localSheetId="16" hidden="1">#REF!</definedName>
    <definedName name="Z_0A4C2D74_EA87_11DA_B6F6_00609720E0A1_.wvu.PrintTitles" localSheetId="12" hidden="1">#REF!</definedName>
    <definedName name="Z_0A4C2D74_EA87_11DA_B6F6_00609720E0A1_.wvu.PrintTitles" localSheetId="3" hidden="1">#REF!</definedName>
    <definedName name="Z_0A4C2D74_EA87_11DA_B6F6_00609720E0A1_.wvu.PrintTitles" localSheetId="10" hidden="1">#REF!</definedName>
    <definedName name="Z_0A4C2D74_EA87_11DA_B6F6_00609720E0A1_.wvu.PrintTitles" localSheetId="4" hidden="1">#REF!</definedName>
    <definedName name="Z_0A4C2D74_EA87_11DA_B6F6_00609720E0A1_.wvu.PrintTitles" localSheetId="11" hidden="1">#REF!</definedName>
    <definedName name="Z_0A4C2D74_EA87_11DA_B6F6_00609720E0A1_.wvu.PrintTitles" hidden="1">#REF!</definedName>
    <definedName name="Z_0A4C2D75_EA87_11DA_B6F6_00609720E0A1_.wvu.FilterData" localSheetId="6" hidden="1">[5]Presupuesto_Via_distribuidora!$A$9:$H$344</definedName>
    <definedName name="Z_0A4C2D75_EA87_11DA_B6F6_00609720E0A1_.wvu.FilterData" localSheetId="14" hidden="1">[5]Presupuesto_Via_distribuidora!$A$9:$H$344</definedName>
    <definedName name="Z_0A4C2D75_EA87_11DA_B6F6_00609720E0A1_.wvu.FilterData" hidden="1">#REF!</definedName>
    <definedName name="Z_0A4C2D75_EA87_11DA_B6F6_00609720E0A1_.wvu.PrintArea" localSheetId="6" hidden="1">[5]Presupuesto_Via_distribuidora!$A$557:$I$825</definedName>
    <definedName name="Z_0A4C2D75_EA87_11DA_B6F6_00609720E0A1_.wvu.PrintArea" localSheetId="14" hidden="1">[5]Presupuesto_Via_distribuidora!$A$557:$I$825</definedName>
    <definedName name="Z_0A4C2D75_EA87_11DA_B6F6_00609720E0A1_.wvu.PrintArea" hidden="1">#REF!</definedName>
    <definedName name="Z_0A4C2D75_EA87_11DA_B6F6_00609720E0A1_.wvu.PrintTitles" localSheetId="6" hidden="1">[5]Presupuesto_Via_distribuidora!$A$547:$IV$556</definedName>
    <definedName name="Z_0A4C2D75_EA87_11DA_B6F6_00609720E0A1_.wvu.PrintTitles" localSheetId="14" hidden="1">[5]Presupuesto_Via_distribuidora!$A$547:$IV$556</definedName>
    <definedName name="Z_0A4C2D75_EA87_11DA_B6F6_00609720E0A1_.wvu.PrintTitles" hidden="1">#REF!</definedName>
    <definedName name="Z_0A4C2D76_EA87_11DA_B6F6_00609720E0A1_.wvu.FilterData" localSheetId="6" hidden="1">[5]Presupuesto_Via_distribuidora!$A$9:$H$344</definedName>
    <definedName name="Z_0A4C2D76_EA87_11DA_B6F6_00609720E0A1_.wvu.FilterData" localSheetId="14" hidden="1">[5]Presupuesto_Via_distribuidora!$A$9:$H$344</definedName>
    <definedName name="Z_0A4C2D76_EA87_11DA_B6F6_00609720E0A1_.wvu.FilterData" hidden="1">#REF!</definedName>
    <definedName name="Z_0A4C2D76_EA87_11DA_B6F6_00609720E0A1_.wvu.PrintArea" localSheetId="6" hidden="1">[5]Presupuesto_Via_distribuidora!$A$839:$I$1037</definedName>
    <definedName name="Z_0A4C2D76_EA87_11DA_B6F6_00609720E0A1_.wvu.PrintArea" localSheetId="14" hidden="1">[5]Presupuesto_Via_distribuidora!$A$839:$I$1037</definedName>
    <definedName name="Z_0A4C2D76_EA87_11DA_B6F6_00609720E0A1_.wvu.PrintArea" hidden="1">#REF!</definedName>
    <definedName name="Z_0A4C2D76_EA87_11DA_B6F6_00609720E0A1_.wvu.PrintTitles" localSheetId="6" hidden="1">[5]Presupuesto_Via_distribuidora!$A$829:$IV$838</definedName>
    <definedName name="Z_0A4C2D76_EA87_11DA_B6F6_00609720E0A1_.wvu.PrintTitles" localSheetId="14" hidden="1">[5]Presupuesto_Via_distribuidora!$A$829:$IV$838</definedName>
    <definedName name="Z_0A4C2D76_EA87_11DA_B6F6_00609720E0A1_.wvu.PrintTitles" hidden="1">#REF!</definedName>
    <definedName name="Z_0E0DE1F8_394A_4093_8E74_B2A631A3A88C_.wvu.FilterData" localSheetId="6" hidden="1">[5]Presupuesto_Via_distribuidora!$A$9:$H$344</definedName>
    <definedName name="Z_0E0DE1F8_394A_4093_8E74_B2A631A3A88C_.wvu.FilterData" localSheetId="14" hidden="1">[5]Presupuesto_Via_distribuidora!$A$9:$H$344</definedName>
    <definedName name="Z_0E0DE1F8_394A_4093_8E74_B2A631A3A88C_.wvu.FilterData" hidden="1">#REF!</definedName>
    <definedName name="Z_0E0DE1F8_394A_4093_8E74_B2A631A3A88C_.wvu.PrintArea" localSheetId="6" hidden="1">[5]Presupuesto_Via_distribuidora!$A$620:$I$888</definedName>
    <definedName name="Z_0E0DE1F8_394A_4093_8E74_B2A631A3A88C_.wvu.PrintArea" localSheetId="14" hidden="1">[5]Presupuesto_Via_distribuidora!$A$620:$I$888</definedName>
    <definedName name="Z_0E0DE1F8_394A_4093_8E74_B2A631A3A88C_.wvu.PrintArea" hidden="1">#REF!</definedName>
    <definedName name="Z_0E0DE1F8_394A_4093_8E74_B2A631A3A88C_.wvu.PrintTitles" localSheetId="6" hidden="1">[5]Presupuesto_Via_distribuidora!$A$610:$IV$619</definedName>
    <definedName name="Z_0E0DE1F8_394A_4093_8E74_B2A631A3A88C_.wvu.PrintTitles" localSheetId="14" hidden="1">[5]Presupuesto_Via_distribuidora!$A$610:$IV$619</definedName>
    <definedName name="Z_0E0DE1F8_394A_4093_8E74_B2A631A3A88C_.wvu.PrintTitles" hidden="1">#REF!</definedName>
    <definedName name="Z_18C710ED_70CF_48D0_92F5_038A88335068_.wvu.FilterData" localSheetId="6" hidden="1">[5]Presupuesto_Via_distribuidora!$A$9:$H$344</definedName>
    <definedName name="Z_18C710ED_70CF_48D0_92F5_038A88335068_.wvu.FilterData" localSheetId="14" hidden="1">[5]Presupuesto_Via_distribuidora!$A$9:$H$344</definedName>
    <definedName name="Z_18C710ED_70CF_48D0_92F5_038A88335068_.wvu.FilterData" hidden="1">#REF!</definedName>
    <definedName name="Z_18C710ED_70CF_48D0_92F5_038A88335068_.wvu.PrintArea" localSheetId="6" hidden="1">[5]Presupuesto_Via_distribuidora!$C$1:$H$344</definedName>
    <definedName name="Z_18C710ED_70CF_48D0_92F5_038A88335068_.wvu.PrintArea" localSheetId="14" hidden="1">[5]Presupuesto_Via_distribuidora!$C$1:$H$344</definedName>
    <definedName name="Z_18C710ED_70CF_48D0_92F5_038A88335068_.wvu.PrintArea" hidden="1">#REF!</definedName>
    <definedName name="Z_18C710ED_70CF_48D0_92F5_038A88335068_.wvu.PrintTitles" localSheetId="6" hidden="1">[5]Presupuesto_Via_distribuidora!$A$2:$IV$8</definedName>
    <definedName name="Z_18C710ED_70CF_48D0_92F5_038A88335068_.wvu.PrintTitles" localSheetId="14" hidden="1">[5]Presupuesto_Via_distribuidora!$A$2:$IV$8</definedName>
    <definedName name="Z_18C710ED_70CF_48D0_92F5_038A88335068_.wvu.PrintTitles" hidden="1">#REF!</definedName>
    <definedName name="Z_378D82E8_FE69_4712_AE73_9D578C4190DE_.wvu.FilterData" localSheetId="6" hidden="1">[5]Presupuesto_Via_distribuidora!$A$9:$H$344</definedName>
    <definedName name="Z_378D82E8_FE69_4712_AE73_9D578C4190DE_.wvu.FilterData" localSheetId="14" hidden="1">[5]Presupuesto_Via_distribuidora!$A$9:$H$344</definedName>
    <definedName name="Z_378D82E8_FE69_4712_AE73_9D578C4190DE_.wvu.FilterData" hidden="1">#REF!</definedName>
    <definedName name="Z_378D82E8_FE69_4712_AE73_9D578C4190DE_.wvu.PrintArea" localSheetId="6" hidden="1">[5]Presupuesto_Via_distribuidora!$C$1:$H$344</definedName>
    <definedName name="Z_378D82E8_FE69_4712_AE73_9D578C4190DE_.wvu.PrintArea" localSheetId="14" hidden="1">[5]Presupuesto_Via_distribuidora!$C$1:$H$344</definedName>
    <definedName name="Z_378D82E8_FE69_4712_AE73_9D578C4190DE_.wvu.PrintArea" hidden="1">#REF!</definedName>
    <definedName name="Z_378D82E8_FE69_4712_AE73_9D578C4190DE_.wvu.PrintTitles" localSheetId="6" hidden="1">[5]Presupuesto_Via_distribuidora!$A$2:$IV$8</definedName>
    <definedName name="Z_378D82E8_FE69_4712_AE73_9D578C4190DE_.wvu.PrintTitles" localSheetId="14" hidden="1">[5]Presupuesto_Via_distribuidora!$A$2:$IV$8</definedName>
    <definedName name="Z_378D82E8_FE69_4712_AE73_9D578C4190DE_.wvu.PrintTitles" hidden="1">#REF!</definedName>
    <definedName name="Z_381FCF61_DF95_4756_B103_A1118DFFDE02_.wvu.FilterData" localSheetId="6" hidden="1">[5]Presupuesto_Via_distribuidora!$A$9:$H$344</definedName>
    <definedName name="Z_381FCF61_DF95_4756_B103_A1118DFFDE02_.wvu.FilterData" localSheetId="14" hidden="1">[5]Presupuesto_Via_distribuidora!$A$9:$H$344</definedName>
    <definedName name="Z_381FCF61_DF95_4756_B103_A1118DFFDE02_.wvu.FilterData" hidden="1">#REF!</definedName>
    <definedName name="Z_381FCF61_DF95_4756_B103_A1118DFFDE02_.wvu.PrintArea" localSheetId="6" hidden="1">[5]Presupuesto_Via_distribuidora!$C$1:$H$344</definedName>
    <definedName name="Z_381FCF61_DF95_4756_B103_A1118DFFDE02_.wvu.PrintArea" localSheetId="14" hidden="1">[5]Presupuesto_Via_distribuidora!$C$1:$H$344</definedName>
    <definedName name="Z_381FCF61_DF95_4756_B103_A1118DFFDE02_.wvu.PrintArea" hidden="1">#REF!</definedName>
    <definedName name="Z_381FCF61_DF95_4756_B103_A1118DFFDE02_.wvu.PrintTitles" localSheetId="6" hidden="1">[5]Presupuesto_Via_distribuidora!$A$2:$IV$8</definedName>
    <definedName name="Z_381FCF61_DF95_4756_B103_A1118DFFDE02_.wvu.PrintTitles" localSheetId="14" hidden="1">[5]Presupuesto_Via_distribuidora!$A$2:$IV$8</definedName>
    <definedName name="Z_381FCF61_DF95_4756_B103_A1118DFFDE02_.wvu.PrintTitles" hidden="1">#REF!</definedName>
    <definedName name="Z_3B3C0CA1_2A9C_45FD_9823_50B200F6C0D1_.wvu.FilterData" localSheetId="6" hidden="1">[5]Presupuesto_Via_distribuidora!$A$9:$H$344</definedName>
    <definedName name="Z_3B3C0CA1_2A9C_45FD_9823_50B200F6C0D1_.wvu.FilterData" localSheetId="14" hidden="1">[5]Presupuesto_Via_distribuidora!$A$9:$H$344</definedName>
    <definedName name="Z_3B3C0CA1_2A9C_45FD_9823_50B200F6C0D1_.wvu.FilterData" hidden="1">#REF!</definedName>
    <definedName name="Z_3B3C0CA1_2A9C_45FD_9823_50B200F6C0D1_.wvu.PrintArea" localSheetId="6" hidden="1">[5]Presupuesto_Via_distribuidora!$C$1:$H$344</definedName>
    <definedName name="Z_3B3C0CA1_2A9C_45FD_9823_50B200F6C0D1_.wvu.PrintArea" localSheetId="14" hidden="1">[5]Presupuesto_Via_distribuidora!$C$1:$H$344</definedName>
    <definedName name="Z_3B3C0CA1_2A9C_45FD_9823_50B200F6C0D1_.wvu.PrintArea" hidden="1">#REF!</definedName>
    <definedName name="Z_3B3C0CA1_2A9C_45FD_9823_50B200F6C0D1_.wvu.PrintTitles" localSheetId="6" hidden="1">[5]Presupuesto_Via_distribuidora!$A$2:$IV$8</definedName>
    <definedName name="Z_3B3C0CA1_2A9C_45FD_9823_50B200F6C0D1_.wvu.PrintTitles" localSheetId="14" hidden="1">[5]Presupuesto_Via_distribuidora!$A$2:$IV$8</definedName>
    <definedName name="Z_3B3C0CA1_2A9C_45FD_9823_50B200F6C0D1_.wvu.PrintTitles" hidden="1">#REF!</definedName>
    <definedName name="Z_3E9430E5_6A83_435B_9E47_1B8F7E18D67C_.wvu.FilterData" localSheetId="6" hidden="1">[5]Presupuesto_Via_distribuidora!$A$9:$H$344</definedName>
    <definedName name="Z_3E9430E5_6A83_435B_9E47_1B8F7E18D67C_.wvu.FilterData" localSheetId="14" hidden="1">[5]Presupuesto_Via_distribuidora!$A$9:$H$344</definedName>
    <definedName name="Z_3E9430E5_6A83_435B_9E47_1B8F7E18D67C_.wvu.FilterData" hidden="1">#REF!</definedName>
    <definedName name="Z_3E9430E5_6A83_435B_9E47_1B8F7E18D67C_.wvu.PrintArea" localSheetId="6" hidden="1">[5]Presupuesto_Via_distribuidora!$C$1:$H$344</definedName>
    <definedName name="Z_3E9430E5_6A83_435B_9E47_1B8F7E18D67C_.wvu.PrintArea" localSheetId="14" hidden="1">[5]Presupuesto_Via_distribuidora!$C$1:$H$344</definedName>
    <definedName name="Z_3E9430E5_6A83_435B_9E47_1B8F7E18D67C_.wvu.PrintArea" hidden="1">#REF!</definedName>
    <definedName name="Z_3E9430E5_6A83_435B_9E47_1B8F7E18D67C_.wvu.PrintTitles" localSheetId="6" hidden="1">[5]Presupuesto_Via_distribuidora!$A$2:$IV$8</definedName>
    <definedName name="Z_3E9430E5_6A83_435B_9E47_1B8F7E18D67C_.wvu.PrintTitles" localSheetId="14" hidden="1">[5]Presupuesto_Via_distribuidora!$A$2:$IV$8</definedName>
    <definedName name="Z_3E9430E5_6A83_435B_9E47_1B8F7E18D67C_.wvu.PrintTitles" hidden="1">#REF!</definedName>
    <definedName name="Z_4A14CB5C_2287_4F6E_9A65_22F0A4D81D81_.wvu.FilterData" localSheetId="6" hidden="1">[5]Presupuesto_Via_distribuidora!$A$9:$H$344</definedName>
    <definedName name="Z_4A14CB5C_2287_4F6E_9A65_22F0A4D81D81_.wvu.FilterData" localSheetId="14" hidden="1">[5]Presupuesto_Via_distribuidora!$A$9:$H$344</definedName>
    <definedName name="Z_4A14CB5C_2287_4F6E_9A65_22F0A4D81D81_.wvu.FilterData" hidden="1">#REF!</definedName>
    <definedName name="Z_4A14CB5C_2287_4F6E_9A65_22F0A4D81D81_.wvu.PrintArea" localSheetId="6" hidden="1">[5]Presupuesto_Via_distribuidora!$C$1:$H$344</definedName>
    <definedName name="Z_4A14CB5C_2287_4F6E_9A65_22F0A4D81D81_.wvu.PrintArea" localSheetId="14" hidden="1">[5]Presupuesto_Via_distribuidora!$C$1:$H$344</definedName>
    <definedName name="Z_4A14CB5C_2287_4F6E_9A65_22F0A4D81D81_.wvu.PrintArea" hidden="1">#REF!</definedName>
    <definedName name="Z_4A14CB5C_2287_4F6E_9A65_22F0A4D81D81_.wvu.PrintTitles" localSheetId="6" hidden="1">[5]Presupuesto_Via_distribuidora!$A$2:$IV$8</definedName>
    <definedName name="Z_4A14CB5C_2287_4F6E_9A65_22F0A4D81D81_.wvu.PrintTitles" localSheetId="14" hidden="1">[5]Presupuesto_Via_distribuidora!$A$2:$IV$8</definedName>
    <definedName name="Z_4A14CB5C_2287_4F6E_9A65_22F0A4D81D81_.wvu.PrintTitles" hidden="1">#REF!</definedName>
    <definedName name="Z_4BBC24C4_A093_4EC9_8AFF_49C6F602CC39_.wvu.FilterData" localSheetId="6" hidden="1">[5]Presupuesto_Via_distribuidora!$A$9:$H$344</definedName>
    <definedName name="Z_4BBC24C4_A093_4EC9_8AFF_49C6F602CC39_.wvu.FilterData" localSheetId="14" hidden="1">[5]Presupuesto_Via_distribuidora!$A$9:$H$344</definedName>
    <definedName name="Z_4BBC24C4_A093_4EC9_8AFF_49C6F602CC39_.wvu.FilterData" hidden="1">#REF!</definedName>
    <definedName name="Z_4BBC24C4_A093_4EC9_8AFF_49C6F602CC39_.wvu.PrintArea" localSheetId="6" hidden="1">[5]Presupuesto_Via_distribuidora!$C$1:$H$344</definedName>
    <definedName name="Z_4BBC24C4_A093_4EC9_8AFF_49C6F602CC39_.wvu.PrintArea" localSheetId="14" hidden="1">[5]Presupuesto_Via_distribuidora!$C$1:$H$344</definedName>
    <definedName name="Z_4BBC24C4_A093_4EC9_8AFF_49C6F602CC39_.wvu.PrintArea" hidden="1">#REF!</definedName>
    <definedName name="Z_4BBC24C4_A093_4EC9_8AFF_49C6F602CC39_.wvu.PrintTitles" localSheetId="6" hidden="1">[5]Presupuesto_Via_distribuidora!$A$2:$IV$8</definedName>
    <definedName name="Z_4BBC24C4_A093_4EC9_8AFF_49C6F602CC39_.wvu.PrintTitles" localSheetId="14" hidden="1">[5]Presupuesto_Via_distribuidora!$A$2:$IV$8</definedName>
    <definedName name="Z_4BBC24C4_A093_4EC9_8AFF_49C6F602CC39_.wvu.PrintTitles" hidden="1">#REF!</definedName>
    <definedName name="Z_504A8F9D_2C46_439E_975A_DF1C1FA56E7B_.wvu.FilterData" localSheetId="6" hidden="1">[5]Presupuesto_Via_distribuidora!$A$9:$H$344</definedName>
    <definedName name="Z_504A8F9D_2C46_439E_975A_DF1C1FA56E7B_.wvu.FilterData" localSheetId="14" hidden="1">[5]Presupuesto_Via_distribuidora!$A$9:$H$344</definedName>
    <definedName name="Z_504A8F9D_2C46_439E_975A_DF1C1FA56E7B_.wvu.FilterData" hidden="1">#REF!</definedName>
    <definedName name="Z_504A8F9D_2C46_439E_975A_DF1C1FA56E7B_.wvu.PrintArea" localSheetId="6" hidden="1">[5]Presupuesto_Via_distribuidora!$C$1:$H$344</definedName>
    <definedName name="Z_504A8F9D_2C46_439E_975A_DF1C1FA56E7B_.wvu.PrintArea" localSheetId="14" hidden="1">[5]Presupuesto_Via_distribuidora!$C$1:$H$344</definedName>
    <definedName name="Z_504A8F9D_2C46_439E_975A_DF1C1FA56E7B_.wvu.PrintArea" hidden="1">#REF!</definedName>
    <definedName name="Z_504A8F9D_2C46_439E_975A_DF1C1FA56E7B_.wvu.PrintTitles" localSheetId="6" hidden="1">[5]Presupuesto_Via_distribuidora!$A$2:$IV$8</definedName>
    <definedName name="Z_504A8F9D_2C46_439E_975A_DF1C1FA56E7B_.wvu.PrintTitles" localSheetId="14" hidden="1">[5]Presupuesto_Via_distribuidora!$A$2:$IV$8</definedName>
    <definedName name="Z_504A8F9D_2C46_439E_975A_DF1C1FA56E7B_.wvu.PrintTitles" hidden="1">#REF!</definedName>
    <definedName name="Z_653348E7_CDAD_4F62_A236_641A4BB6425A_.wvu.FilterData" localSheetId="6" hidden="1">[5]Presupuesto_Via_distribuidora!$A$9:$H$344</definedName>
    <definedName name="Z_653348E7_CDAD_4F62_A236_641A4BB6425A_.wvu.FilterData" localSheetId="14" hidden="1">[5]Presupuesto_Via_distribuidora!$A$9:$H$344</definedName>
    <definedName name="Z_653348E7_CDAD_4F62_A236_641A4BB6425A_.wvu.FilterData" hidden="1">#REF!</definedName>
    <definedName name="Z_653348E7_CDAD_4F62_A236_641A4BB6425A_.wvu.PrintArea" localSheetId="6" hidden="1">[5]Presupuesto_Via_distribuidora!$A$221:$I$375</definedName>
    <definedName name="Z_653348E7_CDAD_4F62_A236_641A4BB6425A_.wvu.PrintArea" localSheetId="14" hidden="1">[5]Presupuesto_Via_distribuidora!$A$221:$I$375</definedName>
    <definedName name="Z_653348E7_CDAD_4F62_A236_641A4BB6425A_.wvu.PrintArea" hidden="1">#REF!</definedName>
    <definedName name="Z_653348E7_CDAD_4F62_A236_641A4BB6425A_.wvu.PrintTitles" localSheetId="6" hidden="1">[5]Presupuesto_Via_distribuidora!$A$211:$IV$220</definedName>
    <definedName name="Z_653348E7_CDAD_4F62_A236_641A4BB6425A_.wvu.PrintTitles" localSheetId="14" hidden="1">[5]Presupuesto_Via_distribuidora!$A$211:$IV$220</definedName>
    <definedName name="Z_653348E7_CDAD_4F62_A236_641A4BB6425A_.wvu.PrintTitles" hidden="1">#REF!</definedName>
    <definedName name="Z_68C48519_C8C2_4287_96F6_0F561F815CE8_.wvu.FilterData" localSheetId="6" hidden="1">[5]Presupuesto_Via_distribuidora!$A$9:$H$344</definedName>
    <definedName name="Z_68C48519_C8C2_4287_96F6_0F561F815CE8_.wvu.FilterData" localSheetId="14" hidden="1">[5]Presupuesto_Via_distribuidora!$A$9:$H$344</definedName>
    <definedName name="Z_68C48519_C8C2_4287_96F6_0F561F815CE8_.wvu.FilterData" hidden="1">#REF!</definedName>
    <definedName name="Z_68C48519_C8C2_4287_96F6_0F561F815CE8_.wvu.PrintArea" localSheetId="6" hidden="1">[5]Presupuesto_Via_distribuidora!$C$1:$H$344</definedName>
    <definedName name="Z_68C48519_C8C2_4287_96F6_0F561F815CE8_.wvu.PrintArea" localSheetId="14" hidden="1">[5]Presupuesto_Via_distribuidora!$C$1:$H$344</definedName>
    <definedName name="Z_68C48519_C8C2_4287_96F6_0F561F815CE8_.wvu.PrintArea" hidden="1">#REF!</definedName>
    <definedName name="Z_68C48519_C8C2_4287_96F6_0F561F815CE8_.wvu.PrintTitles" localSheetId="6" hidden="1">[5]Presupuesto_Via_distribuidora!$A$2:$IV$8</definedName>
    <definedName name="Z_68C48519_C8C2_4287_96F6_0F561F815CE8_.wvu.PrintTitles" localSheetId="14" hidden="1">[5]Presupuesto_Via_distribuidora!$A$2:$IV$8</definedName>
    <definedName name="Z_68C48519_C8C2_4287_96F6_0F561F815CE8_.wvu.PrintTitles" hidden="1">#REF!</definedName>
    <definedName name="Z_6BA141F2_E104_11DA_B6F6_00609720E0A1_.wvu.FilterData" localSheetId="6" hidden="1">[5]Presupuesto_Via_distribuidora!$A$9:$H$344</definedName>
    <definedName name="Z_6BA141F2_E104_11DA_B6F6_00609720E0A1_.wvu.FilterData" localSheetId="14" hidden="1">[5]Presupuesto_Via_distribuidora!$A$9:$H$344</definedName>
    <definedName name="Z_6BA141F2_E104_11DA_B6F6_00609720E0A1_.wvu.FilterData" hidden="1">#REF!</definedName>
    <definedName name="Z_6BA141F2_E104_11DA_B6F6_00609720E0A1_.wvu.PrintArea" localSheetId="6" hidden="1">[5]Presupuesto_Via_distribuidora!$A$10:$I$164</definedName>
    <definedName name="Z_6BA141F2_E104_11DA_B6F6_00609720E0A1_.wvu.PrintArea" localSheetId="14" hidden="1">[5]Presupuesto_Via_distribuidora!$A$10:$I$164</definedName>
    <definedName name="Z_6BA141F2_E104_11DA_B6F6_00609720E0A1_.wvu.PrintArea" hidden="1">#REF!</definedName>
    <definedName name="Z_6BA141F2_E104_11DA_B6F6_00609720E0A1_.wvu.PrintTitles" localSheetId="6" hidden="1">[5]Presupuesto_Via_distribuidora!$A$1:$IV$9</definedName>
    <definedName name="Z_6BA141F2_E104_11DA_B6F6_00609720E0A1_.wvu.PrintTitles" localSheetId="14" hidden="1">[5]Presupuesto_Via_distribuidora!$A$1:$IV$9</definedName>
    <definedName name="Z_6BA141F2_E104_11DA_B6F6_00609720E0A1_.wvu.PrintTitles" hidden="1">#REF!</definedName>
    <definedName name="Z_6BA141F3_E104_11DA_B6F6_00609720E0A1_.wvu.FilterData" localSheetId="6" hidden="1">[5]Presupuesto_Via_distribuidora!$A$9:$H$344</definedName>
    <definedName name="Z_6BA141F3_E104_11DA_B6F6_00609720E0A1_.wvu.FilterData" localSheetId="14" hidden="1">[5]Presupuesto_Via_distribuidora!$A$9:$H$344</definedName>
    <definedName name="Z_6BA141F3_E104_11DA_B6F6_00609720E0A1_.wvu.FilterData" hidden="1">#REF!</definedName>
    <definedName name="Z_6BA141F3_E104_11DA_B6F6_00609720E0A1_.wvu.PrintArea" localSheetId="6" hidden="1">[5]Presupuesto_Via_distribuidora!$A$176:$I$193</definedName>
    <definedName name="Z_6BA141F3_E104_11DA_B6F6_00609720E0A1_.wvu.PrintArea" localSheetId="14" hidden="1">[5]Presupuesto_Via_distribuidora!$A$176:$I$193</definedName>
    <definedName name="Z_6BA141F3_E104_11DA_B6F6_00609720E0A1_.wvu.PrintArea" hidden="1">#REF!</definedName>
    <definedName name="Z_6BA141F3_E104_11DA_B6F6_00609720E0A1_.wvu.PrintTitles" localSheetId="6" hidden="1">[5]Presupuesto_Via_distribuidora!#REF!</definedName>
    <definedName name="Z_6BA141F3_E104_11DA_B6F6_00609720E0A1_.wvu.PrintTitles" localSheetId="14" hidden="1">[5]Presupuesto_Via_distribuidora!#REF!</definedName>
    <definedName name="Z_6BA141F3_E104_11DA_B6F6_00609720E0A1_.wvu.PrintTitles" localSheetId="16" hidden="1">#REF!</definedName>
    <definedName name="Z_6BA141F3_E104_11DA_B6F6_00609720E0A1_.wvu.PrintTitles" localSheetId="12" hidden="1">#REF!</definedName>
    <definedName name="Z_6BA141F3_E104_11DA_B6F6_00609720E0A1_.wvu.PrintTitles" localSheetId="3" hidden="1">#REF!</definedName>
    <definedName name="Z_6BA141F3_E104_11DA_B6F6_00609720E0A1_.wvu.PrintTitles" localSheetId="10" hidden="1">#REF!</definedName>
    <definedName name="Z_6BA141F3_E104_11DA_B6F6_00609720E0A1_.wvu.PrintTitles" localSheetId="4" hidden="1">#REF!</definedName>
    <definedName name="Z_6BA141F3_E104_11DA_B6F6_00609720E0A1_.wvu.PrintTitles" localSheetId="11" hidden="1">#REF!</definedName>
    <definedName name="Z_6BA141F3_E104_11DA_B6F6_00609720E0A1_.wvu.PrintTitles" hidden="1">#REF!</definedName>
    <definedName name="Z_6BA141F4_E104_11DA_B6F6_00609720E0A1_.wvu.FilterData" localSheetId="6" hidden="1">[5]Presupuesto_Via_distribuidora!$A$9:$H$344</definedName>
    <definedName name="Z_6BA141F4_E104_11DA_B6F6_00609720E0A1_.wvu.FilterData" localSheetId="14" hidden="1">[5]Presupuesto_Via_distribuidora!$A$9:$H$344</definedName>
    <definedName name="Z_6BA141F4_E104_11DA_B6F6_00609720E0A1_.wvu.FilterData" hidden="1">#REF!</definedName>
    <definedName name="Z_6BA141F4_E104_11DA_B6F6_00609720E0A1_.wvu.PrintArea" localSheetId="6" hidden="1">[5]Presupuesto_Via_distribuidora!$A$342:$I$541</definedName>
    <definedName name="Z_6BA141F4_E104_11DA_B6F6_00609720E0A1_.wvu.PrintArea" localSheetId="14" hidden="1">[5]Presupuesto_Via_distribuidora!$A$342:$I$541</definedName>
    <definedName name="Z_6BA141F4_E104_11DA_B6F6_00609720E0A1_.wvu.PrintArea" hidden="1">#REF!</definedName>
    <definedName name="Z_6BA141F4_E104_11DA_B6F6_00609720E0A1_.wvu.PrintTitles" localSheetId="6" hidden="1">[5]Presupuesto_Via_distribuidora!#REF!</definedName>
    <definedName name="Z_6BA141F4_E104_11DA_B6F6_00609720E0A1_.wvu.PrintTitles" localSheetId="14" hidden="1">[5]Presupuesto_Via_distribuidora!#REF!</definedName>
    <definedName name="Z_6BA141F4_E104_11DA_B6F6_00609720E0A1_.wvu.PrintTitles" localSheetId="16" hidden="1">#REF!</definedName>
    <definedName name="Z_6BA141F4_E104_11DA_B6F6_00609720E0A1_.wvu.PrintTitles" localSheetId="12" hidden="1">#REF!</definedName>
    <definedName name="Z_6BA141F4_E104_11DA_B6F6_00609720E0A1_.wvu.PrintTitles" localSheetId="3" hidden="1">#REF!</definedName>
    <definedName name="Z_6BA141F4_E104_11DA_B6F6_00609720E0A1_.wvu.PrintTitles" localSheetId="10" hidden="1">#REF!</definedName>
    <definedName name="Z_6BA141F4_E104_11DA_B6F6_00609720E0A1_.wvu.PrintTitles" localSheetId="4" hidden="1">#REF!</definedName>
    <definedName name="Z_6BA141F4_E104_11DA_B6F6_00609720E0A1_.wvu.PrintTitles" localSheetId="11" hidden="1">#REF!</definedName>
    <definedName name="Z_6BA141F4_E104_11DA_B6F6_00609720E0A1_.wvu.PrintTitles" hidden="1">#REF!</definedName>
    <definedName name="Z_6BA141F5_E104_11DA_B6F6_00609720E0A1_.wvu.FilterData" localSheetId="6" hidden="1">[5]Presupuesto_Via_distribuidora!$A$9:$H$344</definedName>
    <definedName name="Z_6BA141F5_E104_11DA_B6F6_00609720E0A1_.wvu.FilterData" localSheetId="14" hidden="1">[5]Presupuesto_Via_distribuidora!$A$9:$H$344</definedName>
    <definedName name="Z_6BA141F5_E104_11DA_B6F6_00609720E0A1_.wvu.FilterData" hidden="1">#REF!</definedName>
    <definedName name="Z_6BA141F5_E104_11DA_B6F6_00609720E0A1_.wvu.PrintArea" localSheetId="6" hidden="1">[5]Presupuesto_Via_distribuidora!$A$557:$I$825</definedName>
    <definedName name="Z_6BA141F5_E104_11DA_B6F6_00609720E0A1_.wvu.PrintArea" localSheetId="14" hidden="1">[5]Presupuesto_Via_distribuidora!$A$557:$I$825</definedName>
    <definedName name="Z_6BA141F5_E104_11DA_B6F6_00609720E0A1_.wvu.PrintArea" hidden="1">#REF!</definedName>
    <definedName name="Z_6BA141F5_E104_11DA_B6F6_00609720E0A1_.wvu.PrintTitles" localSheetId="6" hidden="1">[5]Presupuesto_Via_distribuidora!$A$547:$IV$556</definedName>
    <definedName name="Z_6BA141F5_E104_11DA_B6F6_00609720E0A1_.wvu.PrintTitles" localSheetId="14" hidden="1">[5]Presupuesto_Via_distribuidora!$A$547:$IV$556</definedName>
    <definedName name="Z_6BA141F5_E104_11DA_B6F6_00609720E0A1_.wvu.PrintTitles" hidden="1">#REF!</definedName>
    <definedName name="Z_6BA141F6_E104_11DA_B6F6_00609720E0A1_.wvu.FilterData" localSheetId="6" hidden="1">[5]Presupuesto_Via_distribuidora!$A$9:$H$344</definedName>
    <definedName name="Z_6BA141F6_E104_11DA_B6F6_00609720E0A1_.wvu.FilterData" localSheetId="14" hidden="1">[5]Presupuesto_Via_distribuidora!$A$9:$H$344</definedName>
    <definedName name="Z_6BA141F6_E104_11DA_B6F6_00609720E0A1_.wvu.FilterData" hidden="1">#REF!</definedName>
    <definedName name="Z_6BA141F6_E104_11DA_B6F6_00609720E0A1_.wvu.PrintArea" localSheetId="6" hidden="1">[5]Presupuesto_Via_distribuidora!$A$839:$I$1037</definedName>
    <definedName name="Z_6BA141F6_E104_11DA_B6F6_00609720E0A1_.wvu.PrintArea" localSheetId="14" hidden="1">[5]Presupuesto_Via_distribuidora!$A$839:$I$1037</definedName>
    <definedName name="Z_6BA141F6_E104_11DA_B6F6_00609720E0A1_.wvu.PrintArea" hidden="1">#REF!</definedName>
    <definedName name="Z_6BA141F6_E104_11DA_B6F6_00609720E0A1_.wvu.PrintTitles" localSheetId="6" hidden="1">[5]Presupuesto_Via_distribuidora!$A$829:$IV$838</definedName>
    <definedName name="Z_6BA141F6_E104_11DA_B6F6_00609720E0A1_.wvu.PrintTitles" localSheetId="14" hidden="1">[5]Presupuesto_Via_distribuidora!$A$829:$IV$838</definedName>
    <definedName name="Z_6BA141F6_E104_11DA_B6F6_00609720E0A1_.wvu.PrintTitles" hidden="1">#REF!</definedName>
    <definedName name="Z_726673D2_C579_4EF3_83C7_45DC3792EA6A_.wvu.FilterData" localSheetId="6" hidden="1">[5]Presupuesto_Via_distribuidora!$A$9:$H$344</definedName>
    <definedName name="Z_726673D2_C579_4EF3_83C7_45DC3792EA6A_.wvu.FilterData" localSheetId="14" hidden="1">[5]Presupuesto_Via_distribuidora!$A$9:$H$344</definedName>
    <definedName name="Z_726673D2_C579_4EF3_83C7_45DC3792EA6A_.wvu.FilterData" hidden="1">#REF!</definedName>
    <definedName name="Z_726673D2_C579_4EF3_83C7_45DC3792EA6A_.wvu.PrintArea" localSheetId="6" hidden="1">[5]Presupuesto_Via_distribuidora!$A$10:$I$208</definedName>
    <definedName name="Z_726673D2_C579_4EF3_83C7_45DC3792EA6A_.wvu.PrintArea" localSheetId="14" hidden="1">[5]Presupuesto_Via_distribuidora!$A$10:$I$208</definedName>
    <definedName name="Z_726673D2_C579_4EF3_83C7_45DC3792EA6A_.wvu.PrintArea" hidden="1">#REF!</definedName>
    <definedName name="Z_726673D2_C579_4EF3_83C7_45DC3792EA6A_.wvu.PrintTitles" localSheetId="6" hidden="1">[5]Presupuesto_Via_distribuidora!$A$1:$IV$9</definedName>
    <definedName name="Z_726673D2_C579_4EF3_83C7_45DC3792EA6A_.wvu.PrintTitles" localSheetId="14" hidden="1">[5]Presupuesto_Via_distribuidora!$A$1:$IV$9</definedName>
    <definedName name="Z_726673D2_C579_4EF3_83C7_45DC3792EA6A_.wvu.PrintTitles" hidden="1">#REF!</definedName>
    <definedName name="Z_729969D8_DFDA_47B9_ADA2_E05CF62B3DEF_.wvu.FilterData" localSheetId="6" hidden="1">[5]Presupuesto_Via_distribuidora!$A$9:$H$344</definedName>
    <definedName name="Z_729969D8_DFDA_47B9_ADA2_E05CF62B3DEF_.wvu.FilterData" localSheetId="14" hidden="1">[5]Presupuesto_Via_distribuidora!$A$9:$H$344</definedName>
    <definedName name="Z_729969D8_DFDA_47B9_ADA2_E05CF62B3DEF_.wvu.FilterData" hidden="1">#REF!</definedName>
    <definedName name="Z_729969D8_DFDA_47B9_ADA2_E05CF62B3DEF_.wvu.PrintArea" localSheetId="6" hidden="1">[5]Presupuesto_Via_distribuidora!$A$618:$I$886</definedName>
    <definedName name="Z_729969D8_DFDA_47B9_ADA2_E05CF62B3DEF_.wvu.PrintArea" localSheetId="14" hidden="1">[5]Presupuesto_Via_distribuidora!$A$618:$I$886</definedName>
    <definedName name="Z_729969D8_DFDA_47B9_ADA2_E05CF62B3DEF_.wvu.PrintArea" hidden="1">#REF!</definedName>
    <definedName name="Z_729969D8_DFDA_47B9_ADA2_E05CF62B3DEF_.wvu.PrintTitles" localSheetId="6" hidden="1">[5]Presupuesto_Via_distribuidora!$A$608:$IV$617</definedName>
    <definedName name="Z_729969D8_DFDA_47B9_ADA2_E05CF62B3DEF_.wvu.PrintTitles" localSheetId="14" hidden="1">[5]Presupuesto_Via_distribuidora!$A$608:$IV$617</definedName>
    <definedName name="Z_729969D8_DFDA_47B9_ADA2_E05CF62B3DEF_.wvu.PrintTitles" hidden="1">#REF!</definedName>
    <definedName name="Z_75EDDC88_CA8C_4671_911D_25D74F37EC47_.wvu.FilterData" localSheetId="6" hidden="1">[5]Presupuesto_Via_distribuidora!$A$9:$H$344</definedName>
    <definedName name="Z_75EDDC88_CA8C_4671_911D_25D74F37EC47_.wvu.FilterData" localSheetId="14" hidden="1">[5]Presupuesto_Via_distribuidora!$A$9:$H$344</definedName>
    <definedName name="Z_75EDDC88_CA8C_4671_911D_25D74F37EC47_.wvu.FilterData" hidden="1">#REF!</definedName>
    <definedName name="Z_75EDDC88_CA8C_4671_911D_25D74F37EC47_.wvu.PrintArea" localSheetId="6" hidden="1">[5]Presupuesto_Via_distribuidora!$A$902:$I$1100</definedName>
    <definedName name="Z_75EDDC88_CA8C_4671_911D_25D74F37EC47_.wvu.PrintArea" localSheetId="14" hidden="1">[5]Presupuesto_Via_distribuidora!$A$902:$I$1100</definedName>
    <definedName name="Z_75EDDC88_CA8C_4671_911D_25D74F37EC47_.wvu.PrintArea" hidden="1">#REF!</definedName>
    <definedName name="Z_75EDDC88_CA8C_4671_911D_25D74F37EC47_.wvu.PrintTitles" localSheetId="6" hidden="1">[5]Presupuesto_Via_distribuidora!$A$892:$IV$901</definedName>
    <definedName name="Z_75EDDC88_CA8C_4671_911D_25D74F37EC47_.wvu.PrintTitles" localSheetId="14" hidden="1">[5]Presupuesto_Via_distribuidora!$A$892:$IV$901</definedName>
    <definedName name="Z_75EDDC88_CA8C_4671_911D_25D74F37EC47_.wvu.PrintTitles" hidden="1">#REF!</definedName>
    <definedName name="Z_80573755_2D8B_4158_BD3A_CC331B950748_.wvu.FilterData" localSheetId="6" hidden="1">[5]Presupuesto_Via_distribuidora!$A$9:$H$344</definedName>
    <definedName name="Z_80573755_2D8B_4158_BD3A_CC331B950748_.wvu.FilterData" localSheetId="14" hidden="1">[5]Presupuesto_Via_distribuidora!$A$9:$H$344</definedName>
    <definedName name="Z_80573755_2D8B_4158_BD3A_CC331B950748_.wvu.FilterData" hidden="1">#REF!</definedName>
    <definedName name="Z_80573755_2D8B_4158_BD3A_CC331B950748_.wvu.PrintArea" localSheetId="6" hidden="1">[5]Presupuesto_Via_distribuidora!$A$221:$I$375</definedName>
    <definedName name="Z_80573755_2D8B_4158_BD3A_CC331B950748_.wvu.PrintArea" localSheetId="14" hidden="1">[5]Presupuesto_Via_distribuidora!$A$221:$I$375</definedName>
    <definedName name="Z_80573755_2D8B_4158_BD3A_CC331B950748_.wvu.PrintArea" hidden="1">#REF!</definedName>
    <definedName name="Z_80573755_2D8B_4158_BD3A_CC331B950748_.wvu.PrintTitles" localSheetId="6" hidden="1">[5]Presupuesto_Via_distribuidora!$A$211:$IV$220</definedName>
    <definedName name="Z_80573755_2D8B_4158_BD3A_CC331B950748_.wvu.PrintTitles" localSheetId="14" hidden="1">[5]Presupuesto_Via_distribuidora!$A$211:$IV$220</definedName>
    <definedName name="Z_80573755_2D8B_4158_BD3A_CC331B950748_.wvu.PrintTitles" hidden="1">#REF!</definedName>
    <definedName name="Z_91E95AE5_DCC2_11D0_8DF1_00805F2A002D_.wvu.Cols" hidden="1">#REF!,#REF!</definedName>
    <definedName name="Z_91E95AE6_DCC2_11D0_8DF1_00805F2A002D_.wvu.Cols" hidden="1">#REF!,#REF!</definedName>
    <definedName name="Z_91E95AE6_DCC2_11D0_8DF1_00805F2A002D_.wvu.Rows" hidden="1">#REF!,#REF!</definedName>
    <definedName name="Z_91E95AE7_DCC2_11D0_8DF1_00805F2A002D_.wvu.Cols" hidden="1">#REF!,#REF!,#REF!,#REF!,#REF!,#REF!,#REF!,#REF!</definedName>
    <definedName name="Z_91E95AE8_DCC2_11D0_8DF1_00805F2A002D_.wvu.Cols" hidden="1">#REF!,#REF!,#REF!,#REF!,#REF!</definedName>
    <definedName name="Z_91E95AE9_DCC2_11D0_8DF1_00805F2A002D_.wvu.Cols" hidden="1">#REF!,#REF!,#REF!,#REF!,#REF!,#REF!</definedName>
    <definedName name="Z_91E95AEB_DCC2_11D0_8DF1_00805F2A002D_.wvu.Cols" hidden="1">#REF!,#REF!</definedName>
    <definedName name="Z_91E95AEC_DCC2_11D0_8DF1_00805F2A002D_.wvu.Cols" hidden="1">#REF!,#REF!,#REF!,#REF!,#REF!</definedName>
    <definedName name="Z_9C7B0D6D_4DDE_4C72_B23F_2E183F63ECB1_.wvu.FilterData" localSheetId="6" hidden="1">[5]Presupuesto_Via_distribuidora!$A$9:$H$344</definedName>
    <definedName name="Z_9C7B0D6D_4DDE_4C72_B23F_2E183F63ECB1_.wvu.FilterData" localSheetId="14" hidden="1">[5]Presupuesto_Via_distribuidora!$A$9:$H$344</definedName>
    <definedName name="Z_9C7B0D6D_4DDE_4C72_B23F_2E183F63ECB1_.wvu.FilterData" hidden="1">#REF!</definedName>
    <definedName name="Z_9C7B0D6D_4DDE_4C72_B23F_2E183F63ECB1_.wvu.PrintArea" localSheetId="6" hidden="1">[5]Presupuesto_Via_distribuidora!$C$1:$H$344</definedName>
    <definedName name="Z_9C7B0D6D_4DDE_4C72_B23F_2E183F63ECB1_.wvu.PrintArea" localSheetId="14" hidden="1">[5]Presupuesto_Via_distribuidora!$C$1:$H$344</definedName>
    <definedName name="Z_9C7B0D6D_4DDE_4C72_B23F_2E183F63ECB1_.wvu.PrintArea" hidden="1">#REF!</definedName>
    <definedName name="Z_9C7B0D6D_4DDE_4C72_B23F_2E183F63ECB1_.wvu.PrintTitles" localSheetId="6" hidden="1">[5]Presupuesto_Via_distribuidora!$A$2:$IV$8</definedName>
    <definedName name="Z_9C7B0D6D_4DDE_4C72_B23F_2E183F63ECB1_.wvu.PrintTitles" localSheetId="14" hidden="1">[5]Presupuesto_Via_distribuidora!$A$2:$IV$8</definedName>
    <definedName name="Z_9C7B0D6D_4DDE_4C72_B23F_2E183F63ECB1_.wvu.PrintTitles" hidden="1">#REF!</definedName>
    <definedName name="Z_9C8B6436_249F_426A_96DC_EEE5E7CB7D1B_.wvu.FilterData" localSheetId="6" hidden="1">[5]Presupuesto_Via_distribuidora!$A$9:$H$344</definedName>
    <definedName name="Z_9C8B6436_249F_426A_96DC_EEE5E7CB7D1B_.wvu.FilterData" localSheetId="14" hidden="1">[5]Presupuesto_Via_distribuidora!$A$9:$H$344</definedName>
    <definedName name="Z_9C8B6436_249F_426A_96DC_EEE5E7CB7D1B_.wvu.FilterData" hidden="1">#REF!</definedName>
    <definedName name="Z_9C8B6436_249F_426A_96DC_EEE5E7CB7D1B_.wvu.PrintArea" localSheetId="6" hidden="1">[5]Presupuesto_Via_distribuidora!$C$1:$H$344</definedName>
    <definedName name="Z_9C8B6436_249F_426A_96DC_EEE5E7CB7D1B_.wvu.PrintArea" localSheetId="14" hidden="1">[5]Presupuesto_Via_distribuidora!$C$1:$H$344</definedName>
    <definedName name="Z_9C8B6436_249F_426A_96DC_EEE5E7CB7D1B_.wvu.PrintArea" hidden="1">#REF!</definedName>
    <definedName name="Z_9C8B6436_249F_426A_96DC_EEE5E7CB7D1B_.wvu.PrintTitles" localSheetId="6" hidden="1">[5]Presupuesto_Via_distribuidora!$A$2:$IV$8</definedName>
    <definedName name="Z_9C8B6436_249F_426A_96DC_EEE5E7CB7D1B_.wvu.PrintTitles" localSheetId="14" hidden="1">[5]Presupuesto_Via_distribuidora!$A$2:$IV$8</definedName>
    <definedName name="Z_9C8B6436_249F_426A_96DC_EEE5E7CB7D1B_.wvu.PrintTitles" hidden="1">#REF!</definedName>
    <definedName name="Z_9FCFD0D5_270B_4F36_B422_02EF7A3700B8_.wvu.FilterData" localSheetId="6" hidden="1">[5]Presupuesto_Via_distribuidora!$A$9:$H$344</definedName>
    <definedName name="Z_9FCFD0D5_270B_4F36_B422_02EF7A3700B8_.wvu.FilterData" localSheetId="14" hidden="1">[5]Presupuesto_Via_distribuidora!$A$9:$H$344</definedName>
    <definedName name="Z_9FCFD0D5_270B_4F36_B422_02EF7A3700B8_.wvu.FilterData" hidden="1">#REF!</definedName>
    <definedName name="Z_9FCFD0D5_270B_4F36_B422_02EF7A3700B8_.wvu.PrintArea" localSheetId="6" hidden="1">[5]Presupuesto_Via_distribuidora!$A$390:$I$602</definedName>
    <definedName name="Z_9FCFD0D5_270B_4F36_B422_02EF7A3700B8_.wvu.PrintArea" localSheetId="14" hidden="1">[5]Presupuesto_Via_distribuidora!$A$390:$I$602</definedName>
    <definedName name="Z_9FCFD0D5_270B_4F36_B422_02EF7A3700B8_.wvu.PrintArea" hidden="1">#REF!</definedName>
    <definedName name="Z_9FCFD0D5_270B_4F36_B422_02EF7A3700B8_.wvu.PrintTitles" localSheetId="6" hidden="1">[5]Presupuesto_Via_distribuidora!$A$380:$IV$389</definedName>
    <definedName name="Z_9FCFD0D5_270B_4F36_B422_02EF7A3700B8_.wvu.PrintTitles" localSheetId="14" hidden="1">[5]Presupuesto_Via_distribuidora!$A$380:$IV$389</definedName>
    <definedName name="Z_9FCFD0D5_270B_4F36_B422_02EF7A3700B8_.wvu.PrintTitles" hidden="1">#REF!</definedName>
    <definedName name="Z_9FE8FF3F_4486_44D6_9AFB_43CC5B824BF9_.wvu.FilterData" localSheetId="6" hidden="1">[5]Presupuesto_Via_distribuidora!$A$9:$H$344</definedName>
    <definedName name="Z_9FE8FF3F_4486_44D6_9AFB_43CC5B824BF9_.wvu.FilterData" localSheetId="14" hidden="1">[5]Presupuesto_Via_distribuidora!$A$9:$H$344</definedName>
    <definedName name="Z_9FE8FF3F_4486_44D6_9AFB_43CC5B824BF9_.wvu.FilterData" hidden="1">#REF!</definedName>
    <definedName name="Z_9FE8FF3F_4486_44D6_9AFB_43CC5B824BF9_.wvu.PrintArea" localSheetId="6" hidden="1">[5]Presupuesto_Via_distribuidora!$C$1:$H$344</definedName>
    <definedName name="Z_9FE8FF3F_4486_44D6_9AFB_43CC5B824BF9_.wvu.PrintArea" localSheetId="14" hidden="1">[5]Presupuesto_Via_distribuidora!$C$1:$H$344</definedName>
    <definedName name="Z_9FE8FF3F_4486_44D6_9AFB_43CC5B824BF9_.wvu.PrintArea" hidden="1">#REF!</definedName>
    <definedName name="Z_9FE8FF3F_4486_44D6_9AFB_43CC5B824BF9_.wvu.PrintTitles" localSheetId="6" hidden="1">[5]Presupuesto_Via_distribuidora!$A$2:$IV$8</definedName>
    <definedName name="Z_9FE8FF3F_4486_44D6_9AFB_43CC5B824BF9_.wvu.PrintTitles" localSheetId="14" hidden="1">[5]Presupuesto_Via_distribuidora!$A$2:$IV$8</definedName>
    <definedName name="Z_9FE8FF3F_4486_44D6_9AFB_43CC5B824BF9_.wvu.PrintTitles" hidden="1">#REF!</definedName>
    <definedName name="Z_A3DE26BA_CF48_4654_9BE9_FAEB3C301C95_.wvu.FilterData" localSheetId="6" hidden="1">[5]Presupuesto_Via_distribuidora!$A$9:$H$344</definedName>
    <definedName name="Z_A3DE26BA_CF48_4654_9BE9_FAEB3C301C95_.wvu.FilterData" localSheetId="14" hidden="1">[5]Presupuesto_Via_distribuidora!$A$9:$H$344</definedName>
    <definedName name="Z_A3DE26BA_CF48_4654_9BE9_FAEB3C301C95_.wvu.FilterData" hidden="1">#REF!</definedName>
    <definedName name="Z_A3DE26BA_CF48_4654_9BE9_FAEB3C301C95_.wvu.PrintArea" localSheetId="6" hidden="1">[5]Presupuesto_Via_distribuidora!$A$221:$I$377</definedName>
    <definedName name="Z_A3DE26BA_CF48_4654_9BE9_FAEB3C301C95_.wvu.PrintArea" localSheetId="14" hidden="1">[5]Presupuesto_Via_distribuidora!$A$221:$I$377</definedName>
    <definedName name="Z_A3DE26BA_CF48_4654_9BE9_FAEB3C301C95_.wvu.PrintArea" hidden="1">#REF!</definedName>
    <definedName name="Z_A3DE26BA_CF48_4654_9BE9_FAEB3C301C95_.wvu.PrintTitles" localSheetId="6" hidden="1">[5]Presupuesto_Via_distribuidora!$A$211:$IV$220</definedName>
    <definedName name="Z_A3DE26BA_CF48_4654_9BE9_FAEB3C301C95_.wvu.PrintTitles" localSheetId="14" hidden="1">[5]Presupuesto_Via_distribuidora!$A$211:$IV$220</definedName>
    <definedName name="Z_A3DE26BA_CF48_4654_9BE9_FAEB3C301C95_.wvu.PrintTitles" hidden="1">#REF!</definedName>
    <definedName name="Z_AAA1DD33_F1E3_423A_B1F2_E8567F4D95A5_.wvu.FilterData" localSheetId="6" hidden="1">[5]Presupuesto_Via_distribuidora!$A$9:$H$344</definedName>
    <definedName name="Z_AAA1DD33_F1E3_423A_B1F2_E8567F4D95A5_.wvu.FilterData" localSheetId="14" hidden="1">[5]Presupuesto_Via_distribuidora!$A$9:$H$344</definedName>
    <definedName name="Z_AAA1DD33_F1E3_423A_B1F2_E8567F4D95A5_.wvu.FilterData" hidden="1">#REF!</definedName>
    <definedName name="Z_AAA1DD33_F1E3_423A_B1F2_E8567F4D95A5_.wvu.PrintArea" localSheetId="6" hidden="1">[5]Presupuesto_Via_distribuidora!$A$900:$I$1098</definedName>
    <definedName name="Z_AAA1DD33_F1E3_423A_B1F2_E8567F4D95A5_.wvu.PrintArea" localSheetId="14" hidden="1">[5]Presupuesto_Via_distribuidora!$A$900:$I$1098</definedName>
    <definedName name="Z_AAA1DD33_F1E3_423A_B1F2_E8567F4D95A5_.wvu.PrintArea" hidden="1">#REF!</definedName>
    <definedName name="Z_AAA1DD33_F1E3_423A_B1F2_E8567F4D95A5_.wvu.PrintTitles" localSheetId="6" hidden="1">[5]Presupuesto_Via_distribuidora!$A$890:$IV$899</definedName>
    <definedName name="Z_AAA1DD33_F1E3_423A_B1F2_E8567F4D95A5_.wvu.PrintTitles" localSheetId="14" hidden="1">[5]Presupuesto_Via_distribuidora!$A$890:$IV$899</definedName>
    <definedName name="Z_AAA1DD33_F1E3_423A_B1F2_E8567F4D95A5_.wvu.PrintTitles" hidden="1">#REF!</definedName>
    <definedName name="Z_B4899972_EBDC_11DA_B6F6_00609720E0A1_.wvu.FilterData" localSheetId="6" hidden="1">[5]Presupuesto_Via_distribuidora!$A$9:$H$344</definedName>
    <definedName name="Z_B4899972_EBDC_11DA_B6F6_00609720E0A1_.wvu.FilterData" localSheetId="14" hidden="1">[5]Presupuesto_Via_distribuidora!$A$9:$H$344</definedName>
    <definedName name="Z_B4899972_EBDC_11DA_B6F6_00609720E0A1_.wvu.FilterData" hidden="1">#REF!</definedName>
    <definedName name="Z_B4899972_EBDC_11DA_B6F6_00609720E0A1_.wvu.PrintArea" localSheetId="6" hidden="1">[5]Presupuesto_Via_distribuidora!$A$10:$I$164</definedName>
    <definedName name="Z_B4899972_EBDC_11DA_B6F6_00609720E0A1_.wvu.PrintArea" localSheetId="14" hidden="1">[5]Presupuesto_Via_distribuidora!$A$10:$I$164</definedName>
    <definedName name="Z_B4899972_EBDC_11DA_B6F6_00609720E0A1_.wvu.PrintArea" hidden="1">#REF!</definedName>
    <definedName name="Z_B4899972_EBDC_11DA_B6F6_00609720E0A1_.wvu.PrintTitles" localSheetId="6" hidden="1">[5]Presupuesto_Via_distribuidora!$A$1:$IV$9</definedName>
    <definedName name="Z_B4899972_EBDC_11DA_B6F6_00609720E0A1_.wvu.PrintTitles" localSheetId="14" hidden="1">[5]Presupuesto_Via_distribuidora!$A$1:$IV$9</definedName>
    <definedName name="Z_B4899972_EBDC_11DA_B6F6_00609720E0A1_.wvu.PrintTitles" hidden="1">#REF!</definedName>
    <definedName name="Z_B4899973_EBDC_11DA_B6F6_00609720E0A1_.wvu.FilterData" localSheetId="6" hidden="1">[5]Presupuesto_Via_distribuidora!$A$9:$H$344</definedName>
    <definedName name="Z_B4899973_EBDC_11DA_B6F6_00609720E0A1_.wvu.FilterData" localSheetId="14" hidden="1">[5]Presupuesto_Via_distribuidora!$A$9:$H$344</definedName>
    <definedName name="Z_B4899973_EBDC_11DA_B6F6_00609720E0A1_.wvu.FilterData" hidden="1">#REF!</definedName>
    <definedName name="Z_B4899973_EBDC_11DA_B6F6_00609720E0A1_.wvu.PrintArea" localSheetId="6" hidden="1">[5]Presupuesto_Via_distribuidora!$A$176:$I$193</definedName>
    <definedName name="Z_B4899973_EBDC_11DA_B6F6_00609720E0A1_.wvu.PrintArea" localSheetId="14" hidden="1">[5]Presupuesto_Via_distribuidora!$A$176:$I$193</definedName>
    <definedName name="Z_B4899973_EBDC_11DA_B6F6_00609720E0A1_.wvu.PrintArea" hidden="1">#REF!</definedName>
    <definedName name="Z_B4899973_EBDC_11DA_B6F6_00609720E0A1_.wvu.PrintTitles" localSheetId="6" hidden="1">[5]Presupuesto_Via_distribuidora!#REF!</definedName>
    <definedName name="Z_B4899973_EBDC_11DA_B6F6_00609720E0A1_.wvu.PrintTitles" localSheetId="14" hidden="1">[5]Presupuesto_Via_distribuidora!#REF!</definedName>
    <definedName name="Z_B4899973_EBDC_11DA_B6F6_00609720E0A1_.wvu.PrintTitles" localSheetId="16" hidden="1">#REF!</definedName>
    <definedName name="Z_B4899973_EBDC_11DA_B6F6_00609720E0A1_.wvu.PrintTitles" localSheetId="12" hidden="1">#REF!</definedName>
    <definedName name="Z_B4899973_EBDC_11DA_B6F6_00609720E0A1_.wvu.PrintTitles" localSheetId="3" hidden="1">#REF!</definedName>
    <definedName name="Z_B4899973_EBDC_11DA_B6F6_00609720E0A1_.wvu.PrintTitles" localSheetId="10" hidden="1">#REF!</definedName>
    <definedName name="Z_B4899973_EBDC_11DA_B6F6_00609720E0A1_.wvu.PrintTitles" localSheetId="4" hidden="1">#REF!</definedName>
    <definedName name="Z_B4899973_EBDC_11DA_B6F6_00609720E0A1_.wvu.PrintTitles" localSheetId="11" hidden="1">#REF!</definedName>
    <definedName name="Z_B4899973_EBDC_11DA_B6F6_00609720E0A1_.wvu.PrintTitles" hidden="1">#REF!</definedName>
    <definedName name="Z_B4899974_EBDC_11DA_B6F6_00609720E0A1_.wvu.FilterData" localSheetId="6" hidden="1">[5]Presupuesto_Via_distribuidora!$A$9:$H$344</definedName>
    <definedName name="Z_B4899974_EBDC_11DA_B6F6_00609720E0A1_.wvu.FilterData" localSheetId="14" hidden="1">[5]Presupuesto_Via_distribuidora!$A$9:$H$344</definedName>
    <definedName name="Z_B4899974_EBDC_11DA_B6F6_00609720E0A1_.wvu.FilterData" hidden="1">#REF!</definedName>
    <definedName name="Z_B4899974_EBDC_11DA_B6F6_00609720E0A1_.wvu.PrintArea" localSheetId="6" hidden="1">[5]Presupuesto_Via_distribuidora!$A$342:$I$541</definedName>
    <definedName name="Z_B4899974_EBDC_11DA_B6F6_00609720E0A1_.wvu.PrintArea" localSheetId="14" hidden="1">[5]Presupuesto_Via_distribuidora!$A$342:$I$541</definedName>
    <definedName name="Z_B4899974_EBDC_11DA_B6F6_00609720E0A1_.wvu.PrintArea" hidden="1">#REF!</definedName>
    <definedName name="Z_B4899974_EBDC_11DA_B6F6_00609720E0A1_.wvu.PrintTitles" localSheetId="6" hidden="1">[5]Presupuesto_Via_distribuidora!#REF!</definedName>
    <definedName name="Z_B4899974_EBDC_11DA_B6F6_00609720E0A1_.wvu.PrintTitles" localSheetId="14" hidden="1">[5]Presupuesto_Via_distribuidora!#REF!</definedName>
    <definedName name="Z_B4899974_EBDC_11DA_B6F6_00609720E0A1_.wvu.PrintTitles" localSheetId="16" hidden="1">#REF!</definedName>
    <definedName name="Z_B4899974_EBDC_11DA_B6F6_00609720E0A1_.wvu.PrintTitles" localSheetId="12" hidden="1">#REF!</definedName>
    <definedName name="Z_B4899974_EBDC_11DA_B6F6_00609720E0A1_.wvu.PrintTitles" localSheetId="3" hidden="1">#REF!</definedName>
    <definedName name="Z_B4899974_EBDC_11DA_B6F6_00609720E0A1_.wvu.PrintTitles" localSheetId="10" hidden="1">#REF!</definedName>
    <definedName name="Z_B4899974_EBDC_11DA_B6F6_00609720E0A1_.wvu.PrintTitles" localSheetId="4" hidden="1">#REF!</definedName>
    <definedName name="Z_B4899974_EBDC_11DA_B6F6_00609720E0A1_.wvu.PrintTitles" localSheetId="11" hidden="1">#REF!</definedName>
    <definedName name="Z_B4899974_EBDC_11DA_B6F6_00609720E0A1_.wvu.PrintTitles" hidden="1">#REF!</definedName>
    <definedName name="Z_B4899975_EBDC_11DA_B6F6_00609720E0A1_.wvu.FilterData" localSheetId="6" hidden="1">[5]Presupuesto_Via_distribuidora!$A$9:$H$344</definedName>
    <definedName name="Z_B4899975_EBDC_11DA_B6F6_00609720E0A1_.wvu.FilterData" localSheetId="14" hidden="1">[5]Presupuesto_Via_distribuidora!$A$9:$H$344</definedName>
    <definedName name="Z_B4899975_EBDC_11DA_B6F6_00609720E0A1_.wvu.FilterData" hidden="1">#REF!</definedName>
    <definedName name="Z_B4899975_EBDC_11DA_B6F6_00609720E0A1_.wvu.PrintArea" localSheetId="6" hidden="1">[5]Presupuesto_Via_distribuidora!$A$557:$I$825</definedName>
    <definedName name="Z_B4899975_EBDC_11DA_B6F6_00609720E0A1_.wvu.PrintArea" localSheetId="14" hidden="1">[5]Presupuesto_Via_distribuidora!$A$557:$I$825</definedName>
    <definedName name="Z_B4899975_EBDC_11DA_B6F6_00609720E0A1_.wvu.PrintArea" hidden="1">#REF!</definedName>
    <definedName name="Z_B4899975_EBDC_11DA_B6F6_00609720E0A1_.wvu.PrintTitles" localSheetId="6" hidden="1">[5]Presupuesto_Via_distribuidora!$A$547:$IV$556</definedName>
    <definedName name="Z_B4899975_EBDC_11DA_B6F6_00609720E0A1_.wvu.PrintTitles" localSheetId="14" hidden="1">[5]Presupuesto_Via_distribuidora!$A$547:$IV$556</definedName>
    <definedName name="Z_B4899975_EBDC_11DA_B6F6_00609720E0A1_.wvu.PrintTitles" hidden="1">#REF!</definedName>
    <definedName name="Z_B4899976_EBDC_11DA_B6F6_00609720E0A1_.wvu.FilterData" localSheetId="6" hidden="1">[5]Presupuesto_Via_distribuidora!$A$9:$H$344</definedName>
    <definedName name="Z_B4899976_EBDC_11DA_B6F6_00609720E0A1_.wvu.FilterData" localSheetId="14" hidden="1">[5]Presupuesto_Via_distribuidora!$A$9:$H$344</definedName>
    <definedName name="Z_B4899976_EBDC_11DA_B6F6_00609720E0A1_.wvu.FilterData" hidden="1">#REF!</definedName>
    <definedName name="Z_B4899976_EBDC_11DA_B6F6_00609720E0A1_.wvu.PrintArea" localSheetId="6" hidden="1">[5]Presupuesto_Via_distribuidora!$A$839:$I$1037</definedName>
    <definedName name="Z_B4899976_EBDC_11DA_B6F6_00609720E0A1_.wvu.PrintArea" localSheetId="14" hidden="1">[5]Presupuesto_Via_distribuidora!$A$839:$I$1037</definedName>
    <definedName name="Z_B4899976_EBDC_11DA_B6F6_00609720E0A1_.wvu.PrintArea" hidden="1">#REF!</definedName>
    <definedName name="Z_B4899976_EBDC_11DA_B6F6_00609720E0A1_.wvu.PrintTitles" localSheetId="6" hidden="1">[5]Presupuesto_Via_distribuidora!$A$829:$IV$838</definedName>
    <definedName name="Z_B4899976_EBDC_11DA_B6F6_00609720E0A1_.wvu.PrintTitles" localSheetId="14" hidden="1">[5]Presupuesto_Via_distribuidora!$A$829:$IV$838</definedName>
    <definedName name="Z_B4899976_EBDC_11DA_B6F6_00609720E0A1_.wvu.PrintTitles" hidden="1">#REF!</definedName>
    <definedName name="Z_C24E6469_C4CC_430B_8814_72DD019DF2C8_.wvu.FilterData" localSheetId="6" hidden="1">[5]Presupuesto_Via_distribuidora!$A$9:$H$344</definedName>
    <definedName name="Z_C24E6469_C4CC_430B_8814_72DD019DF2C8_.wvu.FilterData" localSheetId="14" hidden="1">[5]Presupuesto_Via_distribuidora!$A$9:$H$344</definedName>
    <definedName name="Z_C24E6469_C4CC_430B_8814_72DD019DF2C8_.wvu.FilterData" hidden="1">#REF!</definedName>
    <definedName name="Z_C24E6469_C4CC_430B_8814_72DD019DF2C8_.wvu.PrintArea" localSheetId="6" hidden="1">[5]Presupuesto_Via_distribuidora!$A$900:$I$1098</definedName>
    <definedName name="Z_C24E6469_C4CC_430B_8814_72DD019DF2C8_.wvu.PrintArea" localSheetId="14" hidden="1">[5]Presupuesto_Via_distribuidora!$A$900:$I$1098</definedName>
    <definedName name="Z_C24E6469_C4CC_430B_8814_72DD019DF2C8_.wvu.PrintArea" hidden="1">#REF!</definedName>
    <definedName name="Z_C24E6469_C4CC_430B_8814_72DD019DF2C8_.wvu.PrintTitles" localSheetId="6" hidden="1">[5]Presupuesto_Via_distribuidora!$A$890:$IV$899</definedName>
    <definedName name="Z_C24E6469_C4CC_430B_8814_72DD019DF2C8_.wvu.PrintTitles" localSheetId="14" hidden="1">[5]Presupuesto_Via_distribuidora!$A$890:$IV$899</definedName>
    <definedName name="Z_C24E6469_C4CC_430B_8814_72DD019DF2C8_.wvu.PrintTitles" hidden="1">#REF!</definedName>
    <definedName name="Z_CA61CA57_E7CE_4A4D_974A_F3124BCA2797_.wvu.FilterData" localSheetId="6" hidden="1">[5]Presupuesto_Via_distribuidora!$A$9:$H$344</definedName>
    <definedName name="Z_CA61CA57_E7CE_4A4D_974A_F3124BCA2797_.wvu.FilterData" localSheetId="14" hidden="1">[5]Presupuesto_Via_distribuidora!$A$9:$H$344</definedName>
    <definedName name="Z_CA61CA57_E7CE_4A4D_974A_F3124BCA2797_.wvu.FilterData" hidden="1">#REF!</definedName>
    <definedName name="Z_CA61CA57_E7CE_4A4D_974A_F3124BCA2797_.wvu.PrintArea" localSheetId="6" hidden="1">[5]Presupuesto_Via_distribuidora!$A$618:$I$886</definedName>
    <definedName name="Z_CA61CA57_E7CE_4A4D_974A_F3124BCA2797_.wvu.PrintArea" localSheetId="14" hidden="1">[5]Presupuesto_Via_distribuidora!$A$618:$I$886</definedName>
    <definedName name="Z_CA61CA57_E7CE_4A4D_974A_F3124BCA2797_.wvu.PrintArea" hidden="1">#REF!</definedName>
    <definedName name="Z_CA61CA57_E7CE_4A4D_974A_F3124BCA2797_.wvu.PrintTitles" localSheetId="6" hidden="1">[5]Presupuesto_Via_distribuidora!$A$608:$IV$617</definedName>
    <definedName name="Z_CA61CA57_E7CE_4A4D_974A_F3124BCA2797_.wvu.PrintTitles" localSheetId="14" hidden="1">[5]Presupuesto_Via_distribuidora!$A$608:$IV$617</definedName>
    <definedName name="Z_CA61CA57_E7CE_4A4D_974A_F3124BCA2797_.wvu.PrintTitles" hidden="1">#REF!</definedName>
    <definedName name="Z_D55C8B2E_861A_459E_9D09_3AF38A1DE99E_.wvu.Rows" localSheetId="6" hidden="1">[3]Presentacion!#REF!</definedName>
    <definedName name="Z_D55C8B2E_861A_459E_9D09_3AF38A1DE99E_.wvu.Rows" localSheetId="14" hidden="1">[3]Presentacion!#REF!</definedName>
    <definedName name="Z_D55C8B2E_861A_459E_9D09_3AF38A1DE99E_.wvu.Rows" localSheetId="12" hidden="1">#REF!</definedName>
    <definedName name="Z_D55C8B2E_861A_459E_9D09_3AF38A1DE99E_.wvu.Rows" localSheetId="3" hidden="1">#REF!</definedName>
    <definedName name="Z_D55C8B2E_861A_459E_9D09_3AF38A1DE99E_.wvu.Rows" localSheetId="10" hidden="1">#REF!</definedName>
    <definedName name="Z_D55C8B2E_861A_459E_9D09_3AF38A1DE99E_.wvu.Rows" localSheetId="13" hidden="1">#REF!</definedName>
    <definedName name="Z_D55C8B2E_861A_459E_9D09_3AF38A1DE99E_.wvu.Rows" localSheetId="4" hidden="1">#REF!</definedName>
    <definedName name="Z_D55C8B2E_861A_459E_9D09_3AF38A1DE99E_.wvu.Rows" localSheetId="11" hidden="1">#REF!</definedName>
    <definedName name="Z_D55C8B2E_861A_459E_9D09_3AF38A1DE99E_.wvu.Rows" hidden="1">#REF!</definedName>
    <definedName name="Z_DA4D5A8F_12FA_42F5_A8BB_526600E97433_.wvu.FilterData" localSheetId="6" hidden="1">[5]Presupuesto_Via_distribuidora!$A$9:$H$344</definedName>
    <definedName name="Z_DA4D5A8F_12FA_42F5_A8BB_526600E97433_.wvu.FilterData" localSheetId="14" hidden="1">[5]Presupuesto_Via_distribuidora!$A$9:$H$344</definedName>
    <definedName name="Z_DA4D5A8F_12FA_42F5_A8BB_526600E97433_.wvu.FilterData" hidden="1">#REF!</definedName>
    <definedName name="Z_DA4D5A8F_12FA_42F5_A8BB_526600E97433_.wvu.PrintArea" localSheetId="6" hidden="1">[5]Presupuesto_Via_distribuidora!$C$1:$H$344</definedName>
    <definedName name="Z_DA4D5A8F_12FA_42F5_A8BB_526600E97433_.wvu.PrintArea" localSheetId="14" hidden="1">[5]Presupuesto_Via_distribuidora!$C$1:$H$344</definedName>
    <definedName name="Z_DA4D5A8F_12FA_42F5_A8BB_526600E97433_.wvu.PrintArea" hidden="1">#REF!</definedName>
    <definedName name="Z_DA4D5A8F_12FA_42F5_A8BB_526600E97433_.wvu.PrintTitles" localSheetId="6" hidden="1">[5]Presupuesto_Via_distribuidora!$A$2:$IV$8</definedName>
    <definedName name="Z_DA4D5A8F_12FA_42F5_A8BB_526600E97433_.wvu.PrintTitles" localSheetId="14" hidden="1">[5]Presupuesto_Via_distribuidora!$A$2:$IV$8</definedName>
    <definedName name="Z_DA4D5A8F_12FA_42F5_A8BB_526600E97433_.wvu.PrintTitles" hidden="1">#REF!</definedName>
    <definedName name="Z_DFB4C5EB_A8D3_475E_B627_EA98F95F9220_.wvu.FilterData" localSheetId="6" hidden="1">[5]Presupuesto_Via_distribuidora!$A$9:$H$344</definedName>
    <definedName name="Z_DFB4C5EB_A8D3_475E_B627_EA98F95F9220_.wvu.FilterData" localSheetId="14" hidden="1">[5]Presupuesto_Via_distribuidora!$A$9:$H$344</definedName>
    <definedName name="Z_DFB4C5EB_A8D3_475E_B627_EA98F95F9220_.wvu.FilterData" hidden="1">#REF!</definedName>
    <definedName name="Z_DFB4C5EB_A8D3_475E_B627_EA98F95F9220_.wvu.PrintArea" localSheetId="6" hidden="1">[5]Presupuesto_Via_distribuidora!$A$10:$I$208</definedName>
    <definedName name="Z_DFB4C5EB_A8D3_475E_B627_EA98F95F9220_.wvu.PrintArea" localSheetId="14" hidden="1">[5]Presupuesto_Via_distribuidora!$A$10:$I$208</definedName>
    <definedName name="Z_DFB4C5EB_A8D3_475E_B627_EA98F95F9220_.wvu.PrintArea" hidden="1">#REF!</definedName>
    <definedName name="Z_DFB4C5EB_A8D3_475E_B627_EA98F95F9220_.wvu.PrintTitles" localSheetId="6" hidden="1">[5]Presupuesto_Via_distribuidora!$A$1:$IV$9</definedName>
    <definedName name="Z_DFB4C5EB_A8D3_475E_B627_EA98F95F9220_.wvu.PrintTitles" localSheetId="14" hidden="1">[5]Presupuesto_Via_distribuidora!$A$1:$IV$9</definedName>
    <definedName name="Z_DFB4C5EB_A8D3_475E_B627_EA98F95F9220_.wvu.PrintTitles" hidden="1">#REF!</definedName>
    <definedName name="Z_F2B990A1_57B3_4766_8C3D_4D3A5265BAEF_.wvu.FilterData" localSheetId="6" hidden="1">[5]Presupuesto_Via_distribuidora!$A$9:$H$344</definedName>
    <definedName name="Z_F2B990A1_57B3_4766_8C3D_4D3A5265BAEF_.wvu.FilterData" localSheetId="14" hidden="1">[5]Presupuesto_Via_distribuidora!$A$9:$H$344</definedName>
    <definedName name="Z_F2B990A1_57B3_4766_8C3D_4D3A5265BAEF_.wvu.FilterData" hidden="1">#REF!</definedName>
    <definedName name="Z_F2B990A1_57B3_4766_8C3D_4D3A5265BAEF_.wvu.PrintArea" localSheetId="6" hidden="1">[5]Presupuesto_Via_distribuidora!$C$1:$H$344</definedName>
    <definedName name="Z_F2B990A1_57B3_4766_8C3D_4D3A5265BAEF_.wvu.PrintArea" localSheetId="14" hidden="1">[5]Presupuesto_Via_distribuidora!$C$1:$H$344</definedName>
    <definedName name="Z_F2B990A1_57B3_4766_8C3D_4D3A5265BAEF_.wvu.PrintArea" hidden="1">#REF!</definedName>
    <definedName name="Z_F2B990A1_57B3_4766_8C3D_4D3A5265BAEF_.wvu.PrintTitles" localSheetId="6" hidden="1">[5]Presupuesto_Via_distribuidora!$A$2:$IV$8</definedName>
    <definedName name="Z_F2B990A1_57B3_4766_8C3D_4D3A5265BAEF_.wvu.PrintTitles" localSheetId="14" hidden="1">[5]Presupuesto_Via_distribuidora!$A$2:$IV$8</definedName>
    <definedName name="Z_F2B990A1_57B3_4766_8C3D_4D3A5265BAEF_.wvu.PrintTitles" hidden="1">#REF!</definedName>
    <definedName name="Z_F540D718_D9AA_403F_AE49_60D937FD77E5_.wvu.Rows" localSheetId="6" hidden="1">[3]Presentacion!#REF!</definedName>
    <definedName name="Z_F540D718_D9AA_403F_AE49_60D937FD77E5_.wvu.Rows" localSheetId="14" hidden="1">[3]Presentacion!#REF!</definedName>
    <definedName name="Z_F540D718_D9AA_403F_AE49_60D937FD77E5_.wvu.Rows" localSheetId="12" hidden="1">#REF!</definedName>
    <definedName name="Z_F540D718_D9AA_403F_AE49_60D937FD77E5_.wvu.Rows" localSheetId="3" hidden="1">#REF!</definedName>
    <definedName name="Z_F540D718_D9AA_403F_AE49_60D937FD77E5_.wvu.Rows" localSheetId="13" hidden="1">#REF!</definedName>
    <definedName name="Z_F540D718_D9AA_403F_AE49_60D937FD77E5_.wvu.Rows" localSheetId="4" hidden="1">#REF!</definedName>
    <definedName name="Z_F540D718_D9AA_403F_AE49_60D937FD77E5_.wvu.Rows" localSheetId="11" hidden="1">#REF!</definedName>
    <definedName name="Z_F540D718_D9AA_403F_AE49_60D937FD77E5_.wvu.Rows" hidden="1">#REF!</definedName>
    <definedName name="Z_F9482E1F_92B8_43D8_949A_7DDCF2E63A19_.wvu.FilterData" localSheetId="6" hidden="1">[5]Presupuesto_Via_distribuidora!$A$9:$H$344</definedName>
    <definedName name="Z_F9482E1F_92B8_43D8_949A_7DDCF2E63A19_.wvu.FilterData" localSheetId="14" hidden="1">[5]Presupuesto_Via_distribuidora!$A$9:$H$344</definedName>
    <definedName name="Z_F9482E1F_92B8_43D8_949A_7DDCF2E63A19_.wvu.FilterData" hidden="1">#REF!</definedName>
    <definedName name="Z_F9482E1F_92B8_43D8_949A_7DDCF2E63A19_.wvu.PrintArea" localSheetId="6" hidden="1">[5]Presupuesto_Via_distribuidora!$A$10:$I$208</definedName>
    <definedName name="Z_F9482E1F_92B8_43D8_949A_7DDCF2E63A19_.wvu.PrintArea" localSheetId="14" hidden="1">[5]Presupuesto_Via_distribuidora!$A$10:$I$208</definedName>
    <definedName name="Z_F9482E1F_92B8_43D8_949A_7DDCF2E63A19_.wvu.PrintArea" hidden="1">#REF!</definedName>
    <definedName name="Z_F9482E1F_92B8_43D8_949A_7DDCF2E63A19_.wvu.PrintTitles" localSheetId="6" hidden="1">[5]Presupuesto_Via_distribuidora!$A$1:$IV$9</definedName>
    <definedName name="Z_F9482E1F_92B8_43D8_949A_7DDCF2E63A19_.wvu.PrintTitles" localSheetId="14" hidden="1">[5]Presupuesto_Via_distribuidora!$A$1:$IV$9</definedName>
    <definedName name="Z_F9482E1F_92B8_43D8_949A_7DDCF2E63A19_.wvu.PrintTitles" hidden="1">#REF!</definedName>
    <definedName name="ZAQ" localSheetId="6" hidden="1">{#N/A,#N/A,TRUE,"INGENIERIA";#N/A,#N/A,TRUE,"COMPRAS";#N/A,#N/A,TRUE,"DIRECCION";#N/A,#N/A,TRUE,"RESUMEN"}</definedName>
    <definedName name="ZAQ" localSheetId="14" hidden="1">{#N/A,#N/A,TRUE,"INGENIERIA";#N/A,#N/A,TRUE,"COMPRAS";#N/A,#N/A,TRUE,"DIRECCION";#N/A,#N/A,TRUE,"RESUMEN"}</definedName>
    <definedName name="ZAQ" localSheetId="12" hidden="1">{#N/A,#N/A,TRUE,"INGENIERIA";#N/A,#N/A,TRUE,"COMPRAS";#N/A,#N/A,TRUE,"DIRECCION";#N/A,#N/A,TRUE,"RESUMEN"}</definedName>
    <definedName name="ZAQ" localSheetId="3" hidden="1">{#N/A,#N/A,TRUE,"INGENIERIA";#N/A,#N/A,TRUE,"COMPRAS";#N/A,#N/A,TRUE,"DIRECCION";#N/A,#N/A,TRUE,"RESUMEN"}</definedName>
    <definedName name="ZAQ" localSheetId="10" hidden="1">{#N/A,#N/A,TRUE,"INGENIERIA";#N/A,#N/A,TRUE,"COMPRAS";#N/A,#N/A,TRUE,"DIRECCION";#N/A,#N/A,TRUE,"RESUMEN"}</definedName>
    <definedName name="ZAQ" localSheetId="9" hidden="1">{#N/A,#N/A,TRUE,"INGENIERIA";#N/A,#N/A,TRUE,"COMPRAS";#N/A,#N/A,TRUE,"DIRECCION";#N/A,#N/A,TRUE,"RESUMEN"}</definedName>
    <definedName name="ZAQ" localSheetId="13" hidden="1">{#N/A,#N/A,TRUE,"INGENIERIA";#N/A,#N/A,TRUE,"COMPRAS";#N/A,#N/A,TRUE,"DIRECCION";#N/A,#N/A,TRUE,"RESUMEN"}</definedName>
    <definedName name="ZAQ" localSheetId="4" hidden="1">{#N/A,#N/A,TRUE,"INGENIERIA";#N/A,#N/A,TRUE,"COMPRAS";#N/A,#N/A,TRUE,"DIRECCION";#N/A,#N/A,TRUE,"RESUMEN"}</definedName>
    <definedName name="ZAQ" localSheetId="1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localSheetId="6" hidden="1">{#N/A,#N/A,TRUE,"INGENIERIA";#N/A,#N/A,TRUE,"COMPRAS";#N/A,#N/A,TRUE,"DIRECCION";#N/A,#N/A,TRUE,"RESUMEN"}</definedName>
    <definedName name="ZAQ_1" localSheetId="14" hidden="1">{#N/A,#N/A,TRUE,"INGENIERIA";#N/A,#N/A,TRUE,"COMPRAS";#N/A,#N/A,TRUE,"DIRECCION";#N/A,#N/A,TRUE,"RESUMEN"}</definedName>
    <definedName name="ZAQ_1" localSheetId="12" hidden="1">{#N/A,#N/A,TRUE,"INGENIERIA";#N/A,#N/A,TRUE,"COMPRAS";#N/A,#N/A,TRUE,"DIRECCION";#N/A,#N/A,TRUE,"RESUMEN"}</definedName>
    <definedName name="ZAQ_1" localSheetId="3" hidden="1">{#N/A,#N/A,TRUE,"INGENIERIA";#N/A,#N/A,TRUE,"COMPRAS";#N/A,#N/A,TRUE,"DIRECCION";#N/A,#N/A,TRUE,"RESUMEN"}</definedName>
    <definedName name="ZAQ_1" localSheetId="10" hidden="1">{#N/A,#N/A,TRUE,"INGENIERIA";#N/A,#N/A,TRUE,"COMPRAS";#N/A,#N/A,TRUE,"DIRECCION";#N/A,#N/A,TRUE,"RESUMEN"}</definedName>
    <definedName name="ZAQ_1" localSheetId="9" hidden="1">{#N/A,#N/A,TRUE,"INGENIERIA";#N/A,#N/A,TRUE,"COMPRAS";#N/A,#N/A,TRUE,"DIRECCION";#N/A,#N/A,TRUE,"RESUMEN"}</definedName>
    <definedName name="ZAQ_1" localSheetId="13" hidden="1">{#N/A,#N/A,TRUE,"INGENIERIA";#N/A,#N/A,TRUE,"COMPRAS";#N/A,#N/A,TRUE,"DIRECCION";#N/A,#N/A,TRUE,"RESUMEN"}</definedName>
    <definedName name="ZAQ_1" localSheetId="4" hidden="1">{#N/A,#N/A,TRUE,"INGENIERIA";#N/A,#N/A,TRUE,"COMPRAS";#N/A,#N/A,TRUE,"DIRECCION";#N/A,#N/A,TRUE,"RESUMEN"}</definedName>
    <definedName name="ZAQ_1" localSheetId="11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localSheetId="6" hidden="1">{#N/A,#N/A,TRUE,"INGENIERIA";#N/A,#N/A,TRUE,"COMPRAS";#N/A,#N/A,TRUE,"DIRECCION";#N/A,#N/A,TRUE,"RESUMEN"}</definedName>
    <definedName name="ZAQ_2" localSheetId="14" hidden="1">{#N/A,#N/A,TRUE,"INGENIERIA";#N/A,#N/A,TRUE,"COMPRAS";#N/A,#N/A,TRUE,"DIRECCION";#N/A,#N/A,TRUE,"RESUMEN"}</definedName>
    <definedName name="ZAQ_2" localSheetId="12" hidden="1">{#N/A,#N/A,TRUE,"INGENIERIA";#N/A,#N/A,TRUE,"COMPRAS";#N/A,#N/A,TRUE,"DIRECCION";#N/A,#N/A,TRUE,"RESUMEN"}</definedName>
    <definedName name="ZAQ_2" localSheetId="3" hidden="1">{#N/A,#N/A,TRUE,"INGENIERIA";#N/A,#N/A,TRUE,"COMPRAS";#N/A,#N/A,TRUE,"DIRECCION";#N/A,#N/A,TRUE,"RESUMEN"}</definedName>
    <definedName name="ZAQ_2" localSheetId="10" hidden="1">{#N/A,#N/A,TRUE,"INGENIERIA";#N/A,#N/A,TRUE,"COMPRAS";#N/A,#N/A,TRUE,"DIRECCION";#N/A,#N/A,TRUE,"RESUMEN"}</definedName>
    <definedName name="ZAQ_2" localSheetId="9" hidden="1">{#N/A,#N/A,TRUE,"INGENIERIA";#N/A,#N/A,TRUE,"COMPRAS";#N/A,#N/A,TRUE,"DIRECCION";#N/A,#N/A,TRUE,"RESUMEN"}</definedName>
    <definedName name="ZAQ_2" localSheetId="13" hidden="1">{#N/A,#N/A,TRUE,"INGENIERIA";#N/A,#N/A,TRUE,"COMPRAS";#N/A,#N/A,TRUE,"DIRECCION";#N/A,#N/A,TRUE,"RESUMEN"}</definedName>
    <definedName name="ZAQ_2" localSheetId="4" hidden="1">{#N/A,#N/A,TRUE,"INGENIERIA";#N/A,#N/A,TRUE,"COMPRAS";#N/A,#N/A,TRUE,"DIRECCION";#N/A,#N/A,TRUE,"RESUMEN"}</definedName>
    <definedName name="ZAQ_2" localSheetId="1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localSheetId="6" hidden="1">{"via1",#N/A,TRUE,"general";"via2",#N/A,TRUE,"general";"via3",#N/A,TRUE,"general"}</definedName>
    <definedName name="zdervr" localSheetId="14" hidden="1">{"via1",#N/A,TRUE,"general";"via2",#N/A,TRUE,"general";"via3",#N/A,TRUE,"general"}</definedName>
    <definedName name="zdervr" localSheetId="1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10" hidden="1">{"via1",#N/A,TRUE,"general";"via2",#N/A,TRUE,"general";"via3",#N/A,TRUE,"general"}</definedName>
    <definedName name="zdervr" localSheetId="9" hidden="1">{"via1",#N/A,TRUE,"general";"via2",#N/A,TRUE,"general";"via3",#N/A,TRUE,"general"}</definedName>
    <definedName name="zdervr" localSheetId="1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11" hidden="1">{"via1",#N/A,TRUE,"general";"via2",#N/A,TRUE,"general";"via3",#N/A,TRUE,"general"}</definedName>
    <definedName name="zdervr" hidden="1">{"via1",#N/A,TRUE,"general";"via2",#N/A,TRUE,"general";"via3",#N/A,TRUE,"general"}</definedName>
    <definedName name="zonificacion">#REF!</definedName>
    <definedName name="ZUNCH">#REF!</definedName>
    <definedName name="zxczds" localSheetId="6" hidden="1">{"TAB1",#N/A,TRUE,"GENERAL";"TAB2",#N/A,TRUE,"GENERAL";"TAB3",#N/A,TRUE,"GENERAL";"TAB4",#N/A,TRUE,"GENERAL";"TAB5",#N/A,TRUE,"GENERAL"}</definedName>
    <definedName name="zxczds" localSheetId="14" hidden="1">{"TAB1",#N/A,TRUE,"GENERAL";"TAB2",#N/A,TRUE,"GENERAL";"TAB3",#N/A,TRUE,"GENERAL";"TAB4",#N/A,TRUE,"GENERAL";"TAB5",#N/A,TRUE,"GENERAL"}</definedName>
    <definedName name="zxczds" localSheetId="1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9" hidden="1">{"TAB1",#N/A,TRUE,"GENERAL";"TAB2",#N/A,TRUE,"GENERAL";"TAB3",#N/A,TRUE,"GENERAL";"TAB4",#N/A,TRUE,"GENERAL";"TAB5",#N/A,TRUE,"GENERAL"}</definedName>
    <definedName name="zxczds" localSheetId="1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1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6" hidden="1">{"via1",#N/A,TRUE,"general";"via2",#N/A,TRUE,"general";"via3",#N/A,TRUE,"general"}</definedName>
    <definedName name="zxsdftyu" localSheetId="14" hidden="1">{"via1",#N/A,TRUE,"general";"via2",#N/A,TRUE,"general";"via3",#N/A,TRUE,"general"}</definedName>
    <definedName name="zxsdftyu" localSheetId="1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10" hidden="1">{"via1",#N/A,TRUE,"general";"via2",#N/A,TRUE,"general";"via3",#N/A,TRUE,"general"}</definedName>
    <definedName name="zxsdftyu" localSheetId="9" hidden="1">{"via1",#N/A,TRUE,"general";"via2",#N/A,TRUE,"general";"via3",#N/A,TRUE,"general"}</definedName>
    <definedName name="zxsdftyu" localSheetId="1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1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14" hidden="1">{"via1",#N/A,TRUE,"general";"via2",#N/A,TRUE,"general";"via3",#N/A,TRUE,"general"}</definedName>
    <definedName name="zxvxczv" localSheetId="1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9" hidden="1">{"via1",#N/A,TRUE,"general";"via2",#N/A,TRUE,"general";"via3",#N/A,TRUE,"general"}</definedName>
    <definedName name="zxvxczv" localSheetId="1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11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2" i="37" l="1"/>
  <c r="G28" i="37"/>
  <c r="H45" i="48"/>
  <c r="H44" i="48"/>
  <c r="H43" i="48"/>
  <c r="H42" i="48"/>
  <c r="H41" i="48"/>
  <c r="H40" i="48"/>
  <c r="H32" i="48"/>
  <c r="H31" i="48"/>
  <c r="H30" i="48"/>
  <c r="H29" i="48"/>
  <c r="H28" i="48"/>
  <c r="H27" i="48"/>
  <c r="H17" i="48"/>
  <c r="H18" i="48"/>
  <c r="H19" i="48"/>
  <c r="H16" i="48"/>
  <c r="H15" i="48"/>
  <c r="G30" i="37" l="1"/>
  <c r="G35" i="37" s="1"/>
  <c r="H64" i="64"/>
  <c r="H62" i="64"/>
  <c r="G62" i="64"/>
  <c r="H61" i="64"/>
  <c r="G61" i="64"/>
  <c r="H60" i="64"/>
  <c r="G60" i="64"/>
  <c r="H59" i="64"/>
  <c r="G59" i="64"/>
  <c r="H58" i="64"/>
  <c r="G58" i="64"/>
  <c r="G56" i="64"/>
  <c r="H56" i="64" s="1"/>
  <c r="H55" i="64"/>
  <c r="G55" i="64"/>
  <c r="H54" i="64"/>
  <c r="G54" i="64"/>
  <c r="H53" i="64"/>
  <c r="G53" i="64"/>
  <c r="H52" i="64"/>
  <c r="G52" i="64"/>
  <c r="G50" i="64"/>
  <c r="H50" i="64" s="1"/>
  <c r="G49" i="64"/>
  <c r="H49" i="64" s="1"/>
  <c r="G48" i="64"/>
  <c r="H48" i="64" s="1"/>
  <c r="G47" i="64"/>
  <c r="H47" i="64" s="1"/>
  <c r="G46" i="64"/>
  <c r="H46" i="64" s="1"/>
  <c r="G44" i="64"/>
  <c r="H44" i="64" s="1"/>
  <c r="G43" i="64"/>
  <c r="H43" i="64" s="1"/>
  <c r="G42" i="64"/>
  <c r="H42" i="64" s="1"/>
  <c r="G41" i="64"/>
  <c r="H41" i="64" s="1"/>
  <c r="E39" i="64"/>
  <c r="G39" i="64" s="1"/>
  <c r="H39" i="64" s="1"/>
  <c r="E38" i="64"/>
  <c r="G38" i="64" s="1"/>
  <c r="H38" i="64" s="1"/>
  <c r="G37" i="64"/>
  <c r="H37" i="64" s="1"/>
  <c r="E36" i="64"/>
  <c r="G36" i="64" s="1"/>
  <c r="H36" i="64" s="1"/>
  <c r="I33" i="64"/>
  <c r="I31" i="64"/>
  <c r="I29" i="64"/>
  <c r="H28" i="64"/>
  <c r="I27" i="64" s="1"/>
  <c r="G28" i="64"/>
  <c r="G26" i="64"/>
  <c r="H26" i="64" s="1"/>
  <c r="G25" i="64"/>
  <c r="H25" i="64" s="1"/>
  <c r="H24" i="64"/>
  <c r="G24" i="64"/>
  <c r="H22" i="64"/>
  <c r="I21" i="64" s="1"/>
  <c r="G22" i="64"/>
  <c r="H20" i="64"/>
  <c r="I19" i="64" s="1"/>
  <c r="G20" i="64"/>
  <c r="F18" i="64"/>
  <c r="E18" i="64"/>
  <c r="H16" i="64"/>
  <c r="G16" i="64"/>
  <c r="H15" i="64"/>
  <c r="G15" i="64"/>
  <c r="H14" i="64"/>
  <c r="G14" i="64"/>
  <c r="H13" i="64"/>
  <c r="G13" i="64"/>
  <c r="H12" i="64"/>
  <c r="G12" i="64"/>
  <c r="H11" i="64"/>
  <c r="G11" i="64"/>
  <c r="H10" i="64"/>
  <c r="G10" i="64"/>
  <c r="H9" i="64"/>
  <c r="G9" i="64"/>
  <c r="H8" i="64"/>
  <c r="G8" i="64"/>
  <c r="J5" i="64"/>
  <c r="G32" i="37" l="1"/>
  <c r="G34" i="37" s="1"/>
  <c r="G36" i="37"/>
  <c r="G37" i="37"/>
  <c r="G33" i="37"/>
  <c r="I57" i="64"/>
  <c r="I51" i="64"/>
  <c r="I40" i="64"/>
  <c r="I7" i="64"/>
  <c r="I23" i="64"/>
  <c r="G18" i="64"/>
  <c r="H18" i="64" s="1"/>
  <c r="I17" i="64" s="1"/>
  <c r="I45" i="64"/>
  <c r="I35" i="64"/>
  <c r="I63" i="64" l="1"/>
  <c r="H65" i="64" s="1"/>
  <c r="H68" i="64" s="1"/>
  <c r="F21" i="37" s="1"/>
  <c r="H14" i="48"/>
  <c r="E40" i="63" l="1"/>
  <c r="E57" i="63"/>
  <c r="E64" i="63"/>
  <c r="E63" i="63"/>
  <c r="J62" i="63" s="1"/>
  <c r="K62" i="63" s="1"/>
  <c r="L62" i="63" s="1"/>
  <c r="C14" i="1"/>
  <c r="D14" i="1"/>
  <c r="H60" i="63"/>
  <c r="F56" i="63"/>
  <c r="D56" i="63"/>
  <c r="C56" i="63"/>
  <c r="E48" i="63"/>
  <c r="E47" i="63"/>
  <c r="J47" i="63" s="1"/>
  <c r="H480" i="30"/>
  <c r="H44" i="63"/>
  <c r="F39" i="63"/>
  <c r="D39" i="63"/>
  <c r="C39" i="63"/>
  <c r="H1708" i="48" l="1"/>
  <c r="H297" i="30" l="1"/>
  <c r="H298" i="30"/>
  <c r="G31" i="63" l="1"/>
  <c r="E31" i="63"/>
  <c r="D31" i="63"/>
  <c r="C31" i="63"/>
  <c r="G30" i="63"/>
  <c r="H30" i="63" s="1"/>
  <c r="D30" i="63"/>
  <c r="C30" i="63"/>
  <c r="G28" i="63"/>
  <c r="H28" i="63" s="1"/>
  <c r="H27" i="63" s="1"/>
  <c r="D28" i="63"/>
  <c r="C28" i="63"/>
  <c r="G26" i="63"/>
  <c r="H26" i="63" s="1"/>
  <c r="D26" i="63"/>
  <c r="C26" i="63"/>
  <c r="G25" i="63"/>
  <c r="H25" i="63" s="1"/>
  <c r="D25" i="63"/>
  <c r="C25" i="63"/>
  <c r="G24" i="63"/>
  <c r="E24" i="63"/>
  <c r="D24" i="63"/>
  <c r="C24" i="63"/>
  <c r="G23" i="63"/>
  <c r="H23" i="63" s="1"/>
  <c r="D23" i="63"/>
  <c r="C23" i="63"/>
  <c r="G22" i="63"/>
  <c r="H22" i="63" s="1"/>
  <c r="D22" i="63"/>
  <c r="C22" i="63"/>
  <c r="G21" i="63"/>
  <c r="H21" i="63" s="1"/>
  <c r="D21" i="63"/>
  <c r="C21" i="63"/>
  <c r="G19" i="63"/>
  <c r="E19" i="63"/>
  <c r="D19" i="63"/>
  <c r="C19" i="63"/>
  <c r="F18" i="63"/>
  <c r="D18" i="63"/>
  <c r="C18" i="63"/>
  <c r="B3" i="63"/>
  <c r="C13" i="1" l="1"/>
  <c r="D13" i="1"/>
  <c r="D12" i="1"/>
  <c r="C12" i="1"/>
  <c r="H31" i="63"/>
  <c r="H29" i="63" s="1"/>
  <c r="G18" i="63" s="1"/>
  <c r="H18" i="63" s="1"/>
  <c r="H19" i="63"/>
  <c r="H24" i="63"/>
  <c r="H20" i="63" s="1"/>
  <c r="H17" i="63" l="1"/>
  <c r="H16" i="63" s="1"/>
  <c r="F12" i="1" s="1"/>
  <c r="K12" i="1" s="1"/>
  <c r="K757" i="30" l="1"/>
  <c r="K759" i="30" s="1"/>
  <c r="H1457" i="48" l="1"/>
  <c r="H1409" i="48" l="1"/>
  <c r="H1379" i="48"/>
  <c r="H938" i="30" l="1"/>
  <c r="H632" i="48" l="1"/>
  <c r="J623" i="48"/>
  <c r="I623" i="48"/>
  <c r="H653" i="48" l="1"/>
  <c r="H754" i="48" l="1"/>
  <c r="H753" i="48"/>
  <c r="H739" i="48"/>
  <c r="H931" i="48"/>
  <c r="H930" i="48"/>
  <c r="H709" i="48" l="1"/>
  <c r="H710" i="48"/>
  <c r="H711" i="48"/>
  <c r="H712" i="48"/>
  <c r="H708" i="48"/>
  <c r="H715" i="48"/>
  <c r="H714" i="48"/>
  <c r="H706" i="48"/>
  <c r="H693" i="48" l="1"/>
  <c r="H697" i="48" s="1"/>
  <c r="J688" i="48"/>
  <c r="I688" i="48"/>
  <c r="H682" i="48"/>
  <c r="H681" i="48"/>
  <c r="J676" i="48"/>
  <c r="I676" i="48"/>
  <c r="H383" i="48"/>
  <c r="H685" i="48" l="1"/>
  <c r="H667" i="48" l="1"/>
  <c r="H673" i="48" s="1"/>
  <c r="J662" i="48"/>
  <c r="I662" i="48"/>
  <c r="H191" i="48" l="1"/>
  <c r="H190" i="48"/>
  <c r="H178" i="48"/>
  <c r="H177" i="48"/>
  <c r="H1754" i="48" l="1"/>
  <c r="H1762" i="48" s="1"/>
  <c r="H910" i="30" l="1"/>
  <c r="H274" i="48" l="1"/>
  <c r="H603" i="48"/>
  <c r="I58" i="58" l="1"/>
  <c r="I57" i="58"/>
  <c r="N55" i="58"/>
  <c r="M55" i="58"/>
  <c r="J32" i="58"/>
  <c r="J31" i="58"/>
  <c r="J29" i="58"/>
  <c r="J28" i="58"/>
  <c r="J27" i="58"/>
  <c r="J26" i="58"/>
  <c r="J25" i="58"/>
  <c r="J24" i="58"/>
  <c r="J23" i="58"/>
  <c r="J21" i="58"/>
  <c r="J20" i="58"/>
  <c r="J19" i="58"/>
  <c r="J18" i="58"/>
  <c r="D17" i="58"/>
  <c r="D9" i="58"/>
  <c r="H50" i="58" s="1"/>
  <c r="O50" i="58" s="1"/>
  <c r="H26" i="57"/>
  <c r="E22" i="57"/>
  <c r="D12" i="57"/>
  <c r="D11" i="57"/>
  <c r="H5" i="57"/>
  <c r="G23" i="57" s="1"/>
  <c r="H23" i="57" s="1"/>
  <c r="M32" i="56"/>
  <c r="M33" i="56" s="1"/>
  <c r="F6" i="56"/>
  <c r="D6" i="56" s="1"/>
  <c r="M16" i="55"/>
  <c r="F15" i="55"/>
  <c r="J15" i="55" s="1"/>
  <c r="G16" i="55"/>
  <c r="E35" i="54" s="1"/>
  <c r="J4" i="55"/>
  <c r="B2" i="55"/>
  <c r="D88" i="61"/>
  <c r="F88" i="61" s="1"/>
  <c r="F87" i="61"/>
  <c r="E86" i="61"/>
  <c r="F86" i="61" s="1"/>
  <c r="F85" i="61"/>
  <c r="F84" i="61"/>
  <c r="F83" i="61"/>
  <c r="F82" i="61"/>
  <c r="D77" i="61"/>
  <c r="F77" i="61" s="1"/>
  <c r="D76" i="61"/>
  <c r="F76" i="61" s="1"/>
  <c r="E75" i="61"/>
  <c r="F75" i="61" s="1"/>
  <c r="F74" i="61"/>
  <c r="F73" i="61"/>
  <c r="F72" i="61"/>
  <c r="D71" i="61"/>
  <c r="F71" i="61" s="1"/>
  <c r="F70" i="61"/>
  <c r="D69" i="61"/>
  <c r="F69" i="61" s="1"/>
  <c r="F68" i="61"/>
  <c r="F67" i="61"/>
  <c r="C61" i="61"/>
  <c r="C63" i="61" s="1"/>
  <c r="C40" i="61" s="1"/>
  <c r="G40" i="61" s="1"/>
  <c r="AK42" i="61"/>
  <c r="AI42" i="61"/>
  <c r="AG42" i="61"/>
  <c r="AE42" i="61"/>
  <c r="AC42" i="61"/>
  <c r="AA42" i="61"/>
  <c r="Y42" i="61"/>
  <c r="W42" i="61"/>
  <c r="U42" i="61"/>
  <c r="S42" i="61"/>
  <c r="Q42" i="61"/>
  <c r="O42" i="61"/>
  <c r="M42" i="61"/>
  <c r="K42" i="61"/>
  <c r="I42" i="61"/>
  <c r="G42" i="61"/>
  <c r="E42" i="61"/>
  <c r="AK37" i="61"/>
  <c r="AI37" i="61"/>
  <c r="AG37" i="61"/>
  <c r="AE37" i="61"/>
  <c r="AC37" i="61"/>
  <c r="AA37" i="61"/>
  <c r="Y37" i="61"/>
  <c r="W37" i="61"/>
  <c r="U37" i="61"/>
  <c r="S37" i="61"/>
  <c r="Q37" i="61"/>
  <c r="O37" i="61"/>
  <c r="M37" i="61"/>
  <c r="K37" i="61"/>
  <c r="I37" i="61"/>
  <c r="G37" i="61"/>
  <c r="E37" i="61"/>
  <c r="C37" i="61"/>
  <c r="B34" i="61"/>
  <c r="B30" i="61"/>
  <c r="AG26" i="61"/>
  <c r="AE26" i="61"/>
  <c r="AC26" i="61"/>
  <c r="AA26" i="61"/>
  <c r="Y26" i="61"/>
  <c r="U26" i="61"/>
  <c r="Q26" i="61"/>
  <c r="AG25" i="61"/>
  <c r="AE25" i="61"/>
  <c r="AC25" i="61"/>
  <c r="AA25" i="61"/>
  <c r="Y25" i="61"/>
  <c r="U25" i="61"/>
  <c r="Q25" i="61"/>
  <c r="B23" i="61"/>
  <c r="B17" i="61"/>
  <c r="B16" i="61"/>
  <c r="AG16" i="61" s="1"/>
  <c r="AK13" i="61"/>
  <c r="AI13" i="61"/>
  <c r="AE13" i="61"/>
  <c r="AE14" i="61" s="1"/>
  <c r="AE15" i="61" s="1"/>
  <c r="W13" i="61"/>
  <c r="S13" i="61"/>
  <c r="O13" i="61"/>
  <c r="M13" i="61"/>
  <c r="K13" i="61"/>
  <c r="I13" i="61"/>
  <c r="G13" i="61"/>
  <c r="E13" i="61"/>
  <c r="C13" i="61"/>
  <c r="AK12" i="61"/>
  <c r="AI12" i="61"/>
  <c r="AI25" i="61" s="1"/>
  <c r="W12" i="61"/>
  <c r="D16" i="57" s="1"/>
  <c r="S12" i="61"/>
  <c r="S26" i="61" s="1"/>
  <c r="O12" i="61"/>
  <c r="O25" i="61" s="1"/>
  <c r="M12" i="61"/>
  <c r="M25" i="61" s="1"/>
  <c r="K12" i="61"/>
  <c r="I12" i="61"/>
  <c r="I26" i="61" s="1"/>
  <c r="G12" i="61"/>
  <c r="G26" i="61" s="1"/>
  <c r="E12" i="61"/>
  <c r="C12" i="61"/>
  <c r="C26" i="61" s="1"/>
  <c r="AG10" i="61"/>
  <c r="AC10" i="61"/>
  <c r="AC13" i="61" s="1"/>
  <c r="AC14" i="61" s="1"/>
  <c r="AC15" i="61" s="1"/>
  <c r="AA10" i="61"/>
  <c r="AA13" i="61" s="1"/>
  <c r="Y10" i="61"/>
  <c r="Y9" i="61" s="1"/>
  <c r="U10" i="61"/>
  <c r="U9" i="61" s="1"/>
  <c r="Q10" i="61"/>
  <c r="Q13" i="61" s="1"/>
  <c r="AK9" i="61"/>
  <c r="AI9" i="61"/>
  <c r="AE9" i="61"/>
  <c r="W9" i="61"/>
  <c r="S9" i="61"/>
  <c r="O9" i="61"/>
  <c r="M9" i="61"/>
  <c r="K9" i="61"/>
  <c r="I9" i="61"/>
  <c r="G9" i="61"/>
  <c r="E9" i="61"/>
  <c r="C9" i="61"/>
  <c r="F18" i="52"/>
  <c r="F17" i="52"/>
  <c r="F12" i="52"/>
  <c r="F11" i="52"/>
  <c r="F10" i="52"/>
  <c r="D5" i="52"/>
  <c r="F5" i="52" s="1"/>
  <c r="D4" i="52"/>
  <c r="F4" i="52" s="1"/>
  <c r="D3" i="52"/>
  <c r="F3" i="52" s="1"/>
  <c r="I24" i="54"/>
  <c r="J24" i="54" s="1"/>
  <c r="I23" i="54"/>
  <c r="I22" i="54"/>
  <c r="I21" i="54"/>
  <c r="I20" i="54"/>
  <c r="J20" i="54" s="1"/>
  <c r="I18" i="54"/>
  <c r="I17" i="54"/>
  <c r="I16" i="54"/>
  <c r="I14" i="54"/>
  <c r="J14" i="54" s="1"/>
  <c r="I13" i="54"/>
  <c r="I12" i="54"/>
  <c r="F12" i="54"/>
  <c r="I10" i="54"/>
  <c r="I9" i="54"/>
  <c r="F9" i="54"/>
  <c r="I8" i="54"/>
  <c r="F8" i="54"/>
  <c r="I7" i="54"/>
  <c r="F7" i="54"/>
  <c r="I7" i="43"/>
  <c r="H949" i="30"/>
  <c r="E945" i="30"/>
  <c r="P944" i="30"/>
  <c r="L944" i="30"/>
  <c r="E944" i="30"/>
  <c r="L943" i="30"/>
  <c r="H66" i="30"/>
  <c r="H937" i="30"/>
  <c r="H936" i="30"/>
  <c r="H935" i="30"/>
  <c r="F934" i="30"/>
  <c r="H934" i="30" s="1"/>
  <c r="F933" i="30"/>
  <c r="H933" i="30" s="1"/>
  <c r="F932" i="30"/>
  <c r="H932" i="30" s="1"/>
  <c r="F931" i="30"/>
  <c r="H931" i="30" s="1"/>
  <c r="H930" i="30"/>
  <c r="H929" i="30"/>
  <c r="H928" i="30"/>
  <c r="F927" i="30"/>
  <c r="H927" i="30" s="1"/>
  <c r="F926" i="30"/>
  <c r="H926" i="30" s="1"/>
  <c r="F925" i="30"/>
  <c r="H925" i="30" s="1"/>
  <c r="F924" i="30"/>
  <c r="H924" i="30" s="1"/>
  <c r="F923" i="30"/>
  <c r="H923" i="30" s="1"/>
  <c r="F922" i="30"/>
  <c r="H922" i="30" s="1"/>
  <c r="F921" i="30"/>
  <c r="H921" i="30" s="1"/>
  <c r="F920" i="30"/>
  <c r="H920" i="30" s="1"/>
  <c r="F919" i="30"/>
  <c r="H919" i="30" s="1"/>
  <c r="F918" i="30"/>
  <c r="H918" i="30" s="1"/>
  <c r="F917" i="30"/>
  <c r="H917" i="30" s="1"/>
  <c r="F916" i="30"/>
  <c r="H916" i="30" s="1"/>
  <c r="F915" i="30"/>
  <c r="H915" i="30" s="1"/>
  <c r="F914" i="30"/>
  <c r="H914" i="30" s="1"/>
  <c r="H913" i="30"/>
  <c r="N912" i="30"/>
  <c r="H912" i="30"/>
  <c r="H911" i="30"/>
  <c r="H909" i="30"/>
  <c r="H908" i="30"/>
  <c r="H907" i="30"/>
  <c r="H906" i="30"/>
  <c r="H905" i="30"/>
  <c r="H904" i="30"/>
  <c r="H903" i="30"/>
  <c r="H902" i="30"/>
  <c r="H901" i="30"/>
  <c r="H900" i="30"/>
  <c r="H899" i="30"/>
  <c r="F898" i="30"/>
  <c r="H898" i="30" s="1"/>
  <c r="H897" i="30"/>
  <c r="H896" i="30"/>
  <c r="H895" i="30"/>
  <c r="H894" i="30"/>
  <c r="H893" i="30"/>
  <c r="H892" i="30"/>
  <c r="H891" i="30"/>
  <c r="H890" i="30"/>
  <c r="H889" i="30"/>
  <c r="H888" i="30"/>
  <c r="H887" i="30"/>
  <c r="H886" i="30"/>
  <c r="H885" i="30"/>
  <c r="H884" i="30"/>
  <c r="H883" i="30"/>
  <c r="H882" i="30"/>
  <c r="D882" i="30"/>
  <c r="H881" i="30"/>
  <c r="H880" i="30"/>
  <c r="H879" i="30"/>
  <c r="H878" i="30"/>
  <c r="H877" i="30"/>
  <c r="H876" i="30"/>
  <c r="H875" i="30"/>
  <c r="F874" i="30"/>
  <c r="H874" i="30" s="1"/>
  <c r="H873" i="30"/>
  <c r="H872" i="30"/>
  <c r="H871" i="30"/>
  <c r="H870" i="30"/>
  <c r="H869" i="30"/>
  <c r="H868" i="30"/>
  <c r="H867" i="30"/>
  <c r="H866" i="30"/>
  <c r="H865" i="30"/>
  <c r="H864" i="30"/>
  <c r="H863" i="30"/>
  <c r="H862" i="30"/>
  <c r="H861" i="30"/>
  <c r="H860" i="30"/>
  <c r="H859" i="30"/>
  <c r="H858" i="30"/>
  <c r="H857" i="30"/>
  <c r="F856" i="30"/>
  <c r="H856" i="30" s="1"/>
  <c r="F855" i="30"/>
  <c r="H855" i="30" s="1"/>
  <c r="H854" i="30"/>
  <c r="H853" i="30"/>
  <c r="H852" i="30"/>
  <c r="H851" i="30"/>
  <c r="H850" i="30"/>
  <c r="H849" i="30"/>
  <c r="H848" i="30"/>
  <c r="H847" i="30"/>
  <c r="H846" i="30"/>
  <c r="H845" i="30"/>
  <c r="H844" i="30"/>
  <c r="H843" i="30"/>
  <c r="H841" i="30"/>
  <c r="H840" i="30"/>
  <c r="H839" i="30"/>
  <c r="H838" i="30"/>
  <c r="H837" i="30"/>
  <c r="H836" i="30"/>
  <c r="H835" i="30"/>
  <c r="H834" i="30"/>
  <c r="H833" i="30"/>
  <c r="H832" i="30"/>
  <c r="H831" i="30"/>
  <c r="H830" i="30"/>
  <c r="H829" i="30"/>
  <c r="H828" i="30"/>
  <c r="H827" i="30"/>
  <c r="H826" i="30"/>
  <c r="H825" i="30"/>
  <c r="H824" i="30"/>
  <c r="H823" i="30"/>
  <c r="H822" i="30"/>
  <c r="H821" i="30"/>
  <c r="H820" i="30"/>
  <c r="H818" i="30"/>
  <c r="H817" i="30"/>
  <c r="H816" i="30"/>
  <c r="H815" i="30"/>
  <c r="H814" i="30"/>
  <c r="K813" i="30"/>
  <c r="H813" i="30"/>
  <c r="H812" i="30"/>
  <c r="H811" i="30"/>
  <c r="H810" i="30"/>
  <c r="H809" i="30"/>
  <c r="H808" i="30"/>
  <c r="H807" i="30"/>
  <c r="H805" i="30"/>
  <c r="H804" i="30"/>
  <c r="H803" i="30"/>
  <c r="H802" i="30"/>
  <c r="H801" i="30"/>
  <c r="H800" i="30"/>
  <c r="H799" i="30"/>
  <c r="H798" i="30"/>
  <c r="H797" i="30"/>
  <c r="H796" i="30"/>
  <c r="H795" i="30"/>
  <c r="H794" i="30"/>
  <c r="H793" i="30"/>
  <c r="H792" i="30"/>
  <c r="H790" i="30"/>
  <c r="H789" i="30"/>
  <c r="H788" i="30"/>
  <c r="H787" i="30"/>
  <c r="F786" i="30"/>
  <c r="H786" i="30" s="1"/>
  <c r="H785" i="30"/>
  <c r="H784" i="30"/>
  <c r="H783" i="30"/>
  <c r="H782" i="30"/>
  <c r="H781" i="30"/>
  <c r="H780" i="30"/>
  <c r="H779" i="30"/>
  <c r="H778" i="30"/>
  <c r="H777" i="30"/>
  <c r="H776" i="30"/>
  <c r="H775" i="30"/>
  <c r="H774" i="30"/>
  <c r="H773" i="30"/>
  <c r="H772" i="30"/>
  <c r="H771" i="30"/>
  <c r="H770" i="30"/>
  <c r="H769" i="30"/>
  <c r="H768" i="30"/>
  <c r="H767" i="30"/>
  <c r="H766" i="30"/>
  <c r="H765" i="30"/>
  <c r="H764" i="30"/>
  <c r="H763" i="30"/>
  <c r="H762" i="30"/>
  <c r="H761" i="30"/>
  <c r="F760" i="30"/>
  <c r="H760" i="30" s="1"/>
  <c r="H759" i="30"/>
  <c r="H758" i="30"/>
  <c r="H757" i="30"/>
  <c r="H756" i="30"/>
  <c r="H755" i="30"/>
  <c r="H754" i="30"/>
  <c r="H753" i="30"/>
  <c r="H752" i="30"/>
  <c r="F751" i="30"/>
  <c r="H751" i="30" s="1"/>
  <c r="F750" i="30"/>
  <c r="H750" i="30" s="1"/>
  <c r="J749" i="30"/>
  <c r="H749" i="30"/>
  <c r="H748" i="30"/>
  <c r="F747" i="30"/>
  <c r="H747" i="30" s="1"/>
  <c r="H746" i="30"/>
  <c r="H745" i="30"/>
  <c r="H744" i="30"/>
  <c r="H743" i="30"/>
  <c r="H742" i="30"/>
  <c r="H741" i="30"/>
  <c r="H740" i="30"/>
  <c r="H739" i="30"/>
  <c r="H738" i="30"/>
  <c r="H737" i="30"/>
  <c r="H736" i="30"/>
  <c r="H735" i="30"/>
  <c r="H734" i="30"/>
  <c r="H733" i="30"/>
  <c r="H732" i="30"/>
  <c r="H731" i="30"/>
  <c r="H730" i="30"/>
  <c r="H729" i="30"/>
  <c r="H728" i="30"/>
  <c r="H727" i="30"/>
  <c r="H726" i="30"/>
  <c r="H725" i="30"/>
  <c r="H724" i="30"/>
  <c r="H723" i="30"/>
  <c r="H722" i="30"/>
  <c r="H721" i="30"/>
  <c r="H720" i="30"/>
  <c r="H719" i="30"/>
  <c r="H718" i="30"/>
  <c r="H717" i="30"/>
  <c r="H716" i="30"/>
  <c r="H715" i="30"/>
  <c r="J714" i="30"/>
  <c r="H714" i="30"/>
  <c r="H713" i="30"/>
  <c r="H712" i="30"/>
  <c r="H711" i="30"/>
  <c r="H710" i="30"/>
  <c r="H709" i="30"/>
  <c r="H708" i="30"/>
  <c r="H707" i="30"/>
  <c r="H706" i="30"/>
  <c r="H705" i="30"/>
  <c r="H704" i="30"/>
  <c r="H703" i="30"/>
  <c r="H702" i="30"/>
  <c r="H701" i="30"/>
  <c r="H700" i="30"/>
  <c r="H699" i="30"/>
  <c r="H698" i="30"/>
  <c r="H697" i="30"/>
  <c r="H696" i="30"/>
  <c r="H695" i="30"/>
  <c r="H694" i="30"/>
  <c r="H693" i="30"/>
  <c r="H692" i="30"/>
  <c r="H691" i="30"/>
  <c r="H690" i="30"/>
  <c r="H689" i="30"/>
  <c r="H687" i="30"/>
  <c r="H686" i="30"/>
  <c r="H685" i="30"/>
  <c r="H684" i="30"/>
  <c r="H683" i="30"/>
  <c r="H682" i="30"/>
  <c r="H681" i="30"/>
  <c r="H680" i="30"/>
  <c r="H679" i="30"/>
  <c r="J678" i="30"/>
  <c r="H678" i="30"/>
  <c r="H677" i="30"/>
  <c r="H676" i="30"/>
  <c r="H675" i="30"/>
  <c r="H674" i="30"/>
  <c r="H673" i="30"/>
  <c r="F672" i="30"/>
  <c r="H672" i="30" s="1"/>
  <c r="H671" i="30"/>
  <c r="H670" i="30"/>
  <c r="H669" i="30"/>
  <c r="F668" i="30"/>
  <c r="H668" i="30" s="1"/>
  <c r="F667" i="30"/>
  <c r="H667" i="30" s="1"/>
  <c r="H666" i="30"/>
  <c r="H665" i="30"/>
  <c r="H664" i="30"/>
  <c r="H663" i="30"/>
  <c r="H662" i="30"/>
  <c r="H661" i="30"/>
  <c r="H660" i="30"/>
  <c r="J659" i="30"/>
  <c r="K659" i="30" s="1"/>
  <c r="H659" i="30"/>
  <c r="H658" i="30"/>
  <c r="H657" i="30"/>
  <c r="H656" i="30"/>
  <c r="H655" i="30"/>
  <c r="H654" i="30"/>
  <c r="H653" i="30"/>
  <c r="H652" i="30"/>
  <c r="H651" i="30"/>
  <c r="H650" i="30"/>
  <c r="J649" i="30"/>
  <c r="H649" i="30"/>
  <c r="H648" i="30"/>
  <c r="H647" i="30"/>
  <c r="H646" i="30"/>
  <c r="H645" i="30"/>
  <c r="H644" i="30"/>
  <c r="J643" i="30"/>
  <c r="H643" i="30"/>
  <c r="H642" i="30"/>
  <c r="H641" i="30"/>
  <c r="H640" i="30"/>
  <c r="H639" i="30"/>
  <c r="H638" i="30"/>
  <c r="H637" i="30"/>
  <c r="H636" i="30"/>
  <c r="H635" i="30"/>
  <c r="H634" i="30"/>
  <c r="H633" i="30"/>
  <c r="H632" i="30"/>
  <c r="H631" i="30"/>
  <c r="H630" i="30"/>
  <c r="H629" i="30"/>
  <c r="H628" i="30"/>
  <c r="H627" i="30"/>
  <c r="H626" i="30"/>
  <c r="H625" i="30"/>
  <c r="H624" i="30"/>
  <c r="H623" i="30"/>
  <c r="H622" i="30"/>
  <c r="H621" i="30"/>
  <c r="H620" i="30"/>
  <c r="J619" i="30"/>
  <c r="H619" i="30"/>
  <c r="H618" i="30"/>
  <c r="H617" i="30"/>
  <c r="H616" i="30"/>
  <c r="H615" i="30"/>
  <c r="H614" i="30"/>
  <c r="H613" i="30"/>
  <c r="H612" i="30"/>
  <c r="H611" i="30"/>
  <c r="H610" i="30"/>
  <c r="H609" i="30"/>
  <c r="H608" i="30"/>
  <c r="H607" i="30"/>
  <c r="H606" i="30"/>
  <c r="H605" i="30"/>
  <c r="H604" i="30"/>
  <c r="H603" i="30"/>
  <c r="H602" i="30"/>
  <c r="H601" i="30"/>
  <c r="H600" i="30"/>
  <c r="H599" i="30"/>
  <c r="H598" i="30"/>
  <c r="H597" i="30"/>
  <c r="H596" i="30"/>
  <c r="H595" i="30"/>
  <c r="H593" i="30"/>
  <c r="H592" i="30"/>
  <c r="H591" i="30"/>
  <c r="H590" i="30"/>
  <c r="H589" i="30"/>
  <c r="H588" i="30"/>
  <c r="H587" i="30"/>
  <c r="H586" i="30"/>
  <c r="H585" i="30"/>
  <c r="H584" i="30"/>
  <c r="H583" i="30"/>
  <c r="H581" i="30"/>
  <c r="H580" i="30"/>
  <c r="H579" i="30"/>
  <c r="H578" i="30"/>
  <c r="H577" i="30"/>
  <c r="F576" i="30"/>
  <c r="H576" i="30" s="1"/>
  <c r="H575" i="30"/>
  <c r="H574" i="30"/>
  <c r="H573" i="30"/>
  <c r="H572" i="30"/>
  <c r="H571" i="30"/>
  <c r="H570" i="30"/>
  <c r="H569" i="30"/>
  <c r="H568" i="30"/>
  <c r="H567" i="30"/>
  <c r="H566" i="30"/>
  <c r="H565" i="30"/>
  <c r="H564" i="30"/>
  <c r="H563" i="30"/>
  <c r="H562" i="30"/>
  <c r="H561" i="30"/>
  <c r="F560" i="30"/>
  <c r="H560" i="30" s="1"/>
  <c r="H559" i="30"/>
  <c r="H558" i="30"/>
  <c r="H557" i="30"/>
  <c r="H556" i="30"/>
  <c r="H555" i="30"/>
  <c r="H554" i="30"/>
  <c r="H553" i="30"/>
  <c r="D551" i="30"/>
  <c r="H550" i="30"/>
  <c r="H534" i="30"/>
  <c r="F533" i="30"/>
  <c r="H533" i="30" s="1"/>
  <c r="H532" i="30"/>
  <c r="H531" i="30"/>
  <c r="H530" i="30"/>
  <c r="H529" i="30"/>
  <c r="H528" i="30"/>
  <c r="H527" i="30"/>
  <c r="H526" i="30"/>
  <c r="H525" i="30"/>
  <c r="H524" i="30"/>
  <c r="H523" i="30"/>
  <c r="H522" i="30"/>
  <c r="H521" i="30"/>
  <c r="H520" i="30"/>
  <c r="H519" i="30"/>
  <c r="H518" i="30"/>
  <c r="H517" i="30"/>
  <c r="H516" i="30"/>
  <c r="H515" i="30"/>
  <c r="H514" i="30"/>
  <c r="H513" i="30"/>
  <c r="H511" i="30"/>
  <c r="H509" i="30"/>
  <c r="H508" i="30"/>
  <c r="H507" i="30"/>
  <c r="H506" i="30"/>
  <c r="H505" i="30"/>
  <c r="F504" i="30"/>
  <c r="H504" i="30" s="1"/>
  <c r="F503" i="30"/>
  <c r="H503" i="30" s="1"/>
  <c r="H502" i="30"/>
  <c r="F501" i="30"/>
  <c r="H501" i="30" s="1"/>
  <c r="H500" i="30"/>
  <c r="H499" i="30"/>
  <c r="F486" i="30"/>
  <c r="H479" i="30"/>
  <c r="H478" i="30"/>
  <c r="H477" i="30"/>
  <c r="H476" i="30"/>
  <c r="H475" i="30"/>
  <c r="H474" i="30"/>
  <c r="H473" i="30"/>
  <c r="H472" i="30"/>
  <c r="H471" i="30"/>
  <c r="H470" i="30"/>
  <c r="H469" i="30"/>
  <c r="H468" i="30"/>
  <c r="H467" i="30"/>
  <c r="H466" i="30"/>
  <c r="H465" i="30"/>
  <c r="H464" i="30"/>
  <c r="H463" i="30"/>
  <c r="H462" i="30"/>
  <c r="H461" i="30"/>
  <c r="H460" i="30"/>
  <c r="H459" i="30"/>
  <c r="H458" i="30"/>
  <c r="H457" i="30"/>
  <c r="H456" i="30"/>
  <c r="H455" i="30"/>
  <c r="H454" i="30"/>
  <c r="H453" i="30"/>
  <c r="H452" i="30"/>
  <c r="H451" i="30"/>
  <c r="H450" i="30"/>
  <c r="H449" i="30"/>
  <c r="H448" i="30"/>
  <c r="H447" i="30"/>
  <c r="H446" i="30"/>
  <c r="H445" i="30"/>
  <c r="H444" i="30"/>
  <c r="H443" i="30"/>
  <c r="H442" i="30"/>
  <c r="H441" i="30"/>
  <c r="H440" i="30"/>
  <c r="H439" i="30"/>
  <c r="H438" i="30"/>
  <c r="H437" i="30"/>
  <c r="H436" i="30"/>
  <c r="H435" i="30"/>
  <c r="H434" i="30"/>
  <c r="H433" i="30"/>
  <c r="F432" i="30"/>
  <c r="H432" i="30" s="1"/>
  <c r="H431" i="30"/>
  <c r="H430" i="30"/>
  <c r="F429" i="30"/>
  <c r="H429" i="30" s="1"/>
  <c r="F428" i="30"/>
  <c r="H428" i="30" s="1"/>
  <c r="H427" i="30"/>
  <c r="H426" i="30"/>
  <c r="H425" i="30"/>
  <c r="H424" i="30"/>
  <c r="H423" i="30"/>
  <c r="F422" i="30"/>
  <c r="H422" i="30" s="1"/>
  <c r="F421" i="30"/>
  <c r="H421" i="30" s="1"/>
  <c r="H420" i="30"/>
  <c r="H419" i="30"/>
  <c r="H418" i="30"/>
  <c r="H417" i="30"/>
  <c r="H416" i="30"/>
  <c r="H414" i="30"/>
  <c r="H413" i="30"/>
  <c r="H412" i="30"/>
  <c r="K411" i="30"/>
  <c r="L411" i="30" s="1"/>
  <c r="H411" i="30"/>
  <c r="H410" i="30"/>
  <c r="H409" i="30"/>
  <c r="H408" i="30"/>
  <c r="H407" i="30"/>
  <c r="H406" i="30"/>
  <c r="H405" i="30"/>
  <c r="H404" i="30"/>
  <c r="H403" i="30"/>
  <c r="H402" i="30"/>
  <c r="H401" i="30"/>
  <c r="H400" i="30"/>
  <c r="H399" i="30"/>
  <c r="H398" i="30"/>
  <c r="H397" i="30"/>
  <c r="H396" i="30"/>
  <c r="H395" i="30"/>
  <c r="H394" i="30"/>
  <c r="H393" i="30"/>
  <c r="H392" i="30"/>
  <c r="H391" i="30"/>
  <c r="H390" i="30"/>
  <c r="H389" i="30"/>
  <c r="H388" i="30"/>
  <c r="H387" i="30"/>
  <c r="H386" i="30"/>
  <c r="H385" i="30"/>
  <c r="H384" i="30"/>
  <c r="H383" i="30"/>
  <c r="H382" i="30"/>
  <c r="H381" i="30"/>
  <c r="H380" i="30"/>
  <c r="H379" i="30"/>
  <c r="H378" i="30"/>
  <c r="H377" i="30"/>
  <c r="H376" i="30"/>
  <c r="H375" i="30"/>
  <c r="H374" i="30"/>
  <c r="H373" i="30"/>
  <c r="H372" i="30"/>
  <c r="H371" i="30"/>
  <c r="H370" i="30"/>
  <c r="H369" i="30"/>
  <c r="H368" i="30"/>
  <c r="H367" i="30"/>
  <c r="H366" i="30"/>
  <c r="H364" i="30"/>
  <c r="H363" i="30"/>
  <c r="H362" i="30"/>
  <c r="H361" i="30"/>
  <c r="H360" i="30"/>
  <c r="H359" i="30"/>
  <c r="H358" i="30"/>
  <c r="H357" i="30"/>
  <c r="H356" i="30"/>
  <c r="H355" i="30"/>
  <c r="H354" i="30"/>
  <c r="H353" i="30"/>
  <c r="H352" i="30"/>
  <c r="H351" i="30"/>
  <c r="H349" i="30"/>
  <c r="H348" i="30"/>
  <c r="H347" i="30"/>
  <c r="H346" i="30"/>
  <c r="H345" i="30"/>
  <c r="H344" i="30"/>
  <c r="H343" i="30"/>
  <c r="H342" i="30"/>
  <c r="H341" i="30"/>
  <c r="F340" i="30"/>
  <c r="H340" i="30" s="1"/>
  <c r="F339" i="30"/>
  <c r="H339" i="30" s="1"/>
  <c r="H338" i="30"/>
  <c r="H337" i="30"/>
  <c r="H336" i="30"/>
  <c r="H335" i="30"/>
  <c r="H334" i="30"/>
  <c r="H333" i="30"/>
  <c r="H332" i="30"/>
  <c r="H331" i="30"/>
  <c r="H330" i="30"/>
  <c r="H329" i="30"/>
  <c r="H328" i="30"/>
  <c r="H327" i="30"/>
  <c r="J326" i="30"/>
  <c r="H326" i="30"/>
  <c r="H325" i="30"/>
  <c r="H324" i="30"/>
  <c r="H323" i="30"/>
  <c r="H322" i="30"/>
  <c r="H321" i="30"/>
  <c r="H320" i="30"/>
  <c r="H319" i="30"/>
  <c r="H318" i="30"/>
  <c r="H317" i="30"/>
  <c r="H316" i="30"/>
  <c r="H315" i="30"/>
  <c r="H314" i="30"/>
  <c r="H313" i="30"/>
  <c r="H312" i="30"/>
  <c r="H311" i="30"/>
  <c r="H310" i="30"/>
  <c r="H309" i="30"/>
  <c r="H308" i="30"/>
  <c r="H307" i="30"/>
  <c r="H306" i="30"/>
  <c r="H305" i="30"/>
  <c r="H304" i="30"/>
  <c r="H303" i="30"/>
  <c r="H295" i="30"/>
  <c r="H294" i="30"/>
  <c r="H276" i="30"/>
  <c r="H292" i="30"/>
  <c r="H293" i="30"/>
  <c r="H296" i="30"/>
  <c r="H291" i="30"/>
  <c r="H290" i="30"/>
  <c r="H300" i="30"/>
  <c r="H299" i="30"/>
  <c r="H289" i="30"/>
  <c r="H288" i="30"/>
  <c r="H286" i="30"/>
  <c r="H285" i="30"/>
  <c r="H284" i="30"/>
  <c r="H283" i="30"/>
  <c r="H282" i="30"/>
  <c r="H281" i="30"/>
  <c r="H280" i="30"/>
  <c r="H279" i="30"/>
  <c r="H278" i="30"/>
  <c r="F277" i="30"/>
  <c r="H277" i="30" s="1"/>
  <c r="F275" i="30"/>
  <c r="H275" i="30" s="1"/>
  <c r="H274" i="30"/>
  <c r="H273" i="30"/>
  <c r="H272" i="30"/>
  <c r="F271" i="30"/>
  <c r="H271" i="30" s="1"/>
  <c r="H270" i="30"/>
  <c r="H269" i="30"/>
  <c r="F268" i="30"/>
  <c r="H268" i="30" s="1"/>
  <c r="H267" i="30"/>
  <c r="H266" i="30"/>
  <c r="H265" i="30"/>
  <c r="H264" i="30"/>
  <c r="H263" i="30"/>
  <c r="F262" i="30"/>
  <c r="H262" i="30" s="1"/>
  <c r="F261" i="30"/>
  <c r="H261" i="30" s="1"/>
  <c r="H260" i="30"/>
  <c r="H259" i="30"/>
  <c r="H258" i="30"/>
  <c r="F257" i="30"/>
  <c r="H257" i="30" s="1"/>
  <c r="H256" i="30"/>
  <c r="F255" i="30"/>
  <c r="H255" i="30" s="1"/>
  <c r="F254" i="30"/>
  <c r="H254" i="30" s="1"/>
  <c r="F253" i="30"/>
  <c r="H253" i="30" s="1"/>
  <c r="H252" i="30"/>
  <c r="H251" i="30"/>
  <c r="H250" i="30"/>
  <c r="H249" i="30"/>
  <c r="H248" i="30"/>
  <c r="H247" i="30"/>
  <c r="H246" i="30"/>
  <c r="F244" i="30"/>
  <c r="H244" i="30" s="1"/>
  <c r="H243" i="30"/>
  <c r="H242" i="30"/>
  <c r="H241" i="30"/>
  <c r="F240" i="30"/>
  <c r="H240" i="30" s="1"/>
  <c r="H239" i="30"/>
  <c r="H238" i="30"/>
  <c r="F237" i="30"/>
  <c r="H237" i="30" s="1"/>
  <c r="H236" i="30"/>
  <c r="H235" i="30"/>
  <c r="H233" i="30"/>
  <c r="H232" i="30"/>
  <c r="H231" i="30"/>
  <c r="H230" i="30"/>
  <c r="H229" i="30"/>
  <c r="H228" i="30"/>
  <c r="H227" i="30"/>
  <c r="H226" i="30"/>
  <c r="H225" i="30"/>
  <c r="H224" i="30"/>
  <c r="H223" i="30"/>
  <c r="H222" i="30"/>
  <c r="H221" i="30"/>
  <c r="H220" i="30"/>
  <c r="H219" i="30"/>
  <c r="H218" i="30"/>
  <c r="H217" i="30"/>
  <c r="H216" i="30"/>
  <c r="H215" i="30"/>
  <c r="H214" i="30"/>
  <c r="H213" i="30"/>
  <c r="H212" i="30"/>
  <c r="H211" i="30"/>
  <c r="H210" i="30"/>
  <c r="H209" i="30"/>
  <c r="H208" i="30"/>
  <c r="H207" i="30"/>
  <c r="H206" i="30"/>
  <c r="H205" i="30"/>
  <c r="H204" i="30"/>
  <c r="H203" i="30"/>
  <c r="H202" i="30"/>
  <c r="H201" i="30"/>
  <c r="H200" i="30"/>
  <c r="H199" i="30"/>
  <c r="H198" i="30"/>
  <c r="H197" i="30"/>
  <c r="H196" i="30"/>
  <c r="H195" i="30"/>
  <c r="H194" i="30"/>
  <c r="H193" i="30"/>
  <c r="H192" i="30"/>
  <c r="H191" i="30"/>
  <c r="H190" i="30"/>
  <c r="H189" i="30"/>
  <c r="H188" i="30"/>
  <c r="H187" i="30"/>
  <c r="H186" i="30"/>
  <c r="H185" i="30"/>
  <c r="H184" i="30"/>
  <c r="H183" i="30"/>
  <c r="H182" i="30"/>
  <c r="H181" i="30"/>
  <c r="H180" i="30"/>
  <c r="H179" i="30"/>
  <c r="H178" i="30"/>
  <c r="H177" i="30"/>
  <c r="H176" i="30"/>
  <c r="H175" i="30"/>
  <c r="H174" i="30"/>
  <c r="H173" i="30"/>
  <c r="H172" i="30"/>
  <c r="H171" i="30"/>
  <c r="H170" i="30"/>
  <c r="H169" i="30"/>
  <c r="H168" i="30"/>
  <c r="H167" i="30"/>
  <c r="H166" i="30"/>
  <c r="H165" i="30"/>
  <c r="H164" i="30"/>
  <c r="H163" i="30"/>
  <c r="H162" i="30"/>
  <c r="H161" i="30"/>
  <c r="H160" i="30"/>
  <c r="H159" i="30"/>
  <c r="H158" i="30"/>
  <c r="H157" i="30"/>
  <c r="H156" i="30"/>
  <c r="H155" i="30"/>
  <c r="H154" i="30"/>
  <c r="H153" i="30"/>
  <c r="H152" i="30"/>
  <c r="H151" i="30"/>
  <c r="H150" i="30"/>
  <c r="H149" i="30"/>
  <c r="H148" i="30"/>
  <c r="H147" i="30"/>
  <c r="H146" i="30"/>
  <c r="H145" i="30"/>
  <c r="H144" i="30"/>
  <c r="H143" i="30"/>
  <c r="H142" i="30"/>
  <c r="H141" i="30"/>
  <c r="H140" i="30"/>
  <c r="F139" i="30"/>
  <c r="H139" i="30" s="1"/>
  <c r="H138" i="30"/>
  <c r="H137" i="30"/>
  <c r="H136" i="30"/>
  <c r="H135" i="30"/>
  <c r="H134" i="30"/>
  <c r="H133" i="30"/>
  <c r="H132" i="30"/>
  <c r="H131" i="30"/>
  <c r="H130" i="30"/>
  <c r="H129" i="30"/>
  <c r="H128" i="30"/>
  <c r="H127" i="30"/>
  <c r="H126" i="30"/>
  <c r="H124" i="30"/>
  <c r="H123" i="30"/>
  <c r="H122" i="30"/>
  <c r="H121" i="30"/>
  <c r="H120" i="30"/>
  <c r="H119" i="30"/>
  <c r="H118" i="30"/>
  <c r="H117" i="30"/>
  <c r="H116" i="30"/>
  <c r="H115" i="30"/>
  <c r="H114" i="30"/>
  <c r="H113" i="30"/>
  <c r="H112" i="30"/>
  <c r="H111" i="30"/>
  <c r="H110" i="30"/>
  <c r="H109" i="30"/>
  <c r="H108" i="30"/>
  <c r="H107" i="30"/>
  <c r="H106" i="30"/>
  <c r="H105" i="30"/>
  <c r="H104" i="30"/>
  <c r="H103" i="30"/>
  <c r="H102" i="30"/>
  <c r="H101" i="30"/>
  <c r="H100" i="30"/>
  <c r="H99" i="30"/>
  <c r="H98" i="30"/>
  <c r="H97" i="30"/>
  <c r="H96" i="30"/>
  <c r="F95" i="30"/>
  <c r="H95" i="30" s="1"/>
  <c r="H94" i="30"/>
  <c r="H93" i="30"/>
  <c r="H92" i="30"/>
  <c r="H91" i="30"/>
  <c r="H90" i="30"/>
  <c r="H89" i="30"/>
  <c r="H88" i="30"/>
  <c r="H87" i="30"/>
  <c r="H86" i="30"/>
  <c r="H85" i="30"/>
  <c r="H84" i="30"/>
  <c r="H83" i="30"/>
  <c r="H82" i="30"/>
  <c r="H81" i="30"/>
  <c r="H80" i="30"/>
  <c r="H79" i="30"/>
  <c r="H78" i="30"/>
  <c r="H77" i="30"/>
  <c r="H76" i="30"/>
  <c r="H75" i="30"/>
  <c r="H74" i="30"/>
  <c r="H73" i="30"/>
  <c r="H72" i="30"/>
  <c r="H71" i="30"/>
  <c r="H70" i="30"/>
  <c r="H69" i="30"/>
  <c r="H68" i="30"/>
  <c r="H67" i="30"/>
  <c r="H61" i="30"/>
  <c r="H51" i="30"/>
  <c r="H50" i="30"/>
  <c r="H49" i="30"/>
  <c r="H48" i="30"/>
  <c r="H47" i="30"/>
  <c r="H46" i="30"/>
  <c r="H45" i="30"/>
  <c r="H44" i="30"/>
  <c r="H42" i="30"/>
  <c r="H41" i="30"/>
  <c r="H40" i="30"/>
  <c r="H39" i="30"/>
  <c r="H38" i="30"/>
  <c r="H37" i="30"/>
  <c r="H36" i="30"/>
  <c r="H35" i="30"/>
  <c r="H34" i="30"/>
  <c r="H33" i="30"/>
  <c r="H32" i="30"/>
  <c r="H31" i="30"/>
  <c r="H30" i="30"/>
  <c r="H29" i="30"/>
  <c r="H28" i="30"/>
  <c r="H27" i="30"/>
  <c r="H26" i="30"/>
  <c r="H25" i="30"/>
  <c r="H24" i="30"/>
  <c r="H23" i="30"/>
  <c r="H22" i="30"/>
  <c r="H21" i="30"/>
  <c r="H20" i="30"/>
  <c r="H19" i="30"/>
  <c r="H18" i="30"/>
  <c r="H17" i="30"/>
  <c r="H16" i="30"/>
  <c r="H15" i="30"/>
  <c r="H14" i="30"/>
  <c r="H13" i="30"/>
  <c r="H12" i="30"/>
  <c r="H11" i="30"/>
  <c r="H10" i="30"/>
  <c r="H9" i="30"/>
  <c r="H8" i="30"/>
  <c r="H7" i="30"/>
  <c r="C3" i="30"/>
  <c r="E171" i="5"/>
  <c r="E172" i="5" s="1"/>
  <c r="E164" i="5"/>
  <c r="C159" i="5"/>
  <c r="E157" i="5"/>
  <c r="E158" i="5" s="1"/>
  <c r="C145" i="5"/>
  <c r="E143" i="5"/>
  <c r="E144" i="5" s="1"/>
  <c r="J138" i="5"/>
  <c r="C131" i="5"/>
  <c r="E129" i="5"/>
  <c r="E130" i="5" s="1"/>
  <c r="C117" i="5"/>
  <c r="E116" i="5"/>
  <c r="I115" i="5"/>
  <c r="C103" i="5"/>
  <c r="E102" i="5"/>
  <c r="C89" i="5"/>
  <c r="E88" i="5"/>
  <c r="M77" i="5"/>
  <c r="C75" i="5"/>
  <c r="E74" i="5"/>
  <c r="C61" i="5"/>
  <c r="E60" i="5"/>
  <c r="C47" i="5"/>
  <c r="E46" i="5"/>
  <c r="C33" i="5"/>
  <c r="E32" i="5"/>
  <c r="C19" i="5"/>
  <c r="E18" i="5"/>
  <c r="C5" i="5"/>
  <c r="B2" i="5"/>
  <c r="H1741" i="48"/>
  <c r="H1749" i="48" s="1"/>
  <c r="H1736" i="48"/>
  <c r="H1725" i="48"/>
  <c r="H1714" i="48"/>
  <c r="H1702" i="48"/>
  <c r="H1701" i="48"/>
  <c r="H1691" i="48"/>
  <c r="H1690" i="48"/>
  <c r="H1689" i="48"/>
  <c r="H1681" i="48"/>
  <c r="H1670" i="48"/>
  <c r="H1651" i="48"/>
  <c r="H1657" i="48" s="1"/>
  <c r="E26" i="62" s="1"/>
  <c r="J1646" i="48"/>
  <c r="I1646" i="48"/>
  <c r="H1644" i="48"/>
  <c r="E25" i="62" s="1"/>
  <c r="J1633" i="48"/>
  <c r="I1633" i="48"/>
  <c r="H1631" i="48"/>
  <c r="E24" i="62" s="1"/>
  <c r="J1620" i="48"/>
  <c r="I1620" i="48"/>
  <c r="H1612" i="48"/>
  <c r="H1618" i="48" s="1"/>
  <c r="E23" i="62" s="1"/>
  <c r="J1607" i="48"/>
  <c r="I1607" i="48"/>
  <c r="H1599" i="48"/>
  <c r="H1605" i="48" s="1"/>
  <c r="E22" i="62" s="1"/>
  <c r="J1594" i="48"/>
  <c r="I1594" i="48"/>
  <c r="H1592" i="48"/>
  <c r="E21" i="62" s="1"/>
  <c r="J1583" i="48"/>
  <c r="I1583" i="48"/>
  <c r="H1574" i="48"/>
  <c r="H1581" i="48" s="1"/>
  <c r="E20" i="62" s="1"/>
  <c r="J1569" i="48"/>
  <c r="I1569" i="48"/>
  <c r="H1567" i="48"/>
  <c r="E19" i="62" s="1"/>
  <c r="J1555" i="48"/>
  <c r="I1555" i="48"/>
  <c r="H1553" i="48"/>
  <c r="E18" i="62" s="1"/>
  <c r="J1542" i="48"/>
  <c r="I1542" i="48"/>
  <c r="H1540" i="48"/>
  <c r="E17" i="62" s="1"/>
  <c r="J1529" i="48"/>
  <c r="I1529" i="48"/>
  <c r="H1527" i="48"/>
  <c r="E16" i="62" s="1"/>
  <c r="J1516" i="48"/>
  <c r="I1516" i="48"/>
  <c r="H1508" i="48"/>
  <c r="H1514" i="48" s="1"/>
  <c r="E15" i="62" s="1"/>
  <c r="J1503" i="48"/>
  <c r="I1503" i="48"/>
  <c r="H1501" i="48"/>
  <c r="E14" i="62" s="1"/>
  <c r="J1490" i="48"/>
  <c r="I1490" i="48"/>
  <c r="H1488" i="48"/>
  <c r="E13" i="62" s="1"/>
  <c r="J1477" i="48"/>
  <c r="I1477" i="48"/>
  <c r="H1475" i="48"/>
  <c r="E12" i="62" s="1"/>
  <c r="J1466" i="48"/>
  <c r="I1466" i="48"/>
  <c r="H1464" i="48"/>
  <c r="J1452" i="48"/>
  <c r="I1452" i="48"/>
  <c r="H1450" i="48"/>
  <c r="J1438" i="48"/>
  <c r="I1438" i="48"/>
  <c r="H1436" i="48"/>
  <c r="J1422" i="48"/>
  <c r="I1422" i="48"/>
  <c r="H1417" i="48"/>
  <c r="J1404" i="48"/>
  <c r="I1404" i="48"/>
  <c r="H1402" i="48"/>
  <c r="J1389" i="48"/>
  <c r="I1389" i="48"/>
  <c r="H1387" i="48"/>
  <c r="J1374" i="48"/>
  <c r="I1374" i="48"/>
  <c r="H1369" i="48"/>
  <c r="J1359" i="48"/>
  <c r="I1359" i="48"/>
  <c r="H1357" i="48"/>
  <c r="J1347" i="48"/>
  <c r="I1347" i="48"/>
  <c r="H1345" i="48"/>
  <c r="J1335" i="48"/>
  <c r="I1335" i="48"/>
  <c r="H1333" i="48"/>
  <c r="J1323" i="48"/>
  <c r="I1323" i="48"/>
  <c r="H1321" i="48"/>
  <c r="D1316" i="48"/>
  <c r="J1311" i="48"/>
  <c r="I1311" i="48"/>
  <c r="H1309" i="48"/>
  <c r="J1299" i="48"/>
  <c r="I1299" i="48"/>
  <c r="H1297" i="48"/>
  <c r="J1287" i="48"/>
  <c r="I1287" i="48"/>
  <c r="H1285" i="48"/>
  <c r="J1275" i="48"/>
  <c r="I1275" i="48"/>
  <c r="H1273" i="48"/>
  <c r="J1263" i="48"/>
  <c r="I1263" i="48"/>
  <c r="H1261" i="48"/>
  <c r="J1251" i="48"/>
  <c r="I1251" i="48"/>
  <c r="H1249" i="48"/>
  <c r="J1234" i="48"/>
  <c r="I1234" i="48"/>
  <c r="H1232" i="48"/>
  <c r="J1222" i="48"/>
  <c r="I1222" i="48"/>
  <c r="H1220" i="48"/>
  <c r="J1210" i="48"/>
  <c r="I1210" i="48"/>
  <c r="H1208" i="48"/>
  <c r="J1198" i="48"/>
  <c r="I1198" i="48"/>
  <c r="H1196" i="48"/>
  <c r="J1183" i="48"/>
  <c r="I1183" i="48"/>
  <c r="H1181" i="48"/>
  <c r="J1169" i="48"/>
  <c r="I1169" i="48"/>
  <c r="H1167" i="48"/>
  <c r="J1154" i="48"/>
  <c r="I1154" i="48"/>
  <c r="H1152" i="48"/>
  <c r="J1139" i="48"/>
  <c r="I1139" i="48"/>
  <c r="H1137" i="48"/>
  <c r="J1127" i="48"/>
  <c r="I1127" i="48"/>
  <c r="H1125" i="48"/>
  <c r="J1112" i="48"/>
  <c r="I1112" i="48"/>
  <c r="H1110" i="48"/>
  <c r="J1097" i="48"/>
  <c r="I1097" i="48"/>
  <c r="H1088" i="48"/>
  <c r="H1087" i="48"/>
  <c r="J1084" i="48"/>
  <c r="C1083" i="48"/>
  <c r="J1082" i="48"/>
  <c r="I1082" i="48"/>
  <c r="H1080" i="48"/>
  <c r="J1067" i="48"/>
  <c r="I1067" i="48"/>
  <c r="H1065" i="48"/>
  <c r="J1052" i="48"/>
  <c r="I1052" i="48"/>
  <c r="H1050" i="48"/>
  <c r="J1037" i="48"/>
  <c r="I1037" i="48"/>
  <c r="H1035" i="48"/>
  <c r="J1023" i="48"/>
  <c r="I1023" i="48"/>
  <c r="H1021" i="48"/>
  <c r="J1009" i="48"/>
  <c r="I1009" i="48"/>
  <c r="H1007" i="48"/>
  <c r="J995" i="48"/>
  <c r="I995" i="48"/>
  <c r="H993" i="48"/>
  <c r="J981" i="48"/>
  <c r="I981" i="48"/>
  <c r="H979" i="48"/>
  <c r="J967" i="48"/>
  <c r="I967" i="48"/>
  <c r="H965" i="48"/>
  <c r="J951" i="48"/>
  <c r="I951" i="48"/>
  <c r="H949" i="48"/>
  <c r="J938" i="48"/>
  <c r="I938" i="48"/>
  <c r="H933" i="48"/>
  <c r="H936" i="48" s="1"/>
  <c r="J924" i="48"/>
  <c r="I924" i="48"/>
  <c r="H922" i="48"/>
  <c r="J909" i="48"/>
  <c r="I909" i="48"/>
  <c r="H907" i="48"/>
  <c r="J894" i="48"/>
  <c r="I894" i="48"/>
  <c r="H892" i="48"/>
  <c r="J881" i="48"/>
  <c r="I881" i="48"/>
  <c r="J866" i="48"/>
  <c r="I866" i="48"/>
  <c r="H850" i="48"/>
  <c r="H849" i="48"/>
  <c r="H848" i="48"/>
  <c r="H847" i="48"/>
  <c r="H846" i="48"/>
  <c r="H845" i="48"/>
  <c r="H844" i="48"/>
  <c r="J841" i="48"/>
  <c r="C840" i="48"/>
  <c r="J839" i="48"/>
  <c r="I839" i="48"/>
  <c r="H837" i="48"/>
  <c r="J826" i="48"/>
  <c r="I826" i="48"/>
  <c r="H821" i="48"/>
  <c r="H819" i="48"/>
  <c r="H818" i="48"/>
  <c r="H817" i="48"/>
  <c r="H816" i="48"/>
  <c r="H815" i="48"/>
  <c r="H814" i="48"/>
  <c r="J811" i="48"/>
  <c r="C810" i="48"/>
  <c r="J809" i="48"/>
  <c r="I809" i="48"/>
  <c r="H797" i="48"/>
  <c r="H807" i="48" s="1"/>
  <c r="J794" i="48"/>
  <c r="C793" i="48"/>
  <c r="J792" i="48"/>
  <c r="I792" i="48"/>
  <c r="H787" i="48"/>
  <c r="H786" i="48"/>
  <c r="H784" i="48"/>
  <c r="H783" i="48"/>
  <c r="H782" i="48"/>
  <c r="J779" i="48"/>
  <c r="C778" i="48"/>
  <c r="J777" i="48"/>
  <c r="I777" i="48"/>
  <c r="H770" i="48"/>
  <c r="H769" i="48"/>
  <c r="H768" i="48"/>
  <c r="H767" i="48"/>
  <c r="H766" i="48"/>
  <c r="H765" i="48"/>
  <c r="J762" i="48"/>
  <c r="C761" i="48"/>
  <c r="J760" i="48"/>
  <c r="I760" i="48"/>
  <c r="H758" i="48"/>
  <c r="J747" i="48"/>
  <c r="I747" i="48"/>
  <c r="H745" i="48"/>
  <c r="J733" i="48"/>
  <c r="I733" i="48"/>
  <c r="H731" i="48"/>
  <c r="L731" i="48" s="1"/>
  <c r="J720" i="48"/>
  <c r="I720" i="48"/>
  <c r="H718" i="48"/>
  <c r="J701" i="48"/>
  <c r="I701" i="48"/>
  <c r="H659" i="48"/>
  <c r="J648" i="48"/>
  <c r="I648" i="48"/>
  <c r="H641" i="48"/>
  <c r="H646" i="48" s="1"/>
  <c r="J636" i="48"/>
  <c r="I636" i="48"/>
  <c r="H620" i="48"/>
  <c r="J611" i="48"/>
  <c r="I611" i="48"/>
  <c r="H609" i="48"/>
  <c r="J598" i="48"/>
  <c r="I598" i="48"/>
  <c r="H596" i="48"/>
  <c r="J587" i="48"/>
  <c r="I587" i="48"/>
  <c r="H584" i="48"/>
  <c r="J575" i="48"/>
  <c r="I575" i="48"/>
  <c r="H573" i="48"/>
  <c r="J564" i="48"/>
  <c r="I564" i="48"/>
  <c r="H562" i="48"/>
  <c r="J553" i="48"/>
  <c r="I553" i="48"/>
  <c r="H551" i="48"/>
  <c r="J542" i="48"/>
  <c r="I542" i="48"/>
  <c r="H540" i="48"/>
  <c r="J531" i="48"/>
  <c r="I531" i="48"/>
  <c r="H529" i="48"/>
  <c r="J518" i="48"/>
  <c r="I518" i="48"/>
  <c r="H512" i="48"/>
  <c r="H516" i="48" s="1"/>
  <c r="J507" i="48"/>
  <c r="I507" i="48"/>
  <c r="H505" i="48"/>
  <c r="J496" i="48"/>
  <c r="I496" i="48"/>
  <c r="H494" i="48"/>
  <c r="J482" i="48"/>
  <c r="I482" i="48"/>
  <c r="H480" i="48"/>
  <c r="J469" i="48"/>
  <c r="I469" i="48"/>
  <c r="H467" i="48"/>
  <c r="J456" i="48"/>
  <c r="I456" i="48"/>
  <c r="H445" i="48"/>
  <c r="H454" i="48" s="1"/>
  <c r="J440" i="48"/>
  <c r="I440" i="48"/>
  <c r="H429" i="48"/>
  <c r="H438" i="48" s="1"/>
  <c r="J424" i="48"/>
  <c r="I424" i="48"/>
  <c r="H422" i="48"/>
  <c r="H408" i="48"/>
  <c r="J394" i="48"/>
  <c r="I394" i="48"/>
  <c r="H392" i="48"/>
  <c r="J378" i="48"/>
  <c r="I378" i="48"/>
  <c r="H376" i="48"/>
  <c r="J364" i="48"/>
  <c r="C363" i="48"/>
  <c r="J362" i="48"/>
  <c r="I362" i="48"/>
  <c r="H360" i="48"/>
  <c r="J346" i="48"/>
  <c r="I346" i="48"/>
  <c r="H344" i="48"/>
  <c r="J330" i="48"/>
  <c r="I330" i="48"/>
  <c r="H328" i="48"/>
  <c r="J314" i="48"/>
  <c r="I314" i="48"/>
  <c r="H312" i="48"/>
  <c r="J298" i="48"/>
  <c r="I298" i="48"/>
  <c r="H296" i="48"/>
  <c r="J283" i="48"/>
  <c r="I283" i="48"/>
  <c r="H281" i="48"/>
  <c r="J269" i="48"/>
  <c r="I269" i="48"/>
  <c r="H267" i="48"/>
  <c r="J256" i="48"/>
  <c r="I256" i="48"/>
  <c r="H254" i="48"/>
  <c r="J241" i="48"/>
  <c r="I241" i="48"/>
  <c r="H233" i="48"/>
  <c r="H232" i="48"/>
  <c r="J227" i="48"/>
  <c r="I227" i="48"/>
  <c r="H222" i="48"/>
  <c r="H221" i="48"/>
  <c r="H217" i="48"/>
  <c r="J212" i="48"/>
  <c r="I212" i="48"/>
  <c r="H208" i="48"/>
  <c r="H207" i="48"/>
  <c r="J198" i="48"/>
  <c r="I198" i="48"/>
  <c r="H195" i="48"/>
  <c r="H194" i="48"/>
  <c r="J185" i="48"/>
  <c r="I185" i="48"/>
  <c r="H182" i="48"/>
  <c r="H181" i="48"/>
  <c r="J172" i="48"/>
  <c r="I172" i="48"/>
  <c r="H164" i="48"/>
  <c r="H170" i="48" s="1"/>
  <c r="J159" i="48"/>
  <c r="I159" i="48"/>
  <c r="H157" i="48"/>
  <c r="J146" i="48"/>
  <c r="I146" i="48"/>
  <c r="H138" i="48"/>
  <c r="H144" i="48" s="1"/>
  <c r="J133" i="48"/>
  <c r="I133" i="48"/>
  <c r="H131" i="48"/>
  <c r="J120" i="48"/>
  <c r="I120" i="48"/>
  <c r="H112" i="48"/>
  <c r="H118" i="48" s="1"/>
  <c r="J107" i="48"/>
  <c r="I107" i="48"/>
  <c r="H98" i="48"/>
  <c r="H105" i="48" s="1"/>
  <c r="J93" i="48"/>
  <c r="I93" i="48"/>
  <c r="H88" i="48"/>
  <c r="J77" i="48"/>
  <c r="I77" i="48"/>
  <c r="H75" i="48"/>
  <c r="J64" i="48"/>
  <c r="I64" i="48"/>
  <c r="H62" i="48"/>
  <c r="J51" i="48"/>
  <c r="I51" i="48"/>
  <c r="H48" i="48"/>
  <c r="H47" i="48"/>
  <c r="J35" i="48"/>
  <c r="I35" i="48"/>
  <c r="H33" i="48"/>
  <c r="J22" i="48"/>
  <c r="I22" i="48"/>
  <c r="H20" i="48"/>
  <c r="J9" i="48"/>
  <c r="I9" i="48"/>
  <c r="C45" i="37"/>
  <c r="C32" i="37"/>
  <c r="B32" i="37"/>
  <c r="C31" i="37"/>
  <c r="B31" i="37"/>
  <c r="D17" i="37"/>
  <c r="G42" i="63" l="1"/>
  <c r="H42" i="63" s="1"/>
  <c r="D59" i="63"/>
  <c r="D64" i="63"/>
  <c r="C63" i="63"/>
  <c r="D43" i="63"/>
  <c r="G59" i="63"/>
  <c r="H59" i="63" s="1"/>
  <c r="C59" i="63"/>
  <c r="C57" i="63"/>
  <c r="G43" i="63"/>
  <c r="H43" i="63" s="1"/>
  <c r="H41" i="63" s="1"/>
  <c r="G57" i="63"/>
  <c r="H57" i="63" s="1"/>
  <c r="C43" i="63"/>
  <c r="D57" i="63"/>
  <c r="C64" i="63"/>
  <c r="D63" i="63"/>
  <c r="D42" i="63"/>
  <c r="C42" i="63"/>
  <c r="D40" i="63"/>
  <c r="C40" i="63"/>
  <c r="D48" i="63"/>
  <c r="C48" i="63"/>
  <c r="D47" i="63"/>
  <c r="C47" i="63"/>
  <c r="G40" i="63"/>
  <c r="H40" i="63" s="1"/>
  <c r="F13" i="52"/>
  <c r="F89" i="61"/>
  <c r="H196" i="48"/>
  <c r="O14" i="61"/>
  <c r="O15" i="61" s="1"/>
  <c r="F13" i="54"/>
  <c r="M26" i="61"/>
  <c r="AI26" i="61"/>
  <c r="I40" i="61"/>
  <c r="U13" i="61"/>
  <c r="U14" i="61" s="1"/>
  <c r="U15" i="61" s="1"/>
  <c r="AK14" i="61"/>
  <c r="AK15" i="61" s="1"/>
  <c r="F16" i="54"/>
  <c r="S14" i="61"/>
  <c r="S15" i="61" s="1"/>
  <c r="L945" i="30"/>
  <c r="F6" i="52"/>
  <c r="AA9" i="61"/>
  <c r="Y13" i="61"/>
  <c r="Y14" i="61" s="1"/>
  <c r="Y15" i="61" s="1"/>
  <c r="K14" i="61"/>
  <c r="K15" i="61" s="1"/>
  <c r="AC9" i="61"/>
  <c r="E14" i="61"/>
  <c r="E15" i="61" s="1"/>
  <c r="J10" i="54"/>
  <c r="G14" i="61"/>
  <c r="G15" i="61" s="1"/>
  <c r="Q17" i="61"/>
  <c r="Q14" i="61"/>
  <c r="Q15" i="61" s="1"/>
  <c r="W14" i="61"/>
  <c r="W15" i="61" s="1"/>
  <c r="W25" i="61"/>
  <c r="F19" i="52"/>
  <c r="D14" i="57"/>
  <c r="D15" i="57"/>
  <c r="K17" i="61"/>
  <c r="AH37" i="61"/>
  <c r="AI14" i="61"/>
  <c r="AI15" i="61" s="1"/>
  <c r="O16" i="61"/>
  <c r="O30" i="61" s="1"/>
  <c r="P30" i="61" s="1"/>
  <c r="AH26" i="61"/>
  <c r="G15" i="57"/>
  <c r="AC16" i="61"/>
  <c r="AC29" i="61" s="1"/>
  <c r="AD29" i="61" s="1"/>
  <c r="AE16" i="61"/>
  <c r="AF26" i="61" s="1"/>
  <c r="AK26" i="61"/>
  <c r="G21" i="57"/>
  <c r="H21" i="57" s="1"/>
  <c r="AK25" i="61"/>
  <c r="I14" i="61"/>
  <c r="I15" i="61" s="1"/>
  <c r="AI16" i="61"/>
  <c r="AJ37" i="61" s="1"/>
  <c r="G24" i="57"/>
  <c r="H24" i="57" s="1"/>
  <c r="I17" i="61"/>
  <c r="AK16" i="61"/>
  <c r="AK34" i="61" s="1"/>
  <c r="E26" i="61"/>
  <c r="G25" i="57"/>
  <c r="H25" i="57" s="1"/>
  <c r="H45" i="58"/>
  <c r="Q9" i="61"/>
  <c r="M17" i="61"/>
  <c r="AE17" i="61"/>
  <c r="O26" i="61"/>
  <c r="O17" i="61"/>
  <c r="E25" i="61"/>
  <c r="E40" i="61"/>
  <c r="AG35" i="61"/>
  <c r="AH35" i="61" s="1"/>
  <c r="AG34" i="61"/>
  <c r="AG29" i="61"/>
  <c r="AG31" i="61"/>
  <c r="AH31" i="61" s="1"/>
  <c r="AH40" i="61"/>
  <c r="AG36" i="61"/>
  <c r="AH36" i="61" s="1"/>
  <c r="AG13" i="61"/>
  <c r="AG9" i="61"/>
  <c r="M14" i="61"/>
  <c r="M15" i="61" s="1"/>
  <c r="C14" i="61"/>
  <c r="C16" i="61"/>
  <c r="D26" i="61" s="1"/>
  <c r="AG30" i="61"/>
  <c r="AH30" i="61" s="1"/>
  <c r="S17" i="61"/>
  <c r="AH25" i="61"/>
  <c r="G17" i="61"/>
  <c r="AK17" i="61"/>
  <c r="AI17" i="61"/>
  <c r="E17" i="61"/>
  <c r="C17" i="61"/>
  <c r="AH42" i="61"/>
  <c r="AC17" i="61"/>
  <c r="K26" i="61"/>
  <c r="K25" i="61"/>
  <c r="E16" i="61"/>
  <c r="I25" i="61"/>
  <c r="G25" i="61"/>
  <c r="W17" i="61"/>
  <c r="G16" i="61"/>
  <c r="H42" i="61" s="1"/>
  <c r="AA16" i="61"/>
  <c r="Q16" i="61"/>
  <c r="R25" i="61" s="1"/>
  <c r="Y16" i="61"/>
  <c r="Y30" i="61" s="1"/>
  <c r="Z30" i="61" s="1"/>
  <c r="U16" i="61"/>
  <c r="I16" i="61"/>
  <c r="J26" i="61" s="1"/>
  <c r="S16" i="61"/>
  <c r="S30" i="61" s="1"/>
  <c r="T30" i="61" s="1"/>
  <c r="AA17" i="61"/>
  <c r="AA14" i="61"/>
  <c r="AA15" i="61" s="1"/>
  <c r="K16" i="61"/>
  <c r="L42" i="61" s="1"/>
  <c r="O40" i="61"/>
  <c r="W16" i="61"/>
  <c r="X42" i="61" s="1"/>
  <c r="W26" i="61"/>
  <c r="F17" i="54"/>
  <c r="M16" i="61"/>
  <c r="N37" i="61" s="1"/>
  <c r="S25" i="61"/>
  <c r="F78" i="61"/>
  <c r="C41" i="61" s="1"/>
  <c r="C43" i="61" s="1"/>
  <c r="H1095" i="48"/>
  <c r="H1692" i="48"/>
  <c r="C1360" i="48"/>
  <c r="J1361" i="48"/>
  <c r="F19" i="56"/>
  <c r="J21" i="54"/>
  <c r="F14" i="56"/>
  <c r="F13" i="56"/>
  <c r="F12" i="56"/>
  <c r="F17" i="56"/>
  <c r="F16" i="56"/>
  <c r="F15" i="56"/>
  <c r="G16" i="57"/>
  <c r="H16" i="57" s="1"/>
  <c r="D8" i="58"/>
  <c r="G11" i="57"/>
  <c r="H11" i="57" s="1"/>
  <c r="G12" i="57"/>
  <c r="H12" i="57" s="1"/>
  <c r="G22" i="57"/>
  <c r="H22" i="57" s="1"/>
  <c r="G14" i="57"/>
  <c r="F10" i="55"/>
  <c r="J10" i="55" s="1"/>
  <c r="F12" i="55"/>
  <c r="J12" i="55" s="1"/>
  <c r="F11" i="55"/>
  <c r="J11" i="55" s="1"/>
  <c r="F13" i="55"/>
  <c r="J13" i="55" s="1"/>
  <c r="F14" i="55"/>
  <c r="J14" i="55" s="1"/>
  <c r="F8" i="55"/>
  <c r="J8" i="55" s="1"/>
  <c r="F9" i="55"/>
  <c r="J9" i="55" s="1"/>
  <c r="F7" i="55"/>
  <c r="J7" i="55" s="1"/>
  <c r="J1349" i="48"/>
  <c r="C1348" i="48"/>
  <c r="C624" i="48"/>
  <c r="J625" i="48"/>
  <c r="C649" i="48"/>
  <c r="J650" i="48"/>
  <c r="G53" i="5"/>
  <c r="H53" i="5" s="1"/>
  <c r="C23" i="48"/>
  <c r="H223" i="48"/>
  <c r="H864" i="48"/>
  <c r="L718" i="48"/>
  <c r="H183" i="48"/>
  <c r="H49" i="48"/>
  <c r="H239" i="48"/>
  <c r="D25" i="5"/>
  <c r="H824" i="48"/>
  <c r="H790" i="48"/>
  <c r="H775" i="48"/>
  <c r="H209" i="48"/>
  <c r="H1703" i="48"/>
  <c r="C689" i="48"/>
  <c r="J690" i="48"/>
  <c r="C1453" i="48"/>
  <c r="J1391" i="48"/>
  <c r="C186" i="48"/>
  <c r="J883" i="48"/>
  <c r="J187" i="48"/>
  <c r="C895" i="48"/>
  <c r="J410" i="48"/>
  <c r="J426" i="48"/>
  <c r="C1053" i="48"/>
  <c r="J1185" i="48"/>
  <c r="J148" i="48"/>
  <c r="J520" i="48"/>
  <c r="C867" i="48"/>
  <c r="C1199" i="48"/>
  <c r="C519" i="48"/>
  <c r="J1376" i="48"/>
  <c r="C160" i="48"/>
  <c r="J868" i="48"/>
  <c r="C1390" i="48"/>
  <c r="C441" i="48"/>
  <c r="J577" i="48"/>
  <c r="J1265" i="48"/>
  <c r="J66" i="48"/>
  <c r="J953" i="48"/>
  <c r="J1277" i="48"/>
  <c r="J79" i="48"/>
  <c r="C968" i="48"/>
  <c r="C1068" i="48"/>
  <c r="J442" i="48"/>
  <c r="C78" i="48"/>
  <c r="C257" i="48"/>
  <c r="J600" i="48"/>
  <c r="J271" i="48"/>
  <c r="C270" i="48"/>
  <c r="C612" i="48"/>
  <c r="J969" i="48"/>
  <c r="J509" i="48"/>
  <c r="C982" i="48"/>
  <c r="C1184" i="48"/>
  <c r="C284" i="48"/>
  <c r="C543" i="48"/>
  <c r="J613" i="48"/>
  <c r="J896" i="48"/>
  <c r="J983" i="48"/>
  <c r="C1113" i="48"/>
  <c r="J1200" i="48"/>
  <c r="C1288" i="48"/>
  <c r="C199" i="48"/>
  <c r="J285" i="48"/>
  <c r="C457" i="48"/>
  <c r="J544" i="48"/>
  <c r="J1114" i="48"/>
  <c r="J1289" i="48"/>
  <c r="C1694" i="48"/>
  <c r="C10" i="48"/>
  <c r="J109" i="48"/>
  <c r="C213" i="48"/>
  <c r="C299" i="48"/>
  <c r="C554" i="48"/>
  <c r="J1011" i="48"/>
  <c r="C1128" i="48"/>
  <c r="J1212" i="48"/>
  <c r="C1300" i="48"/>
  <c r="J1424" i="48"/>
  <c r="J214" i="48"/>
  <c r="J300" i="48"/>
  <c r="C483" i="48"/>
  <c r="J555" i="48"/>
  <c r="C134" i="48"/>
  <c r="J1039" i="48"/>
  <c r="C1155" i="48"/>
  <c r="C24" i="62"/>
  <c r="C1621" i="48" s="1"/>
  <c r="C1751" i="48"/>
  <c r="J1752" i="48"/>
  <c r="C108" i="48"/>
  <c r="J638" i="48"/>
  <c r="C1211" i="48"/>
  <c r="C1423" i="48"/>
  <c r="J1695" i="48"/>
  <c r="C121" i="48"/>
  <c r="J484" i="48"/>
  <c r="C1024" i="48"/>
  <c r="C1140" i="48"/>
  <c r="C1223" i="48"/>
  <c r="C1439" i="48"/>
  <c r="C36" i="48"/>
  <c r="J122" i="48"/>
  <c r="C228" i="48"/>
  <c r="C565" i="48"/>
  <c r="C702" i="48"/>
  <c r="C939" i="48"/>
  <c r="J1025" i="48"/>
  <c r="J1224" i="48"/>
  <c r="C1324" i="48"/>
  <c r="J1440" i="48"/>
  <c r="C1716" i="48"/>
  <c r="J37" i="48"/>
  <c r="J229" i="48"/>
  <c r="J396" i="48"/>
  <c r="C497" i="48"/>
  <c r="J566" i="48"/>
  <c r="J703" i="48"/>
  <c r="J940" i="48"/>
  <c r="J1325" i="48"/>
  <c r="J1717" i="48"/>
  <c r="C52" i="48"/>
  <c r="J135" i="48"/>
  <c r="C409" i="48"/>
  <c r="C508" i="48"/>
  <c r="C576" i="48"/>
  <c r="J735" i="48"/>
  <c r="C952" i="48"/>
  <c r="J1156" i="48"/>
  <c r="J1253" i="48"/>
  <c r="C1336" i="48"/>
  <c r="J1454" i="48"/>
  <c r="C1727" i="48"/>
  <c r="C65" i="48"/>
  <c r="C147" i="48"/>
  <c r="J258" i="48"/>
  <c r="J1054" i="48"/>
  <c r="C1264" i="48"/>
  <c r="C1375" i="48"/>
  <c r="J1739" i="48"/>
  <c r="C19" i="62"/>
  <c r="C1556" i="48" s="1"/>
  <c r="D24" i="62"/>
  <c r="J1622" i="48" s="1"/>
  <c r="J11" i="48"/>
  <c r="J161" i="48"/>
  <c r="C315" i="48"/>
  <c r="J458" i="48"/>
  <c r="C588" i="48"/>
  <c r="C721" i="48"/>
  <c r="C996" i="48"/>
  <c r="J1069" i="48"/>
  <c r="C1235" i="48"/>
  <c r="J1301" i="48"/>
  <c r="C1672" i="48"/>
  <c r="J1728" i="48"/>
  <c r="C14" i="62"/>
  <c r="C1491" i="48" s="1"/>
  <c r="D19" i="62"/>
  <c r="J1557" i="48" s="1"/>
  <c r="C242" i="48"/>
  <c r="J316" i="48"/>
  <c r="C532" i="48"/>
  <c r="J589" i="48"/>
  <c r="J722" i="48"/>
  <c r="C925" i="48"/>
  <c r="J997" i="48"/>
  <c r="C1170" i="48"/>
  <c r="J1236" i="48"/>
  <c r="C1405" i="48"/>
  <c r="J1673" i="48"/>
  <c r="D14" i="62"/>
  <c r="J1492" i="48" s="1"/>
  <c r="C25" i="62"/>
  <c r="C1634" i="48" s="1"/>
  <c r="C20" i="62"/>
  <c r="C1570" i="48" s="1"/>
  <c r="D25" i="62"/>
  <c r="J1635" i="48" s="1"/>
  <c r="C94" i="48"/>
  <c r="J95" i="48"/>
  <c r="C173" i="48"/>
  <c r="J243" i="48"/>
  <c r="C470" i="48"/>
  <c r="J533" i="48"/>
  <c r="J926" i="48"/>
  <c r="C1098" i="48"/>
  <c r="J1171" i="48"/>
  <c r="C1312" i="48"/>
  <c r="J1406" i="48"/>
  <c r="J24" i="48"/>
  <c r="J174" i="48"/>
  <c r="C395" i="48"/>
  <c r="J471" i="48"/>
  <c r="C599" i="48"/>
  <c r="C734" i="48"/>
  <c r="C1010" i="48"/>
  <c r="J1099" i="48"/>
  <c r="C1252" i="48"/>
  <c r="J1313" i="48"/>
  <c r="C1738" i="48"/>
  <c r="C15" i="62"/>
  <c r="C1504" i="48" s="1"/>
  <c r="D20" i="62"/>
  <c r="J1571" i="48" s="1"/>
  <c r="D15" i="62"/>
  <c r="J1505" i="48" s="1"/>
  <c r="C26" i="62"/>
  <c r="C1647" i="48" s="1"/>
  <c r="C21" i="62"/>
  <c r="C1584" i="48" s="1"/>
  <c r="D26" i="62"/>
  <c r="J1648" i="48" s="1"/>
  <c r="C16" i="62"/>
  <c r="C1517" i="48" s="1"/>
  <c r="D21" i="62"/>
  <c r="J1585" i="48" s="1"/>
  <c r="D16" i="62"/>
  <c r="J1518" i="48" s="1"/>
  <c r="C22" i="62"/>
  <c r="C1595" i="48" s="1"/>
  <c r="J53" i="48"/>
  <c r="J200" i="48"/>
  <c r="C425" i="48"/>
  <c r="J498" i="48"/>
  <c r="C637" i="48"/>
  <c r="C882" i="48"/>
  <c r="C1038" i="48"/>
  <c r="J1129" i="48"/>
  <c r="C1276" i="48"/>
  <c r="J1337" i="48"/>
  <c r="C1705" i="48"/>
  <c r="C17" i="62"/>
  <c r="C1530" i="48" s="1"/>
  <c r="D22" i="62"/>
  <c r="J1596" i="48" s="1"/>
  <c r="C12" i="62"/>
  <c r="C1467" i="48" s="1"/>
  <c r="D17" i="62"/>
  <c r="J1531" i="48" s="1"/>
  <c r="D12" i="62"/>
  <c r="J1468" i="48" s="1"/>
  <c r="C23" i="62"/>
  <c r="C1608" i="48" s="1"/>
  <c r="C18" i="62"/>
  <c r="C1543" i="48" s="1"/>
  <c r="D23" i="62"/>
  <c r="J1609" i="48" s="1"/>
  <c r="C166" i="5"/>
  <c r="C13" i="62"/>
  <c r="C1478" i="48" s="1"/>
  <c r="D18" i="62"/>
  <c r="J1544" i="48" s="1"/>
  <c r="D13" i="62"/>
  <c r="J1479" i="48" s="1"/>
  <c r="D169" i="5"/>
  <c r="D56" i="5"/>
  <c r="D49" i="5"/>
  <c r="G113" i="5"/>
  <c r="H113" i="5" s="1"/>
  <c r="H111" i="5" s="1"/>
  <c r="C108" i="5"/>
  <c r="D60" i="5"/>
  <c r="D53" i="5"/>
  <c r="G151" i="5"/>
  <c r="H151" i="5" s="1"/>
  <c r="C144" i="5"/>
  <c r="D84" i="5"/>
  <c r="C82" i="5"/>
  <c r="G81" i="5"/>
  <c r="H81" i="5" s="1"/>
  <c r="C32" i="5"/>
  <c r="C28" i="5"/>
  <c r="D77" i="5"/>
  <c r="G25" i="5"/>
  <c r="H25" i="5" s="1"/>
  <c r="D122" i="5"/>
  <c r="D21" i="5"/>
  <c r="G168" i="5"/>
  <c r="H168" i="5" s="1"/>
  <c r="D162" i="5"/>
  <c r="D155" i="5"/>
  <c r="G148" i="5"/>
  <c r="H148" i="5" s="1"/>
  <c r="G141" i="5"/>
  <c r="H141" i="5" s="1"/>
  <c r="C136" i="5"/>
  <c r="D129" i="5"/>
  <c r="D123" i="5"/>
  <c r="C116" i="5"/>
  <c r="D108" i="5"/>
  <c r="D101" i="5"/>
  <c r="G94" i="5"/>
  <c r="H94" i="5" s="1"/>
  <c r="D87" i="5"/>
  <c r="C81" i="5"/>
  <c r="D68" i="5"/>
  <c r="G54" i="5"/>
  <c r="H54" i="5" s="1"/>
  <c r="G40" i="5"/>
  <c r="H40" i="5" s="1"/>
  <c r="C35" i="5"/>
  <c r="D28" i="5"/>
  <c r="C22" i="5"/>
  <c r="G14" i="5"/>
  <c r="H14" i="5" s="1"/>
  <c r="F7" i="5"/>
  <c r="G166" i="5"/>
  <c r="H166" i="5" s="1"/>
  <c r="D161" i="5"/>
  <c r="G154" i="5"/>
  <c r="H154" i="5" s="1"/>
  <c r="F147" i="5"/>
  <c r="D134" i="5"/>
  <c r="G127" i="5"/>
  <c r="H127" i="5" s="1"/>
  <c r="G122" i="5"/>
  <c r="H122" i="5" s="1"/>
  <c r="D115" i="5"/>
  <c r="D106" i="5"/>
  <c r="G99" i="5"/>
  <c r="H99" i="5" s="1"/>
  <c r="G92" i="5"/>
  <c r="H92" i="5" s="1"/>
  <c r="G85" i="5"/>
  <c r="H85" i="5" s="1"/>
  <c r="C80" i="5"/>
  <c r="C74" i="5"/>
  <c r="C168" i="5"/>
  <c r="G152" i="5"/>
  <c r="H152" i="5" s="1"/>
  <c r="G137" i="5"/>
  <c r="H137" i="5" s="1"/>
  <c r="C130" i="5"/>
  <c r="G123" i="5"/>
  <c r="H123" i="5" s="1"/>
  <c r="F105" i="5"/>
  <c r="G98" i="5"/>
  <c r="H98" i="5" s="1"/>
  <c r="G82" i="5"/>
  <c r="H82" i="5" s="1"/>
  <c r="G68" i="5"/>
  <c r="H68" i="5" s="1"/>
  <c r="D54" i="5"/>
  <c r="C40" i="5"/>
  <c r="D26" i="5"/>
  <c r="D166" i="5"/>
  <c r="D152" i="5"/>
  <c r="D144" i="5"/>
  <c r="D137" i="5"/>
  <c r="C123" i="5"/>
  <c r="C115" i="5"/>
  <c r="D105" i="5"/>
  <c r="D98" i="5"/>
  <c r="D82" i="5"/>
  <c r="C68" i="5"/>
  <c r="C54" i="5"/>
  <c r="C26" i="5"/>
  <c r="G11" i="5"/>
  <c r="H11" i="5" s="1"/>
  <c r="D172" i="5"/>
  <c r="G165" i="5"/>
  <c r="H165" i="5" s="1"/>
  <c r="C158" i="5"/>
  <c r="D151" i="5"/>
  <c r="D136" i="5"/>
  <c r="C122" i="5"/>
  <c r="D113" i="5"/>
  <c r="D96" i="5"/>
  <c r="D88" i="5"/>
  <c r="D81" i="5"/>
  <c r="D74" i="5"/>
  <c r="D67" i="5"/>
  <c r="C60" i="5"/>
  <c r="C53" i="5"/>
  <c r="C46" i="5"/>
  <c r="C39" i="5"/>
  <c r="C25" i="5"/>
  <c r="G10" i="5"/>
  <c r="H10" i="5" s="1"/>
  <c r="C172" i="5"/>
  <c r="D165" i="5"/>
  <c r="C151" i="5"/>
  <c r="D143" i="5"/>
  <c r="D127" i="5"/>
  <c r="G120" i="5"/>
  <c r="H120" i="5" s="1"/>
  <c r="C113" i="5"/>
  <c r="C96" i="5"/>
  <c r="C88" i="5"/>
  <c r="G80" i="5"/>
  <c r="H80" i="5" s="1"/>
  <c r="C67" i="5"/>
  <c r="G38" i="5"/>
  <c r="H38" i="5" s="1"/>
  <c r="D10" i="5"/>
  <c r="C165" i="5"/>
  <c r="G150" i="5"/>
  <c r="H150" i="5" s="1"/>
  <c r="C143" i="5"/>
  <c r="G134" i="5"/>
  <c r="H134" i="5" s="1"/>
  <c r="C127" i="5"/>
  <c r="D120" i="5"/>
  <c r="G110" i="5"/>
  <c r="H110" i="5" s="1"/>
  <c r="G95" i="5"/>
  <c r="H95" i="5" s="1"/>
  <c r="D80" i="5"/>
  <c r="G52" i="5"/>
  <c r="H52" i="5" s="1"/>
  <c r="D38" i="5"/>
  <c r="D31" i="5"/>
  <c r="G24" i="5"/>
  <c r="H24" i="5" s="1"/>
  <c r="D17" i="5"/>
  <c r="C10" i="5"/>
  <c r="D157" i="5"/>
  <c r="D150" i="5"/>
  <c r="D141" i="5"/>
  <c r="C134" i="5"/>
  <c r="C120" i="5"/>
  <c r="D110" i="5"/>
  <c r="D102" i="5"/>
  <c r="D95" i="5"/>
  <c r="C87" i="5"/>
  <c r="G66" i="5"/>
  <c r="H66" i="5" s="1"/>
  <c r="D59" i="5"/>
  <c r="D52" i="5"/>
  <c r="D45" i="5"/>
  <c r="C38" i="5"/>
  <c r="C31" i="5"/>
  <c r="D24" i="5"/>
  <c r="C17" i="5"/>
  <c r="G8" i="5"/>
  <c r="H8" i="5" s="1"/>
  <c r="G164" i="5"/>
  <c r="H164" i="5" s="1"/>
  <c r="C157" i="5"/>
  <c r="C150" i="5"/>
  <c r="C141" i="5"/>
  <c r="F133" i="5"/>
  <c r="G126" i="5"/>
  <c r="H126" i="5" s="1"/>
  <c r="F119" i="5"/>
  <c r="C110" i="5"/>
  <c r="C102" i="5"/>
  <c r="C95" i="5"/>
  <c r="G78" i="5"/>
  <c r="H78" i="5" s="1"/>
  <c r="D73" i="5"/>
  <c r="D66" i="5"/>
  <c r="C59" i="5"/>
  <c r="C52" i="5"/>
  <c r="C45" i="5"/>
  <c r="C24" i="5"/>
  <c r="G15" i="5"/>
  <c r="H15" i="5" s="1"/>
  <c r="D8" i="5"/>
  <c r="D171" i="5"/>
  <c r="D148" i="5"/>
  <c r="G140" i="5"/>
  <c r="H140" i="5" s="1"/>
  <c r="D133" i="5"/>
  <c r="D126" i="5"/>
  <c r="D119" i="5"/>
  <c r="G109" i="5"/>
  <c r="H109" i="5" s="1"/>
  <c r="D94" i="5"/>
  <c r="D85" i="5"/>
  <c r="D78" i="5"/>
  <c r="C73" i="5"/>
  <c r="C66" i="5"/>
  <c r="G57" i="5"/>
  <c r="H57" i="5" s="1"/>
  <c r="G50" i="5"/>
  <c r="H50" i="5" s="1"/>
  <c r="G43" i="5"/>
  <c r="H43" i="5" s="1"/>
  <c r="G36" i="5"/>
  <c r="H36" i="5" s="1"/>
  <c r="G29" i="5"/>
  <c r="H29" i="5" s="1"/>
  <c r="D15" i="5"/>
  <c r="C8" i="5"/>
  <c r="C171" i="5"/>
  <c r="D164" i="5"/>
  <c r="G155" i="5"/>
  <c r="H155" i="5" s="1"/>
  <c r="C148" i="5"/>
  <c r="D140" i="5"/>
  <c r="C133" i="5"/>
  <c r="C126" i="5"/>
  <c r="C119" i="5"/>
  <c r="D109" i="5"/>
  <c r="C94" i="5"/>
  <c r="C85" i="5"/>
  <c r="C78" i="5"/>
  <c r="G71" i="5"/>
  <c r="H71" i="5" s="1"/>
  <c r="G64" i="5"/>
  <c r="H64" i="5" s="1"/>
  <c r="D57" i="5"/>
  <c r="D50" i="5"/>
  <c r="D43" i="5"/>
  <c r="D36" i="5"/>
  <c r="D29" i="5"/>
  <c r="G22" i="5"/>
  <c r="H22" i="5" s="1"/>
  <c r="C15" i="5"/>
  <c r="D7" i="5"/>
  <c r="C164" i="5"/>
  <c r="C155" i="5"/>
  <c r="D147" i="5"/>
  <c r="C140" i="5"/>
  <c r="C109" i="5"/>
  <c r="C101" i="5"/>
  <c r="D92" i="5"/>
  <c r="D71" i="5"/>
  <c r="D64" i="5"/>
  <c r="C57" i="5"/>
  <c r="C50" i="5"/>
  <c r="C43" i="5"/>
  <c r="C36" i="5"/>
  <c r="C29" i="5"/>
  <c r="D22" i="5"/>
  <c r="D14" i="5"/>
  <c r="C7" i="5"/>
  <c r="G169" i="5"/>
  <c r="H169" i="5" s="1"/>
  <c r="G162" i="5"/>
  <c r="H162" i="5" s="1"/>
  <c r="C147" i="5"/>
  <c r="G124" i="5"/>
  <c r="H124" i="5" s="1"/>
  <c r="G108" i="5"/>
  <c r="H108" i="5" s="1"/>
  <c r="C92" i="5"/>
  <c r="G84" i="5"/>
  <c r="H84" i="5" s="1"/>
  <c r="F77" i="5"/>
  <c r="C71" i="5"/>
  <c r="C64" i="5"/>
  <c r="G56" i="5"/>
  <c r="H56" i="5" s="1"/>
  <c r="F49" i="5"/>
  <c r="G42" i="5"/>
  <c r="H42" i="5" s="1"/>
  <c r="F35" i="5"/>
  <c r="G28" i="5"/>
  <c r="H28" i="5" s="1"/>
  <c r="F21" i="5"/>
  <c r="C14" i="5"/>
  <c r="C169" i="5"/>
  <c r="F161" i="5"/>
  <c r="C154" i="5"/>
  <c r="D138" i="5"/>
  <c r="C124" i="5"/>
  <c r="D116" i="5"/>
  <c r="G106" i="5"/>
  <c r="H106" i="5" s="1"/>
  <c r="C99" i="5"/>
  <c r="D91" i="5"/>
  <c r="C84" i="5"/>
  <c r="C77" i="5"/>
  <c r="D70" i="5"/>
  <c r="D63" i="5"/>
  <c r="C56" i="5"/>
  <c r="C49" i="5"/>
  <c r="C42" i="5"/>
  <c r="C21" i="5"/>
  <c r="D12" i="5"/>
  <c r="D168" i="5"/>
  <c r="C161" i="5"/>
  <c r="C138" i="5"/>
  <c r="D130" i="5"/>
  <c r="C106" i="5"/>
  <c r="C91" i="5"/>
  <c r="C70" i="5"/>
  <c r="C63" i="5"/>
  <c r="D40" i="5"/>
  <c r="G26" i="5"/>
  <c r="H26" i="5" s="1"/>
  <c r="C12" i="5"/>
  <c r="D32" i="5"/>
  <c r="C152" i="5"/>
  <c r="F63" i="5"/>
  <c r="D124" i="5"/>
  <c r="D154" i="5"/>
  <c r="G67" i="5"/>
  <c r="H67" i="5" s="1"/>
  <c r="F91" i="5"/>
  <c r="C129" i="5"/>
  <c r="D35" i="5"/>
  <c r="G96" i="5"/>
  <c r="H96" i="5" s="1"/>
  <c r="D158" i="5"/>
  <c r="C11" i="5"/>
  <c r="D39" i="5"/>
  <c r="G70" i="5"/>
  <c r="H70" i="5" s="1"/>
  <c r="C98" i="5"/>
  <c r="D11" i="5"/>
  <c r="G39" i="5"/>
  <c r="H39" i="5" s="1"/>
  <c r="D99" i="5"/>
  <c r="G12" i="5"/>
  <c r="H12" i="5" s="1"/>
  <c r="D42" i="5"/>
  <c r="G136" i="5"/>
  <c r="H136" i="5" s="1"/>
  <c r="C162" i="5"/>
  <c r="C18" i="5"/>
  <c r="D46" i="5"/>
  <c r="C137" i="5"/>
  <c r="D18" i="5"/>
  <c r="C105" i="5"/>
  <c r="G138" i="5"/>
  <c r="H138" i="5" s="1"/>
  <c r="H58" i="63" l="1"/>
  <c r="F40" i="61"/>
  <c r="F21" i="52"/>
  <c r="F22" i="52" s="1"/>
  <c r="AL42" i="61"/>
  <c r="U17" i="61"/>
  <c r="U18" i="61" s="1"/>
  <c r="U23" i="61" s="1"/>
  <c r="AJ40" i="61"/>
  <c r="AI34" i="61"/>
  <c r="AJ34" i="61" s="1"/>
  <c r="AI36" i="61"/>
  <c r="AJ36" i="61" s="1"/>
  <c r="AI29" i="61"/>
  <c r="AJ29" i="61" s="1"/>
  <c r="L26" i="61"/>
  <c r="Y17" i="61"/>
  <c r="Z17" i="61" s="1"/>
  <c r="AI30" i="61"/>
  <c r="AJ30" i="61" s="1"/>
  <c r="AL26" i="61"/>
  <c r="H14" i="57"/>
  <c r="AI35" i="61"/>
  <c r="AJ35" i="61" s="1"/>
  <c r="H27" i="57"/>
  <c r="AJ26" i="61"/>
  <c r="AJ25" i="61"/>
  <c r="AJ17" i="61"/>
  <c r="AJ42" i="61"/>
  <c r="H37" i="61"/>
  <c r="AE36" i="61"/>
  <c r="AF36" i="61" s="1"/>
  <c r="AF25" i="61"/>
  <c r="AF17" i="61"/>
  <c r="AE31" i="61"/>
  <c r="AF31" i="61" s="1"/>
  <c r="AF40" i="61"/>
  <c r="AF37" i="61"/>
  <c r="N25" i="61"/>
  <c r="AF42" i="61"/>
  <c r="AE29" i="61"/>
  <c r="AF29" i="61" s="1"/>
  <c r="AE34" i="61"/>
  <c r="L17" i="61"/>
  <c r="AE35" i="61"/>
  <c r="AF35" i="61" s="1"/>
  <c r="N26" i="61"/>
  <c r="H15" i="57"/>
  <c r="AI18" i="61"/>
  <c r="AI23" i="61" s="1"/>
  <c r="AJ23" i="61" s="1"/>
  <c r="AE30" i="61"/>
  <c r="AF30" i="61" s="1"/>
  <c r="AE18" i="61"/>
  <c r="AE23" i="61" s="1"/>
  <c r="AE24" i="61" s="1"/>
  <c r="AF24" i="61" s="1"/>
  <c r="L25" i="61"/>
  <c r="AI31" i="61"/>
  <c r="AJ31" i="61" s="1"/>
  <c r="J25" i="61"/>
  <c r="AD40" i="61"/>
  <c r="P25" i="61"/>
  <c r="AC34" i="61"/>
  <c r="AD34" i="61" s="1"/>
  <c r="AK31" i="61"/>
  <c r="AL31" i="61" s="1"/>
  <c r="AK35" i="61"/>
  <c r="AL35" i="61" s="1"/>
  <c r="D17" i="61"/>
  <c r="AD25" i="61"/>
  <c r="AC35" i="61"/>
  <c r="AD35" i="61" s="1"/>
  <c r="D40" i="61"/>
  <c r="AD42" i="61"/>
  <c r="AC31" i="61"/>
  <c r="AD31" i="61" s="1"/>
  <c r="N17" i="61"/>
  <c r="T17" i="61"/>
  <c r="AC36" i="61"/>
  <c r="AD36" i="61" s="1"/>
  <c r="O31" i="61"/>
  <c r="P31" i="61" s="1"/>
  <c r="D37" i="61"/>
  <c r="AL17" i="61"/>
  <c r="O36" i="61"/>
  <c r="P36" i="61" s="1"/>
  <c r="AD37" i="61"/>
  <c r="T37" i="61"/>
  <c r="H17" i="61"/>
  <c r="P37" i="61"/>
  <c r="O29" i="61"/>
  <c r="P42" i="61"/>
  <c r="AK36" i="61"/>
  <c r="AL36" i="61" s="1"/>
  <c r="P17" i="61"/>
  <c r="AK30" i="61"/>
  <c r="AL30" i="61" s="1"/>
  <c r="O35" i="61"/>
  <c r="P35" i="61" s="1"/>
  <c r="AL37" i="61"/>
  <c r="AL40" i="61"/>
  <c r="O34" i="61"/>
  <c r="P34" i="61" s="1"/>
  <c r="AL25" i="61"/>
  <c r="AK29" i="61"/>
  <c r="AL29" i="61" s="1"/>
  <c r="M30" i="61"/>
  <c r="N30" i="61" s="1"/>
  <c r="O18" i="61"/>
  <c r="O23" i="61" s="1"/>
  <c r="O24" i="61" s="1"/>
  <c r="P24" i="61" s="1"/>
  <c r="AD26" i="61"/>
  <c r="AD17" i="61"/>
  <c r="AC30" i="61"/>
  <c r="AD30" i="61" s="1"/>
  <c r="P26" i="61"/>
  <c r="N42" i="61"/>
  <c r="X37" i="61"/>
  <c r="F37" i="61"/>
  <c r="Q30" i="61"/>
  <c r="R30" i="61" s="1"/>
  <c r="C25" i="61"/>
  <c r="C15" i="61"/>
  <c r="X26" i="61"/>
  <c r="U34" i="61"/>
  <c r="U29" i="61"/>
  <c r="V40" i="61"/>
  <c r="U36" i="61"/>
  <c r="V36" i="61" s="1"/>
  <c r="U35" i="61"/>
  <c r="V35" i="61" s="1"/>
  <c r="U31" i="61"/>
  <c r="V31" i="61" s="1"/>
  <c r="P40" i="61"/>
  <c r="AA35" i="61"/>
  <c r="AB35" i="61" s="1"/>
  <c r="AA31" i="61"/>
  <c r="AB31" i="61" s="1"/>
  <c r="AA36" i="61"/>
  <c r="AB36" i="61" s="1"/>
  <c r="AB26" i="61"/>
  <c r="AA34" i="61"/>
  <c r="AB40" i="61"/>
  <c r="AA29" i="61"/>
  <c r="AA18" i="61"/>
  <c r="AA23" i="61" s="1"/>
  <c r="AK18" i="61"/>
  <c r="AK23" i="61" s="1"/>
  <c r="AH29" i="61"/>
  <c r="AG32" i="61"/>
  <c r="AB25" i="61"/>
  <c r="AG14" i="61"/>
  <c r="AG15" i="61" s="1"/>
  <c r="AG17" i="61"/>
  <c r="AG38" i="61"/>
  <c r="AH34" i="61"/>
  <c r="K31" i="61"/>
  <c r="L31" i="61" s="1"/>
  <c r="K36" i="61"/>
  <c r="L36" i="61" s="1"/>
  <c r="K18" i="61"/>
  <c r="K23" i="61" s="1"/>
  <c r="K35" i="61"/>
  <c r="L35" i="61" s="1"/>
  <c r="K34" i="61"/>
  <c r="K29" i="61"/>
  <c r="X25" i="61"/>
  <c r="K30" i="61"/>
  <c r="L30" i="61" s="1"/>
  <c r="V26" i="61"/>
  <c r="V37" i="61"/>
  <c r="AA30" i="61"/>
  <c r="AB30" i="61" s="1"/>
  <c r="AB42" i="61"/>
  <c r="AB17" i="61"/>
  <c r="G36" i="61"/>
  <c r="H36" i="61" s="1"/>
  <c r="G18" i="61"/>
  <c r="G23" i="61" s="1"/>
  <c r="G31" i="61"/>
  <c r="H31" i="61" s="1"/>
  <c r="G34" i="61"/>
  <c r="G35" i="61"/>
  <c r="H35" i="61" s="1"/>
  <c r="G29" i="61"/>
  <c r="F42" i="61"/>
  <c r="V25" i="61"/>
  <c r="Q35" i="61"/>
  <c r="R35" i="61" s="1"/>
  <c r="R40" i="61"/>
  <c r="Q34" i="61"/>
  <c r="Q29" i="61"/>
  <c r="Q18" i="61"/>
  <c r="Q23" i="61" s="1"/>
  <c r="Q36" i="61"/>
  <c r="R36" i="61" s="1"/>
  <c r="Q31" i="61"/>
  <c r="R31" i="61" s="1"/>
  <c r="S34" i="61"/>
  <c r="S29" i="61"/>
  <c r="T40" i="61"/>
  <c r="S36" i="61"/>
  <c r="T36" i="61" s="1"/>
  <c r="S35" i="61"/>
  <c r="T35" i="61" s="1"/>
  <c r="S31" i="61"/>
  <c r="T31" i="61" s="1"/>
  <c r="S18" i="61"/>
  <c r="S23" i="61" s="1"/>
  <c r="X17" i="61"/>
  <c r="U30" i="61"/>
  <c r="V30" i="61" s="1"/>
  <c r="V42" i="61"/>
  <c r="R37" i="61"/>
  <c r="W31" i="61"/>
  <c r="X31" i="61" s="1"/>
  <c r="X40" i="61"/>
  <c r="W36" i="61"/>
  <c r="X36" i="61" s="1"/>
  <c r="W29" i="61"/>
  <c r="W35" i="61"/>
  <c r="X35" i="61" s="1"/>
  <c r="W18" i="61"/>
  <c r="W23" i="61" s="1"/>
  <c r="W34" i="61"/>
  <c r="Z40" i="61"/>
  <c r="Y31" i="61"/>
  <c r="Z31" i="61" s="1"/>
  <c r="Y36" i="61"/>
  <c r="Z36" i="61" s="1"/>
  <c r="Y29" i="61"/>
  <c r="Y35" i="61"/>
  <c r="Z35" i="61" s="1"/>
  <c r="Z37" i="61"/>
  <c r="Y34" i="61"/>
  <c r="Z42" i="61"/>
  <c r="E34" i="61"/>
  <c r="E29" i="61"/>
  <c r="E18" i="61"/>
  <c r="E23" i="61" s="1"/>
  <c r="E31" i="61"/>
  <c r="F31" i="61" s="1"/>
  <c r="E35" i="61"/>
  <c r="F35" i="61" s="1"/>
  <c r="E36" i="61"/>
  <c r="F36" i="61" s="1"/>
  <c r="AA41" i="61"/>
  <c r="K41" i="61"/>
  <c r="Y41" i="61"/>
  <c r="I41" i="61"/>
  <c r="W41" i="61"/>
  <c r="G41" i="61"/>
  <c r="D41" i="61"/>
  <c r="AG41" i="61"/>
  <c r="AE41" i="61"/>
  <c r="AC41" i="61"/>
  <c r="U41" i="61"/>
  <c r="S41" i="61"/>
  <c r="E41" i="61"/>
  <c r="AK41" i="61"/>
  <c r="AI41" i="61"/>
  <c r="Q41" i="61"/>
  <c r="O41" i="61"/>
  <c r="P41" i="61" s="1"/>
  <c r="M41" i="61"/>
  <c r="Z26" i="61"/>
  <c r="H25" i="61"/>
  <c r="Z25" i="61"/>
  <c r="AB37" i="61"/>
  <c r="T26" i="61"/>
  <c r="W30" i="61"/>
  <c r="X30" i="61" s="1"/>
  <c r="H40" i="61"/>
  <c r="R17" i="61"/>
  <c r="T42" i="61"/>
  <c r="I31" i="61"/>
  <c r="J31" i="61" s="1"/>
  <c r="I18" i="61"/>
  <c r="I23" i="61" s="1"/>
  <c r="I36" i="61"/>
  <c r="J36" i="61" s="1"/>
  <c r="J37" i="61"/>
  <c r="I34" i="61"/>
  <c r="L40" i="61"/>
  <c r="J40" i="61"/>
  <c r="J42" i="61"/>
  <c r="I35" i="61"/>
  <c r="J35" i="61" s="1"/>
  <c r="I29" i="61"/>
  <c r="L37" i="61"/>
  <c r="G30" i="61"/>
  <c r="H30" i="61" s="1"/>
  <c r="F25" i="61"/>
  <c r="R42" i="61"/>
  <c r="H26" i="61"/>
  <c r="R26" i="61"/>
  <c r="E30" i="61"/>
  <c r="F30" i="61" s="1"/>
  <c r="V17" i="61"/>
  <c r="F26" i="61"/>
  <c r="T25" i="61"/>
  <c r="AL34" i="61"/>
  <c r="F17" i="61"/>
  <c r="J17" i="61"/>
  <c r="M36" i="61"/>
  <c r="N36" i="61" s="1"/>
  <c r="M18" i="61"/>
  <c r="M23" i="61" s="1"/>
  <c r="M35" i="61"/>
  <c r="N35" i="61" s="1"/>
  <c r="M31" i="61"/>
  <c r="N31" i="61" s="1"/>
  <c r="M29" i="61"/>
  <c r="N40" i="61"/>
  <c r="M34" i="61"/>
  <c r="AC18" i="61"/>
  <c r="AC23" i="61" s="1"/>
  <c r="I30" i="61"/>
  <c r="J30" i="61" s="1"/>
  <c r="C18" i="61"/>
  <c r="C23" i="61" s="1"/>
  <c r="D42" i="61"/>
  <c r="C34" i="61"/>
  <c r="C29" i="61"/>
  <c r="C35" i="61"/>
  <c r="D35" i="61" s="1"/>
  <c r="C31" i="61"/>
  <c r="D31" i="61" s="1"/>
  <c r="C36" i="61"/>
  <c r="D36" i="61" s="1"/>
  <c r="C30" i="61"/>
  <c r="D30" i="61" s="1"/>
  <c r="J16" i="55"/>
  <c r="F35" i="54" s="1"/>
  <c r="J35" i="54" s="1"/>
  <c r="I44" i="58"/>
  <c r="I43" i="58"/>
  <c r="I42" i="58"/>
  <c r="I54" i="58"/>
  <c r="I41" i="58"/>
  <c r="I53" i="58"/>
  <c r="I40" i="58"/>
  <c r="I52" i="58"/>
  <c r="I38" i="58"/>
  <c r="I51" i="58"/>
  <c r="I37" i="58"/>
  <c r="I36" i="58"/>
  <c r="I50" i="58"/>
  <c r="I49" i="58"/>
  <c r="I48" i="58"/>
  <c r="I47" i="58"/>
  <c r="I46" i="58"/>
  <c r="I45" i="58"/>
  <c r="C748" i="48"/>
  <c r="J749" i="48"/>
  <c r="C910" i="48"/>
  <c r="C827" i="48"/>
  <c r="J911" i="48"/>
  <c r="J828" i="48"/>
  <c r="H879" i="48"/>
  <c r="C663" i="48"/>
  <c r="C677" i="48"/>
  <c r="J664" i="48"/>
  <c r="J678" i="48"/>
  <c r="H37" i="5"/>
  <c r="K140" i="5"/>
  <c r="L140" i="5" s="1"/>
  <c r="H65" i="5"/>
  <c r="H13" i="5"/>
  <c r="H79" i="5"/>
  <c r="H83" i="5"/>
  <c r="H149" i="5"/>
  <c r="H93" i="5"/>
  <c r="H27" i="5"/>
  <c r="J332" i="48"/>
  <c r="F23" i="62"/>
  <c r="G23" i="62" s="1"/>
  <c r="H23" i="62" s="1"/>
  <c r="J348" i="48"/>
  <c r="F22" i="62"/>
  <c r="G22" i="62" s="1"/>
  <c r="H22" i="62" s="1"/>
  <c r="F24" i="62"/>
  <c r="G24" i="62" s="1"/>
  <c r="H24" i="62" s="1"/>
  <c r="F21" i="62"/>
  <c r="G21" i="62" s="1"/>
  <c r="H21" i="62" s="1"/>
  <c r="F19" i="62"/>
  <c r="G19" i="62" s="1"/>
  <c r="H19" i="62" s="1"/>
  <c r="F20" i="62"/>
  <c r="G20" i="62" s="1"/>
  <c r="H20" i="62" s="1"/>
  <c r="F26" i="62"/>
  <c r="G26" i="62" s="1"/>
  <c r="H26" i="62" s="1"/>
  <c r="F25" i="62"/>
  <c r="G25" i="62" s="1"/>
  <c r="H25" i="62" s="1"/>
  <c r="J380" i="48"/>
  <c r="C347" i="48"/>
  <c r="C331" i="48"/>
  <c r="C379" i="48"/>
  <c r="H41" i="5"/>
  <c r="H107" i="5"/>
  <c r="H23" i="5"/>
  <c r="H97" i="5"/>
  <c r="H51" i="5"/>
  <c r="H55" i="5"/>
  <c r="H121" i="5"/>
  <c r="H139" i="5"/>
  <c r="H125" i="5"/>
  <c r="H69" i="5"/>
  <c r="H9" i="5"/>
  <c r="H153" i="5"/>
  <c r="H167" i="5"/>
  <c r="J142" i="5"/>
  <c r="H163" i="5"/>
  <c r="H135" i="5"/>
  <c r="O32" i="61" l="1"/>
  <c r="Y18" i="61"/>
  <c r="Y23" i="61" s="1"/>
  <c r="Z23" i="61" s="1"/>
  <c r="H17" i="57"/>
  <c r="L14" i="57" s="1"/>
  <c r="M14" i="57" s="1"/>
  <c r="AF23" i="61"/>
  <c r="AE38" i="61"/>
  <c r="AI24" i="61"/>
  <c r="AJ24" i="61" s="1"/>
  <c r="AE32" i="61"/>
  <c r="AI38" i="61"/>
  <c r="P23" i="61"/>
  <c r="P29" i="61"/>
  <c r="AK38" i="61"/>
  <c r="AF34" i="61"/>
  <c r="AI32" i="61"/>
  <c r="O38" i="61"/>
  <c r="AC32" i="61"/>
  <c r="AC38" i="61"/>
  <c r="AK32" i="61"/>
  <c r="AB41" i="61"/>
  <c r="AA43" i="61"/>
  <c r="T29" i="61"/>
  <c r="S32" i="61"/>
  <c r="V23" i="61"/>
  <c r="U24" i="61"/>
  <c r="V24" i="61" s="1"/>
  <c r="T34" i="61"/>
  <c r="S38" i="61"/>
  <c r="AC24" i="61"/>
  <c r="AD24" i="61" s="1"/>
  <c r="AD23" i="61"/>
  <c r="F23" i="61"/>
  <c r="E24" i="61"/>
  <c r="F24" i="61" s="1"/>
  <c r="L23" i="61"/>
  <c r="K24" i="61"/>
  <c r="L24" i="61" s="1"/>
  <c r="M32" i="61"/>
  <c r="N29" i="61"/>
  <c r="AE43" i="61"/>
  <c r="AF41" i="61"/>
  <c r="AG43" i="61"/>
  <c r="AH41" i="61"/>
  <c r="Y38" i="61"/>
  <c r="Z34" i="61"/>
  <c r="AE27" i="61"/>
  <c r="D25" i="61"/>
  <c r="O27" i="61"/>
  <c r="AH17" i="61"/>
  <c r="AG18" i="61"/>
  <c r="AG23" i="61" s="1"/>
  <c r="O43" i="61"/>
  <c r="M24" i="61"/>
  <c r="N24" i="61" s="1"/>
  <c r="N23" i="61"/>
  <c r="H41" i="61"/>
  <c r="G43" i="61"/>
  <c r="T23" i="61"/>
  <c r="S24" i="61"/>
  <c r="T24" i="61" s="1"/>
  <c r="D34" i="61"/>
  <c r="C38" i="61"/>
  <c r="W38" i="61"/>
  <c r="X34" i="61"/>
  <c r="G38" i="61"/>
  <c r="H34" i="61"/>
  <c r="Q43" i="61"/>
  <c r="R41" i="61"/>
  <c r="W24" i="61"/>
  <c r="X24" i="61" s="1"/>
  <c r="X23" i="61"/>
  <c r="AL23" i="61"/>
  <c r="AK24" i="61"/>
  <c r="AL24" i="61" s="1"/>
  <c r="D23" i="61"/>
  <c r="C24" i="61"/>
  <c r="D24" i="61" s="1"/>
  <c r="K32" i="61"/>
  <c r="L29" i="61"/>
  <c r="AK43" i="61"/>
  <c r="AL41" i="61"/>
  <c r="X29" i="61"/>
  <c r="W32" i="61"/>
  <c r="AB29" i="61"/>
  <c r="AA32" i="61"/>
  <c r="T41" i="61"/>
  <c r="S43" i="61"/>
  <c r="AA38" i="61"/>
  <c r="AB34" i="61"/>
  <c r="M38" i="61"/>
  <c r="N34" i="61"/>
  <c r="V41" i="61"/>
  <c r="U43" i="61"/>
  <c r="J34" i="61"/>
  <c r="I38" i="61"/>
  <c r="X41" i="61"/>
  <c r="W43" i="61"/>
  <c r="Z29" i="61"/>
  <c r="Y32" i="61"/>
  <c r="J41" i="61"/>
  <c r="I43" i="61"/>
  <c r="Z41" i="61"/>
  <c r="Y43" i="61"/>
  <c r="G32" i="61"/>
  <c r="H29" i="61"/>
  <c r="AI43" i="61"/>
  <c r="AJ41" i="61"/>
  <c r="H23" i="61"/>
  <c r="G24" i="61"/>
  <c r="H24" i="61" s="1"/>
  <c r="AB23" i="61"/>
  <c r="AA24" i="61"/>
  <c r="AB24" i="61" s="1"/>
  <c r="K38" i="61"/>
  <c r="L34" i="61"/>
  <c r="F41" i="61"/>
  <c r="E43" i="61"/>
  <c r="E32" i="61"/>
  <c r="F29" i="61"/>
  <c r="Q24" i="61"/>
  <c r="R24" i="61" s="1"/>
  <c r="R23" i="61"/>
  <c r="V29" i="61"/>
  <c r="U32" i="61"/>
  <c r="E38" i="61"/>
  <c r="F34" i="61"/>
  <c r="R29" i="61"/>
  <c r="Q32" i="61"/>
  <c r="U38" i="61"/>
  <c r="V34" i="61"/>
  <c r="I32" i="61"/>
  <c r="J29" i="61"/>
  <c r="AC43" i="61"/>
  <c r="AD41" i="61"/>
  <c r="R34" i="61"/>
  <c r="Q38" i="61"/>
  <c r="D29" i="61"/>
  <c r="C32" i="61"/>
  <c r="J23" i="61"/>
  <c r="I24" i="61"/>
  <c r="J24" i="61" s="1"/>
  <c r="M43" i="61"/>
  <c r="N41" i="61"/>
  <c r="L41" i="61"/>
  <c r="K43" i="61"/>
  <c r="I135" i="5"/>
  <c r="P44" i="61" l="1"/>
  <c r="O45" i="61" s="1"/>
  <c r="G13" i="54" s="1"/>
  <c r="J13" i="54" s="1"/>
  <c r="M27" i="61"/>
  <c r="M44" i="61" s="1"/>
  <c r="M48" i="61" s="1"/>
  <c r="M49" i="61" s="1"/>
  <c r="AI27" i="61"/>
  <c r="Y24" i="61"/>
  <c r="Z24" i="61" s="1"/>
  <c r="Z44" i="61" s="1"/>
  <c r="Y45" i="61" s="1"/>
  <c r="AJ44" i="61"/>
  <c r="AI45" i="61" s="1"/>
  <c r="AC27" i="61"/>
  <c r="AC44" i="61" s="1"/>
  <c r="AC48" i="61" s="1"/>
  <c r="AC49" i="61" s="1"/>
  <c r="AC50" i="61" s="1"/>
  <c r="AC51" i="61" s="1"/>
  <c r="AF44" i="61"/>
  <c r="AE45" i="61" s="1"/>
  <c r="J44" i="61"/>
  <c r="I45" i="61" s="1"/>
  <c r="AB44" i="61"/>
  <c r="AA45" i="61" s="1"/>
  <c r="G8" i="54" s="1"/>
  <c r="X44" i="61"/>
  <c r="W45" i="61" s="1"/>
  <c r="G9" i="54" s="1"/>
  <c r="J9" i="54" s="1"/>
  <c r="R44" i="61"/>
  <c r="Q45" i="61" s="1"/>
  <c r="G12" i="54" s="1"/>
  <c r="J12" i="54" s="1"/>
  <c r="V44" i="61"/>
  <c r="U45" i="61" s="1"/>
  <c r="F44" i="61"/>
  <c r="E45" i="61" s="1"/>
  <c r="AK27" i="61"/>
  <c r="AK44" i="61" s="1"/>
  <c r="AK48" i="61" s="1"/>
  <c r="AK49" i="61" s="1"/>
  <c r="AK50" i="61" s="1"/>
  <c r="AK51" i="61" s="1"/>
  <c r="AE44" i="61"/>
  <c r="AE48" i="61" s="1"/>
  <c r="AE49" i="61" s="1"/>
  <c r="AE50" i="61" s="1"/>
  <c r="AE51" i="61" s="1"/>
  <c r="U27" i="61"/>
  <c r="U44" i="61" s="1"/>
  <c r="U48" i="61" s="1"/>
  <c r="U49" i="61" s="1"/>
  <c r="U50" i="61" s="1"/>
  <c r="U51" i="61" s="1"/>
  <c r="AD44" i="61"/>
  <c r="AC45" i="61" s="1"/>
  <c r="N44" i="61"/>
  <c r="M45" i="61" s="1"/>
  <c r="E27" i="61"/>
  <c r="E44" i="61" s="1"/>
  <c r="E48" i="61" s="1"/>
  <c r="E49" i="61" s="1"/>
  <c r="C27" i="61"/>
  <c r="C44" i="61" s="1"/>
  <c r="D44" i="61"/>
  <c r="C45" i="61" s="1"/>
  <c r="W27" i="61"/>
  <c r="W44" i="61" s="1"/>
  <c r="W48" i="61" s="1"/>
  <c r="W49" i="61" s="1"/>
  <c r="W50" i="61" s="1"/>
  <c r="W51" i="61" s="1"/>
  <c r="T44" i="61"/>
  <c r="S45" i="61" s="1"/>
  <c r="AL44" i="61"/>
  <c r="AK45" i="61" s="1"/>
  <c r="I27" i="61"/>
  <c r="I44" i="61" s="1"/>
  <c r="I48" i="61" s="1"/>
  <c r="I49" i="61" s="1"/>
  <c r="H44" i="61"/>
  <c r="G45" i="61" s="1"/>
  <c r="S27" i="61"/>
  <c r="S44" i="61" s="1"/>
  <c r="S48" i="61" s="1"/>
  <c r="S49" i="61" s="1"/>
  <c r="S50" i="61" s="1"/>
  <c r="S51" i="61" s="1"/>
  <c r="AA27" i="61"/>
  <c r="AA44" i="61" s="1"/>
  <c r="AA48" i="61" s="1"/>
  <c r="AA49" i="61" s="1"/>
  <c r="AA50" i="61" s="1"/>
  <c r="G27" i="61"/>
  <c r="G44" i="61" s="1"/>
  <c r="G48" i="61" s="1"/>
  <c r="G49" i="61" s="1"/>
  <c r="O44" i="61"/>
  <c r="O48" i="61" s="1"/>
  <c r="O49" i="61" s="1"/>
  <c r="O50" i="61" s="1"/>
  <c r="O51" i="61" s="1"/>
  <c r="AG24" i="61"/>
  <c r="AH24" i="61" s="1"/>
  <c r="AH23" i="61"/>
  <c r="L44" i="61"/>
  <c r="K45" i="61" s="1"/>
  <c r="Q27" i="61"/>
  <c r="Q44" i="61" s="1"/>
  <c r="Q48" i="61" s="1"/>
  <c r="Q49" i="61" s="1"/>
  <c r="Q50" i="61" s="1"/>
  <c r="Q51" i="61" s="1"/>
  <c r="AI44" i="61"/>
  <c r="AI48" i="61" s="1"/>
  <c r="AI49" i="61" s="1"/>
  <c r="AI50" i="61" s="1"/>
  <c r="AI51" i="61" s="1"/>
  <c r="K27" i="61"/>
  <c r="K44" i="61" s="1"/>
  <c r="K48" i="61" s="1"/>
  <c r="K49" i="61" s="1"/>
  <c r="G16" i="54" l="1"/>
  <c r="Y27" i="61"/>
  <c r="Y44" i="61" s="1"/>
  <c r="Y48" i="61" s="1"/>
  <c r="Y49" i="61" s="1"/>
  <c r="Y50" i="61" s="1"/>
  <c r="Y51" i="61" s="1"/>
  <c r="G17" i="54"/>
  <c r="AH44" i="61"/>
  <c r="AG45" i="61" s="1"/>
  <c r="G7" i="54" s="1"/>
  <c r="J7" i="54" s="1"/>
  <c r="B7" i="43"/>
  <c r="E50" i="61"/>
  <c r="E51" i="61" s="1"/>
  <c r="B14" i="43"/>
  <c r="C14" i="43" s="1"/>
  <c r="F545" i="30" s="1"/>
  <c r="H545" i="30" s="1"/>
  <c r="G50" i="61"/>
  <c r="G51" i="61" s="1"/>
  <c r="B17" i="43"/>
  <c r="C17" i="43" s="1"/>
  <c r="F548" i="30" s="1"/>
  <c r="H548" i="30" s="1"/>
  <c r="B10" i="43"/>
  <c r="C10" i="43" s="1"/>
  <c r="F541" i="30" s="1"/>
  <c r="H541" i="30" s="1"/>
  <c r="K50" i="61"/>
  <c r="K51" i="61" s="1"/>
  <c r="B9" i="43"/>
  <c r="C48" i="61"/>
  <c r="C49" i="61" s="1"/>
  <c r="AA54" i="61"/>
  <c r="AA51" i="61"/>
  <c r="B13" i="43"/>
  <c r="B12" i="43"/>
  <c r="C12" i="43" s="1"/>
  <c r="F538" i="30" s="1"/>
  <c r="H538" i="30" s="1"/>
  <c r="I50" i="61"/>
  <c r="I51" i="61" s="1"/>
  <c r="B5" i="43"/>
  <c r="B16" i="43"/>
  <c r="B8" i="43"/>
  <c r="C8" i="43" s="1"/>
  <c r="F542" i="30" s="1"/>
  <c r="H542" i="30" s="1"/>
  <c r="M50" i="61"/>
  <c r="M51" i="61" s="1"/>
  <c r="AG27" i="61"/>
  <c r="AG44" i="61" s="1"/>
  <c r="AG48" i="61" s="1"/>
  <c r="AG49" i="61" s="1"/>
  <c r="AG50" i="61" s="1"/>
  <c r="B15" i="43" l="1"/>
  <c r="C15" i="43" s="1"/>
  <c r="F546" i="30" s="1"/>
  <c r="H546" i="30" s="1"/>
  <c r="B6" i="43"/>
  <c r="C6" i="43" s="1"/>
  <c r="B19" i="43"/>
  <c r="C19" i="43" s="1"/>
  <c r="F549" i="30" s="1"/>
  <c r="H549" i="30" s="1"/>
  <c r="B11" i="43"/>
  <c r="C11" i="43" s="1"/>
  <c r="F539" i="30" s="1"/>
  <c r="H539" i="30" s="1"/>
  <c r="B18" i="43"/>
  <c r="C18" i="43" s="1"/>
  <c r="C50" i="61"/>
  <c r="C51" i="61" s="1"/>
  <c r="E10" i="43"/>
  <c r="C9" i="43"/>
  <c r="F543" i="30" s="1"/>
  <c r="H543" i="30" s="1"/>
  <c r="B24" i="43"/>
  <c r="E13" i="43"/>
  <c r="C13" i="43"/>
  <c r="AG54" i="61"/>
  <c r="AG51" i="61"/>
  <c r="B25" i="43"/>
  <c r="B33" i="43"/>
  <c r="B29" i="43"/>
  <c r="B22" i="43"/>
  <c r="C5" i="43"/>
  <c r="B28" i="43"/>
  <c r="C16" i="43"/>
  <c r="C7" i="43"/>
  <c r="B23" i="43" l="1"/>
  <c r="B37" i="43"/>
  <c r="B30" i="43"/>
  <c r="B34" i="43"/>
  <c r="B31" i="43"/>
  <c r="F551" i="30" s="1"/>
  <c r="H551" i="30" s="1"/>
  <c r="B35" i="43"/>
  <c r="B32" i="43"/>
  <c r="B26" i="43"/>
  <c r="B36" i="43"/>
  <c r="B27" i="43"/>
  <c r="G12" i="1"/>
  <c r="C24" i="43"/>
  <c r="F544" i="30"/>
  <c r="H544" i="30" s="1"/>
  <c r="F536" i="30"/>
  <c r="H536" i="30" s="1"/>
  <c r="C27" i="43"/>
  <c r="C28" i="43"/>
  <c r="F547" i="30"/>
  <c r="H547" i="30" s="1"/>
  <c r="C34" i="43"/>
  <c r="C25" i="43"/>
  <c r="F540" i="30"/>
  <c r="H540" i="30" s="1"/>
  <c r="C29" i="43"/>
  <c r="C22" i="43"/>
  <c r="C33" i="43"/>
  <c r="C32" i="43"/>
  <c r="C23" i="43"/>
  <c r="C31" i="43"/>
  <c r="C36" i="43"/>
  <c r="C35" i="43"/>
  <c r="C26" i="43"/>
  <c r="C30" i="43"/>
  <c r="F537" i="30"/>
  <c r="H537" i="30" s="1"/>
  <c r="E8" i="43"/>
  <c r="J75" i="5"/>
  <c r="L75" i="5" s="1"/>
  <c r="G47" i="63" l="1"/>
  <c r="H47" i="63" s="1"/>
  <c r="G63" i="63"/>
  <c r="H63" i="63" s="1"/>
  <c r="G48" i="63"/>
  <c r="H48" i="63" s="1"/>
  <c r="G64" i="63"/>
  <c r="H64" i="63" s="1"/>
  <c r="H12" i="1"/>
  <c r="G115" i="5"/>
  <c r="H115" i="5" s="1"/>
  <c r="G157" i="5"/>
  <c r="H157" i="5" s="1"/>
  <c r="G171" i="5"/>
  <c r="H171" i="5" s="1"/>
  <c r="G45" i="5"/>
  <c r="H45" i="5" s="1"/>
  <c r="G101" i="5"/>
  <c r="H101" i="5" s="1"/>
  <c r="G17" i="5"/>
  <c r="H17" i="5" s="1"/>
  <c r="G59" i="5"/>
  <c r="H59" i="5" s="1"/>
  <c r="G143" i="5"/>
  <c r="H143" i="5" s="1"/>
  <c r="G87" i="5"/>
  <c r="H87" i="5" s="1"/>
  <c r="G73" i="5"/>
  <c r="G129" i="5"/>
  <c r="H129" i="5" s="1"/>
  <c r="G31" i="5"/>
  <c r="H31" i="5" s="1"/>
  <c r="G32" i="5"/>
  <c r="H32" i="5" s="1"/>
  <c r="G158" i="5"/>
  <c r="H158" i="5" s="1"/>
  <c r="G18" i="5"/>
  <c r="H18" i="5" s="1"/>
  <c r="G102" i="5"/>
  <c r="H102" i="5" s="1"/>
  <c r="G60" i="5"/>
  <c r="H60" i="5" s="1"/>
  <c r="G116" i="5"/>
  <c r="H116" i="5" s="1"/>
  <c r="G88" i="5"/>
  <c r="H88" i="5" s="1"/>
  <c r="G130" i="5"/>
  <c r="H130" i="5" s="1"/>
  <c r="G172" i="5"/>
  <c r="H172" i="5" s="1"/>
  <c r="G74" i="5"/>
  <c r="G144" i="5"/>
  <c r="H144" i="5" s="1"/>
  <c r="G46" i="5"/>
  <c r="H46" i="5" s="1"/>
  <c r="H62" i="63" l="1"/>
  <c r="G56" i="63" s="1"/>
  <c r="H56" i="63" s="1"/>
  <c r="H55" i="63" s="1"/>
  <c r="H54" i="63" s="1"/>
  <c r="F14" i="1" s="1"/>
  <c r="K14" i="1" s="1"/>
  <c r="H46" i="63"/>
  <c r="G39" i="63" s="1"/>
  <c r="H39" i="63" s="1"/>
  <c r="H38" i="63" s="1"/>
  <c r="H37" i="63" s="1"/>
  <c r="F13" i="1" s="1"/>
  <c r="E11" i="37"/>
  <c r="F11" i="37" s="1"/>
  <c r="H44" i="5"/>
  <c r="G35" i="5" s="1"/>
  <c r="H35" i="5" s="1"/>
  <c r="H34" i="5" s="1"/>
  <c r="H33" i="5" s="1"/>
  <c r="F55" i="30" s="1"/>
  <c r="H55" i="30" s="1"/>
  <c r="F15" i="62"/>
  <c r="G15" i="62" s="1"/>
  <c r="H15" i="62" s="1"/>
  <c r="H128" i="5"/>
  <c r="G119" i="5" s="1"/>
  <c r="H119" i="5" s="1"/>
  <c r="H118" i="5" s="1"/>
  <c r="H117" i="5" s="1"/>
  <c r="F62" i="30" s="1"/>
  <c r="H62" i="30" s="1"/>
  <c r="H16" i="5"/>
  <c r="G7" i="5" s="1"/>
  <c r="H7" i="5" s="1"/>
  <c r="H6" i="5" s="1"/>
  <c r="H5" i="5" s="1"/>
  <c r="F53" i="30" s="1"/>
  <c r="H53" i="30" s="1"/>
  <c r="F18" i="62"/>
  <c r="G18" i="62" s="1"/>
  <c r="H18" i="62" s="1"/>
  <c r="H58" i="5"/>
  <c r="G49" i="5" s="1"/>
  <c r="H49" i="5" s="1"/>
  <c r="H48" i="5" s="1"/>
  <c r="H47" i="5" s="1"/>
  <c r="F56" i="30" s="1"/>
  <c r="H56" i="30" s="1"/>
  <c r="H86" i="5"/>
  <c r="G77" i="5" s="1"/>
  <c r="H77" i="5" s="1"/>
  <c r="H76" i="5" s="1"/>
  <c r="H75" i="5" s="1"/>
  <c r="F58" i="30" s="1"/>
  <c r="H58" i="30" s="1"/>
  <c r="H170" i="5"/>
  <c r="G161" i="5" s="1"/>
  <c r="H161" i="5" s="1"/>
  <c r="H160" i="5" s="1"/>
  <c r="H159" i="5" s="1"/>
  <c r="F65" i="30" s="1"/>
  <c r="H65" i="30" s="1"/>
  <c r="J73" i="5"/>
  <c r="L73" i="5" s="1"/>
  <c r="H73" i="5"/>
  <c r="H30" i="5"/>
  <c r="G21" i="5" s="1"/>
  <c r="H21" i="5" s="1"/>
  <c r="H20" i="5" s="1"/>
  <c r="H19" i="5" s="1"/>
  <c r="F54" i="30" s="1"/>
  <c r="H54" i="30" s="1"/>
  <c r="H142" i="5"/>
  <c r="G133" i="5" s="1"/>
  <c r="H133" i="5" s="1"/>
  <c r="H132" i="5" s="1"/>
  <c r="H131" i="5" s="1"/>
  <c r="F63" i="30" s="1"/>
  <c r="H63" i="30" s="1"/>
  <c r="H156" i="5"/>
  <c r="G147" i="5" s="1"/>
  <c r="H147" i="5" s="1"/>
  <c r="H146" i="5" s="1"/>
  <c r="H145" i="5" s="1"/>
  <c r="F64" i="30" s="1"/>
  <c r="H64" i="30" s="1"/>
  <c r="H74" i="5"/>
  <c r="J74" i="5"/>
  <c r="L74" i="5" s="1"/>
  <c r="H100" i="5"/>
  <c r="G91" i="5" s="1"/>
  <c r="H91" i="5" s="1"/>
  <c r="H90" i="5" s="1"/>
  <c r="H89" i="5" s="1"/>
  <c r="F59" i="30" s="1"/>
  <c r="H59" i="30" s="1"/>
  <c r="H114" i="5"/>
  <c r="G105" i="5" s="1"/>
  <c r="H105" i="5" s="1"/>
  <c r="H104" i="5" s="1"/>
  <c r="H103" i="5" s="1"/>
  <c r="F60" i="30" s="1"/>
  <c r="H60" i="30" s="1"/>
  <c r="L35" i="54"/>
  <c r="J36" i="54"/>
  <c r="G13" i="1" l="1"/>
  <c r="H13" i="1" s="1"/>
  <c r="E12" i="37" s="1"/>
  <c r="F12" i="37" s="1"/>
  <c r="K13" i="1"/>
  <c r="G14" i="1"/>
  <c r="H14" i="1" s="1"/>
  <c r="E13" i="37" s="1"/>
  <c r="F13" i="37" s="1"/>
  <c r="H72" i="5"/>
  <c r="G63" i="5" s="1"/>
  <c r="H63" i="5" s="1"/>
  <c r="H62" i="5" s="1"/>
  <c r="H61" i="5" s="1"/>
  <c r="F57" i="30" s="1"/>
  <c r="H57" i="30" s="1"/>
  <c r="L77" i="5"/>
  <c r="N77" i="5" s="1"/>
  <c r="F16" i="62"/>
  <c r="G16" i="62" s="1"/>
  <c r="H16" i="62" s="1"/>
  <c r="F12" i="62"/>
  <c r="G12" i="62" s="1"/>
  <c r="F14" i="37" l="1"/>
  <c r="J37" i="54" s="1"/>
  <c r="H15" i="1"/>
  <c r="K16" i="1"/>
  <c r="K17" i="1" s="1"/>
  <c r="F14" i="62"/>
  <c r="G14" i="62" s="1"/>
  <c r="H14" i="62" s="1"/>
  <c r="H12" i="62"/>
  <c r="F17" i="62"/>
  <c r="G17" i="62" s="1"/>
  <c r="H17" i="62" s="1"/>
  <c r="F13" i="62"/>
  <c r="G13" i="62" s="1"/>
  <c r="H13" i="62" s="1"/>
  <c r="H27" i="62" l="1"/>
  <c r="I11" i="62"/>
  <c r="I27" i="62" s="1"/>
  <c r="G27" i="62"/>
  <c r="F45" i="37" s="1"/>
  <c r="F47" i="37" s="1"/>
  <c r="J29" i="56"/>
  <c r="C19" i="56" s="1"/>
  <c r="E19" i="56" s="1"/>
  <c r="H19" i="56" s="1"/>
  <c r="H21" i="56"/>
  <c r="F7" i="56"/>
  <c r="E15" i="56"/>
  <c r="H15" i="56" s="1"/>
  <c r="E17" i="56"/>
  <c r="H17" i="56" s="1"/>
  <c r="E13" i="56"/>
  <c r="H13" i="56" s="1"/>
  <c r="E16" i="56"/>
  <c r="H16" i="56" s="1"/>
  <c r="E14" i="56"/>
  <c r="H14" i="56" s="1"/>
  <c r="E12" i="56"/>
  <c r="H12" i="56" s="1"/>
  <c r="L35" i="56"/>
  <c r="M35" i="56" s="1"/>
  <c r="G15" i="1" l="1"/>
  <c r="I11" i="1"/>
  <c r="H20" i="56"/>
  <c r="I15" i="1" l="1"/>
  <c r="J39" i="54"/>
  <c r="F17" i="37" s="1"/>
  <c r="G38" i="54"/>
  <c r="H22" i="56"/>
  <c r="H23" i="56" s="1"/>
  <c r="G40" i="54" l="1"/>
  <c r="D16" i="37"/>
  <c r="D18" i="37" s="1"/>
  <c r="D48" i="37" s="1"/>
  <c r="F48" i="37" s="1"/>
  <c r="F49" i="37" s="1"/>
  <c r="J38" i="54"/>
  <c r="H30" i="56"/>
  <c r="D25" i="56"/>
  <c r="J40" i="54" l="1"/>
  <c r="J41" i="54" s="1"/>
  <c r="F16" i="37"/>
  <c r="F18" i="37" s="1"/>
  <c r="N46" i="54"/>
  <c r="N47" i="54" s="1"/>
  <c r="F20" i="37"/>
  <c r="F22" i="37" s="1"/>
  <c r="F23" i="37" l="1"/>
  <c r="G29" i="37" s="1"/>
  <c r="L42" i="54"/>
  <c r="F31" i="37" l="1"/>
  <c r="F26" i="37"/>
  <c r="F32" i="37" s="1"/>
  <c r="F27" i="37" l="1"/>
  <c r="F28" i="37" s="1"/>
  <c r="F39" i="37" s="1"/>
  <c r="F40" i="37" s="1"/>
  <c r="F33" i="37"/>
  <c r="M29" i="57"/>
  <c r="M21" i="57"/>
  <c r="L21" i="57"/>
  <c r="D56" i="58"/>
  <c r="D57" i="58"/>
  <c r="M16" i="57"/>
  <c r="L16" i="57"/>
  <c r="M48" i="58"/>
  <c r="N48" i="58"/>
  <c r="J48" i="58"/>
  <c r="D48" i="58"/>
  <c r="K13" i="57"/>
  <c r="K21" i="57"/>
  <c r="H34" i="57"/>
  <c r="M30" i="57"/>
  <c r="L11" i="57"/>
  <c r="M11" i="57"/>
  <c r="M28" i="57"/>
  <c r="N58" i="58"/>
  <c r="M58" i="58"/>
  <c r="J58" i="58"/>
  <c r="D58" i="58"/>
  <c r="N42" i="58"/>
  <c r="D42" i="58"/>
  <c r="J42" i="58"/>
  <c r="M42" i="58"/>
  <c r="M40" i="58"/>
  <c r="D40" i="58"/>
  <c r="J40" i="58"/>
  <c r="N40" i="58"/>
  <c r="N50" i="58"/>
  <c r="D50" i="58"/>
  <c r="J50" i="58"/>
  <c r="M50" i="58"/>
  <c r="M43" i="58"/>
  <c r="N43" i="58"/>
  <c r="J43" i="58"/>
  <c r="D43" i="58"/>
  <c r="N49" i="58"/>
  <c r="D49" i="58"/>
  <c r="J49" i="58"/>
  <c r="M49" i="58"/>
  <c r="M57" i="58"/>
  <c r="J57" i="58"/>
  <c r="N57" i="58"/>
  <c r="K14" i="57"/>
  <c r="K15" i="57"/>
  <c r="K16" i="57"/>
  <c r="K11" i="57"/>
  <c r="J52" i="58"/>
  <c r="I31" i="58"/>
  <c r="I32" i="58"/>
  <c r="I24" i="58"/>
  <c r="I20" i="58"/>
  <c r="I25" i="58"/>
  <c r="H7" i="58"/>
  <c r="I28" i="58"/>
  <c r="I26" i="58"/>
  <c r="I18" i="58"/>
  <c r="I19" i="58"/>
  <c r="I22" i="58"/>
  <c r="I29" i="58"/>
  <c r="I21" i="58"/>
  <c r="I27" i="58"/>
  <c r="I23" i="58"/>
  <c r="M36" i="58"/>
  <c r="N36" i="58"/>
  <c r="M54" i="58"/>
  <c r="N54" i="58"/>
  <c r="J54" i="58"/>
  <c r="D54" i="58"/>
  <c r="N38" i="58"/>
  <c r="D38" i="58"/>
  <c r="J38" i="58"/>
  <c r="M38" i="58"/>
  <c r="N45" i="58"/>
  <c r="M45" i="58"/>
  <c r="J45" i="58"/>
  <c r="D45" i="58"/>
  <c r="D39" i="58"/>
  <c r="M39" i="58"/>
  <c r="H39" i="58"/>
  <c r="I39" i="58"/>
  <c r="J39" i="58"/>
  <c r="N39" i="58"/>
  <c r="N37" i="58"/>
  <c r="M37" i="58"/>
  <c r="J37" i="58"/>
  <c r="D37" i="58"/>
  <c r="N46" i="58"/>
  <c r="M46" i="58"/>
  <c r="J46" i="58"/>
  <c r="D46" i="58"/>
  <c r="D41" i="58"/>
  <c r="M41" i="58"/>
  <c r="J41" i="58"/>
  <c r="N41" i="58"/>
  <c r="H59" i="58"/>
  <c r="I59" i="58"/>
  <c r="J59" i="58"/>
  <c r="D47" i="58"/>
  <c r="M47" i="58"/>
  <c r="J47" i="58"/>
  <c r="N47" i="58"/>
  <c r="D51" i="58"/>
  <c r="M51" i="58"/>
  <c r="J51" i="58"/>
  <c r="N51" i="58"/>
  <c r="M44" i="58"/>
  <c r="D44" i="58"/>
  <c r="J44" i="58"/>
  <c r="N44" i="58"/>
  <c r="H29" i="57"/>
  <c r="N53" i="58"/>
  <c r="M53" i="58"/>
  <c r="J53" i="58"/>
  <c r="D53" i="58"/>
  <c r="H19" i="57"/>
  <c r="H28" i="57"/>
  <c r="H30" i="57"/>
  <c r="D6" i="58"/>
  <c r="J36" i="58"/>
  <c r="D36" i="58"/>
  <c r="D34" i="58"/>
  <c r="D61" i="58"/>
  <c r="H18" i="57"/>
  <c r="L15" i="57"/>
  <c r="M15" i="5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tc={D0DE1BB3-23C9-4FA0-B96B-A1508FF473CC}</author>
    <author>tc={A6BE84E5-AF2E-4606-99C6-1520E459EEBA}</author>
    <author>tc={25FC2EA8-74C9-46EC-9DC2-9D09C84BBEDC}</author>
    <author>tc={9C3587B4-1F54-4C7C-AB0A-72AEC6B9AB50}</author>
    <author>tc={B914DF91-869F-4CFB-9011-A34DECE34C44}</author>
    <author>tc={BB037E66-B6EB-4EA0-8CD3-D1943DB22C43}</author>
    <author>tc={7B6235D3-D356-4C3A-8B0F-B3E0B6091AA7}</author>
    <author>tc={A2517A24-1748-469D-B7B5-E6F065C90EAF}</author>
    <author>tc={B6F55A81-A034-400E-960F-FDE0DBA2C135}</author>
    <author>tc={7136B270-CF94-4D89-BC58-F6B99F07A35A}</author>
    <author>tc={E8B2AC5D-9C67-4913-B9FD-B5D11E901252}</author>
    <author>tc={2A3564A8-D510-4883-B3BF-2A1747076D4A}</author>
    <author>tc={563CFAC0-2942-4829-B321-D0D4F78965C3}</author>
    <author>tc={563CFAC0-2942-482A-B321-D0D4F78965C3}</author>
    <author>tc={FD008118-EFC7-46AB-BE88-2C3050033596}</author>
  </authors>
  <commentList>
    <comment ref="C867" authorId="0" shapeId="0" xr:uid="{00000000-0006-0000-0400-000001000000}">
      <text>
        <r>
          <rPr>
            <sz val="11"/>
            <color theme="1"/>
            <rFont val="Arial"/>
            <family val="2"/>
            <scheme val="minor"/>
          </rPr>
  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Ancho de cárcamo 0.30 m. rejilla de ingepol de 0.40 m. </t>
        </r>
      </text>
    </comment>
    <comment ref="C882" authorId="1" shapeId="0" xr:uid="{00000000-0006-0000-0400-000002000000}">
      <text>
        <r>
          <rPr>
            <sz val="11"/>
            <color theme="1"/>
            <rFont val="Arial"/>
            <family val="2"/>
            <scheme val="minor"/>
          </rPr>
  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Ancho de cárcamo 0.30 m. rejilla de ingepol de 0.40 m. </t>
        </r>
      </text>
    </comment>
    <comment ref="C1113" authorId="2" shapeId="0" xr:uid="{00000000-0006-0000-0400-000003000000}">
      <text>
        <r>
          <rPr>
            <sz val="11"/>
            <color theme="1"/>
            <rFont val="Arial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Cambiar diámetro  a 2"</t>
        </r>
      </text>
    </comment>
    <comment ref="C1199" authorId="3" shapeId="0" xr:uid="{00000000-0006-0000-0400-000004000000}">
      <text>
        <r>
          <rPr>
            <sz val="11"/>
            <color theme="1"/>
            <rFont val="Arial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Medidor 1"</t>
        </r>
      </text>
    </comment>
    <comment ref="C1211" authorId="4" shapeId="0" xr:uid="{00000000-0006-0000-0400-000005000000}">
      <text>
        <r>
          <rPr>
            <sz val="11"/>
            <color theme="1"/>
            <rFont val="Arial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Medidor 1"</t>
        </r>
      </text>
    </comment>
    <comment ref="C1223" authorId="5" shapeId="0" xr:uid="{00000000-0006-0000-0400-000006000000}">
      <text>
        <r>
          <rPr>
            <sz val="11"/>
            <color theme="1"/>
            <rFont val="Arial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Medidor 1"</t>
        </r>
      </text>
    </comment>
    <comment ref="C1235" authorId="6" shapeId="0" xr:uid="{00000000-0006-0000-0400-000007000000}">
      <text>
        <r>
          <rPr>
            <sz val="11"/>
            <color theme="1"/>
            <rFont val="Arial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Medidor 1"</t>
        </r>
      </text>
    </comment>
    <comment ref="C1252" authorId="7" shapeId="0" xr:uid="{00000000-0006-0000-0400-000008000000}">
      <text>
        <r>
          <rPr>
            <sz val="11"/>
            <color theme="1"/>
            <rFont val="Arial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Medidor 1"</t>
        </r>
      </text>
    </comment>
    <comment ref="C1264" authorId="8" shapeId="0" xr:uid="{00000000-0006-0000-0400-000009000000}">
      <text>
        <r>
          <rPr>
            <sz val="11"/>
            <color theme="1"/>
            <rFont val="Arial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Medidor 1"</t>
        </r>
      </text>
    </comment>
    <comment ref="C1276" authorId="9" shapeId="0" xr:uid="{00000000-0006-0000-0400-00000A000000}">
      <text>
        <r>
          <rPr>
            <sz val="11"/>
            <color theme="1"/>
            <rFont val="Arial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Medidor 1"</t>
        </r>
      </text>
    </comment>
    <comment ref="C1288" authorId="10" shapeId="0" xr:uid="{00000000-0006-0000-0400-00000B000000}">
      <text>
        <r>
          <rPr>
            <sz val="11"/>
            <color theme="1"/>
            <rFont val="Arial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Medidor 1"</t>
        </r>
      </text>
    </comment>
    <comment ref="C1300" authorId="11" shapeId="0" xr:uid="{00000000-0006-0000-0400-00000C000000}">
      <text>
        <r>
          <rPr>
            <sz val="11"/>
            <color theme="1"/>
            <rFont val="Arial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Medidor 1"</t>
        </r>
      </text>
    </comment>
    <comment ref="C1312" authorId="12" shapeId="0" xr:uid="{00000000-0006-0000-0400-00000D000000}">
      <text>
        <r>
          <rPr>
            <sz val="11"/>
            <color theme="1"/>
            <rFont val="Arial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Medidor 1"</t>
        </r>
      </text>
    </comment>
    <comment ref="C1324" authorId="13" shapeId="0" xr:uid="{00000000-0006-0000-0400-00000E000000}">
      <text>
        <r>
          <rPr>
            <sz val="11"/>
            <color theme="1"/>
            <rFont val="Arial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Medidor 1"</t>
        </r>
      </text>
    </comment>
    <comment ref="C1348" authorId="14" shapeId="0" xr:uid="{00000000-0006-0000-0400-00000F000000}">
      <text>
        <r>
          <rPr>
            <sz val="11"/>
            <color theme="1"/>
            <rFont val="Arial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Medidor 1"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Bibiana Astrid Zuluaga Garzon</author>
  </authors>
  <commentList>
    <comment ref="C4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Bibiana Astrid Zuluaga Garzon:</t>
        </r>
        <r>
          <rPr>
            <sz val="9"/>
            <color indexed="81"/>
            <rFont val="Tahoma"/>
            <family val="2"/>
          </rPr>
          <t xml:space="preserve">
para el 15% del personal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tc={541FA93E-A762-4D4E-8E13-AA20BF1EC71A}</author>
    <author>tc={4A6B235A-0A91-4B17-B447-43A3B5D5081A}</author>
    <author>tc={4EDD31BC-BB0D-4236-97BE-97464CF798E0}</author>
  </authors>
  <commentList>
    <comment ref="E29" authorId="0" shapeId="0" xr:uid="{00000000-0006-0000-0900-000001000000}">
      <text>
        <r>
          <rPr>
            <sz val="11"/>
            <color theme="1"/>
            <rFont val="Arial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Un ensayo cada 250 m2</t>
        </r>
      </text>
    </comment>
    <comment ref="E30" authorId="1" shapeId="0" xr:uid="{00000000-0006-0000-0900-000002000000}">
      <text>
        <r>
          <rPr>
            <sz val="11"/>
            <color theme="1"/>
            <rFont val="Arial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Un ensayo cada 250 m2</t>
        </r>
      </text>
    </comment>
    <comment ref="E31" authorId="2" shapeId="0" xr:uid="{00000000-0006-0000-0900-000003000000}">
      <text>
        <r>
          <rPr>
            <sz val="11"/>
            <color theme="1"/>
            <rFont val="Arial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Un ensayo cada 250 m2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Camilo Andres Gacharna Bermeo</author>
    <author>JIOVAN RIOS</author>
  </authors>
  <commentList>
    <comment ref="B24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 xml:space="preserve">CAGB: </t>
        </r>
        <r>
          <rPr>
            <sz val="9"/>
            <color indexed="81"/>
            <rFont val="Tahoma"/>
            <family val="2"/>
          </rPr>
          <t>Ley 52 de 1975</t>
        </r>
      </text>
    </comment>
    <comment ref="B36" authorId="0" shapeId="0" xr:uid="{00000000-0006-0000-0B00-000002000000}">
      <text>
        <r>
          <rPr>
            <b/>
            <sz val="9"/>
            <color indexed="81"/>
            <rFont val="Tahoma"/>
            <family val="2"/>
          </rPr>
          <t xml:space="preserve">CAGB: </t>
        </r>
        <r>
          <rPr>
            <sz val="9"/>
            <color indexed="81"/>
            <rFont val="Tahoma"/>
            <family val="2"/>
          </rPr>
          <t xml:space="preserve">Ley 1122 de 2007 (Art10), Ley 1607 (Art 25) y el decreto 1828 de 2013.
</t>
        </r>
      </text>
    </comment>
    <comment ref="B37" authorId="1" shapeId="0" xr:uid="{00000000-0006-0000-0B00-000003000000}">
      <text>
        <r>
          <rPr>
            <b/>
            <sz val="9"/>
            <color indexed="81"/>
            <rFont val="Tahoma"/>
            <family val="2"/>
          </rPr>
          <t>No se va a tener en cuenta xq es un factor variable, pero el contratista si lo debe pagar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H64" authorId="0" shapeId="0" xr:uid="{F0A55D2C-45AD-4506-879B-796DEE44962E}">
      <text>
        <r>
          <rPr>
            <sz val="9"/>
            <color indexed="81"/>
            <rFont val="Tahoma"/>
            <family val="2"/>
          </rPr>
          <t>Vincule en esta celda el valor correspondiente al  Costo Directo (C.D) del presupuesto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I17" authorId="0" shapeId="0" xr:uid="{00000000-0006-0000-1000-000001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Costo en el tiempo total del proyecto
</t>
        </r>
      </text>
    </comment>
    <comment ref="I34" authorId="0" shapeId="0" xr:uid="{00000000-0006-0000-1000-00000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Costo en el tiempo total del proyecto
</t>
        </r>
      </text>
    </comment>
    <comment ref="H39" authorId="0" shapeId="0" xr:uid="{00000000-0006-0000-1000-000003000000}">
      <text>
        <r>
          <rPr>
            <b/>
            <sz val="9"/>
            <color indexed="81"/>
            <rFont val="Tahoma"/>
            <family val="2"/>
          </rPr>
          <t xml:space="preserve">VIVA:
</t>
        </r>
        <r>
          <rPr>
            <sz val="9"/>
            <color indexed="81"/>
            <rFont val="Tahoma"/>
            <family val="2"/>
          </rPr>
          <t xml:space="preserve">No modificar estos valores
</t>
        </r>
      </text>
    </comment>
    <comment ref="H45" authorId="0" shapeId="0" xr:uid="{00000000-0006-0000-1000-000004000000}">
      <text>
        <r>
          <rPr>
            <b/>
            <sz val="9"/>
            <color indexed="81"/>
            <rFont val="Tahoma"/>
            <family val="2"/>
          </rPr>
          <t>VIVA:</t>
        </r>
        <r>
          <rPr>
            <sz val="9"/>
            <color indexed="81"/>
            <rFont val="Tahoma"/>
            <family val="2"/>
          </rPr>
          <t xml:space="preserve">
No modificar estos valores
</t>
        </r>
      </text>
    </comment>
  </commentList>
</comments>
</file>

<file path=xl/sharedStrings.xml><?xml version="1.0" encoding="utf-8"?>
<sst xmlns="http://schemas.openxmlformats.org/spreadsheetml/2006/main" count="6129" uniqueCount="2708">
  <si>
    <t>EMPRESA DE VIVIENDA E INFRAESTRUCTURA DE ANTIOQUIA - VIVA</t>
  </si>
  <si>
    <t>CONSTRUCCIÓN ESPACIO PÚBLICO</t>
  </si>
  <si>
    <t>MUNICIPIO</t>
  </si>
  <si>
    <t xml:space="preserve">BARBOSA - MATADERO </t>
  </si>
  <si>
    <t>TIPO DE VIVIENDA</t>
  </si>
  <si>
    <t>ESPACIO PÚBLICO BETULIA</t>
  </si>
  <si>
    <t>UNIDADES DE VIVIENDA</t>
  </si>
  <si>
    <t>CONTENIDO</t>
  </si>
  <si>
    <t>1.</t>
  </si>
  <si>
    <t>Resumen Ejecutivo</t>
  </si>
  <si>
    <t>2.</t>
  </si>
  <si>
    <t>Presupuesto</t>
  </si>
  <si>
    <t>3.</t>
  </si>
  <si>
    <t>Cantidades</t>
  </si>
  <si>
    <t>4.</t>
  </si>
  <si>
    <t>APU</t>
  </si>
  <si>
    <t>4.1</t>
  </si>
  <si>
    <t>APU Auxiliares</t>
  </si>
  <si>
    <t>4.2</t>
  </si>
  <si>
    <t>Insumos</t>
  </si>
  <si>
    <t>4.3</t>
  </si>
  <si>
    <t>Factor Prestacional</t>
  </si>
  <si>
    <t>5.</t>
  </si>
  <si>
    <t>Costos administrativos</t>
  </si>
  <si>
    <t>6.</t>
  </si>
  <si>
    <t>Costos ambientales</t>
  </si>
  <si>
    <t>7.</t>
  </si>
  <si>
    <t>Interventoría</t>
  </si>
  <si>
    <t>7.1</t>
  </si>
  <si>
    <t>Factor Multiplicador Interventoría</t>
  </si>
  <si>
    <t>8.</t>
  </si>
  <si>
    <t>Costos Operacionales</t>
  </si>
  <si>
    <t>9.</t>
  </si>
  <si>
    <t>Programación Fisico - Financiera</t>
  </si>
  <si>
    <t>NOMBRE DEL PROYECTO:
Limpieza Fachada 5 Torres en Campamento</t>
  </si>
  <si>
    <t>RESUMEN EJECUTIVO</t>
  </si>
  <si>
    <t xml:space="preserve">TIEMPO DE CONVENIO </t>
  </si>
  <si>
    <t>Etapa contractual</t>
  </si>
  <si>
    <t>Ejecución</t>
  </si>
  <si>
    <t>Liquidación</t>
  </si>
  <si>
    <t xml:space="preserve">Cierre </t>
  </si>
  <si>
    <t>ITEM</t>
  </si>
  <si>
    <t>DESCRIPCIÓN</t>
  </si>
  <si>
    <t>TORRES</t>
  </si>
  <si>
    <t>VR.UNIT</t>
  </si>
  <si>
    <t>VR. TOTAL</t>
  </si>
  <si>
    <t>COSTO TOTAL PROYECTO</t>
  </si>
  <si>
    <t>Pintura</t>
  </si>
  <si>
    <t>Lavado</t>
  </si>
  <si>
    <t>Hidrofugo</t>
  </si>
  <si>
    <t>COSTOS DIRECTOS OBRA</t>
  </si>
  <si>
    <t>OTROS COSTOS DIRECTOS</t>
  </si>
  <si>
    <t>ADMINISTRACION</t>
  </si>
  <si>
    <t>UTILIDAD</t>
  </si>
  <si>
    <t>TOTAL COSTOS DIRECTOS</t>
  </si>
  <si>
    <t>OTROS COSTOS INDIRECTOS</t>
  </si>
  <si>
    <t>POLIZAS</t>
  </si>
  <si>
    <t>PMGSA</t>
  </si>
  <si>
    <t>TOTAL OTROS COSTOS INDIRECTOS</t>
  </si>
  <si>
    <t>COSTO TOTAL EJECUCION OBRA</t>
  </si>
  <si>
    <t xml:space="preserve">INTERVENTORÍA PROYECTO </t>
  </si>
  <si>
    <t>2.1</t>
  </si>
  <si>
    <t>Contratación Interventoría de Obra</t>
  </si>
  <si>
    <t>IMPUESTO DE TIMBRE</t>
  </si>
  <si>
    <t xml:space="preserve">COSTO TOTAL PROYECTO </t>
  </si>
  <si>
    <t>COSTO POR TORRE</t>
  </si>
  <si>
    <t>un</t>
  </si>
  <si>
    <t>SINTESIS DE COSTOS</t>
  </si>
  <si>
    <t>COSTO TOTAL DEL PROYECTO EJECUCIÓN</t>
  </si>
  <si>
    <t>SINTESIS FUENTES DE FINANCIACIÓN</t>
  </si>
  <si>
    <t>RECURSOS PROPIOS MUNICIPIO</t>
  </si>
  <si>
    <t xml:space="preserve">ASIGNACIONES PARA LA INVERSIÓN LOCAL </t>
  </si>
  <si>
    <t>ASIGNACIONES DIRECTAS DEPARTAMENTALES</t>
  </si>
  <si>
    <t>COSTO POR U.V ($/U.V)</t>
  </si>
  <si>
    <t>U.V</t>
  </si>
  <si>
    <t>COSTO POR U.V (SMMLV)</t>
  </si>
  <si>
    <t>SALARIO MÍNIMO MENSUAL LEGAL VIGENTE AÑO</t>
  </si>
  <si>
    <t>A</t>
  </si>
  <si>
    <t>PARQUE INFANTIL</t>
  </si>
  <si>
    <t xml:space="preserve">TOTAL </t>
  </si>
  <si>
    <t>Nota:</t>
  </si>
  <si>
    <t>Diliegenciar los espacios que se encuentren resaltados de color gris claro</t>
  </si>
  <si>
    <t>Las actividades no deben tener la unidad de medida "global"</t>
  </si>
  <si>
    <t xml:space="preserve">NOMBRE DEL PROYECTO:
</t>
  </si>
  <si>
    <t>ESPACIO PÚBLICO</t>
  </si>
  <si>
    <t>FORMULARIO DE PRESUPUESTO</t>
  </si>
  <si>
    <t>Proyecto gl</t>
  </si>
  <si>
    <t>Ítem</t>
  </si>
  <si>
    <t>Descripción</t>
  </si>
  <si>
    <t>Unidad</t>
  </si>
  <si>
    <t>Cantidad</t>
  </si>
  <si>
    <t>Vr Unitario</t>
  </si>
  <si>
    <t>Vr. Total/U.V</t>
  </si>
  <si>
    <t>Vr. Total</t>
  </si>
  <si>
    <t>Vr Aproximado al peso</t>
  </si>
  <si>
    <t>ACABADO POR TORRE</t>
  </si>
  <si>
    <t>1.1</t>
  </si>
  <si>
    <t>1.4</t>
  </si>
  <si>
    <t>1.6</t>
  </si>
  <si>
    <t>TOTAL COSTO DIRECTO URBANISMO</t>
  </si>
  <si>
    <t>CALCULO DE CANTIDADES DE OBRA</t>
  </si>
  <si>
    <t>URBANISMO</t>
  </si>
  <si>
    <t>CAPITULO:</t>
  </si>
  <si>
    <t xml:space="preserve">URBANISMO </t>
  </si>
  <si>
    <t>ELABORÓ:</t>
  </si>
  <si>
    <t>FECHA:</t>
  </si>
  <si>
    <t>UNIDAD:</t>
  </si>
  <si>
    <t>DETALLES</t>
  </si>
  <si>
    <t>UBICACIÓN</t>
  </si>
  <si>
    <t>LARGO</t>
  </si>
  <si>
    <t>ALTO</t>
  </si>
  <si>
    <t>PISOS</t>
  </si>
  <si>
    <t>CANT.</t>
  </si>
  <si>
    <t>TOTAL</t>
  </si>
  <si>
    <t xml:space="preserve">Perímetro Bloque </t>
  </si>
  <si>
    <t xml:space="preserve">Muro terraza </t>
  </si>
  <si>
    <t xml:space="preserve">Descuento ventanas </t>
  </si>
  <si>
    <t>ANCHO</t>
  </si>
  <si>
    <t>ALTURA</t>
  </si>
  <si>
    <t>AREA</t>
  </si>
  <si>
    <t>1.7</t>
  </si>
  <si>
    <t>1.8</t>
  </si>
  <si>
    <t>1.9</t>
  </si>
  <si>
    <t xml:space="preserve">EXCAVACIONES Y LLENOS </t>
  </si>
  <si>
    <t>ID VIGA</t>
  </si>
  <si>
    <t>M3</t>
  </si>
  <si>
    <t>2.2</t>
  </si>
  <si>
    <t xml:space="preserve">Zona </t>
  </si>
  <si>
    <t>Cota sup</t>
  </si>
  <si>
    <t>Cota inf</t>
  </si>
  <si>
    <t xml:space="preserve">Cota desplante </t>
  </si>
  <si>
    <t>Promedio cotas</t>
  </si>
  <si>
    <t>2.3</t>
  </si>
  <si>
    <t>2.4</t>
  </si>
  <si>
    <t>VOLUMEN</t>
  </si>
  <si>
    <t>2.5</t>
  </si>
  <si>
    <t>CANTIDAD</t>
  </si>
  <si>
    <t>Tuberías PVC-S Novaf. Red residual y pluvial  182mm, 284 mm y 327 mm</t>
  </si>
  <si>
    <t>2.6</t>
  </si>
  <si>
    <t>2.7</t>
  </si>
  <si>
    <t>CANT</t>
  </si>
  <si>
    <t>2.8</t>
  </si>
  <si>
    <t>2.9</t>
  </si>
  <si>
    <t xml:space="preserve">Pilas escalas aereas </t>
  </si>
  <si>
    <t>2.1.1</t>
  </si>
  <si>
    <t>m3</t>
  </si>
  <si>
    <t>PISOS EN CONCRETO</t>
  </si>
  <si>
    <t>3.1</t>
  </si>
  <si>
    <t>Anden interno</t>
  </si>
  <si>
    <t>Anden Externo</t>
  </si>
  <si>
    <t>3.2</t>
  </si>
  <si>
    <t>3.3</t>
  </si>
  <si>
    <t>TENOR ACERO KG/M3</t>
  </si>
  <si>
    <t>3.4</t>
  </si>
  <si>
    <t>LONG</t>
  </si>
  <si>
    <t>3.5</t>
  </si>
  <si>
    <t>3.6</t>
  </si>
  <si>
    <t>3.7</t>
  </si>
  <si>
    <t>3.8</t>
  </si>
  <si>
    <t>3.9</t>
  </si>
  <si>
    <t>3.10</t>
  </si>
  <si>
    <t>volumel</t>
  </si>
  <si>
    <t>3.8.1</t>
  </si>
  <si>
    <t>andenes</t>
  </si>
  <si>
    <t>ÁREA</t>
  </si>
  <si>
    <t>3.11</t>
  </si>
  <si>
    <t>3.12</t>
  </si>
  <si>
    <t>UNIDADES</t>
  </si>
  <si>
    <t>3.13</t>
  </si>
  <si>
    <t>3.14</t>
  </si>
  <si>
    <t>3.15</t>
  </si>
  <si>
    <t>3.16</t>
  </si>
  <si>
    <t>Puente peatonal</t>
  </si>
  <si>
    <t>3.17</t>
  </si>
  <si>
    <t>3.18</t>
  </si>
  <si>
    <t>3.19</t>
  </si>
  <si>
    <t>3.20</t>
  </si>
  <si>
    <t>3.21</t>
  </si>
  <si>
    <t>3.22</t>
  </si>
  <si>
    <t>3.23</t>
  </si>
  <si>
    <t>Sendero Peatonal</t>
  </si>
  <si>
    <t>3.24</t>
  </si>
  <si>
    <t>ESTRUCTURAS EN CONCRETO</t>
  </si>
  <si>
    <t>4.5</t>
  </si>
  <si>
    <t>Longitud</t>
  </si>
  <si>
    <t>LONGITUD</t>
  </si>
  <si>
    <t xml:space="preserve">LONG </t>
  </si>
  <si>
    <t>DIAMETRO</t>
  </si>
  <si>
    <t>PESO</t>
  </si>
  <si>
    <t>5.1</t>
  </si>
  <si>
    <t>5.1.1</t>
  </si>
  <si>
    <t>5.2</t>
  </si>
  <si>
    <t>%</t>
  </si>
  <si>
    <t xml:space="preserve"> Tuberia PVC-P RDE 21  2"</t>
  </si>
  <si>
    <t>Tuberia PVC-P RDE 21  2"</t>
  </si>
  <si>
    <t>Tuberías PVC-S Novaf. 145 mm a cajas de inspección de 0.6 x 0.6</t>
  </si>
  <si>
    <t>12.4.4</t>
  </si>
  <si>
    <t>TRASLAPO</t>
  </si>
  <si>
    <t>12.4.5</t>
  </si>
  <si>
    <t>12.4.6</t>
  </si>
  <si>
    <t>12.4.7</t>
  </si>
  <si>
    <t>12.4.9</t>
  </si>
  <si>
    <t>5.5</t>
  </si>
  <si>
    <t>Excavación</t>
  </si>
  <si>
    <t>Llenos</t>
  </si>
  <si>
    <t>5.6</t>
  </si>
  <si>
    <t>5.7</t>
  </si>
  <si>
    <t>LLENO EN ARENILLA</t>
  </si>
  <si>
    <t>5.9</t>
  </si>
  <si>
    <t>5.10</t>
  </si>
  <si>
    <t>5.11</t>
  </si>
  <si>
    <t>Red Alcantarillado residual y pluvial entre cajas</t>
  </si>
  <si>
    <t>5.12</t>
  </si>
  <si>
    <t>Red Alcantarillado principal residual y pluvial</t>
  </si>
  <si>
    <t>5.12.1</t>
  </si>
  <si>
    <t>5.12.2</t>
  </si>
  <si>
    <t>5.12.3</t>
  </si>
  <si>
    <t>Red Alcantarillado principal pluvial</t>
  </si>
  <si>
    <t>5.12.4</t>
  </si>
  <si>
    <t>5.13</t>
  </si>
  <si>
    <t xml:space="preserve">CANT. MAT EXCAVADO </t>
  </si>
  <si>
    <t xml:space="preserve">CANT LLENO MAT DE EXCAVACION </t>
  </si>
  <si>
    <t>5.14</t>
  </si>
  <si>
    <t>Vía de acceso y Bloques</t>
  </si>
  <si>
    <t>5.15</t>
  </si>
  <si>
    <t>5.17</t>
  </si>
  <si>
    <t>5.18</t>
  </si>
  <si>
    <t>5.19</t>
  </si>
  <si>
    <t>5.23</t>
  </si>
  <si>
    <t>ESPESOR PARED</t>
  </si>
  <si>
    <t>5.25</t>
  </si>
  <si>
    <t>5.26</t>
  </si>
  <si>
    <t>5.27</t>
  </si>
  <si>
    <t>5.28</t>
  </si>
  <si>
    <t>5.29</t>
  </si>
  <si>
    <t>5.30</t>
  </si>
  <si>
    <t>5.31</t>
  </si>
  <si>
    <t>5.32</t>
  </si>
  <si>
    <t>5.33</t>
  </si>
  <si>
    <t>5.34</t>
  </si>
  <si>
    <t>5.35</t>
  </si>
  <si>
    <t>5.36</t>
  </si>
  <si>
    <t>5.37</t>
  </si>
  <si>
    <t>5.38</t>
  </si>
  <si>
    <t>5.39</t>
  </si>
  <si>
    <t>5.40</t>
  </si>
  <si>
    <t>PAISAJISMO</t>
  </si>
  <si>
    <t>6.1</t>
  </si>
  <si>
    <t>6.2</t>
  </si>
  <si>
    <t>6.3</t>
  </si>
  <si>
    <t xml:space="preserve">EQUIPAMENTO URBANO- CARPINTERIAS </t>
  </si>
  <si>
    <t>7.2</t>
  </si>
  <si>
    <t>7.3</t>
  </si>
  <si>
    <t>7.5</t>
  </si>
  <si>
    <t>7.6</t>
  </si>
  <si>
    <t>7.7</t>
  </si>
  <si>
    <t>7.8</t>
  </si>
  <si>
    <t xml:space="preserve">ZONAS DE JUSGOS </t>
  </si>
  <si>
    <t>7.9</t>
  </si>
  <si>
    <t>7.9.1</t>
  </si>
  <si>
    <t>7.9.2</t>
  </si>
  <si>
    <t xml:space="preserve">MESAS  EN CONCRETO </t>
  </si>
  <si>
    <t>7.10</t>
  </si>
  <si>
    <t>7.11</t>
  </si>
  <si>
    <t>7.12</t>
  </si>
  <si>
    <t>7.13</t>
  </si>
  <si>
    <t>7.14</t>
  </si>
  <si>
    <t>7.15</t>
  </si>
  <si>
    <t>7.16</t>
  </si>
  <si>
    <t>7.17</t>
  </si>
  <si>
    <t>REDES ELECTRICAS  Y DE ILUMINACION</t>
  </si>
  <si>
    <t>Suministro, transporte e instalación de Lámpara LED Alumbrado Público 60W Epsilon Sylvania y demás elementos necesarios para su correcta instalación.</t>
  </si>
  <si>
    <t>8.12</t>
  </si>
  <si>
    <t>LUMINARIAS AP CAMINO DE ACCESO</t>
  </si>
  <si>
    <t> </t>
  </si>
  <si>
    <t>LUMINARIAS AP CAMINOS PEATONALES</t>
  </si>
  <si>
    <t>LUMINARIAS AP JUEGOS</t>
  </si>
  <si>
    <t xml:space="preserve">                      -</t>
  </si>
  <si>
    <t>8.13</t>
  </si>
  <si>
    <t xml:space="preserve">suministro, transporte e instalación de Cable Encauchetado cobre 3 X No. 12 AWG 600 V 75 ; incluye accesorios para su correcta instalación y funcionamiento, según RETIE. </t>
  </si>
  <si>
    <t>8.14</t>
  </si>
  <si>
    <t>m</t>
  </si>
  <si>
    <t>CABLE PARA LUMINARIAS VIA DE ENTRADA</t>
  </si>
  <si>
    <t>CABLE PARA LUMI PEATONALES</t>
  </si>
  <si>
    <t>CABLE PARA LUMIN HACIA JUEGOS</t>
  </si>
  <si>
    <t>8.15</t>
  </si>
  <si>
    <t>A P CAMINO DE ACCESO</t>
  </si>
  <si>
    <t>A P CAMINOS  PEATONALES</t>
  </si>
  <si>
    <t>A P JUEGOS</t>
  </si>
  <si>
    <t>8.16</t>
  </si>
  <si>
    <t>VIA HACIA EL PROYECTO</t>
  </si>
  <si>
    <t>8.17</t>
  </si>
  <si>
    <t>Gabinete</t>
  </si>
  <si>
    <t>8.18</t>
  </si>
  <si>
    <t>Estancia</t>
  </si>
  <si>
    <t>OTROS COSTOS ADMINISTRATIVOS</t>
  </si>
  <si>
    <t>PLAZO</t>
  </si>
  <si>
    <t>UNIDAD</t>
  </si>
  <si>
    <t>SALARIO MENSUAL BÁSICO</t>
  </si>
  <si>
    <t>F.P</t>
  </si>
  <si>
    <t xml:space="preserve">DEDICACIÓN </t>
  </si>
  <si>
    <t>DURACIÓN  (MESES)</t>
  </si>
  <si>
    <t>VALOR  PARCIAL</t>
  </si>
  <si>
    <t>TABLA</t>
  </si>
  <si>
    <t>Gastos de Legalización</t>
  </si>
  <si>
    <t>Estampilla Prodesarrollo 6/1000 (Sobre el valor total del contrato sin el 50% del 4/1000)</t>
  </si>
  <si>
    <t>U</t>
  </si>
  <si>
    <t>Estampilla para el bienestar del adulto mayor</t>
  </si>
  <si>
    <t xml:space="preserve">Estampilla Prohospitales públicos </t>
  </si>
  <si>
    <t>Estampilla Politécnico Colombiano JIC 4/1000</t>
  </si>
  <si>
    <t>Estampilla Prodesarrollo Institucion Universitaria de Envigado (IUE) 4/1000</t>
  </si>
  <si>
    <t>Tasa Prodeporte y recreación</t>
  </si>
  <si>
    <t>Tasa Procultura</t>
  </si>
  <si>
    <t>Impuesto de contribución especial- Obra Pública 5%</t>
  </si>
  <si>
    <t>Pro Intitucion Universitaria Digital de Antioquia IU - Digital</t>
  </si>
  <si>
    <t>TOTAL COSTOS ADMINISTRATIVOS</t>
  </si>
  <si>
    <t>SUB-ANALISIS DE PRECIOS UNITARIOS</t>
  </si>
  <si>
    <t>CLV</t>
  </si>
  <si>
    <t>DESCRIPCION</t>
  </si>
  <si>
    <t>UN</t>
  </si>
  <si>
    <t>VR. UNIT.</t>
  </si>
  <si>
    <t>CT080KG</t>
  </si>
  <si>
    <t/>
  </si>
  <si>
    <t>I. EQUIPO Y HERRAMIENTA</t>
  </si>
  <si>
    <t>HTAMNR</t>
  </si>
  <si>
    <t>EQ1090</t>
  </si>
  <si>
    <t>II. MATERIALES</t>
  </si>
  <si>
    <t>MAT1085</t>
  </si>
  <si>
    <t>MAT1025</t>
  </si>
  <si>
    <t>MAT1330</t>
  </si>
  <si>
    <t>III. TRANSPORTES</t>
  </si>
  <si>
    <t>TR1060</t>
  </si>
  <si>
    <t>TR1080</t>
  </si>
  <si>
    <t>IV. MANO DE OBRA</t>
  </si>
  <si>
    <t>MOAYUDR</t>
  </si>
  <si>
    <t>MOAYUDA</t>
  </si>
  <si>
    <t>CT110KG</t>
  </si>
  <si>
    <t>CT140KG</t>
  </si>
  <si>
    <t>CT170KG</t>
  </si>
  <si>
    <t>CT180KG</t>
  </si>
  <si>
    <t>CT210KG</t>
  </si>
  <si>
    <t>CT245KG</t>
  </si>
  <si>
    <t>CT280KG</t>
  </si>
  <si>
    <t>CTM143</t>
  </si>
  <si>
    <t>MAT1030</t>
  </si>
  <si>
    <t>CTM144</t>
  </si>
  <si>
    <t>MAT1031</t>
  </si>
  <si>
    <t>CTM145</t>
  </si>
  <si>
    <t>CTM146</t>
  </si>
  <si>
    <t>MENU!E10</t>
  </si>
  <si>
    <t xml:space="preserve">CONSTRUCCIÓN VIVIENDA NUEVA </t>
  </si>
  <si>
    <t>PRELIMINARES</t>
  </si>
  <si>
    <t>INSTALACIONES HIDRÁULICAS E HIDROSANITARIAS</t>
  </si>
  <si>
    <t>ENCHAPES Y ACABADOS</t>
  </si>
  <si>
    <t xml:space="preserve">Aplicación de PINTURA ACRÍLICA en muros para Exteriores (hidrorepelente) tipo koraza o similar de primera calidad, incluye  sellante para poros tipo Sellomax  o similar, 2 manos o las que sean necesarias para obtener una superficie pareja y homogénea. Incluye suministro y transporte de los materiales, preparada y adecuación de la superficie a intervenir. Color a definir aprobado por la interventoría. </t>
  </si>
  <si>
    <t>m2</t>
  </si>
  <si>
    <t>MAT1291</t>
  </si>
  <si>
    <t>AD1180</t>
  </si>
  <si>
    <t>MAT1120</t>
  </si>
  <si>
    <t>MAT1220</t>
  </si>
  <si>
    <t>AD1212</t>
  </si>
  <si>
    <t>AD1166</t>
  </si>
  <si>
    <t>MAT1076</t>
  </si>
  <si>
    <t>TR1070</t>
  </si>
  <si>
    <t>MOFICIAL</t>
  </si>
  <si>
    <t>Suministro, transporte y aplicación de ácido nítrico e hidrosolve proporción 1:1:5 para lavado de muros exteriores, con todos los elementos necesarios para su correcta instalación y funcionamiento.</t>
  </si>
  <si>
    <t>MAT1402</t>
  </si>
  <si>
    <t>MAT1410</t>
  </si>
  <si>
    <t>Suministro, transporte y aplicación de hidrófugo impermeabilizante del tipo siliconite (Sika transparente o equivalente)  para mampostería de fachadas, con todos los elementos necesarios para su correcta instalación y funcionamiento.</t>
  </si>
  <si>
    <t>MAT1403</t>
  </si>
  <si>
    <t>INSUMOS</t>
  </si>
  <si>
    <t>COD</t>
  </si>
  <si>
    <t>MATERIALES</t>
  </si>
  <si>
    <t>VALOR MO SIN FP</t>
  </si>
  <si>
    <t>FP</t>
  </si>
  <si>
    <t>VALOR CON IVA O CON FP</t>
  </si>
  <si>
    <t>AD0000</t>
  </si>
  <si>
    <t>COMBUSTIBLES - ADITIVOS - PINTURAS</t>
  </si>
  <si>
    <t>AD1010</t>
  </si>
  <si>
    <r>
      <t>Ácido</t>
    </r>
    <r>
      <rPr>
        <sz val="10"/>
        <color rgb="FF000000"/>
        <rFont val="Tahoma"/>
        <family val="2"/>
      </rPr>
      <t xml:space="preserve"> muriático</t>
    </r>
  </si>
  <si>
    <t>lt</t>
  </si>
  <si>
    <t>AD1020</t>
  </si>
  <si>
    <t>ACPM</t>
  </si>
  <si>
    <t>gal</t>
  </si>
  <si>
    <t>AD1030</t>
  </si>
  <si>
    <t>Adhesivo Sikadur 32 primer o similar</t>
  </si>
  <si>
    <t>kg</t>
  </si>
  <si>
    <t>AD1040</t>
  </si>
  <si>
    <t>Agua</t>
  </si>
  <si>
    <t>AD1050</t>
  </si>
  <si>
    <t>Boquilla - color blanco/beige</t>
  </si>
  <si>
    <t>AD1060</t>
  </si>
  <si>
    <t>Cal hidratada</t>
  </si>
  <si>
    <t>AD1080</t>
  </si>
  <si>
    <t>Gasolina corriente</t>
  </si>
  <si>
    <t>AD1100</t>
  </si>
  <si>
    <t>Limpiador PVC 300 gramos (1/8 gal) o similar</t>
  </si>
  <si>
    <t>AD1110</t>
  </si>
  <si>
    <t>Limpiador PVC 760 gramos (1/4 gal) o similar</t>
  </si>
  <si>
    <t>AD1120</t>
  </si>
  <si>
    <t>Lubricante de silicona para accesorios Raingo o similar</t>
  </si>
  <si>
    <t>AD1130</t>
  </si>
  <si>
    <t>Lubricante Pavco (x4kg) o similar</t>
  </si>
  <si>
    <t>Tarro</t>
  </si>
  <si>
    <t>AD1140</t>
  </si>
  <si>
    <t>Lubricante Pavco (x500gr) o similar</t>
  </si>
  <si>
    <t>AD1150</t>
  </si>
  <si>
    <t>Merulex transparente o similar</t>
  </si>
  <si>
    <t>AD1160</t>
  </si>
  <si>
    <t>Pegacor gris  ultra ; interior y exterior</t>
  </si>
  <si>
    <t>AD1161</t>
  </si>
  <si>
    <t>Pegacor tablón gres</t>
  </si>
  <si>
    <t>AD1162</t>
  </si>
  <si>
    <t>Adhesivo epoxico o similar para pega tabletas</t>
  </si>
  <si>
    <t>AD1162A</t>
  </si>
  <si>
    <t>Mortero Adhesivo epóxico Toc 50-10 (presentación 3kg)</t>
  </si>
  <si>
    <t>AD1163</t>
  </si>
  <si>
    <t>Lechada</t>
  </si>
  <si>
    <t>AD1164</t>
  </si>
  <si>
    <t>sellada para marmol</t>
  </si>
  <si>
    <t>AD1165</t>
  </si>
  <si>
    <t>Carnaza</t>
  </si>
  <si>
    <t>Estucor - 25 kg</t>
  </si>
  <si>
    <t>AD1167</t>
  </si>
  <si>
    <t>Boquilla con color para sello de junta de 2,5kg</t>
  </si>
  <si>
    <t>AD1168</t>
  </si>
  <si>
    <t>cruceta plástica de 3mm</t>
  </si>
  <si>
    <t>AD1169</t>
  </si>
  <si>
    <t xml:space="preserve">lavada </t>
  </si>
  <si>
    <t>AD1170</t>
  </si>
  <si>
    <t>Pintura hidrorrepelente</t>
  </si>
  <si>
    <t>Pintura para exteriores Koraza o similar</t>
  </si>
  <si>
    <t>AD1190</t>
  </si>
  <si>
    <t>Pintura tipo vinilo para interiores</t>
  </si>
  <si>
    <t>AD1191</t>
  </si>
  <si>
    <t>Pintura acrílica base agua para baños y cocinas, tipo Viniltex (baños y cocinas) o similar. Antibacterial</t>
  </si>
  <si>
    <t>AD1200</t>
  </si>
  <si>
    <t>Pintura tipo esmalte base aceite</t>
  </si>
  <si>
    <t>AD1210</t>
  </si>
  <si>
    <t>Pintura anticorrosiva gris</t>
  </si>
  <si>
    <t>AD1211</t>
  </si>
  <si>
    <t>Esmalte poliuretano Kit pintura + catalizador</t>
  </si>
  <si>
    <t>Sellomax o similar , recubrimiento acrilico</t>
  </si>
  <si>
    <t>AD1220</t>
  </si>
  <si>
    <t>Separol - N (20K) o similar</t>
  </si>
  <si>
    <t>AD1245</t>
  </si>
  <si>
    <t>Sikaflex 1a color blanco o gris equivalente. Incluye fondo de junta más sello flexible de 6mm x 6mm. Unidad de 300 cm3 o similar</t>
  </si>
  <si>
    <t>AD1246</t>
  </si>
  <si>
    <t xml:space="preserve">Sika 1 impermeabilizante integral para morteros y concretos Rendimiento el 3% del peso del cemento  15 gk x 50 kg de cemento </t>
  </si>
  <si>
    <t>AD1247</t>
  </si>
  <si>
    <t>Sika Plastocrete DM Impermeabilizante para concreto. Presentación: 20kg rendimiento: 1% del peso del cemento ó 250 gr / bulto de cemento de 50 kg.</t>
  </si>
  <si>
    <t>AD1248</t>
  </si>
  <si>
    <t>Sikafluid- Fluidificante</t>
  </si>
  <si>
    <t>AD1250</t>
  </si>
  <si>
    <t>Soldadura PVC 1/32 gal o similar</t>
  </si>
  <si>
    <t>AD1260</t>
  </si>
  <si>
    <t>Soldadura PVC 1/16 gal o similar</t>
  </si>
  <si>
    <t>AD1270</t>
  </si>
  <si>
    <t>Soldadura PVC 1/8 gal o similar</t>
  </si>
  <si>
    <t>AD1280</t>
  </si>
  <si>
    <t>Soldadura PVC 1/4 gal o similar</t>
  </si>
  <si>
    <t>AD1290</t>
  </si>
  <si>
    <t>Traba química fuerza alta para sellos de fuga en Tubería</t>
  </si>
  <si>
    <t>gramo</t>
  </si>
  <si>
    <t>AD1295</t>
  </si>
  <si>
    <t>Suministro transporte e instalación de Cerramiento Fachada (1 cara) con Placa plana de fibrocemento 8mm tipo Sinding de 244x020 120x020 y 061x020. Placa plana de fibrocemento de 20mm para esquineros y marcos. Placa plana de fibrocemento de 8mm para carteras pintada. Incluye tornillos.</t>
  </si>
  <si>
    <t>AD1296</t>
  </si>
  <si>
    <t xml:space="preserve">Suministro transporte e instalación de Placas de fibrocemento Superficies Eterboard 8mm zonas humedas. Incluye tornillería Estabilizador a una cara mano de obra  sellos cintas masillas y todos los elementos de fijación necesario. </t>
  </si>
  <si>
    <t>AD1298</t>
  </si>
  <si>
    <t xml:space="preserve">Suministro transporte e instalación de fajas para vanos en placas de fibrocemento de 10mm lijada con pintura colorcel fachadas blanco. Ancho 8 a 10cm. Incluye tornilería cintas masillas y todos los elementos de fijación necesario. </t>
  </si>
  <si>
    <t>CT0000</t>
  </si>
  <si>
    <t>CONCRETOS Y MORTEROS</t>
  </si>
  <si>
    <t>Concreto 80kg/cm² 1:4:7</t>
  </si>
  <si>
    <t>Concreto 110kg/cm² 1:3:5</t>
  </si>
  <si>
    <t>Concreto 140kg/cm² 1:3:4</t>
  </si>
  <si>
    <t>Concreto 170kg/cm² 1:3:3</t>
  </si>
  <si>
    <t>Concreto 180kg/cm² 1:2:4</t>
  </si>
  <si>
    <t>Concreto 210kg/cm² 1:2:3</t>
  </si>
  <si>
    <t>Concreto 245kg/cm² 1:2:2</t>
  </si>
  <si>
    <t>Concreto280kg/cm²</t>
  </si>
  <si>
    <t>CTCAJA50</t>
  </si>
  <si>
    <t>Caja de inspección 0.50mx0.50m hprom=0.60m</t>
  </si>
  <si>
    <t>Aux mortero de pega</t>
  </si>
  <si>
    <t>Aux mortero de revoque 1:4</t>
  </si>
  <si>
    <t>Aux mortero grouting 17.5</t>
  </si>
  <si>
    <t>Aux mortero de revoque 1:5</t>
  </si>
  <si>
    <t>CTM147</t>
  </si>
  <si>
    <t>Adoquín de 10x20x6 cm, Color (B) amarillo, jaspeado, salmón, champaña, negro y blanco arena</t>
  </si>
  <si>
    <t>CUB0000</t>
  </si>
  <si>
    <t>CUBIERTAS - ACCESORIOS - SOPORTES</t>
  </si>
  <si>
    <t>CUB1010</t>
  </si>
  <si>
    <t>Anclaje a cubierta x 100u</t>
  </si>
  <si>
    <t>CUB1020</t>
  </si>
  <si>
    <t>Caballete para cubierta Ecoroof 37 UPC 25 mm blanco de 1.07 mt</t>
  </si>
  <si>
    <t>CUB1030</t>
  </si>
  <si>
    <t>Canal plástico tipo Raingo o similar</t>
  </si>
  <si>
    <t>CUB1031</t>
  </si>
  <si>
    <t>Canal - canoa amazonas</t>
  </si>
  <si>
    <t>CUB1040</t>
  </si>
  <si>
    <t>Unión Canal tipo Raingo</t>
  </si>
  <si>
    <t>CUB1050</t>
  </si>
  <si>
    <t>Canal - unión canal a bajante</t>
  </si>
  <si>
    <t>CUB1060</t>
  </si>
  <si>
    <t>Canal - soporte de canal</t>
  </si>
  <si>
    <t>CUB1070</t>
  </si>
  <si>
    <t>Soporte de  bajante</t>
  </si>
  <si>
    <t>CUB1072</t>
  </si>
  <si>
    <t>Canal - soporte canal</t>
  </si>
  <si>
    <t>CUB1073</t>
  </si>
  <si>
    <t>Soporte para canoas</t>
  </si>
  <si>
    <t>CUB1080</t>
  </si>
  <si>
    <t>Canal - tapa externa canal Raingo</t>
  </si>
  <si>
    <t>CUB1082</t>
  </si>
  <si>
    <t>Canal - tapa interna canal Raingo</t>
  </si>
  <si>
    <t>CUB1090</t>
  </si>
  <si>
    <t>Canal - bajante tradicional Pavco o similar extremo liso</t>
  </si>
  <si>
    <t>CUB1100</t>
  </si>
  <si>
    <t>Canal - codo bajante</t>
  </si>
  <si>
    <t>CUB1110</t>
  </si>
  <si>
    <t>Canal - lubricante de soldadura</t>
  </si>
  <si>
    <t>CUB1120</t>
  </si>
  <si>
    <t>Canal - tornillo inoxidable para fijación de canal</t>
  </si>
  <si>
    <t>CUB1130</t>
  </si>
  <si>
    <t>Cuadro en abarco 4"x4" de 3m</t>
  </si>
  <si>
    <t>CUB1140</t>
  </si>
  <si>
    <t>Esmalte para exteriores negro</t>
  </si>
  <si>
    <t>CUB1150</t>
  </si>
  <si>
    <t>Gancho sujeción techo</t>
  </si>
  <si>
    <t>CUB1152</t>
  </si>
  <si>
    <t>Lámina galvanizada calibre 26 de 046 m para ruana</t>
  </si>
  <si>
    <t>CUB1153</t>
  </si>
  <si>
    <t>Lámina galvanizada calibre 24de 060 m para ruana</t>
  </si>
  <si>
    <t>CUB1154</t>
  </si>
  <si>
    <t>Perno en varilla roscada 3/4" incluye dos tuercas</t>
  </si>
  <si>
    <t>CUB1155</t>
  </si>
  <si>
    <t>Perno en varilla roscada 3/8" incluye dos tuercas</t>
  </si>
  <si>
    <t>CUB1156</t>
  </si>
  <si>
    <t>Perno en varilla roscada 1/4" incluye dos tuercas</t>
  </si>
  <si>
    <t>CUB1160</t>
  </si>
  <si>
    <t>Perfil metálico PHR en "c" 120x60x1.5mm*6mts</t>
  </si>
  <si>
    <t>CUB1170</t>
  </si>
  <si>
    <t>Perfil metálico PHR en "c" 120x60x3.0mm* 6 mts</t>
  </si>
  <si>
    <t>CUB1171</t>
  </si>
  <si>
    <t xml:space="preserve">Perfil IPE del 160 al 200 </t>
  </si>
  <si>
    <t>CUB1180</t>
  </si>
  <si>
    <t>Perfil metálico c gr 50 de 100x50x1.5 mm x 6 m - anticorrosivo</t>
  </si>
  <si>
    <t>CUB1181</t>
  </si>
  <si>
    <t>Perfil metálico PTE 70x70-2mm</t>
  </si>
  <si>
    <t>CUB1182</t>
  </si>
  <si>
    <t>Perfil metálico PTE 90x50-2mm</t>
  </si>
  <si>
    <t>CUB1183</t>
  </si>
  <si>
    <t>Perfil metálico PTE 100x50-2.5mm</t>
  </si>
  <si>
    <t>CUB1184</t>
  </si>
  <si>
    <t>Perfil metálico PTE 100x100-3mm</t>
  </si>
  <si>
    <t>CUB1185</t>
  </si>
  <si>
    <t>Platina metálica de 1/8"</t>
  </si>
  <si>
    <t>CUB1186</t>
  </si>
  <si>
    <t>Platina metálica de 3/8"</t>
  </si>
  <si>
    <t>CUB1187</t>
  </si>
  <si>
    <t>Estructura en steel framing para muros y cubierta incluye suministro transporte a cabecera municipal.</t>
  </si>
  <si>
    <t>CUB1189</t>
  </si>
  <si>
    <t>LAMINA GAL. 1.15 mm 1220X2440 mm A653 (9,5 km x m2)</t>
  </si>
  <si>
    <t>CUB1190</t>
  </si>
  <si>
    <t xml:space="preserve">Soldadura </t>
  </si>
  <si>
    <t>CUB1200</t>
  </si>
  <si>
    <t>Soportes y anclajes para cubierta</t>
  </si>
  <si>
    <t>CUB1201</t>
  </si>
  <si>
    <t>Caballete Forte Blanco 0.6X0.94mt 2mm UPVC</t>
  </si>
  <si>
    <t>ml</t>
  </si>
  <si>
    <t>CUB1209</t>
  </si>
  <si>
    <t>Teja termoacústica Ecoroof UPVC 2.0mm verde</t>
  </si>
  <si>
    <t>CUB1210</t>
  </si>
  <si>
    <t>Teja termoacústica Ecoroof UPVC 2.0mm blanco 1.13 x 11.8 mts</t>
  </si>
  <si>
    <t>CUB1220</t>
  </si>
  <si>
    <t>Teja termoacústica Ecoroof UPVC 2.0mm blanco 1.13x 11.8 mts</t>
  </si>
  <si>
    <t>CUB1221</t>
  </si>
  <si>
    <t xml:space="preserve">Teja ondulada fibrocemento perfil 7 n°8 244x092; </t>
  </si>
  <si>
    <t>und</t>
  </si>
  <si>
    <t>CUB1222</t>
  </si>
  <si>
    <t xml:space="preserve">Teja ondulada fibrocemento perfil 7 n°6 183x092; </t>
  </si>
  <si>
    <t>CUB1223</t>
  </si>
  <si>
    <t xml:space="preserve">Teja ondulada fibrocemento perfil 7 n°5 152x092; </t>
  </si>
  <si>
    <t>CUB1224</t>
  </si>
  <si>
    <t xml:space="preserve">Teja ondulada fibrocemento perfil 7 n°4 122x092; </t>
  </si>
  <si>
    <t>CUB1225</t>
  </si>
  <si>
    <t>Teja de zinc</t>
  </si>
  <si>
    <t>CUB1226</t>
  </si>
  <si>
    <t xml:space="preserve">Teja Traslucida </t>
  </si>
  <si>
    <t>CUB1227</t>
  </si>
  <si>
    <t>Amarre teja</t>
  </si>
  <si>
    <t>CUB1230</t>
  </si>
  <si>
    <t>TORNILLO para montaje RUSPERT C12 mm *2.5</t>
  </si>
  <si>
    <t>CUB1231</t>
  </si>
  <si>
    <t>TAPA CAPELOTE IMPORTADA</t>
  </si>
  <si>
    <t>CUB1232</t>
  </si>
  <si>
    <t xml:space="preserve">CAPELOTE PLASTICO
</t>
  </si>
  <si>
    <t>CUB1233</t>
  </si>
  <si>
    <t>EMPAQUE TEJA TEREMOACUSTICA CRESTA BAJA</t>
  </si>
  <si>
    <t>CUB1240</t>
  </si>
  <si>
    <t>Tubería metálica 100x100x4mm * 6 mts</t>
  </si>
  <si>
    <t>CUB1250</t>
  </si>
  <si>
    <t>Wash primer negro</t>
  </si>
  <si>
    <t>CUB1251</t>
  </si>
  <si>
    <t>Accesorios fijación teja</t>
  </si>
  <si>
    <t>CUB1252</t>
  </si>
  <si>
    <t xml:space="preserve">Cubierta en teja Policarbonato alveolar de 8mm de espesor. incluye transporte </t>
  </si>
  <si>
    <t>EL1000</t>
  </si>
  <si>
    <t>INSTALACIONES ELÉCTRICAS - ACCESORIOS</t>
  </si>
  <si>
    <t>EL1010</t>
  </si>
  <si>
    <t>Alambre nro 12 THHN</t>
  </si>
  <si>
    <t>EL1020</t>
  </si>
  <si>
    <t>EL1021</t>
  </si>
  <si>
    <t>Alambrón en Aluminio de 8mm</t>
  </si>
  <si>
    <t>EL1025</t>
  </si>
  <si>
    <t>Varilla conector y cable para instalación de polo a tierra</t>
  </si>
  <si>
    <t>EL1030</t>
  </si>
  <si>
    <t>Breaker de 1x20A enchufable</t>
  </si>
  <si>
    <t>EL1040</t>
  </si>
  <si>
    <t>Breaker de 1x30A enchufable</t>
  </si>
  <si>
    <t>EL1041</t>
  </si>
  <si>
    <t>Breaker de 2x20A enchufable</t>
  </si>
  <si>
    <t>EL1042</t>
  </si>
  <si>
    <t>Breaker de 2x40A enchufable</t>
  </si>
  <si>
    <t>EL1043</t>
  </si>
  <si>
    <t>Breaker totalizador de 2x75A</t>
  </si>
  <si>
    <t>EL1050</t>
  </si>
  <si>
    <t>Cable antifraude N° 8</t>
  </si>
  <si>
    <t>EL1051</t>
  </si>
  <si>
    <t>Cable  nro 8 THHN</t>
  </si>
  <si>
    <t>EL1052</t>
  </si>
  <si>
    <t>Cable  nro 10 THHN</t>
  </si>
  <si>
    <t>EL1059</t>
  </si>
  <si>
    <t>Cable de Cobre 1/0</t>
  </si>
  <si>
    <t>EL1060</t>
  </si>
  <si>
    <t>Cable de cobre 12 AWG-Cu-THHN-THWN 90°c</t>
  </si>
  <si>
    <t>EL1061</t>
  </si>
  <si>
    <t>Cable TV RG-6 al 90%</t>
  </si>
  <si>
    <t>EL1070</t>
  </si>
  <si>
    <t>Cable encauchetado 3x12 AWG</t>
  </si>
  <si>
    <t>EL1080</t>
  </si>
  <si>
    <t>Caja para contador eléctrico</t>
  </si>
  <si>
    <t>EL1090</t>
  </si>
  <si>
    <t>Caja sencilla PVC con suplemento</t>
  </si>
  <si>
    <t>EL1091</t>
  </si>
  <si>
    <t>Caja doble PVC con suplemento</t>
  </si>
  <si>
    <t>EL1095</t>
  </si>
  <si>
    <t>Caja octogonal 100*100*47 mm</t>
  </si>
  <si>
    <t>EL1096</t>
  </si>
  <si>
    <t>Caja toma de Usuario Ritel 10x10</t>
  </si>
  <si>
    <t>EL1097</t>
  </si>
  <si>
    <t>Conector RG-6</t>
  </si>
  <si>
    <t>EL1100</t>
  </si>
  <si>
    <t>Contador eléctrico 10-60A bifásico</t>
  </si>
  <si>
    <t>EL1109</t>
  </si>
  <si>
    <t>Uniones Terminal PVC 2" (eléctrico)</t>
  </si>
  <si>
    <t>EL1110</t>
  </si>
  <si>
    <t>Curvas PVC 1/2" (eléctrico)</t>
  </si>
  <si>
    <t>EL1111</t>
  </si>
  <si>
    <t>EL1112</t>
  </si>
  <si>
    <t>Curvas PVC 3/4" (eléctrico)</t>
  </si>
  <si>
    <t>EL1114</t>
  </si>
  <si>
    <t>Cinta Sctch 33</t>
  </si>
  <si>
    <t>EL1115</t>
  </si>
  <si>
    <t>Uniones PVC 1/2" (eléctrico)</t>
  </si>
  <si>
    <t>EL1116</t>
  </si>
  <si>
    <t>Uniones PVC 3/4" (eléctrico)</t>
  </si>
  <si>
    <t>EL1117</t>
  </si>
  <si>
    <t>Uniones PVC 1" (eléctrico)</t>
  </si>
  <si>
    <t>EL1118</t>
  </si>
  <si>
    <t>Gabinete de proteccion y medida (valor unitario, se puede multiplicar por el numero de medidores) para alojar 1 medidor con normna epm y certificacion RETIE</t>
  </si>
  <si>
    <t>EL1119</t>
  </si>
  <si>
    <t>Gabinete de proteccion y medida para alojar 20 medidores con normna epm y certificacion RETIE</t>
  </si>
  <si>
    <t>EL1120</t>
  </si>
  <si>
    <t>Gabinete de PISO RITEL 70X50X20</t>
  </si>
  <si>
    <t>EL1121</t>
  </si>
  <si>
    <t>Caja PAU RITEL 30x50 x6 con puerta</t>
  </si>
  <si>
    <t>EL1122</t>
  </si>
  <si>
    <t>Gabinete de proteccion tipo cofre 60x40x25</t>
  </si>
  <si>
    <t>EL1130</t>
  </si>
  <si>
    <t>Plafón</t>
  </si>
  <si>
    <t>EL1140</t>
  </si>
  <si>
    <t>Polietileno negro</t>
  </si>
  <si>
    <t>EL1150</t>
  </si>
  <si>
    <t>Suiche doble o interruptor</t>
  </si>
  <si>
    <t>EL1160</t>
  </si>
  <si>
    <t>Suiche interruptor sencillo</t>
  </si>
  <si>
    <t>EL1170</t>
  </si>
  <si>
    <t>Tablero monofásico de distribución de dos circuitos</t>
  </si>
  <si>
    <t>EL1175</t>
  </si>
  <si>
    <t>Tablero monofásico de distribución de 6 circuitos</t>
  </si>
  <si>
    <t>EL1176</t>
  </si>
  <si>
    <t>Tablero monofásico de distribución de 8 circuitos</t>
  </si>
  <si>
    <t>EL1180</t>
  </si>
  <si>
    <t>Terminales PVC 1/2" (eléctrico)</t>
  </si>
  <si>
    <t>EL1181</t>
  </si>
  <si>
    <t>Terminales PVC 1" (eléctrico)</t>
  </si>
  <si>
    <t>EL1183</t>
  </si>
  <si>
    <t>Curvas PVC 1" (eléctrico)</t>
  </si>
  <si>
    <t>EL1190</t>
  </si>
  <si>
    <t>Toma corriente 125v doble con polo a tierra 15A con tapa</t>
  </si>
  <si>
    <t>EL1200</t>
  </si>
  <si>
    <t>Toma corriente GFCI 125v doble con polo a tierra 15A con tapa</t>
  </si>
  <si>
    <t>EL1201</t>
  </si>
  <si>
    <t>TOMA TV COAXIAL S3B14680</t>
  </si>
  <si>
    <t>EL1202</t>
  </si>
  <si>
    <t>TOMA telefono RJ11 doble</t>
  </si>
  <si>
    <t>EL1210</t>
  </si>
  <si>
    <t>Toma de incrustar 20 amperios 220 voltios con polo a tierra pata trabada</t>
  </si>
  <si>
    <t>EL1211</t>
  </si>
  <si>
    <t xml:space="preserve">Tramites Certificado RETIE y de legalizacion de la Vivienda </t>
  </si>
  <si>
    <t>EL1220</t>
  </si>
  <si>
    <t>Tubería PVC Conduit de 1/2" fijación.</t>
  </si>
  <si>
    <t>EL1230</t>
  </si>
  <si>
    <t>Tubería PVC Conduit de 3/4" fijación.</t>
  </si>
  <si>
    <t>EL1231</t>
  </si>
  <si>
    <t>Tubería PVC Conduit de 1" fijación.</t>
  </si>
  <si>
    <t>EL1232</t>
  </si>
  <si>
    <t>Tubería PVC Conduit de 2" fijación.</t>
  </si>
  <si>
    <t>EL1233</t>
  </si>
  <si>
    <t>Tubería IMC 3/4" x 3 m</t>
  </si>
  <si>
    <t>EL1240</t>
  </si>
  <si>
    <t>Conector resorte gb rojo g100086</t>
  </si>
  <si>
    <t>EL1234</t>
  </si>
  <si>
    <t>Grapa doble pestaña 3/4"</t>
  </si>
  <si>
    <t>EL1235</t>
  </si>
  <si>
    <t>Prensa estopa de aluminio 3/4"</t>
  </si>
  <si>
    <t>EL1236</t>
  </si>
  <si>
    <t>Puntas de captación 0,6 m</t>
  </si>
  <si>
    <t>EL1237</t>
  </si>
  <si>
    <t>Soporte para anillo 177/30</t>
  </si>
  <si>
    <t>EL1238</t>
  </si>
  <si>
    <t>Soporte para anillo zincado</t>
  </si>
  <si>
    <t>EL1239</t>
  </si>
  <si>
    <t>Cajas de inspección en concreto 30X30</t>
  </si>
  <si>
    <t>EL1242</t>
  </si>
  <si>
    <t>Conector unión bimetálica Cu-Al</t>
  </si>
  <si>
    <t>EL1243</t>
  </si>
  <si>
    <t>Varilla Copperw. 5/8"*2.4m</t>
  </si>
  <si>
    <t>EL1244</t>
  </si>
  <si>
    <t>Canalización de 25 cm x 50 cm, compactado y acabado en piso blando.</t>
  </si>
  <si>
    <t>EL1245</t>
  </si>
  <si>
    <t xml:space="preserve">Soldadura tipo T </t>
  </si>
  <si>
    <t>EL1246</t>
  </si>
  <si>
    <t>Poste 8 METROS-750kg</t>
  </si>
  <si>
    <t>EL1247</t>
  </si>
  <si>
    <t>Herraje caja distr eléc 0.8 x 0.8 m (externas)</t>
  </si>
  <si>
    <t>EL1248</t>
  </si>
  <si>
    <t>Marco de 60 x 80 antifraude</t>
  </si>
  <si>
    <t>EL1249</t>
  </si>
  <si>
    <t>Tapa de 60 x 80 antifraude</t>
  </si>
  <si>
    <t>EL1250</t>
  </si>
  <si>
    <t>Tubería conduit galvanizado IMC de 2"</t>
  </si>
  <si>
    <t>EL1251</t>
  </si>
  <si>
    <t>Boquilla galvanizada de 2" con contratuerca</t>
  </si>
  <si>
    <t>EL1252</t>
  </si>
  <si>
    <t>Unión IMC 2"</t>
  </si>
  <si>
    <t>EL1253</t>
  </si>
  <si>
    <t>Cinta Metalica en Acero Inoxidable de 3/8 . Bajante eléctrico</t>
  </si>
  <si>
    <t>EL1254</t>
  </si>
  <si>
    <t>Curva pvc  2" tipo DB. (eléctrico)</t>
  </si>
  <si>
    <t>EL1255</t>
  </si>
  <si>
    <t>Herraje 50 x 50 distribución antifraude</t>
  </si>
  <si>
    <t>EL1256</t>
  </si>
  <si>
    <t>contador bifásico trifilar tipo parrilla,  15(100)A 2x120/208V</t>
  </si>
  <si>
    <t>EL1257</t>
  </si>
  <si>
    <t>Tornillo autoperforante 1/2" cabeza plana</t>
  </si>
  <si>
    <t>EL1258</t>
  </si>
  <si>
    <t>Caja medidor con espacio para totalizador tipo industrial, antifraude.</t>
  </si>
  <si>
    <t>EL1259</t>
  </si>
  <si>
    <t>Fleje 5/8". Incluye la hebilla.</t>
  </si>
  <si>
    <t>EL1260</t>
  </si>
  <si>
    <t xml:space="preserve">Breaker industrial 3x40A  </t>
  </si>
  <si>
    <t>EL1261</t>
  </si>
  <si>
    <t>Grapa de cobre 5/8"</t>
  </si>
  <si>
    <t>EL1262</t>
  </si>
  <si>
    <t>Luminaria tipo aplique o “Wall-Pack”. Diseñada con módulos de LED 40W, VOLGA-40W-5K, 100-277VAC, para ubicar en pared o pergola. Compuesta por lentes ópticos el cual maximiza la distribución de la luz y un disipador en aluminio inyectado. factor de potencia 0.98. Acabado con pintura poliéster electroestática en polvo.</t>
  </si>
  <si>
    <t>EL1263</t>
  </si>
  <si>
    <t>Accesorios de fijación según norma NSR-10</t>
  </si>
  <si>
    <t>EL1264</t>
  </si>
  <si>
    <t>Cinta autofundente</t>
  </si>
  <si>
    <t>EL1265</t>
  </si>
  <si>
    <t>Cable N° 3X14 AWG ENCAUCHETADO</t>
  </si>
  <si>
    <t>EL1266</t>
  </si>
  <si>
    <t>Clavija con polo a tierra de caucho</t>
  </si>
  <si>
    <t>EL1267</t>
  </si>
  <si>
    <t>Cinta aislante plástica</t>
  </si>
  <si>
    <t>EL1268</t>
  </si>
  <si>
    <t>Cable de Cu THHN Nº 8</t>
  </si>
  <si>
    <t>EL1269</t>
  </si>
  <si>
    <t>Cable de Cu THHN Nº 10</t>
  </si>
  <si>
    <t>EL1270</t>
  </si>
  <si>
    <t>Tubería PVC Ø 2" tipo DB</t>
  </si>
  <si>
    <t>EL1271</t>
  </si>
  <si>
    <t>Adaptador PVC  2" tipo DB. (eléctrico)</t>
  </si>
  <si>
    <t>EL1272</t>
  </si>
  <si>
    <t>Alambre guia galvanizado</t>
  </si>
  <si>
    <t>EL1273</t>
  </si>
  <si>
    <t>Banda plástica</t>
  </si>
  <si>
    <t>EL1274</t>
  </si>
  <si>
    <t>Cable cobre 3 X No. 12 AWG 600 V 75 encauchetado</t>
  </si>
  <si>
    <t>EL1275</t>
  </si>
  <si>
    <t>Tubería EMT 3/4¨</t>
  </si>
  <si>
    <t>EL1277</t>
  </si>
  <si>
    <t>Lámpara LED Alumbrado Público 60W Epsilon Sylvania</t>
  </si>
  <si>
    <t>EL1278</t>
  </si>
  <si>
    <t>Cable  nro 4 THHN</t>
  </si>
  <si>
    <t>EL1279</t>
  </si>
  <si>
    <t>Poste metálico 6,0 m, cilindrico recto en tubo de Ø 3" (exterior Ø 88mm) con placa base de 25 cm x 25 cm, cartelas y canastillas de anclaje Ø½</t>
  </si>
  <si>
    <t>EL1280</t>
  </si>
  <si>
    <t>Luminaria tipo bala de empotrar en piso o suelo, diseñada con un módulo de LED. 12W RGB IP 65</t>
  </si>
  <si>
    <t>EL1281</t>
  </si>
  <si>
    <t>Luminaria Led SYLVANIA Ap 50W Nw 220V Zd216 Ref: P27384-36</t>
  </si>
  <si>
    <t>EL1282</t>
  </si>
  <si>
    <t>Fotocelda para Luminaria Azul IP65 120-277Vac NC Fail ON Standard Life 380J PCE-3NC32A</t>
  </si>
  <si>
    <t>EL1283</t>
  </si>
  <si>
    <t xml:space="preserve">Brazo para Soporte Luminaria Horizontal 3-4 x 1 20 mts con Collarin </t>
  </si>
  <si>
    <t>EL1284</t>
  </si>
  <si>
    <t>Cable duplex Nº14</t>
  </si>
  <si>
    <t>EL1285</t>
  </si>
  <si>
    <t>Conector de comprensión</t>
  </si>
  <si>
    <t>EL1286</t>
  </si>
  <si>
    <t xml:space="preserve">Poste de madera de 8 m para energia </t>
  </si>
  <si>
    <t>ENS1000</t>
  </si>
  <si>
    <t>ENSAYOS DE LABORATORIO</t>
  </si>
  <si>
    <t>ENS100</t>
  </si>
  <si>
    <t>Diseño de mezclas de concreto dos agregados</t>
  </si>
  <si>
    <t>ENS105</t>
  </si>
  <si>
    <t>Diseño de mezclas de concreto para resistencia adicional</t>
  </si>
  <si>
    <t>ENS110</t>
  </si>
  <si>
    <t>Prueba de resistencia - fallo de cilindros</t>
  </si>
  <si>
    <t>ENS120</t>
  </si>
  <si>
    <t xml:space="preserve">Ensayo Proctor modificado </t>
  </si>
  <si>
    <t>ENS125</t>
  </si>
  <si>
    <t>Ensayo densidades de campo</t>
  </si>
  <si>
    <t>ENS128</t>
  </si>
  <si>
    <t>Apique exploratorio excavado manualmente</t>
  </si>
  <si>
    <t>ENS130</t>
  </si>
  <si>
    <t>Prueba de resistencia ensayos a la compresión (concretos)</t>
  </si>
  <si>
    <t>ENS140</t>
  </si>
  <si>
    <t>Desinfección de Tubería y prueba hidrostática</t>
  </si>
  <si>
    <t>ENS150</t>
  </si>
  <si>
    <t>Prueba hidrostática</t>
  </si>
  <si>
    <t>ENS160</t>
  </si>
  <si>
    <t>Ensayo de percolación de suelos o infiltración directo</t>
  </si>
  <si>
    <t>EQ1000</t>
  </si>
  <si>
    <t>EQUIPOS Y MAQUINARIAS</t>
  </si>
  <si>
    <t>EQ1010</t>
  </si>
  <si>
    <t>Vibrocompactador tipo rana - Incluye Combustible</t>
  </si>
  <si>
    <t>día</t>
  </si>
  <si>
    <t>EQ1015</t>
  </si>
  <si>
    <t>Vibrocompactador tipo canguro - Incluye Combustible</t>
  </si>
  <si>
    <t>EQ1020</t>
  </si>
  <si>
    <t>Bomba a gasolina 2'' (succión)</t>
  </si>
  <si>
    <t>EQ1030</t>
  </si>
  <si>
    <t>Can madera común (4*20 cm) de 2.80-3.00 m</t>
  </si>
  <si>
    <t>EQ1035</t>
  </si>
  <si>
    <t>Can madera común zunchado (4*20 cm) de 2.80-3.00 m</t>
  </si>
  <si>
    <t>EQ1040</t>
  </si>
  <si>
    <t>Can madera común (5*20 cm) de 2.80-3.00 m</t>
  </si>
  <si>
    <t>EQ1041</t>
  </si>
  <si>
    <t>EQ1050</t>
  </si>
  <si>
    <t>Compactador de placa - canguro</t>
  </si>
  <si>
    <t>hora</t>
  </si>
  <si>
    <t>repetido</t>
  </si>
  <si>
    <t>EQ1060</t>
  </si>
  <si>
    <t>Concretadora de 15 sacos eléctrica</t>
  </si>
  <si>
    <t>EQ1070</t>
  </si>
  <si>
    <t>Concretadora de 15 sacos gasolina</t>
  </si>
  <si>
    <t>EQ1080</t>
  </si>
  <si>
    <t>Concretadora eléctrica 1 saco</t>
  </si>
  <si>
    <t>Concretadora eléctrica 2 sacos</t>
  </si>
  <si>
    <t>EQ1100</t>
  </si>
  <si>
    <t>Cortadora adobes - sin disco</t>
  </si>
  <si>
    <t>EQ1110</t>
  </si>
  <si>
    <t>Cortadora de baldosa- cerámica</t>
  </si>
  <si>
    <t>EQ1112</t>
  </si>
  <si>
    <t xml:space="preserve">Cortadora </t>
  </si>
  <si>
    <t>EQ1114</t>
  </si>
  <si>
    <t>Cortadora de piso acabado ml min 50m /día</t>
  </si>
  <si>
    <t>EQ1120</t>
  </si>
  <si>
    <t>Cono cámara de inspección de 12 concéntrica</t>
  </si>
  <si>
    <t>EQ1130</t>
  </si>
  <si>
    <t>Formaleta de madera</t>
  </si>
  <si>
    <t>EQ1140</t>
  </si>
  <si>
    <t>Formaleta metálica</t>
  </si>
  <si>
    <t>EQ1141</t>
  </si>
  <si>
    <t>Formaleta metálica MR</t>
  </si>
  <si>
    <t>GL</t>
  </si>
  <si>
    <t>EQ1150</t>
  </si>
  <si>
    <t>Formaleta tipo 3 concreto a la vista</t>
  </si>
  <si>
    <t>EQ1160</t>
  </si>
  <si>
    <t>Motoniveladora 120g</t>
  </si>
  <si>
    <t>EQ1165</t>
  </si>
  <si>
    <t>Motobomba eléctrica 2" superficie</t>
  </si>
  <si>
    <t>EQ1167</t>
  </si>
  <si>
    <t>Motobomba sumergible 2"- Incluye manguera de descarga (26 m)</t>
  </si>
  <si>
    <t>EQ1170</t>
  </si>
  <si>
    <t>Nivel de precisión</t>
  </si>
  <si>
    <t>EQ1180</t>
  </si>
  <si>
    <t>Planta eléctrica a gasolina de 12 Kva</t>
  </si>
  <si>
    <t>dÍa</t>
  </si>
  <si>
    <t>EQ1190</t>
  </si>
  <si>
    <t>Rejilla acero barras 70 x 40</t>
  </si>
  <si>
    <t>EQ1200</t>
  </si>
  <si>
    <t>Retroexcavadora s/ll c:76m³ jcb-214s</t>
  </si>
  <si>
    <t>EQ1205</t>
  </si>
  <si>
    <t>Soldador eléctrico</t>
  </si>
  <si>
    <t>EQ1210</t>
  </si>
  <si>
    <t>Taladro rotopercutor 1/2"-5/8"</t>
  </si>
  <si>
    <t>EQ1211</t>
  </si>
  <si>
    <t>Martillo demoledero electrico</t>
  </si>
  <si>
    <t>dia</t>
  </si>
  <si>
    <t>EQ1220</t>
  </si>
  <si>
    <t>Vibrador a gasolina</t>
  </si>
  <si>
    <t>EQ1230</t>
  </si>
  <si>
    <t>Vibrador eléctrico a 110vts (manguera 5 m)</t>
  </si>
  <si>
    <t>EQ1240</t>
  </si>
  <si>
    <t>Vibro compactador sd70</t>
  </si>
  <si>
    <t>EQ1241</t>
  </si>
  <si>
    <t>Pluma grúa giratoria de 250 kg 30-60m.</t>
  </si>
  <si>
    <t>EQ1250</t>
  </si>
  <si>
    <t>Volqueta</t>
  </si>
  <si>
    <t>ESTACIONTOTAL</t>
  </si>
  <si>
    <t>Estación Total</t>
  </si>
  <si>
    <t>EQ1260</t>
  </si>
  <si>
    <t>disco de corte concreto</t>
  </si>
  <si>
    <t>EQ1261</t>
  </si>
  <si>
    <t>Compresor Neumático con martillo demoledor o perforador en superficie punta combustible y operador.</t>
  </si>
  <si>
    <t>hr</t>
  </si>
  <si>
    <t>EQ1262</t>
  </si>
  <si>
    <t>Pulidora manual eléctrica sin disco 7" - 9"</t>
  </si>
  <si>
    <t>EQ1263</t>
  </si>
  <si>
    <t>Equipo de soldadura eléctrica Lincoln AC-225 GLM 110 v. Incluye transporte.</t>
  </si>
  <si>
    <t>EQ1264</t>
  </si>
  <si>
    <t>Compactador Rodillo DD-24 + Operador + Combustible</t>
  </si>
  <si>
    <t>EQ1265</t>
  </si>
  <si>
    <t>Regla Vibratoria</t>
  </si>
  <si>
    <t>EQ1266</t>
  </si>
  <si>
    <t>Equipo texturizador</t>
  </si>
  <si>
    <t>EQ1267</t>
  </si>
  <si>
    <t>Allanadora 36" + operador + Plato flotante + aspas allanadora</t>
  </si>
  <si>
    <t>EQ1268</t>
  </si>
  <si>
    <t xml:space="preserve">Compresor Neumático para pintura </t>
  </si>
  <si>
    <t>EQ1269</t>
  </si>
  <si>
    <t xml:space="preserve"> 
Compactador de neumáticos autopropulsado, de 12/22 t.</t>
  </si>
  <si>
    <t>EQ1270</t>
  </si>
  <si>
    <t>Compactador vibratorio 11 ton.</t>
  </si>
  <si>
    <t>EQ1271</t>
  </si>
  <si>
    <t>Molinete (alquiler)</t>
  </si>
  <si>
    <t>EQ1272</t>
  </si>
  <si>
    <t>Manila para Molinete (Alquiler)</t>
  </si>
  <si>
    <t>EQ1273</t>
  </si>
  <si>
    <t>Finisher</t>
  </si>
  <si>
    <t>EQ1274</t>
  </si>
  <si>
    <t>Carro Tanque Irrigador</t>
  </si>
  <si>
    <t>HM3EB</t>
  </si>
  <si>
    <t>Hidrante tipo Milán EB de 3''</t>
  </si>
  <si>
    <t>HM3JH</t>
  </si>
  <si>
    <t>Hidrante tipo Milán JH de 3''</t>
  </si>
  <si>
    <t>Herramienta y equipo menor</t>
  </si>
  <si>
    <t>MAT1000</t>
  </si>
  <si>
    <t>MATERIALES DE PATIO - MAMPOSTERÍA - MUEBLES - GRIFERÍA</t>
  </si>
  <si>
    <t>MAT1010</t>
  </si>
  <si>
    <t>Accesorios cerámicos para baño (juego x 3)</t>
  </si>
  <si>
    <t>MAT1015</t>
  </si>
  <si>
    <t>Angulo de acero de 2"x2"x1/4"</t>
  </si>
  <si>
    <t>MAT1020</t>
  </si>
  <si>
    <t>Angulo de acero de 2-1/2"x2-1/2"x1/4"</t>
  </si>
  <si>
    <t>Arena para concreto incluye transporte</t>
  </si>
  <si>
    <t>Arena de pega + Transporte</t>
  </si>
  <si>
    <t>Arena de revoque , incluye transporte</t>
  </si>
  <si>
    <t>MAT1035</t>
  </si>
  <si>
    <t xml:space="preserve">Arenilla con transporte </t>
  </si>
  <si>
    <t>valor santa rita 43803</t>
  </si>
  <si>
    <t>MAT1036</t>
  </si>
  <si>
    <t xml:space="preserve">Limo apto para llenos </t>
  </si>
  <si>
    <t>MAT1040</t>
  </si>
  <si>
    <t>Ceramica para piso</t>
  </si>
  <si>
    <t>MAT1045</t>
  </si>
  <si>
    <t>Enchape Baldosín tipo egeo pared-piso blanco 33.8x33.8</t>
  </si>
  <si>
    <t>MAT1046</t>
  </si>
  <si>
    <t xml:space="preserve">Baldosin ceramico 30x30 cm color blanco </t>
  </si>
  <si>
    <t>MAT1047</t>
  </si>
  <si>
    <t xml:space="preserve">Royal veta dorado, espesor 2 cm </t>
  </si>
  <si>
    <t>MAT1048</t>
  </si>
  <si>
    <t>Barra de seguridad acero Inox  40cm</t>
  </si>
  <si>
    <t>MAT1050</t>
  </si>
  <si>
    <t>Base granular norma invias</t>
  </si>
  <si>
    <t>MAT1051</t>
  </si>
  <si>
    <t>Subbase granular</t>
  </si>
  <si>
    <t>MAT1060</t>
  </si>
  <si>
    <t>Ladrillo Calado 10x20x20</t>
  </si>
  <si>
    <t>MAT1065</t>
  </si>
  <si>
    <t>Bloque de concreto 10x20x40 - 10MPa</t>
  </si>
  <si>
    <t>MAT1068</t>
  </si>
  <si>
    <t>Bloque de concreto 15x20x40 - 10 Mpa</t>
  </si>
  <si>
    <t>MAT1070</t>
  </si>
  <si>
    <t>Bloque de concreto 12x20x40 - 13 Mpa</t>
  </si>
  <si>
    <t>MAT1072</t>
  </si>
  <si>
    <t>Bloque de concreto 12x20x40 - 10 Mpa</t>
  </si>
  <si>
    <t>MAT1071</t>
  </si>
  <si>
    <t>Bloque de concreto 15x20x40 - 13 Mpa</t>
  </si>
  <si>
    <t>MAT1075</t>
  </si>
  <si>
    <t>Brocha 3"</t>
  </si>
  <si>
    <t>Rodillo</t>
  </si>
  <si>
    <t>MAT1080</t>
  </si>
  <si>
    <t>Cemento blanco</t>
  </si>
  <si>
    <t>Cemento gris (50kg)</t>
  </si>
  <si>
    <t>saco</t>
  </si>
  <si>
    <t>MAT1091</t>
  </si>
  <si>
    <t>Chapa económica baño-alcoba</t>
  </si>
  <si>
    <t>MAT1092</t>
  </si>
  <si>
    <t>Cerradura Sobre Poner para porton</t>
  </si>
  <si>
    <t>MAT1095</t>
  </si>
  <si>
    <t>Clavo común 2"</t>
  </si>
  <si>
    <t>lb</t>
  </si>
  <si>
    <t>MAT1096</t>
  </si>
  <si>
    <t>clavos de acero 5"</t>
  </si>
  <si>
    <t>MAT1100</t>
  </si>
  <si>
    <t>Cinta sellante para elementos roscados - 12mm x 12m</t>
  </si>
  <si>
    <t>MAT1106</t>
  </si>
  <si>
    <t>Sanitario Acuacer o similar - 2 piezas blanco</t>
  </si>
  <si>
    <t>MAT1110</t>
  </si>
  <si>
    <t>Combo de baño Acuacer Laguna similar: sanitario + lavamanos con pedestal+ 3 accesorios blanco - corona</t>
  </si>
  <si>
    <t>MAT1111</t>
  </si>
  <si>
    <t>Registro - Griferia Ducha</t>
  </si>
  <si>
    <t>MAT1112</t>
  </si>
  <si>
    <t>Brida Sanitario 4"</t>
  </si>
  <si>
    <t>MAT1115</t>
  </si>
  <si>
    <t>Kit Ducha sencilla (tipo piscis o similar) y griferia</t>
  </si>
  <si>
    <t>MAT1116</t>
  </si>
  <si>
    <t>Tableta de gres 30x30 color sahara</t>
  </si>
  <si>
    <t>MAT1117</t>
  </si>
  <si>
    <t>Nariz Tableta de gres L=30 cm color sahara</t>
  </si>
  <si>
    <t>MAT1118</t>
  </si>
  <si>
    <t>Zocalo Tableta de gres L=20 cm color sahara</t>
  </si>
  <si>
    <t>Estopa blanca -500 gr</t>
  </si>
  <si>
    <t>bolsa</t>
  </si>
  <si>
    <t>MAT1125</t>
  </si>
  <si>
    <t>Grava gradada 6.25 mm</t>
  </si>
  <si>
    <t>MAT1130</t>
  </si>
  <si>
    <t>Gravilla 1/4''</t>
  </si>
  <si>
    <t>MAT1135</t>
  </si>
  <si>
    <t>Grifería lavaplatos pico cisne tipo piscis de Grival o similar</t>
  </si>
  <si>
    <t>MAT1140</t>
  </si>
  <si>
    <t>Kit grifería para lavadero sencillo de palanca</t>
  </si>
  <si>
    <t>MAT1145</t>
  </si>
  <si>
    <t xml:space="preserve">Grifería para lavaplatos sencillo </t>
  </si>
  <si>
    <t>MAT1147</t>
  </si>
  <si>
    <t>Llave Bocamanguera para lavadero</t>
  </si>
  <si>
    <t>MAT1150</t>
  </si>
  <si>
    <t>Ladrillo rayado horizontal 10x20x40 de 55 kg</t>
  </si>
  <si>
    <t>MAT1155</t>
  </si>
  <si>
    <t>Ladrillo rayado horizontal 12x20x40</t>
  </si>
  <si>
    <t>MAT1156</t>
  </si>
  <si>
    <t>Ladrillo rayado horizontal 15x20x40</t>
  </si>
  <si>
    <t>MAT1157</t>
  </si>
  <si>
    <t>Ladrillo perforaciòn vertical 12x20x40 rayado vertical</t>
  </si>
  <si>
    <t>MAT1158</t>
  </si>
  <si>
    <t>Lagrimal prefabricado en concreto de 025x050 m</t>
  </si>
  <si>
    <t>MAT1160</t>
  </si>
  <si>
    <t>Lavamanos de colgar tipo Acuacer blanco corona o similar</t>
  </si>
  <si>
    <t>MAT1165</t>
  </si>
  <si>
    <t>Lavadero prefabricado en grano blanco 10x060m</t>
  </si>
  <si>
    <t>MAT1167</t>
  </si>
  <si>
    <t>Lavadero prefabricado en grano blanco 08*06*025 m</t>
  </si>
  <si>
    <t>MAT1168</t>
  </si>
  <si>
    <t>Lavadero prefabricado en grano blanco 08*06*016 m</t>
  </si>
  <si>
    <t>MAT1169</t>
  </si>
  <si>
    <t>Lavadero prefabricado en grano blanco 60x50</t>
  </si>
  <si>
    <t>MAT1170</t>
  </si>
  <si>
    <t>Liston 2" x 2" x 3 m</t>
  </si>
  <si>
    <t>MAT1175</t>
  </si>
  <si>
    <t>Liston 3"x2" CyC abarco</t>
  </si>
  <si>
    <t>MAT1180</t>
  </si>
  <si>
    <t>Liston 3"x4" CyC abarco</t>
  </si>
  <si>
    <t>MAT1185</t>
  </si>
  <si>
    <t>Liston 5 x 2cm x 2.50 m</t>
  </si>
  <si>
    <t>MAT1190</t>
  </si>
  <si>
    <t>Liston 3"x2" pino pátula</t>
  </si>
  <si>
    <t>MAT1195</t>
  </si>
  <si>
    <t>Liston 4"x3" pino pátula</t>
  </si>
  <si>
    <t>MAT1200</t>
  </si>
  <si>
    <t>Liston 4"x4" pino pátula</t>
  </si>
  <si>
    <t>MAT1203</t>
  </si>
  <si>
    <t>Columna 4"x4"x1 mts pino pátula inmunizado</t>
  </si>
  <si>
    <t>MAT1205</t>
  </si>
  <si>
    <t xml:space="preserve">Tabla  10 cm x 1,7 cm en madera inmunizada </t>
  </si>
  <si>
    <t>MAT1210</t>
  </si>
  <si>
    <t>Mesón en acero inoxidable 1.20x0.50</t>
  </si>
  <si>
    <t>MAT1211</t>
  </si>
  <si>
    <t>Mesón en acero inoxidable 1.50x0.52 con quemadores y pozuelo</t>
  </si>
  <si>
    <t>MAT1212</t>
  </si>
  <si>
    <t>Moldura en madera 1/4 bocel de L=3.00 m. Chingale</t>
  </si>
  <si>
    <t>MAT1213</t>
  </si>
  <si>
    <t>Sifon Lavaplatos + Canastilla</t>
  </si>
  <si>
    <t>MAT1215</t>
  </si>
  <si>
    <t>Nylon 0.3 mm x 3.0 m</t>
  </si>
  <si>
    <t>MAT1217</t>
  </si>
  <si>
    <t>Esparrago ASTM 3/8  con tuerca y arandela, largo 15 cm</t>
  </si>
  <si>
    <t>MAT1218</t>
  </si>
  <si>
    <t xml:space="preserve">Esparrago ASTM 5/16 con doble tuerca y arandelas, largo 15 cm </t>
  </si>
  <si>
    <t>Papel de lija</t>
  </si>
  <si>
    <t>MAT1225</t>
  </si>
  <si>
    <t>Piedra de 4" - 6" gavión</t>
  </si>
  <si>
    <t>MAT1228</t>
  </si>
  <si>
    <t>Geotextil NT 1600  Ancho del rollo: 38m. Incluye transporte del material.</t>
  </si>
  <si>
    <t>MAT1230</t>
  </si>
  <si>
    <t>Piedra de canto redonda 2 a 2.1/2'</t>
  </si>
  <si>
    <t>MAT1235</t>
  </si>
  <si>
    <t>Piedra de entresuelo</t>
  </si>
  <si>
    <t>MAT1240</t>
  </si>
  <si>
    <t>Pirlán crudo 3 metros 2.0 cm en aluminio</t>
  </si>
  <si>
    <t>MAT1245</t>
  </si>
  <si>
    <t>Pozuelo en acero inoxidable  de 50x35 cm</t>
  </si>
  <si>
    <t>MAT1250</t>
  </si>
  <si>
    <t>Puerta en madera - 0.70m x 2.10m - incluye marco</t>
  </si>
  <si>
    <t>MAT1251</t>
  </si>
  <si>
    <t>Puerta en madera - 0.80m x 2.10m - incluye marco</t>
  </si>
  <si>
    <t>MAT1255</t>
  </si>
  <si>
    <t>Puerta en madera - 1.00m x 2.10m - incluye marco</t>
  </si>
  <si>
    <t>MAT1256</t>
  </si>
  <si>
    <t>Puerta en madera - 0.90m x 2.10m - incluye marco</t>
  </si>
  <si>
    <t>MAT1260</t>
  </si>
  <si>
    <t>Puerta metálica en lamina cal 22 - incluye marco - 0.8m x 2.10m</t>
  </si>
  <si>
    <t>MAT1265</t>
  </si>
  <si>
    <t>Puerta metálica en lamina cal 20 - incluye marco -0.9m x 2.10m</t>
  </si>
  <si>
    <t>MAT1266A</t>
  </si>
  <si>
    <t>Puerta metálica en lamina cal 20 - incluye marco -0.9m x 2.30m</t>
  </si>
  <si>
    <t>MAT1266</t>
  </si>
  <si>
    <t xml:space="preserve">Puerta 0.90x2.10 mts. Lamina Cold Rolled cal 20 </t>
  </si>
  <si>
    <t>MAT1267</t>
  </si>
  <si>
    <t xml:space="preserve">Puerta 0.70x2.10 mts. Lamina Cold Rolled cal 20 </t>
  </si>
  <si>
    <t>MAT1268</t>
  </si>
  <si>
    <t>Bisagra para puerta 3"</t>
  </si>
  <si>
    <t>MAT1270</t>
  </si>
  <si>
    <t>Recebo B-200</t>
  </si>
  <si>
    <t>MAT1275</t>
  </si>
  <si>
    <t>Rejilla de piso 3x2" plástica</t>
  </si>
  <si>
    <t>MAT1280</t>
  </si>
  <si>
    <t>Saco de fibra</t>
  </si>
  <si>
    <t>MAT1285</t>
  </si>
  <si>
    <t>Ducha Piscis sencilla - Grival o equivalente</t>
  </si>
  <si>
    <t>MAT1290</t>
  </si>
  <si>
    <t>Sección completa andamio tubular 1.20x1.50m</t>
  </si>
  <si>
    <t>Andamio Multidireccional Certificado</t>
  </si>
  <si>
    <t>MAT1295</t>
  </si>
  <si>
    <t>Tabla madera común 1.5cm x 20cm x 3m</t>
  </si>
  <si>
    <t>MAT1296</t>
  </si>
  <si>
    <t>Larguero en madera de  8 X12 CM de 4,5 COLORADA</t>
  </si>
  <si>
    <t>MAT1297</t>
  </si>
  <si>
    <t xml:space="preserve">Larguero en madera de  10 X15 CM de 4 COLORADA </t>
  </si>
  <si>
    <t>MAT1298</t>
  </si>
  <si>
    <t>Larguero inmunizado 10x2.5x3</t>
  </si>
  <si>
    <t>MAT1299</t>
  </si>
  <si>
    <t>Viga en madera de 4"x4"</t>
  </si>
  <si>
    <t>MAT1300</t>
  </si>
  <si>
    <t>Alfarda en madera de 2" x 4"</t>
  </si>
  <si>
    <t>Alfarda en madera de 2" x 3" x 3.2m</t>
  </si>
  <si>
    <t>MAT1301</t>
  </si>
  <si>
    <t>Larguero en madera de 2" x 2"</t>
  </si>
  <si>
    <t>MAT1303</t>
  </si>
  <si>
    <t>Larguero madera común 4cmx8cmx2.80m. Incluye transporte.</t>
  </si>
  <si>
    <t>MAT1302</t>
  </si>
  <si>
    <t>MAT1304</t>
  </si>
  <si>
    <t>Correa en madera de 2"X2"</t>
  </si>
  <si>
    <t>MAT1305</t>
  </si>
  <si>
    <t>Taco redondo madera 3" a 4" 4 varas</t>
  </si>
  <si>
    <t>MAT1306</t>
  </si>
  <si>
    <t>Tela cerramiento obra verde ancho: 2.10 m. Incluye transporte externo e interno.</t>
  </si>
  <si>
    <t>MAT1307</t>
  </si>
  <si>
    <t>Cercha metálica de 3m (alquiler). Incluye transporte.</t>
  </si>
  <si>
    <t>MAT1308</t>
  </si>
  <si>
    <t>Super T de 19 mm. de 153 x 244 m.</t>
  </si>
  <si>
    <t>MAT1309</t>
  </si>
  <si>
    <t>Taco metálico largo 1.8-2.8</t>
  </si>
  <si>
    <t>MAT1310</t>
  </si>
  <si>
    <t>Telera 0.90x1.35mts -5 usos</t>
  </si>
  <si>
    <t>MAT1313</t>
  </si>
  <si>
    <t>Telera 0.90x1.35mts -Alquilada</t>
  </si>
  <si>
    <t>MAT1311</t>
  </si>
  <si>
    <t>Viga metalica de 3 m</t>
  </si>
  <si>
    <t>MAT1312</t>
  </si>
  <si>
    <t xml:space="preserve">Telera 0.45x1.35mts </t>
  </si>
  <si>
    <t>MAT1315</t>
  </si>
  <si>
    <t>Teja de barro española</t>
  </si>
  <si>
    <t>MAT1318</t>
  </si>
  <si>
    <t>Tablilla para techo</t>
  </si>
  <si>
    <t>MAT1320</t>
  </si>
  <si>
    <t>Tornillo expansivo para anclaje al concreto incluye anclaje.</t>
  </si>
  <si>
    <t>MAT1325</t>
  </si>
  <si>
    <t>Triturado 1.1/2''-2.1/2''- Incluye Transporte</t>
  </si>
  <si>
    <t>MAT1328</t>
  </si>
  <si>
    <t>Triturado 1'' - Incluye Transporte</t>
  </si>
  <si>
    <t>Triturado 3/4'' -Incluye Transporte</t>
  </si>
  <si>
    <t>MAT1335</t>
  </si>
  <si>
    <t>Válvula de cheque - horizontal 1"</t>
  </si>
  <si>
    <t>MAT1340</t>
  </si>
  <si>
    <t>Válvula compuerta bronce 1/2" RW</t>
  </si>
  <si>
    <t>MAT1345</t>
  </si>
  <si>
    <t>Válvula de bola tipo h2off - PVC 1/2"</t>
  </si>
  <si>
    <t>MAT1350</t>
  </si>
  <si>
    <t>Ventana en madera - 1.20m x 1.20m - incluye marco y vidrio</t>
  </si>
  <si>
    <t>MAT1355</t>
  </si>
  <si>
    <t>Ventana en madera - 1.20m x 1.40m - incluye marco y vidrio</t>
  </si>
  <si>
    <t>MAT1360</t>
  </si>
  <si>
    <t>Ventana metálica de 120 x 1.00m incluye marco y vidrio de 4mm con rejilla.</t>
  </si>
  <si>
    <t>MAT1361</t>
  </si>
  <si>
    <t xml:space="preserve">Ventana Ancho 1.0 m, Altura 0.60 m.  Marcos y paneles corredizos en aluminio anodizados natural con vidrio de 6mm de espesor. </t>
  </si>
  <si>
    <t>MAT1362</t>
  </si>
  <si>
    <t>Ventana Ancho 0,90 m, Altura 0.60 m.  Marcos y paneles corredizos en aluminio anodizados natural con vidrio de 6mm de espesor.</t>
  </si>
  <si>
    <t>MAT1362A</t>
  </si>
  <si>
    <t>Ventana Ancho 0,80 m, Altura 0.40 m.  Marcos y paneles corredizos en aluminio anodizados natural con vidrio de 6mm de espesor.</t>
  </si>
  <si>
    <t>MAT1363</t>
  </si>
  <si>
    <t xml:space="preserve">Ventana Ancho 0,85 m, Altura 0.60 m.  Marcos y paneles corredizos en aluminio anodizados natural con vidrio de 6mm de espesor. </t>
  </si>
  <si>
    <t>MAT1364</t>
  </si>
  <si>
    <t xml:space="preserve">Ventana Ancho 1,0 m, Altura 1,2 m.  Marcos y paneles corredizos en aluminio anodizados natural con vidrio de 6mm de espesor. </t>
  </si>
  <si>
    <t>MAT1364A</t>
  </si>
  <si>
    <t xml:space="preserve">Ventana Ancho 1,05 m, Altura 1,2 m.  Marcos y paneles corredizos en aluminio anodizados natural con vidrio de 6mm de espesor. </t>
  </si>
  <si>
    <t>MAT1365</t>
  </si>
  <si>
    <t>Ventana metálica de 1.40 x 1.20m incluye marco y vidrio de 4mm.</t>
  </si>
  <si>
    <t>MAT1366</t>
  </si>
  <si>
    <t>Ventana Ancho 1.20 m, alto 1.60 m. Marcos y paneles corredizos en aluminio anodizados natural con vidrio transparente de 6mm de espesor</t>
  </si>
  <si>
    <t>MAT1367</t>
  </si>
  <si>
    <t>Ventana Ancho 1.20 m, alto 1.60 m. Marcos y paneles corredizos en aluminio anodizados con vidrio  opalizado de 6mm de espesor</t>
  </si>
  <si>
    <t>MAT1368</t>
  </si>
  <si>
    <t xml:space="preserve">Ventana Ancho 2.40 m, Altura 1,60 m.  Marcos y paneles corredizos en aluminio anodizados natural con vidrio transparente de 6mm de espesor. </t>
  </si>
  <si>
    <t>MAT1368A</t>
  </si>
  <si>
    <t>Ventana Ancho 2.25 m, Altura 1,85 m.  Marcos y paneles corredizos en aluminio anodizados natural con vidrio transparente de 6mm de espesor.  Incuye ventana fija de 2,25 m x 0,6 m.</t>
  </si>
  <si>
    <t>MAT1368AA</t>
  </si>
  <si>
    <t>Ventana Ancho 2.0 m, Altura 1,85 m.  Marcos y paneles corredizos en aluminio anodizados natural con vidrio transparente de 6mm de espesor.  Incuye ventana fija de 2,0 m x 0,6 m.</t>
  </si>
  <si>
    <t>MAT1369</t>
  </si>
  <si>
    <t xml:space="preserve">Ventana Ancho 1,0 m, Altura 2,0 m.  Marcos y paneles corredizos en aluminio anodizados natural con vidrio de 6mm de espesor. </t>
  </si>
  <si>
    <t>MAT1370</t>
  </si>
  <si>
    <t>Ventana metálica de 1.20 x 1.00m incluye marco y vidrio de 4mm</t>
  </si>
  <si>
    <t>MAT1371</t>
  </si>
  <si>
    <t>Ventana vm-1. Ancho 2.42 m altura 1.10 m. Marcos y paneles corredizos en aluminio anodizados natural con vidrio transparente de 3mm de espesor; con lagrimal en el mismo material</t>
  </si>
  <si>
    <t>MAT1372</t>
  </si>
  <si>
    <t>Ventana V05. Ancho 0.80 m, altura 0.30 m. Marcos y paneles fijos en aluminio anodizados natural con rejilla metalica tipo "Z" material</t>
  </si>
  <si>
    <t>MAT1373</t>
  </si>
  <si>
    <t>Ventana Ancho 1.20 m, Altura 0,40 m. Marcos y paneles fijos en aluminio anodizados natural con rejilla metalica tipo "Z"</t>
  </si>
  <si>
    <t>MAT1373A</t>
  </si>
  <si>
    <t>Suministro, transporte e instalación de ventana corrediza en aluminio y vidrio de 1,20X1,20m</t>
  </si>
  <si>
    <t>MAT1374</t>
  </si>
  <si>
    <t>Ventana vr-1. Ancho 1.22 m altura 0.50 m. Marcos y paneles fijos en aluminio anodizados natural con rejilla metálica tipo "z" con lagrimal en el mismo material.</t>
  </si>
  <si>
    <t>MAT1375</t>
  </si>
  <si>
    <t>MAT1381</t>
  </si>
  <si>
    <t>Puerta Vidriera V-8 de 4.00 x 2,20 m con 2 panales corredizos y 2 batientes</t>
  </si>
  <si>
    <t>MAT1385</t>
  </si>
  <si>
    <t>PUERTA PERSIANA  CUARTO TECNICO  de 0,70x2.00 m</t>
  </si>
  <si>
    <t>MAT1383</t>
  </si>
  <si>
    <t>CORTINA ENROLABLE ancho 1,40 x 2,40 m en fleje de lamina cold rolled galvanizado calibre 22</t>
  </si>
  <si>
    <t>MAT1376</t>
  </si>
  <si>
    <t>Listones de madera reforestada legal inmunizada ancho de 10 cms</t>
  </si>
  <si>
    <t>MAT1377</t>
  </si>
  <si>
    <t>Pasamanos metalico</t>
  </si>
  <si>
    <t>MAT1378</t>
  </si>
  <si>
    <t>Barniz para madera</t>
  </si>
  <si>
    <t>MAT1379</t>
  </si>
  <si>
    <t>Pasamanos en angulo metalico y malla preondulada</t>
  </si>
  <si>
    <t>MAT1380</t>
  </si>
  <si>
    <t>Perfil para drywall de 1 1/2 x 1/2 -2.44 m</t>
  </si>
  <si>
    <t>MAT1382</t>
  </si>
  <si>
    <t>Omega Cal 26 x 244m</t>
  </si>
  <si>
    <t>MAT1384</t>
  </si>
  <si>
    <t>Angulo de 3x2cm L=2.44m- cal 26</t>
  </si>
  <si>
    <t>MAT1386</t>
  </si>
  <si>
    <t>Lamina de Drywall de  (1/2") para muros interiores - 1.22 x 2. 44 m</t>
  </si>
  <si>
    <t>MAT1387</t>
  </si>
  <si>
    <t>Placa fibrocemento e= 4mm 244x122</t>
  </si>
  <si>
    <t>MAT1388</t>
  </si>
  <si>
    <t>Tornillo de ensamble drywall</t>
  </si>
  <si>
    <t>MAT1390</t>
  </si>
  <si>
    <t>Tornillo de ajuste</t>
  </si>
  <si>
    <t>MAT1392</t>
  </si>
  <si>
    <t>Cinta malla para Drywall -5 cm - 45 m</t>
  </si>
  <si>
    <t>rollo</t>
  </si>
  <si>
    <t>MAT1394</t>
  </si>
  <si>
    <t>Masilla sellante para placas</t>
  </si>
  <si>
    <t>MAT1395</t>
  </si>
  <si>
    <t>Igol imprimante</t>
  </si>
  <si>
    <t>MAT1396</t>
  </si>
  <si>
    <t>Estuco Pañete</t>
  </si>
  <si>
    <t>MAT1397</t>
  </si>
  <si>
    <t>Igol denso x 35 kg</t>
  </si>
  <si>
    <t>MAT1398</t>
  </si>
  <si>
    <t>V-3 Suministro transporte e instalación de ventana corrediza en aluminio y vidrio de 0.8X1.2m</t>
  </si>
  <si>
    <t>MAT1399</t>
  </si>
  <si>
    <t>V-4 Suministro transporte e instalación de ventana corrediza en aluminio y vidrio de 1.4X0.3m</t>
  </si>
  <si>
    <t>MAT1400</t>
  </si>
  <si>
    <t>V-5 Suministro transporte e instalación de ventana corrediza en aluminio y vidrio de 1.3X0.3m</t>
  </si>
  <si>
    <t>MAT1401</t>
  </si>
  <si>
    <t>V-6 Suministro transporte e instalación de ventana corrediza en aluminio y vidrio de 1.2X1.2m</t>
  </si>
  <si>
    <t>Acido nitrico x 20 litros</t>
  </si>
  <si>
    <t>Sika Transparente 10. Repelente de agua transparente de gran durabilidad.  Presentacion: 5gl o 16 kg  Rendimieto:0.15 kg/m2/capa. Minimo 2 capas</t>
  </si>
  <si>
    <t>MAT1404</t>
  </si>
  <si>
    <t>Lámina cold rolled calibre 24</t>
  </si>
  <si>
    <t>MAT1405</t>
  </si>
  <si>
    <t>Embudo galvanizado Calibre 24</t>
  </si>
  <si>
    <t>MAT1406</t>
  </si>
  <si>
    <t>Tornillo Autoperforante zincado cabeza hezagonal Nº 10-16-3/4" con arandela de neopreno.</t>
  </si>
  <si>
    <t>MAT1407</t>
  </si>
  <si>
    <t>Pintura anticorrosivo gris. Pintuco</t>
  </si>
  <si>
    <t>MAT1408</t>
  </si>
  <si>
    <t>Esmalte a Base de Aceite Rendimiento 30m2/gl</t>
  </si>
  <si>
    <t>MAT1409</t>
  </si>
  <si>
    <t>Disolvente para Pinturas a Base de Aceite.</t>
  </si>
  <si>
    <t>Desengrasante Hidrosolvente 20 litros</t>
  </si>
  <si>
    <t>MAT1445</t>
  </si>
  <si>
    <t>COLUMNAS 10X10X 150</t>
  </si>
  <si>
    <t>MAT1462</t>
  </si>
  <si>
    <t>COLUMNAS 8X8X 2,50</t>
  </si>
  <si>
    <t>MAT1463</t>
  </si>
  <si>
    <t>COLUMNAS 8X8X 1</t>
  </si>
  <si>
    <t>MAT1446</t>
  </si>
  <si>
    <t>LARGUERO DE 10X3,8X250</t>
  </si>
  <si>
    <t>MAT1447</t>
  </si>
  <si>
    <t>LARGUERO DE 10X3,8X150</t>
  </si>
  <si>
    <t>MAT1450</t>
  </si>
  <si>
    <t>LARGUERO DE 4X4X200</t>
  </si>
  <si>
    <t>MAT1465</t>
  </si>
  <si>
    <t>LARGUERO DE 4X4X4,0</t>
  </si>
  <si>
    <t>MAT1453</t>
  </si>
  <si>
    <t>LARGUERO DE 4X8X100</t>
  </si>
  <si>
    <t>MAT1455</t>
  </si>
  <si>
    <t>LARGUERO DE 4X8X300</t>
  </si>
  <si>
    <t>MAT1456</t>
  </si>
  <si>
    <t>LARGUERO DE 4X10X400</t>
  </si>
  <si>
    <t>MAT1449</t>
  </si>
  <si>
    <t>VIGAS 10X10X300</t>
  </si>
  <si>
    <t>MAT1464</t>
  </si>
  <si>
    <t>VIGA DE 10X10X3,50</t>
  </si>
  <si>
    <t>Und</t>
  </si>
  <si>
    <t>MAT1466</t>
  </si>
  <si>
    <t>VIGA DE 150X100X3</t>
  </si>
  <si>
    <t>MAT1467</t>
  </si>
  <si>
    <t>VIGA DE 10X4X3,5</t>
  </si>
  <si>
    <t>MAT1468</t>
  </si>
  <si>
    <t>VIGA DE 10X4X5,0</t>
  </si>
  <si>
    <t>MAT2020</t>
  </si>
  <si>
    <t xml:space="preserve">Caseton en poron </t>
  </si>
  <si>
    <t xml:space="preserve">m2 </t>
  </si>
  <si>
    <t>MAT2021</t>
  </si>
  <si>
    <t>Super T de 19  mm 183 x 244</t>
  </si>
  <si>
    <t>MAT2022</t>
  </si>
  <si>
    <t>Super T de 9  mm 122 x 244</t>
  </si>
  <si>
    <t>MAT2023</t>
  </si>
  <si>
    <t xml:space="preserve">Sellador acrilico para muros </t>
  </si>
  <si>
    <t>MAT2024</t>
  </si>
  <si>
    <t xml:space="preserve">Impermeabilizante acrilico </t>
  </si>
  <si>
    <t>MAT2025</t>
  </si>
  <si>
    <t xml:space="preserve">Varilla corrugada de 1/2" fijacion formaleta </t>
  </si>
  <si>
    <t>MAT2026</t>
  </si>
  <si>
    <t xml:space="preserve">Costal de fibra </t>
  </si>
  <si>
    <t>MAT2027</t>
  </si>
  <si>
    <t>Gramoquin 40 X 40 X 8 Cm </t>
  </si>
  <si>
    <t>MAT2028</t>
  </si>
  <si>
    <t xml:space="preserve">semilla grama </t>
  </si>
  <si>
    <t>MAT2029</t>
  </si>
  <si>
    <t>Rejilla plástica 2cm espesor para piso permeable</t>
  </si>
  <si>
    <t>AD1291</t>
  </si>
  <si>
    <t>Agente Demoledor Cras</t>
  </si>
  <si>
    <t>AD1241</t>
  </si>
  <si>
    <t>Sikadur Anchorfix-4 Adhesivo De Anclaje De Varillas Y Pernos 600ml</t>
  </si>
  <si>
    <t>MED0000</t>
  </si>
  <si>
    <t>ACOMETIDA ACUEDUCTO - ACCESORIOS</t>
  </si>
  <si>
    <t>MED1010</t>
  </si>
  <si>
    <t>Adaptador hembra PF 1/2''</t>
  </si>
  <si>
    <t>MED1020</t>
  </si>
  <si>
    <t>Adaptador macho PF+UAD 1/2''</t>
  </si>
  <si>
    <t>MED1022</t>
  </si>
  <si>
    <t>Unión PF+UAD 1/2''</t>
  </si>
  <si>
    <t>MED1025</t>
  </si>
  <si>
    <t>Codo 90 PF+UAD 1/2''</t>
  </si>
  <si>
    <t>MED1030</t>
  </si>
  <si>
    <t>Caja para medidor acueducto 1/2"</t>
  </si>
  <si>
    <t>MED1040</t>
  </si>
  <si>
    <t>Llave de corte de 1/2''</t>
  </si>
  <si>
    <t>MED1041</t>
  </si>
  <si>
    <t>Llave de corte de 1''</t>
  </si>
  <si>
    <t>MED1050</t>
  </si>
  <si>
    <t>Llave de paso libre de 1/2''</t>
  </si>
  <si>
    <t>MED1052</t>
  </si>
  <si>
    <t>Llave de paso libre de 1''</t>
  </si>
  <si>
    <t>MED1051</t>
  </si>
  <si>
    <t>Universal  de 1"</t>
  </si>
  <si>
    <t>MED1060</t>
  </si>
  <si>
    <t>Medidor de 1/2" acueducto</t>
  </si>
  <si>
    <t>MED1063</t>
  </si>
  <si>
    <t>Medidor de 1" acueducto</t>
  </si>
  <si>
    <t>MED1061</t>
  </si>
  <si>
    <t>Calibracion de medidor</t>
  </si>
  <si>
    <t>MED1062</t>
  </si>
  <si>
    <t>Legalizacion de acometida con medidor de acueducto ante EPM</t>
  </si>
  <si>
    <t>MED1070</t>
  </si>
  <si>
    <t>Tapa metálica 0.20x0.20lam.1/2''</t>
  </si>
  <si>
    <t>MED1071</t>
  </si>
  <si>
    <t xml:space="preserve">Herraje tapa Medidor 1/2" </t>
  </si>
  <si>
    <t>MED1072</t>
  </si>
  <si>
    <t xml:space="preserve">Herraje tapa Medidor 1" </t>
  </si>
  <si>
    <t>MED1073</t>
  </si>
  <si>
    <t xml:space="preserve">Caja medidor de 1" plastica </t>
  </si>
  <si>
    <t>MED1080</t>
  </si>
  <si>
    <t>Tubería PF+UAD 1/2''</t>
  </si>
  <si>
    <t>MEDCAJAV</t>
  </si>
  <si>
    <t xml:space="preserve">Caja válvula </t>
  </si>
  <si>
    <t>MED1090</t>
  </si>
  <si>
    <t>buje soldado PVCs 2"x1-1/2"</t>
  </si>
  <si>
    <t>MED1091</t>
  </si>
  <si>
    <t>Gabinete metalico de empotrar para 5 medidores de 1/2"</t>
  </si>
  <si>
    <t>MO0000</t>
  </si>
  <si>
    <t>MANO DE OBRA</t>
  </si>
  <si>
    <t>Ayudante entendido</t>
  </si>
  <si>
    <t>Ayudante raso</t>
  </si>
  <si>
    <t>MOCAD1</t>
  </si>
  <si>
    <t>Cadenero 1</t>
  </si>
  <si>
    <t>MOCAD2</t>
  </si>
  <si>
    <t>Cadenero 2</t>
  </si>
  <si>
    <t>Oficial</t>
  </si>
  <si>
    <t>MOSOLD</t>
  </si>
  <si>
    <t>Soldador</t>
  </si>
  <si>
    <t>MOTOPO</t>
  </si>
  <si>
    <t>Topógrafo</t>
  </si>
  <si>
    <t>CARPI</t>
  </si>
  <si>
    <t>Carpintero especializado</t>
  </si>
  <si>
    <t>OFIELEC</t>
  </si>
  <si>
    <t>Oficial electrico</t>
  </si>
  <si>
    <t>AYUINST</t>
  </si>
  <si>
    <t>Ayudante de instalación</t>
  </si>
  <si>
    <t>AYUOBNEG</t>
  </si>
  <si>
    <t>Ayudante de obra negra</t>
  </si>
  <si>
    <t>OFIOBCA</t>
  </si>
  <si>
    <t>Oficial obra blanca</t>
  </si>
  <si>
    <t>JARDIN</t>
  </si>
  <si>
    <t>Jardinero- Exp en siembra y silvicultura</t>
  </si>
  <si>
    <t>AYUACA</t>
  </si>
  <si>
    <t>Ayudante acarreo interno</t>
  </si>
  <si>
    <t>EXROC-CRAS</t>
  </si>
  <si>
    <t>Excavación en roca con cemento expansivo tipo CRAS o equivalente. Con una dosificación mínima de 8kg/m3. Incluye perforación.</t>
  </si>
  <si>
    <t>OF-AY E-AY</t>
  </si>
  <si>
    <t>RF0000</t>
  </si>
  <si>
    <t>REFUERZO</t>
  </si>
  <si>
    <t>RF1000</t>
  </si>
  <si>
    <t>Alambre negro recocido</t>
  </si>
  <si>
    <t>RF1010</t>
  </si>
  <si>
    <t>Acero 60.000psi (1/4" - 3/8”) fig.</t>
  </si>
  <si>
    <t>RF1020</t>
  </si>
  <si>
    <t>Acero de refuerzo 60.000 psi - figurado</t>
  </si>
  <si>
    <t>RF1025</t>
  </si>
  <si>
    <t>Acero 60.000psi (1”) fig.</t>
  </si>
  <si>
    <t>RF1030</t>
  </si>
  <si>
    <t>Acero 40.000psi fig.</t>
  </si>
  <si>
    <t>RF1035</t>
  </si>
  <si>
    <t>Acero corrugado 60000 psi 5/8 pulg</t>
  </si>
  <si>
    <t>RF1045</t>
  </si>
  <si>
    <t>Acero corrugado 60000 psi 3/4 pulg</t>
  </si>
  <si>
    <t>RF1046</t>
  </si>
  <si>
    <t>Grafil (Alambre Corrugado) 4 mm</t>
  </si>
  <si>
    <t>RF1050</t>
  </si>
  <si>
    <t>Herraje marco y tapa caja 0.50m x 0.50m</t>
  </si>
  <si>
    <t>RF1051</t>
  </si>
  <si>
    <t>Herraje de 70x70 cm. para caja inspeccion de 60x60 cm. Incluye marco y tapa</t>
  </si>
  <si>
    <t>RF1055</t>
  </si>
  <si>
    <t>Herraje de 80x50 cm para sumidero tipo B</t>
  </si>
  <si>
    <t>RF1052</t>
  </si>
  <si>
    <t>Herraje de 60 x 80 Según norma RTEL NIM 060</t>
  </si>
  <si>
    <t>RF1053</t>
  </si>
  <si>
    <t>Reja para cárcamo en "T" tipo Colrejillas fija de 0.30 x 1 m.</t>
  </si>
  <si>
    <t>RF1054</t>
  </si>
  <si>
    <t>Herraje  para caja de inspección de  80x80 cm. Incluye marco y tapa (trafico pesado)</t>
  </si>
  <si>
    <t>RF1060</t>
  </si>
  <si>
    <t>Herraje tapa Cámara de Inspección. D=0.75m</t>
  </si>
  <si>
    <t>RF1061</t>
  </si>
  <si>
    <t>Herraje metalico para caja de 40x40 cm . Incluye marco y tapa (Trafico Liviano)</t>
  </si>
  <si>
    <t>RF1062</t>
  </si>
  <si>
    <t>Peldaños en uña de gato en acero corrugado  al carbono con un recubrimiento de galvanizado en caliente</t>
  </si>
  <si>
    <t>RF1063</t>
  </si>
  <si>
    <t xml:space="preserve">Herraje metalico para tapa de camara de caida </t>
  </si>
  <si>
    <t>RF1065</t>
  </si>
  <si>
    <t>Malla electrosoldada D-50 (235m x 6m)</t>
  </si>
  <si>
    <t>RF1066</t>
  </si>
  <si>
    <t>Malla electrosoldada D-63 (235m x 6m)</t>
  </si>
  <si>
    <t>RF1070</t>
  </si>
  <si>
    <t>Malla electrosoldada D-84 (235m x 6m)</t>
  </si>
  <si>
    <t>RF1100</t>
  </si>
  <si>
    <t>Malla electrosoldada D-106 (235m x 6m)</t>
  </si>
  <si>
    <t>RF1110</t>
  </si>
  <si>
    <t>Malla electrosoldada D-131 (235m x 6m)</t>
  </si>
  <si>
    <t>RF1120</t>
  </si>
  <si>
    <t>Malla electrosoldada D-158 (235m x 6m)</t>
  </si>
  <si>
    <t>RF1130</t>
  </si>
  <si>
    <t>Malla electrosoldada D-188 (235m x 6m)</t>
  </si>
  <si>
    <t>RF1140</t>
  </si>
  <si>
    <t>Malla electrosoldada D-221 (235m x 6m)</t>
  </si>
  <si>
    <t>RF1150</t>
  </si>
  <si>
    <t>Malla electrosoldada D-257 (235m x 6m)</t>
  </si>
  <si>
    <t>RF1160</t>
  </si>
  <si>
    <t>Malla electrosoldada D-335 (235m x 6m)</t>
  </si>
  <si>
    <t>RF1161</t>
  </si>
  <si>
    <t>Varilla Lisa 3/4 de pulgada</t>
  </si>
  <si>
    <t>SS0000</t>
  </si>
  <si>
    <t>SISTEMA SÉPTICO</t>
  </si>
  <si>
    <t>SS1010</t>
  </si>
  <si>
    <t>Trampa de grasas prefabricada en PEAD de 48*62*52 v=95 litros.</t>
  </si>
  <si>
    <t>SS1025</t>
  </si>
  <si>
    <t>Trampa de grasas prefabricada en polietileno de 68 * 56 cm v=105 litros.</t>
  </si>
  <si>
    <t>SS1030</t>
  </si>
  <si>
    <t>Trampa de grasa en PEAD 250 litros</t>
  </si>
  <si>
    <t>SS1040</t>
  </si>
  <si>
    <t>Tanque séptico prefabricado en PEAD v=1000 litros.</t>
  </si>
  <si>
    <t>SS1050</t>
  </si>
  <si>
    <t>SS1060</t>
  </si>
  <si>
    <t>Filtro anaerobio (fafa) prefabricado en PRFV v=1000 litros.</t>
  </si>
  <si>
    <t>SS1070</t>
  </si>
  <si>
    <t>SS1080</t>
  </si>
  <si>
    <t>Kit séptico pe - trampa de grasa 250 lt tanque 1000 lt fafa 1000 lt</t>
  </si>
  <si>
    <t>SS1085</t>
  </si>
  <si>
    <t>Kit séptico pe - trampa de grasa 250 lt tanque 500 lt fafa 500 lt</t>
  </si>
  <si>
    <t>SS1090</t>
  </si>
  <si>
    <t>Tubería perforada (filtro) 3"</t>
  </si>
  <si>
    <t>SALSANIT2</t>
  </si>
  <si>
    <t>Salida sanitaria 2"</t>
  </si>
  <si>
    <t>TB1000</t>
  </si>
  <si>
    <t>TUBERÍA EN PVCP - ACCESORIOS</t>
  </si>
  <si>
    <t>TB1110</t>
  </si>
  <si>
    <t>Adaptador hembra PVC-P 1/2''</t>
  </si>
  <si>
    <t>TB1115</t>
  </si>
  <si>
    <t>Adaptador hembra PVC 3/4''</t>
  </si>
  <si>
    <t>TB1120</t>
  </si>
  <si>
    <t>Adaptador hembra PVC 1''</t>
  </si>
  <si>
    <t>TB1125</t>
  </si>
  <si>
    <t>Adaptador hembra PVC 1 1/2''</t>
  </si>
  <si>
    <t>TB1130</t>
  </si>
  <si>
    <t>Adaptador hembra PVC 1 1/4''</t>
  </si>
  <si>
    <t>TB1135</t>
  </si>
  <si>
    <t>Adaptador hembra PVC 2''</t>
  </si>
  <si>
    <t>TB1140</t>
  </si>
  <si>
    <t>Adaptador macho PVC-P 1/2''</t>
  </si>
  <si>
    <t>TB1145</t>
  </si>
  <si>
    <t>Adaptador macho PVC 3/4''</t>
  </si>
  <si>
    <t>TB1150</t>
  </si>
  <si>
    <t>Adaptador macho PVC 1''</t>
  </si>
  <si>
    <t>TB1155</t>
  </si>
  <si>
    <t>Adaptador macho PVC 1 1/2''</t>
  </si>
  <si>
    <t>TB1160</t>
  </si>
  <si>
    <t>Adaptador macho PVC 1 1/4''</t>
  </si>
  <si>
    <t>TB1165</t>
  </si>
  <si>
    <t>Adaptador macho PVC 2''</t>
  </si>
  <si>
    <t>TB1166</t>
  </si>
  <si>
    <t xml:space="preserve">Adaptador macho PVC-P Ø= 3" </t>
  </si>
  <si>
    <t>TB1167</t>
  </si>
  <si>
    <t xml:space="preserve">Adaptador macho PVC-P Ø= 4" </t>
  </si>
  <si>
    <t>TB1170</t>
  </si>
  <si>
    <t>Buje soldado PVC-p 1'' a 3/4"</t>
  </si>
  <si>
    <t>TB1175</t>
  </si>
  <si>
    <t>Buje soldado PVC-p 1" a 1/2''</t>
  </si>
  <si>
    <t>TB1176</t>
  </si>
  <si>
    <t>Buje soldado PVC-p 1-1/4" a 1''</t>
  </si>
  <si>
    <t>TB1180</t>
  </si>
  <si>
    <t>Buje soldado PVC-p 2'' a 1"</t>
  </si>
  <si>
    <t>TB1185</t>
  </si>
  <si>
    <t>Buje soldado PVC-p 2'' a 3/4"</t>
  </si>
  <si>
    <t>TB1190</t>
  </si>
  <si>
    <t>Buje soldado PVC-p 2" a 1/2''</t>
  </si>
  <si>
    <t>TB1195</t>
  </si>
  <si>
    <t>Buje soldado PVC-p 3'' a 2"</t>
  </si>
  <si>
    <t>TB1196</t>
  </si>
  <si>
    <t>Buje soldado PVC-p 4'' a 3"</t>
  </si>
  <si>
    <t>TB1200</t>
  </si>
  <si>
    <t>Buje soldado PVC-p 3/4" a 1/2"</t>
  </si>
  <si>
    <t>TB1201</t>
  </si>
  <si>
    <t>Cinta Teflon -10 m</t>
  </si>
  <si>
    <t>TB1205</t>
  </si>
  <si>
    <t>Codo PVC-p 90° 13 mm (1/2")</t>
  </si>
  <si>
    <t>TB1210</t>
  </si>
  <si>
    <t>Codo PVC-p 90° 19 mm (3/4")</t>
  </si>
  <si>
    <t>TB1215</t>
  </si>
  <si>
    <t>Codo PVC-p 90° 25 mm (1")</t>
  </si>
  <si>
    <t>TB1216</t>
  </si>
  <si>
    <t>Codo PVC-p 90° 1-1/4"</t>
  </si>
  <si>
    <t>TB1220</t>
  </si>
  <si>
    <t>Codo PVC-p 90° 38 mm (1 1/2")</t>
  </si>
  <si>
    <t>TB1225</t>
  </si>
  <si>
    <t>Codo PVC-p 90° 50 mm (2")</t>
  </si>
  <si>
    <t>TB1230</t>
  </si>
  <si>
    <t>Codo PVC-p 45° 13 mm (1/2")</t>
  </si>
  <si>
    <t>TB1235</t>
  </si>
  <si>
    <t>Codo PVC-p 45° 19 mm (3/4")</t>
  </si>
  <si>
    <t>TB1240</t>
  </si>
  <si>
    <t>Codo PVC-p 45° 25 mm (1")</t>
  </si>
  <si>
    <t>TB1245</t>
  </si>
  <si>
    <t>Codo PVC-p 45° 38 mm (1 1/2")</t>
  </si>
  <si>
    <t>TB1250</t>
  </si>
  <si>
    <t>Codo PVC-p 45° 50 mm (2")</t>
  </si>
  <si>
    <t>TB1251</t>
  </si>
  <si>
    <t>Codo 90º PVC-P Ø= 3".</t>
  </si>
  <si>
    <t>TB1252</t>
  </si>
  <si>
    <t>Codo 90º PVC-P Ø= 4".</t>
  </si>
  <si>
    <t>TB1255</t>
  </si>
  <si>
    <t>Collar de derivación a 1/2" para PVC ø 2" (5o mm)</t>
  </si>
  <si>
    <t>TB1260</t>
  </si>
  <si>
    <t>Collar de derivación a 1/2" para PVC ø 3" (75mm)</t>
  </si>
  <si>
    <t>TB1265</t>
  </si>
  <si>
    <t>Collar de derivación a 1/2" para PVC ø 4" (100 mm)</t>
  </si>
  <si>
    <t>TB1270</t>
  </si>
  <si>
    <t>Collar de derivación a 3/4" para PVC ø 2" (5o mm)</t>
  </si>
  <si>
    <t>TB1275</t>
  </si>
  <si>
    <t>Collar de derivación a 3/4" para PVC ø 3" (75mm)</t>
  </si>
  <si>
    <t>TB1280</t>
  </si>
  <si>
    <t>Collar de derivación a 3/4" para PVC ø 4" (100 mm)</t>
  </si>
  <si>
    <t>TB1285</t>
  </si>
  <si>
    <t>Collar de derivación a 1" para PVC ø 3" (75mm)</t>
  </si>
  <si>
    <t>TB1290</t>
  </si>
  <si>
    <t>Collar de derivación a 1" para PVC ø 4" (100 mm)</t>
  </si>
  <si>
    <t>TB1292</t>
  </si>
  <si>
    <t>Collar de derivación de 2" para PVC ø 1/2"</t>
  </si>
  <si>
    <t>TB1291</t>
  </si>
  <si>
    <t>Llave de corte universal de 1/2" (50 mm)</t>
  </si>
  <si>
    <t>TB1295</t>
  </si>
  <si>
    <t>Tapón soldado PVC-p 13 mm (1/2")</t>
  </si>
  <si>
    <t>TB1300</t>
  </si>
  <si>
    <t>Tapón soldado PVC-p 90° 19 mm (3/4")</t>
  </si>
  <si>
    <t>TB1305</t>
  </si>
  <si>
    <t>Tapón soldado PVC-p  25 mm (1")</t>
  </si>
  <si>
    <t>TB1310</t>
  </si>
  <si>
    <t>Tapón soldado PVC-p 90° 38 mm (1 1/2")</t>
  </si>
  <si>
    <t>TB1315</t>
  </si>
  <si>
    <t>Tapón PVC-p el ø 2" (5o mm)</t>
  </si>
  <si>
    <t>TB1320</t>
  </si>
  <si>
    <t>Tapón PVC-p el ø 3" (75mm)</t>
  </si>
  <si>
    <t>TB1325</t>
  </si>
  <si>
    <t>Tapón PVC-p el ø 4" (100 mm)</t>
  </si>
  <si>
    <t>TB1330</t>
  </si>
  <si>
    <t>Tee PVC-p 13 mm (1/2")</t>
  </si>
  <si>
    <t>TB1335</t>
  </si>
  <si>
    <t>Tee PVC-p 19 mm (3/4")</t>
  </si>
  <si>
    <t>TB1336</t>
  </si>
  <si>
    <t>Tee PVC-p 1-1/4</t>
  </si>
  <si>
    <t>TB1340</t>
  </si>
  <si>
    <t>Tee PVC-p 25 mm (1")</t>
  </si>
  <si>
    <t>TB1345</t>
  </si>
  <si>
    <t>Tee PVC-p 38 mm (1 1/2")</t>
  </si>
  <si>
    <t>TB1350</t>
  </si>
  <si>
    <t>Tee PVC-p 50 mm (2")</t>
  </si>
  <si>
    <t>TB1355</t>
  </si>
  <si>
    <t>Tee PVC-p 63 mm (2 1/2")</t>
  </si>
  <si>
    <t>TB1360</t>
  </si>
  <si>
    <t>Tee PVC-p 75 mm (3")</t>
  </si>
  <si>
    <t>TB1361</t>
  </si>
  <si>
    <t>Tee PVC-p (4")</t>
  </si>
  <si>
    <t>TB1363</t>
  </si>
  <si>
    <t>Tee en HD de 6" x 4"</t>
  </si>
  <si>
    <t>TB1362</t>
  </si>
  <si>
    <t>Tubería PVC-p rde-9 1/2" (13mm)</t>
  </si>
  <si>
    <t>TB1365</t>
  </si>
  <si>
    <t>Tubería PVC-p rde-13.5 1/2" (13mm)</t>
  </si>
  <si>
    <t>TB1370</t>
  </si>
  <si>
    <t>Tubería PVC-p rde-21 3/4" (19mm)</t>
  </si>
  <si>
    <t>TB1375</t>
  </si>
  <si>
    <t>Tubería PVC-p rde-21 1" (25mm)</t>
  </si>
  <si>
    <t>TB1376</t>
  </si>
  <si>
    <t>Tubería PVC-p rde-21 1-1/4"</t>
  </si>
  <si>
    <t>TB1380</t>
  </si>
  <si>
    <t>Tubería PVC-p rde-21 1-1/2" (39mm)</t>
  </si>
  <si>
    <t>TB1385</t>
  </si>
  <si>
    <t>Tubería PVC-p rde-21 2'' 50mm</t>
  </si>
  <si>
    <t>TB1390</t>
  </si>
  <si>
    <t>Tubería PVC-p rde-21 2.5'' 63mm</t>
  </si>
  <si>
    <t>TB1395</t>
  </si>
  <si>
    <t>Tubería PVC-p rde-21 3'' 75mm</t>
  </si>
  <si>
    <t>TB1391</t>
  </si>
  <si>
    <t>Tubería PVC-p rde-21 4''</t>
  </si>
  <si>
    <t>TB1396</t>
  </si>
  <si>
    <t>Tuberia PEAD 2" (63mm)</t>
  </si>
  <si>
    <t>TB1397</t>
  </si>
  <si>
    <t xml:space="preserve">Tuberia PEAD 1/2"  Rde 9 </t>
  </si>
  <si>
    <t>TB1398</t>
  </si>
  <si>
    <t xml:space="preserve">Termofusion incluye accesorios </t>
  </si>
  <si>
    <t>TB1399</t>
  </si>
  <si>
    <t>Tubería Unión platino RDE 21 200 PSI Ø= 2" - Pavco o equivalente.</t>
  </si>
  <si>
    <t>TB1401</t>
  </si>
  <si>
    <t>Unión PLATINO Ø= 2"</t>
  </si>
  <si>
    <t>TB1402</t>
  </si>
  <si>
    <t>Unión PLATINO DE REPARACION Ø= 2"</t>
  </si>
  <si>
    <t>TB1400</t>
  </si>
  <si>
    <t>Unión acople universal ø 2" (57 mm a 70mm)</t>
  </si>
  <si>
    <t>TB1405</t>
  </si>
  <si>
    <t>Unión acople universal ø 3" aluminio bomba (85mm a 103mm)</t>
  </si>
  <si>
    <t>TB1410</t>
  </si>
  <si>
    <t>Unión acople universal ø 4" (110mm a 128mm)</t>
  </si>
  <si>
    <t>TB1415</t>
  </si>
  <si>
    <t>Unión PVC-p 13 mm (1/2")</t>
  </si>
  <si>
    <t>TB1420</t>
  </si>
  <si>
    <t>Unión PVC-p 19 mm (3/4")</t>
  </si>
  <si>
    <t>TB1425</t>
  </si>
  <si>
    <t>Unión PVC-p 25 mm (1")</t>
  </si>
  <si>
    <t>TB1426</t>
  </si>
  <si>
    <t>Unión PVC-p 1-1/4"</t>
  </si>
  <si>
    <t>TB1430</t>
  </si>
  <si>
    <t>Unión PVC-p 38 mm (1 1/2")</t>
  </si>
  <si>
    <t>TB1435</t>
  </si>
  <si>
    <t>Unión PVC-p 50 mm (2")</t>
  </si>
  <si>
    <t>TB1437</t>
  </si>
  <si>
    <t>Unión PVC-P, Ø= 3"</t>
  </si>
  <si>
    <t>TB1438</t>
  </si>
  <si>
    <t>Unión PVC-P, Ø= 4"</t>
  </si>
  <si>
    <t>TB1431</t>
  </si>
  <si>
    <t>Universal  de 1/2</t>
  </si>
  <si>
    <t>TB1436</t>
  </si>
  <si>
    <t>Bacterias para pozo séptico (Vol= 1 galón)</t>
  </si>
  <si>
    <t>gl</t>
  </si>
  <si>
    <t>TB2000</t>
  </si>
  <si>
    <t>TUBERÍA ALCANTARILLADO - TIPO NOVAFOR - PVCS - ACCESORIOS</t>
  </si>
  <si>
    <t>TB2110</t>
  </si>
  <si>
    <t>Abrazadera ti 2" (50 mm)</t>
  </si>
  <si>
    <t>TB2115</t>
  </si>
  <si>
    <t>Abrazadera ti 3" (75 mm)</t>
  </si>
  <si>
    <t>TB2120</t>
  </si>
  <si>
    <t>Adaptador de limpieza PVCs 2" (50 mm)</t>
  </si>
  <si>
    <t>TB2125</t>
  </si>
  <si>
    <t>Adaptador de limpieza PVCs 3" (75 mm)</t>
  </si>
  <si>
    <t>TB2130</t>
  </si>
  <si>
    <t>Adaptador de limpieza PVCs 4" (100 mm)</t>
  </si>
  <si>
    <t>TB2135</t>
  </si>
  <si>
    <t>Adaptador de limpieza PVCs 6" (150 mm)</t>
  </si>
  <si>
    <t>TB2139</t>
  </si>
  <si>
    <t xml:space="preserve">Buje soldado PVC-S de 2 X 1 1/2" </t>
  </si>
  <si>
    <t>TB2140</t>
  </si>
  <si>
    <t>Buje soldado PVCs 4"x2"</t>
  </si>
  <si>
    <t>TB2141</t>
  </si>
  <si>
    <t>Buje soldado PVC-S de 3" a 2"</t>
  </si>
  <si>
    <t>TB2142</t>
  </si>
  <si>
    <t>Buje soldado PVC-S de 6" a 4"</t>
  </si>
  <si>
    <t>TB2145</t>
  </si>
  <si>
    <t>Codo PVCs 22.5° -1/16 CxC 2" (50 mm)</t>
  </si>
  <si>
    <t>TB2150</t>
  </si>
  <si>
    <t>Codo PVCs 22.5° -1/16 CxC 3" (75 mm)</t>
  </si>
  <si>
    <t>TB2155</t>
  </si>
  <si>
    <t>Codo PVCs 22.5° -1/16 CxC 4" (100 mm)</t>
  </si>
  <si>
    <t>TB2160</t>
  </si>
  <si>
    <t>Codo PVCs 22.5° -1/16 CxC 6" (150 mm)</t>
  </si>
  <si>
    <t>TB2165</t>
  </si>
  <si>
    <t>Codo PVCs 45° -1/8 CxC 1 1/2" (39 mm)</t>
  </si>
  <si>
    <t>TB2170</t>
  </si>
  <si>
    <t>Codo PVCs 45° -1/8 CxC 2" (50 mm)</t>
  </si>
  <si>
    <t>TB2175</t>
  </si>
  <si>
    <t>Codo PVCs 45° -1/8 CxC 3" (75 mm)</t>
  </si>
  <si>
    <t>TB2180</t>
  </si>
  <si>
    <t>Codo PVCs 45° -1/8 CxC 4" (100 mm)</t>
  </si>
  <si>
    <t>TB2185</t>
  </si>
  <si>
    <t>Codo PVCs 45° -1/8 CxC 6" (150 mm)</t>
  </si>
  <si>
    <t>TB2190</t>
  </si>
  <si>
    <t>Codo PVCs 45° -1/8 CxE 1 1/2" (39 mm)</t>
  </si>
  <si>
    <t>TB2195</t>
  </si>
  <si>
    <t>Codo PVCs 45° -1/8 CxE 2" (50 mm)</t>
  </si>
  <si>
    <t>TB2200</t>
  </si>
  <si>
    <t>Codo PVCs 45° -1/8 CxE 3" (75 mm)</t>
  </si>
  <si>
    <t>TB2205</t>
  </si>
  <si>
    <t>Codo PVCs 45° -1/8 CxE 4" (100 mm)</t>
  </si>
  <si>
    <t>TB2210</t>
  </si>
  <si>
    <t>Codo PVCs 45° -1/8 CxE 6" (150 mm)</t>
  </si>
  <si>
    <t>TB2215</t>
  </si>
  <si>
    <t>Codo PVCs 90° -1/4 CxC 1 1/2" (39 mm)</t>
  </si>
  <si>
    <t>TB2220</t>
  </si>
  <si>
    <t>Codo PVCs 90° -1/4 CxC 2" (50 mm)</t>
  </si>
  <si>
    <t>TB2225</t>
  </si>
  <si>
    <t>Codo PVCs 90° -1/4 CxC 3" (75 mm)</t>
  </si>
  <si>
    <t>TB2230</t>
  </si>
  <si>
    <t>Codo PVCs 90° -1/4 CxC 4" (100 mm)</t>
  </si>
  <si>
    <t>TB2235</t>
  </si>
  <si>
    <t>Codo PVCs 90° -1/4 CxC 6" (150 mm)</t>
  </si>
  <si>
    <t>TB2240</t>
  </si>
  <si>
    <t>Codo PVCs 90° -1/4 CxE 1 1/2" (39 mm)</t>
  </si>
  <si>
    <t>TB2245</t>
  </si>
  <si>
    <t>Codo PVCs 90° -1/4 CxE 2" (50 mm)</t>
  </si>
  <si>
    <t>TB2250</t>
  </si>
  <si>
    <t>Codo PVCs 90° -1/4 CxE 3" (75 mm)</t>
  </si>
  <si>
    <t>TB2255</t>
  </si>
  <si>
    <t>Codo PVCs 90° -1/4 CxE 4" (100 mm)</t>
  </si>
  <si>
    <t>TB2260</t>
  </si>
  <si>
    <t>Codo PVCs 90° -1/4 CxE 6" (150 mm)</t>
  </si>
  <si>
    <t>TB2265</t>
  </si>
  <si>
    <t xml:space="preserve">Kit Silla Yee 160x110 mm </t>
  </si>
  <si>
    <t>TB2270</t>
  </si>
  <si>
    <t>Kit Silla Yee 200 x110 mm</t>
  </si>
  <si>
    <t>TB2275</t>
  </si>
  <si>
    <t>Kit Silla Yee 200 x160 mm</t>
  </si>
  <si>
    <t>TB2280</t>
  </si>
  <si>
    <t>Kit Silla Yee 250x110 mm</t>
  </si>
  <si>
    <t>TB2285</t>
  </si>
  <si>
    <t>Kit Silla Yee 250x160 mm</t>
  </si>
  <si>
    <t>TB2290</t>
  </si>
  <si>
    <t>Kit Silla Yee 315x110 mm</t>
  </si>
  <si>
    <t>TB2295</t>
  </si>
  <si>
    <t>Kit Silla Yee 315x160 mm</t>
  </si>
  <si>
    <t>TB2297</t>
  </si>
  <si>
    <t xml:space="preserve">Kit Silla Yee 110x110 mm </t>
  </si>
  <si>
    <t>TB2296</t>
  </si>
  <si>
    <t>Roseton</t>
  </si>
  <si>
    <t>TB2300</t>
  </si>
  <si>
    <t>Sifón con tapón PVCs 1-1/2" (39 mm)</t>
  </si>
  <si>
    <t>TB2305</t>
  </si>
  <si>
    <t>Sifón PVCs 2" (50 mm) sin registro</t>
  </si>
  <si>
    <t>TB2310</t>
  </si>
  <si>
    <t>Tapón de prueba PVCs ø 2" (5o mm)</t>
  </si>
  <si>
    <t>TB2315</t>
  </si>
  <si>
    <t>Tapón de prueba PVCs ø 3" (75mm)</t>
  </si>
  <si>
    <t>TB2320</t>
  </si>
  <si>
    <t>Tapón de prueba PVCs ø 4" (100 mm)</t>
  </si>
  <si>
    <t>TB2325</t>
  </si>
  <si>
    <t>Tee PVCs 1-1/2" (39 mm)</t>
  </si>
  <si>
    <t>TB2330</t>
  </si>
  <si>
    <t>Tee PVCs 2" (50 mm)</t>
  </si>
  <si>
    <t>TB2335</t>
  </si>
  <si>
    <t>Tee PVCs 3" (75 mm)</t>
  </si>
  <si>
    <t>TB2340</t>
  </si>
  <si>
    <t>Tee PVCs 4" (100 mm)</t>
  </si>
  <si>
    <t>TB2345</t>
  </si>
  <si>
    <t>Tee PVCs 6" (150 mm)</t>
  </si>
  <si>
    <t>TB2350</t>
  </si>
  <si>
    <t>Tee PVCs reducida 2"x1.1/2"</t>
  </si>
  <si>
    <t>TB2355</t>
  </si>
  <si>
    <t>Tee PVCs reducida 3"x2"</t>
  </si>
  <si>
    <t>TB2360</t>
  </si>
  <si>
    <t>Tee PVCs reducida 4"x2"</t>
  </si>
  <si>
    <t>TB2365</t>
  </si>
  <si>
    <t>Tee PVCs reducida 4"x3"</t>
  </si>
  <si>
    <t>TB2370</t>
  </si>
  <si>
    <t>Tee PVCs reducida 6"x4"</t>
  </si>
  <si>
    <t>TB2371</t>
  </si>
  <si>
    <t>Tee doble PVC-S ∅3"</t>
  </si>
  <si>
    <t>TB2375</t>
  </si>
  <si>
    <t>Tubería pared estructural - tipo Novafort - 110 mm (4")</t>
  </si>
  <si>
    <t>TB2380</t>
  </si>
  <si>
    <t>Tubería pared estructural - tipo Novafort - 160 mm (6")</t>
  </si>
  <si>
    <t>TB2385</t>
  </si>
  <si>
    <t>Tubería pared estructural - tipo Novafort - 200 mm (8")</t>
  </si>
  <si>
    <t>TB2390</t>
  </si>
  <si>
    <t>Tubería pared estructural - tipo Novafort - 250 mm (10")</t>
  </si>
  <si>
    <t>TB2395</t>
  </si>
  <si>
    <t>Tubería pared estructural - tipo Novafort - 315 mm (12")</t>
  </si>
  <si>
    <t>TB2400</t>
  </si>
  <si>
    <t>Tubería pared estructural - tipo Novafort - 355 mm (14")</t>
  </si>
  <si>
    <t>TB2404</t>
  </si>
  <si>
    <t>Tubería pared estructural - tipo Novafort - 355 mm (24")</t>
  </si>
  <si>
    <t>TB2405</t>
  </si>
  <si>
    <t>Tubería pared estructural - tipo Novafort - 685,8 mm (27")</t>
  </si>
  <si>
    <t>TB2406</t>
  </si>
  <si>
    <t>Tubería pared estructural - tipo Novafort - 762 mm (30")</t>
  </si>
  <si>
    <t>TB2407</t>
  </si>
  <si>
    <t>Tubería pared estructural - tipo Novafort - 838,2 mm (33")</t>
  </si>
  <si>
    <t>Tubería PVCs 1-1/2" (39 mm)</t>
  </si>
  <si>
    <t>TB2410</t>
  </si>
  <si>
    <t>Tubería PVCs 2" (50 mm)</t>
  </si>
  <si>
    <t>TB2411</t>
  </si>
  <si>
    <t>Tubería PVC- Ventilacion 2" ALL (50 mm)</t>
  </si>
  <si>
    <t>TB2415</t>
  </si>
  <si>
    <t>Tubería PVCs 3" (75 mm)</t>
  </si>
  <si>
    <t>TB2420</t>
  </si>
  <si>
    <t>Tubería PVCs 4" (100 mm)</t>
  </si>
  <si>
    <t>TB2421</t>
  </si>
  <si>
    <t>Tubería PVC-Ventilacion Ø= 3" A.LL</t>
  </si>
  <si>
    <t>TB2422</t>
  </si>
  <si>
    <t>Tubería PVC-Ventilacion Ø= 4" A.LL</t>
  </si>
  <si>
    <t>TB2425</t>
  </si>
  <si>
    <t>Tubería PVCs 6" (150 mm)</t>
  </si>
  <si>
    <t>TB2426</t>
  </si>
  <si>
    <t>Tubería PVC perforada (filtro) de Ø=100mm (4")</t>
  </si>
  <si>
    <t>TB2427</t>
  </si>
  <si>
    <t>Unión PVC-Filtro de Ø= 4" (100 mm)</t>
  </si>
  <si>
    <t>TB2429</t>
  </si>
  <si>
    <t>Unión PVC-Filtro de Ø= 3" (75 mm)</t>
  </si>
  <si>
    <t>TB2428</t>
  </si>
  <si>
    <t>Tapón PVC-Filtro de Ø= 4" (100 mm)</t>
  </si>
  <si>
    <t>TB2431</t>
  </si>
  <si>
    <t>Tapón PVC-Filtro de Ø= 3" (100 mm)</t>
  </si>
  <si>
    <t>TB2430</t>
  </si>
  <si>
    <t>Unión Novafort 110 mm</t>
  </si>
  <si>
    <t>TB2435</t>
  </si>
  <si>
    <t>Unión Novafort 160 mm</t>
  </si>
  <si>
    <t>TB2440</t>
  </si>
  <si>
    <t>Unión Novafort 200 mm</t>
  </si>
  <si>
    <t>TB2445</t>
  </si>
  <si>
    <t>Unión Novafort 250 mm</t>
  </si>
  <si>
    <t>TB2450</t>
  </si>
  <si>
    <t>Unión Novafort 315 mm</t>
  </si>
  <si>
    <t>TB2455</t>
  </si>
  <si>
    <t>Unión Novafort 355 mm</t>
  </si>
  <si>
    <t>TB2460</t>
  </si>
  <si>
    <t>Unión PVCs 1-1/2" (39 mm)</t>
  </si>
  <si>
    <t>TB2465</t>
  </si>
  <si>
    <t>Unión PVCs 2" (50 mm)</t>
  </si>
  <si>
    <t>TB2470</t>
  </si>
  <si>
    <t>Unión PVCs 3" (75 mm)</t>
  </si>
  <si>
    <t>TB2475</t>
  </si>
  <si>
    <t>Unión PVCs 4" (100 mm)</t>
  </si>
  <si>
    <t>TB2480</t>
  </si>
  <si>
    <t>Unión PVCs 6" (150 mm)</t>
  </si>
  <si>
    <t>TB2485</t>
  </si>
  <si>
    <t>Yee PVCs 2" (50 mm)</t>
  </si>
  <si>
    <t>TB2490</t>
  </si>
  <si>
    <t>Yee PVCs 3" (75 mm)</t>
  </si>
  <si>
    <t>TB2495</t>
  </si>
  <si>
    <t>Yee PVCs 4" (100 mm)</t>
  </si>
  <si>
    <t>TB2500</t>
  </si>
  <si>
    <t>Yee PVCs reducida 3"x2"</t>
  </si>
  <si>
    <t>TB2501</t>
  </si>
  <si>
    <t>TB2505</t>
  </si>
  <si>
    <t>Yee PVCs reducida 4"x2"</t>
  </si>
  <si>
    <t>TB2510</t>
  </si>
  <si>
    <t>Yee PVCs reducida 4"x3"</t>
  </si>
  <si>
    <t>TB2511</t>
  </si>
  <si>
    <t>Yee PVC-S Ø= 6" - Pavco o equivalente.</t>
  </si>
  <si>
    <t>TB2512</t>
  </si>
  <si>
    <t>Yee PVC-S Reducida Ø= 6X4" pavco o equivalente</t>
  </si>
  <si>
    <t>TB2610</t>
  </si>
  <si>
    <t>Codo 90º PVC-All ø= 3".</t>
  </si>
  <si>
    <t>TB2611</t>
  </si>
  <si>
    <t>Válvula de bola lisa 3"</t>
  </si>
  <si>
    <t>TB2612</t>
  </si>
  <si>
    <t>Unión acople universal ø 3" (57 mm a 70mm)</t>
  </si>
  <si>
    <t>TQ1001</t>
  </si>
  <si>
    <t>Tanque completo 500 lt negro bicapa Eternit o similar</t>
  </si>
  <si>
    <t>TB1439</t>
  </si>
  <si>
    <t>Unión PVC-NOVAFORT Ø= 200 mm. (8") - Pavco o equivalente.</t>
  </si>
  <si>
    <t>TB1440</t>
  </si>
  <si>
    <t>Hidrosello-Novafort Ø= 200 mm. (8") - Pavco o equivalente.</t>
  </si>
  <si>
    <t>TB1442</t>
  </si>
  <si>
    <t>Hidrosello Novafort 4" 110 mm  Pavco o equivalente</t>
  </si>
  <si>
    <t>TB1444</t>
  </si>
  <si>
    <t>Hidrosello Novafort 6"  160 mm  Pavco equivalente</t>
  </si>
  <si>
    <t>TB1441</t>
  </si>
  <si>
    <t>Acondicionador de Superficie Novafort x 250cc. - Pavco o equivalente.</t>
  </si>
  <si>
    <t>TB1445</t>
  </si>
  <si>
    <t>Adhesivo Novafort x 310 ml. - Pavco o equivalente.</t>
  </si>
  <si>
    <t>TB1443</t>
  </si>
  <si>
    <t>Hidrosello-Novafort Ø= 250 mm. (10") - Pavco o equivalente.</t>
  </si>
  <si>
    <t>TB1447</t>
  </si>
  <si>
    <t>Hidrosello-Novafort Ø= 315 mm. (12") - Pavco o equivalente.</t>
  </si>
  <si>
    <t>TB1446</t>
  </si>
  <si>
    <t>Unión PVC-NOVAFORT Ø= 250 mm. (10") - Pavco o equivalente.</t>
  </si>
  <si>
    <t>TB1448</t>
  </si>
  <si>
    <t>Hidrosello-Novafort Ø= 355 mm. (14") - Pavco o equivalente.</t>
  </si>
  <si>
    <t>TR0000</t>
  </si>
  <si>
    <t>TRANSPORTES</t>
  </si>
  <si>
    <t>TR1010</t>
  </si>
  <si>
    <t>Retiro, transporte y botada tierra (incluye derecho botada + paleros)</t>
  </si>
  <si>
    <t>TR1011</t>
  </si>
  <si>
    <t>Retiro, transporte y botada tierra con cargue mecanico (incluye derecho botada)</t>
  </si>
  <si>
    <t>TR1020</t>
  </si>
  <si>
    <t>Transporte limo-arenilla ($/m³)</t>
  </si>
  <si>
    <t>TR1030</t>
  </si>
  <si>
    <t>Cargue y botada escombros</t>
  </si>
  <si>
    <t>TR1040</t>
  </si>
  <si>
    <t>Transporte de agregados ($/m³.km)</t>
  </si>
  <si>
    <t>km</t>
  </si>
  <si>
    <t>TR1050</t>
  </si>
  <si>
    <t>Transporte de materiales en motocarguero</t>
  </si>
  <si>
    <t>viaje</t>
  </si>
  <si>
    <t xml:space="preserve">Transporte de materiales en volqueta </t>
  </si>
  <si>
    <t xml:space="preserve">Transporte de materiales varios </t>
  </si>
  <si>
    <t>Transporte de materiales interno</t>
  </si>
  <si>
    <t>TR1081</t>
  </si>
  <si>
    <t>botada de material en volqueta, incluye derecho de botadero</t>
  </si>
  <si>
    <t>TR1082</t>
  </si>
  <si>
    <t>Transporte de materiales electricos</t>
  </si>
  <si>
    <t>TR1083</t>
  </si>
  <si>
    <t>VAL0000</t>
  </si>
  <si>
    <t>VALVULAS</t>
  </si>
  <si>
    <t>VALMA3</t>
  </si>
  <si>
    <t>Válvula mariposa 3"</t>
  </si>
  <si>
    <t>VALMA4</t>
  </si>
  <si>
    <t>Válvula mariposa 4"</t>
  </si>
  <si>
    <t>VCBB2</t>
  </si>
  <si>
    <t>Válvula Compuerta sello bronce BB 50 mm</t>
  </si>
  <si>
    <t>VCBB3</t>
  </si>
  <si>
    <t>Válvula Compuerta sello bronce BB 75 mm</t>
  </si>
  <si>
    <t>VCBB8</t>
  </si>
  <si>
    <t>Válvula Compuerta sello bronce BB 200 mm</t>
  </si>
  <si>
    <t>VCEL1</t>
  </si>
  <si>
    <t>Válvula Compuerta sello bronce 25mm</t>
  </si>
  <si>
    <t>VCEL2</t>
  </si>
  <si>
    <t>Válvula Compuerta sello bronce EL 50 mm</t>
  </si>
  <si>
    <t>VCEL3</t>
  </si>
  <si>
    <t>Válvula Compuerta sello bronce EL 75 mm</t>
  </si>
  <si>
    <t>VCEL4</t>
  </si>
  <si>
    <t>Válvula Compuerta sello bronce EL 100 mm</t>
  </si>
  <si>
    <t>VCEL6</t>
  </si>
  <si>
    <t>Válvula Compuerta sello bronce EL 150 mm</t>
  </si>
  <si>
    <t>VCELA2</t>
  </si>
  <si>
    <t>Válvula Compuerta elástica EL 50 mm</t>
  </si>
  <si>
    <t>VCELA3</t>
  </si>
  <si>
    <t>Válvula Compuerta elástica EL 75 mm</t>
  </si>
  <si>
    <t>VCELA4</t>
  </si>
  <si>
    <t>Válvula Compuerta elástica EL 100 mm</t>
  </si>
  <si>
    <t>VCELA6</t>
  </si>
  <si>
    <t>Válvula Compuerta elástica EL 150 mm</t>
  </si>
  <si>
    <t>VCHE12</t>
  </si>
  <si>
    <t>Válvula Cheque ø200mm BxB con contrapesa</t>
  </si>
  <si>
    <t>VEN02</t>
  </si>
  <si>
    <t>Ventosa doble acción 2" brida</t>
  </si>
  <si>
    <t>VEN03</t>
  </si>
  <si>
    <t>Ventosa doble acción 3" brida</t>
  </si>
  <si>
    <t>VEN04</t>
  </si>
  <si>
    <t>Ventosa doble acción 4" brida</t>
  </si>
  <si>
    <t>VPVC12</t>
  </si>
  <si>
    <t>Válvula de regulación - abasto 1/2"</t>
  </si>
  <si>
    <t>VPVC13</t>
  </si>
  <si>
    <t>Abasto + llave de regulación  1/2", plastica</t>
  </si>
  <si>
    <t>VPVC2</t>
  </si>
  <si>
    <t xml:space="preserve">Válvula PVC ø 25mm (1") </t>
  </si>
  <si>
    <t>VCBB4</t>
  </si>
  <si>
    <t>Válvula Compuerta bronce 2" RW</t>
  </si>
  <si>
    <t>URB0000</t>
  </si>
  <si>
    <t>URB0001</t>
  </si>
  <si>
    <t>Cordón bordillo  recto 15x45x80 (U50)</t>
  </si>
  <si>
    <t>URB00041</t>
  </si>
  <si>
    <t>Cordón bordillo  recto 10x20x100</t>
  </si>
  <si>
    <t>URB00042</t>
  </si>
  <si>
    <t>Juego de cordones en concreto de 21 MPa para rebaje, consta de 6 piezas de 60x45x15cm cada una.</t>
  </si>
  <si>
    <t>URB0002</t>
  </si>
  <si>
    <t xml:space="preserve">Grama macana </t>
  </si>
  <si>
    <t>URB0003</t>
  </si>
  <si>
    <t>Tapa en concreto para camara de inspección. Incluye transporte.</t>
  </si>
  <si>
    <t>URB0004</t>
  </si>
  <si>
    <t>Cuello prefabricado en concreto para camara de inspección Ø= 1.20m. Incluye transporte.</t>
  </si>
  <si>
    <t>URB0005</t>
  </si>
  <si>
    <t>Cilindro camara 1.20m de diámetro (long. 0.20m). Incluye transporte</t>
  </si>
  <si>
    <t>URB0006</t>
  </si>
  <si>
    <t>Cilindro camara 1.20m de diámetro (long. 0.50m). Incluye transporte</t>
  </si>
  <si>
    <t>URB0007</t>
  </si>
  <si>
    <t>Cilindro camara 1.20m de diámetro (long. 1.00m). Incluye transporte</t>
  </si>
  <si>
    <t>URB0008</t>
  </si>
  <si>
    <t>Cono concéntrico para camara de 1.20m. Incluye transporte.</t>
  </si>
  <si>
    <t>URB0009</t>
  </si>
  <si>
    <t>Rejilla tipo sumidero seccion en "V" Colrejillas o equivalente (040X060)</t>
  </si>
  <si>
    <t>URB0010</t>
  </si>
  <si>
    <t>Formaleta Sumidero A o B</t>
  </si>
  <si>
    <t>URB0011</t>
  </si>
  <si>
    <t>Suministro e instalacion de caneca para el manejo de basuras  en plastico y aluminio 100% reciclado con capacidad de 45 litros</t>
  </si>
  <si>
    <t>URB0012</t>
  </si>
  <si>
    <t>Suministro e instalacion cuartos ecologicos para los residuos construido en plastico cy aluminio 100% reciclado peso 620kgaltura 2 mts ancho 3 mts fondo 1 mt</t>
  </si>
  <si>
    <t>URB0013</t>
  </si>
  <si>
    <t>Tapa metálica de 20x20cm para caja valvula  en lámina de 6.35mm</t>
  </si>
  <si>
    <t>URB0014</t>
  </si>
  <si>
    <t>ADOQUÍN TÁCTIL GUÍA O ALERTA 20 x 20 x 6. Color (B) amarillo jaspeado salmón champaña negro y blanco arena</t>
  </si>
  <si>
    <t>URB0015</t>
  </si>
  <si>
    <t>Adoquín de 10x20x6 cm-gris</t>
  </si>
  <si>
    <t>URB0050</t>
  </si>
  <si>
    <t xml:space="preserve">ADOQUÍN PENTAGONAL de 4 cm,  incluye transporte </t>
  </si>
  <si>
    <t>URB0052</t>
  </si>
  <si>
    <t>ADOQUÍN PENTAGONAL de 6 cm, incluye transporte</t>
  </si>
  <si>
    <t>URB0051</t>
  </si>
  <si>
    <t>Adoquín de 20x20x6 cm, gris</t>
  </si>
  <si>
    <t>URB0064</t>
  </si>
  <si>
    <t>Adoquín de 10x20x8 cm, gris vehicular</t>
  </si>
  <si>
    <t>URB0055</t>
  </si>
  <si>
    <t>Soldadura LIN-6011 x 1/8</t>
  </si>
  <si>
    <t>URB0016</t>
  </si>
  <si>
    <t>Tubería galvanizada tipo acueducto 2" Cal 16</t>
  </si>
  <si>
    <t>URB0017</t>
  </si>
  <si>
    <t>Tubería galvanizada 3/4" Cal. 16</t>
  </si>
  <si>
    <t>URB0018</t>
  </si>
  <si>
    <t>Tubería galvanizada 11/2" Cal. 16</t>
  </si>
  <si>
    <t>URB0019</t>
  </si>
  <si>
    <t>Platina 4"x6"x1/4"</t>
  </si>
  <si>
    <t>URB0020</t>
  </si>
  <si>
    <t>Chazo concreto expansivo 1/2" x 4"</t>
  </si>
  <si>
    <t>URB0021</t>
  </si>
  <si>
    <t>Pintura base aceite- domestico</t>
  </si>
  <si>
    <t>gln</t>
  </si>
  <si>
    <t>URB0022</t>
  </si>
  <si>
    <t>Pintura acondicionador de superficies Tipo Wash Primer componente A. Presentación por 1/4 galón.</t>
  </si>
  <si>
    <t>URB0023</t>
  </si>
  <si>
    <t>Pintura acondicionador de superficies Tipo Wash Primer componente B. Presentación por 1/4 galón</t>
  </si>
  <si>
    <t>URB0024</t>
  </si>
  <si>
    <t>Thinner</t>
  </si>
  <si>
    <t>URB0025</t>
  </si>
  <si>
    <t>Lija 200</t>
  </si>
  <si>
    <t>URB0026</t>
  </si>
  <si>
    <t>Broca de 1/2" x 12"  para concreto</t>
  </si>
  <si>
    <t>URB0027</t>
  </si>
  <si>
    <t>Estuco Plástico - 5 Galones</t>
  </si>
  <si>
    <t>URB0028</t>
  </si>
  <si>
    <t>Tapa para carcamo prefabricado 0,06x30x50 cm</t>
  </si>
  <si>
    <t>URB0029</t>
  </si>
  <si>
    <t>Rejilla Cúpula 6 pulg x 4 pulg Aluminio Tubería 4 pulg</t>
  </si>
  <si>
    <t>URB0030</t>
  </si>
  <si>
    <t>Liga pavimentos</t>
  </si>
  <si>
    <t>URB0031</t>
  </si>
  <si>
    <t>Mezcla asfáltica MDC-19</t>
  </si>
  <si>
    <t>Tn</t>
  </si>
  <si>
    <t>URB0032</t>
  </si>
  <si>
    <t>Transporte de material en volqueta</t>
  </si>
  <si>
    <t>URB0033</t>
  </si>
  <si>
    <t>jor</t>
  </si>
  <si>
    <t>URB0034</t>
  </si>
  <si>
    <t>Finisher Black Nouse 1500 + Operador + Combustible</t>
  </si>
  <si>
    <t>URB0035</t>
  </si>
  <si>
    <t>URB0036</t>
  </si>
  <si>
    <t>Transporte de maquinaria pesada</t>
  </si>
  <si>
    <t>URB0037</t>
  </si>
  <si>
    <t>Emulsión de rompimiento lento</t>
  </si>
  <si>
    <t>URB0038</t>
  </si>
  <si>
    <t>Carro tanque para aspersión de imprimación</t>
  </si>
  <si>
    <t>URB0039</t>
  </si>
  <si>
    <t>Rejilla en polipropileno para carcamo de 100x30x2,5</t>
  </si>
  <si>
    <t>URB0053</t>
  </si>
  <si>
    <t>Rejilla en polipropileno para carcamo de 60x27x5cm</t>
  </si>
  <si>
    <t>URB0054</t>
  </si>
  <si>
    <t>Rejilla en polipropileno para carcamo de 69x40x5cm</t>
  </si>
  <si>
    <t>URB0057</t>
  </si>
  <si>
    <t>Rejilla en polipropileno para carcamo de 69x45x8cm</t>
  </si>
  <si>
    <t>URB0058</t>
  </si>
  <si>
    <t>Rejilla en polipropileno para carcamo de 45x15x4cm</t>
  </si>
  <si>
    <t>URB0040</t>
  </si>
  <si>
    <t>Topellanta prefabricado sin pintar de 11x25x60 cm.</t>
  </si>
  <si>
    <t>URB0041</t>
  </si>
  <si>
    <t>Pintura Plastico en frio con resistencia al deslizamiento</t>
  </si>
  <si>
    <t>URB0042</t>
  </si>
  <si>
    <t>Microesfera de vidrio</t>
  </si>
  <si>
    <t>URB0043</t>
  </si>
  <si>
    <t xml:space="preserve">Carro delineador	</t>
  </si>
  <si>
    <t>URB0044</t>
  </si>
  <si>
    <t xml:space="preserve">Carro turbo	</t>
  </si>
  <si>
    <t>URB0045</t>
  </si>
  <si>
    <t>Suministro e instalacion de JUEGOS INFANTIL (Casita Enmallada) referencia Lombo Lombo o similar</t>
  </si>
  <si>
    <t>URB0046</t>
  </si>
  <si>
    <t>Suministro e instalacion de JUEGOS INFANTIL (Malla Iglu) referencia Lombo Lombo o similar</t>
  </si>
  <si>
    <t>URB0047</t>
  </si>
  <si>
    <t>URB0049</t>
  </si>
  <si>
    <t>Suministro e instalacion de JUEGOS INFANTIL (Pasamanos Colgante) referencia Lombo Lombo o similar</t>
  </si>
  <si>
    <t>URB0056</t>
  </si>
  <si>
    <t>Juego de mesa y 4 sillas con juego de ajedrez (en concreto de 21Mpa.)</t>
  </si>
  <si>
    <t>URB0065</t>
  </si>
  <si>
    <t>BANCA EN CONCRETO OLAND 1,80m x 0,45m x 0,45m (Ancho x Alto x Profundidad)</t>
  </si>
  <si>
    <t>URB0066</t>
  </si>
  <si>
    <t>MESA EN CONCRETOI OLAND 2,00m x 0,80m x 0,70m (Ancho x Alto x Profundidad)</t>
  </si>
  <si>
    <t>URB0059</t>
  </si>
  <si>
    <t xml:space="preserve"> Boquillas en acero inoxidable tipo GBQ DECK PULVERIZADORA</t>
  </si>
  <si>
    <t>URB0060</t>
  </si>
  <si>
    <t>GEOMEMBRANA HDPE 40 ml</t>
  </si>
  <si>
    <t>URB0061</t>
  </si>
  <si>
    <t>BASURERA Acero Inoxidable , Base hierro nodular</t>
  </si>
  <si>
    <t>URB0062</t>
  </si>
  <si>
    <t>Avisos según especificaciones INVIAS, incluye transporte</t>
  </si>
  <si>
    <t>URB0063</t>
  </si>
  <si>
    <t>Emulsion Asfaltica CRL-0 o CRL-1</t>
  </si>
  <si>
    <t>URB0071</t>
  </si>
  <si>
    <t>Parque 1 en madera Inmunizada, area aprox 34 m2</t>
  </si>
  <si>
    <t>JAR0101</t>
  </si>
  <si>
    <t xml:space="preserve">Tierra negra apta para germinacion </t>
  </si>
  <si>
    <t>blt</t>
  </si>
  <si>
    <t>JAR0102</t>
  </si>
  <si>
    <t xml:space="preserve">
Abono Fertilizante Npk Triple 15 </t>
  </si>
  <si>
    <t>JAR0103</t>
  </si>
  <si>
    <t>HIDRORETENEDOR HYDROGEL</t>
  </si>
  <si>
    <t>JAR0104</t>
  </si>
  <si>
    <t>CALATHEA ZEBRINA</t>
  </si>
  <si>
    <t>JAR0105</t>
  </si>
  <si>
    <t>HELECHO</t>
  </si>
  <si>
    <t>JAR0106</t>
  </si>
  <si>
    <t>BORE MORADO</t>
  </si>
  <si>
    <t>JAR0107</t>
  </si>
  <si>
    <t>MONSTERA DELICIOSA</t>
  </si>
  <si>
    <t>JAR0108</t>
  </si>
  <si>
    <t>PALMICHE</t>
  </si>
  <si>
    <t>JAR0109</t>
  </si>
  <si>
    <t>SINGONIOS</t>
  </si>
  <si>
    <t>JAR0110</t>
  </si>
  <si>
    <t>CALATHEA DIEZ MANDAMIENTOS</t>
  </si>
  <si>
    <t>JAR0111</t>
  </si>
  <si>
    <t>TANGO ARBUSTIVO</t>
  </si>
  <si>
    <t>JAR0112</t>
  </si>
  <si>
    <t>ALPINIA PURPURATA</t>
  </si>
  <si>
    <t>JAR0113</t>
  </si>
  <si>
    <t>PLATANILLO</t>
  </si>
  <si>
    <t>JAR0114</t>
  </si>
  <si>
    <t>SCHEFLERA</t>
  </si>
  <si>
    <t>JAR0115</t>
  </si>
  <si>
    <t>TULIPAN AFRICANO DE 60x69</t>
  </si>
  <si>
    <t>JAR0116</t>
  </si>
  <si>
    <t>ALMENDRO DE 60x69</t>
  </si>
  <si>
    <t>JAR0117</t>
  </si>
  <si>
    <t>GUALANDAY DE 60x69</t>
  </si>
  <si>
    <t>JAR0118</t>
  </si>
  <si>
    <t>Tutor o vara para sostener el árbol. Tutores de buena resistencia y altura adecuada al tamaño del árbol (Incluye material de amarre)</t>
  </si>
  <si>
    <t xml:space="preserve">Arboles medianos a grandes con altura mínima de  h= 2,5 m </t>
  </si>
  <si>
    <t>JAR0119</t>
  </si>
  <si>
    <t>Fertilizante con elementos menores</t>
  </si>
  <si>
    <t>Tierra abonada</t>
  </si>
  <si>
    <t>JAR0120</t>
  </si>
  <si>
    <t>Borax</t>
  </si>
  <si>
    <t>gr</t>
  </si>
  <si>
    <t xml:space="preserve">Abono Fertilizante Npk Triple 15 </t>
  </si>
  <si>
    <t>JAR0121</t>
  </si>
  <si>
    <t>PALMA ROJA</t>
  </si>
  <si>
    <t>JAR0122</t>
  </si>
  <si>
    <t>OREJA DE ELEFANTE</t>
  </si>
  <si>
    <t>JAR0123</t>
  </si>
  <si>
    <t>HELECHO ARBORICOLA</t>
  </si>
  <si>
    <t>JAR0124</t>
  </si>
  <si>
    <t>TUMBERGIA</t>
  </si>
  <si>
    <t>JAR0125</t>
  </si>
  <si>
    <t>Mani forrajero semilla</t>
  </si>
  <si>
    <t>JAR0126</t>
  </si>
  <si>
    <t>JAR0127</t>
  </si>
  <si>
    <t>JAR0128</t>
  </si>
  <si>
    <t xml:space="preserve">Arboles Pequeño con altura  h= 1 m </t>
  </si>
  <si>
    <t>JAR0129</t>
  </si>
  <si>
    <t>Abasto metálico (llave de regulación liviana de 1/2"metálica con manguera metálica)</t>
  </si>
  <si>
    <t>Cinta Aislante negra x 10m</t>
  </si>
  <si>
    <t>Plafon losa - roseta</t>
  </si>
  <si>
    <t>URB0048</t>
  </si>
  <si>
    <t>12.6.3.1</t>
  </si>
  <si>
    <t>12.2.1</t>
  </si>
  <si>
    <t>12,3,1,11</t>
  </si>
  <si>
    <t>12.6.7</t>
  </si>
  <si>
    <t>12.6.4</t>
  </si>
  <si>
    <t>12.3.24</t>
  </si>
  <si>
    <t>12.6.3.2</t>
  </si>
  <si>
    <t>12.9.17</t>
  </si>
  <si>
    <t>12.9.18</t>
  </si>
  <si>
    <t>12.9.19</t>
  </si>
  <si>
    <t>12.9.20</t>
  </si>
  <si>
    <t>12.9.21</t>
  </si>
  <si>
    <t>12.9.22</t>
  </si>
  <si>
    <t>12.9.23</t>
  </si>
  <si>
    <t>12.9.24</t>
  </si>
  <si>
    <t xml:space="preserve">Juego de barras </t>
  </si>
  <si>
    <t xml:space="preserve">Juego de tronquitos </t>
  </si>
  <si>
    <t>Maquina gimnasio A</t>
  </si>
  <si>
    <t>Maquina Gimnasio B</t>
  </si>
  <si>
    <t xml:space="preserve">CERRAMIENTO ZONA DE PERROS </t>
  </si>
  <si>
    <t>personal con vivienda, alimentacion y tpte</t>
  </si>
  <si>
    <t>MANO DE OBRA PRESUPUESTO 2024</t>
  </si>
  <si>
    <t>CARGO</t>
  </si>
  <si>
    <t>JORNALES</t>
  </si>
  <si>
    <t>JORNALES CON VIV, ALIM, TTE</t>
  </si>
  <si>
    <t>OFICIAL</t>
  </si>
  <si>
    <t>AYUDANTE RASO</t>
  </si>
  <si>
    <t>AYUDANTE ENTENDIDO</t>
  </si>
  <si>
    <t>TOPÓGRAFO</t>
  </si>
  <si>
    <t>CARPINTERO ESPECIALIZADO</t>
  </si>
  <si>
    <t>SOLDADOR</t>
  </si>
  <si>
    <t>CADENERO 2</t>
  </si>
  <si>
    <t>CADENERO 1</t>
  </si>
  <si>
    <t>OFICIAL ELECTRICO</t>
  </si>
  <si>
    <t>AYUDANTE DE INSTALACIÓN</t>
  </si>
  <si>
    <t>AYUDANTE DE OBRA NEGRA</t>
  </si>
  <si>
    <t>OFICIAL OBRA BLANCA</t>
  </si>
  <si>
    <t>JARDINERO- EXP EN SIEMBRA Y SILVICULTURA</t>
  </si>
  <si>
    <t>OBRERO</t>
  </si>
  <si>
    <t>AYUDANTE ACARREO INTERNO</t>
  </si>
  <si>
    <t>CUADRILLAS</t>
  </si>
  <si>
    <t>Cuadrilla de Instalaciones Hidrosanitarias: Oficial+ Ayudante entendido</t>
  </si>
  <si>
    <t>Cuadrilla 1Oficial + 1 Ayudante de Obra Negra</t>
  </si>
  <si>
    <t>Cuadrilla Eléctrica 1: 1Oficial Electrico + 1 ayudante entendido</t>
  </si>
  <si>
    <t>Cuadrilla 1Oficial + 1 Ayudante de Instalación</t>
  </si>
  <si>
    <t>Cuadrilla Demoliciones: 1 Oficial+ 2 Ayudantes rasos</t>
  </si>
  <si>
    <t>Cuadrilla Retiros: Ayudante entendido+ 2 Ayudante rasos</t>
  </si>
  <si>
    <t>Cuadrilla 1Of Obra Blanca+ 1 Ayudante Entendido</t>
  </si>
  <si>
    <t>Cuadrilla Mampostería: 1 Oficial+ 2 Ayudantes rasos</t>
  </si>
  <si>
    <t>Cuadrilla armado y vaciado de concreto en estructuras: 1 oficial+1 ayudante entendido+4 ayudantes rasos</t>
  </si>
  <si>
    <t>1 Oficial+ ayudante entendido+ ayudantes rasos</t>
  </si>
  <si>
    <t>1 Oficial+ 3 ayudante Rasos</t>
  </si>
  <si>
    <t>1 oficial + ayudante entendido</t>
  </si>
  <si>
    <t>Cuadrilla 1Oficial de Obra Blanca+ 3 Ayudante Entendido+2 ayudante de obra negra</t>
  </si>
  <si>
    <t>Cuadrilla Urbanismo:ay entendido+ayudante raso+oficial</t>
  </si>
  <si>
    <t>Cuadrilla movimiento de tierra= 1 oficial + 2 ayudante  rasos</t>
  </si>
  <si>
    <t>Cuadrilla Pavimento Rigido: 2 Of + 4 Ay Obra Negra</t>
  </si>
  <si>
    <t>ANÁLISIS DE COSTOS ADMINISTRATIVOS</t>
  </si>
  <si>
    <t>Personal Profesional y Técnico</t>
  </si>
  <si>
    <t xml:space="preserve">Director </t>
  </si>
  <si>
    <t>Mes</t>
  </si>
  <si>
    <t>1.2</t>
  </si>
  <si>
    <t xml:space="preserve">Residente de obra </t>
  </si>
  <si>
    <t>1.3</t>
  </si>
  <si>
    <t>Residente SST (Tecnólogo)</t>
  </si>
  <si>
    <t>Otros (prima de localización)</t>
  </si>
  <si>
    <t>Personal Operativo y Administrativo</t>
  </si>
  <si>
    <t>Maestro de Obra (Encargado)</t>
  </si>
  <si>
    <t>Auxiliar Administrativo - Almacenista</t>
  </si>
  <si>
    <t>Personal Socio - ambiental</t>
  </si>
  <si>
    <t xml:space="preserve">Tecnólogo Socio  </t>
  </si>
  <si>
    <t xml:space="preserve">Tecnólogo Ambiental </t>
  </si>
  <si>
    <t>Papelería, Equipos de Oficina y otros</t>
  </si>
  <si>
    <t>Instalaciones provisionales (Incluye arrendamiento, enseres, servicios públicos y personal de aseo)</t>
  </si>
  <si>
    <t>Reconocimiento por disposición de puesto de trabajo del personal de oficina de campo, incluye: alquiler de un (1) equipo de computo completo, escritorio, silla y otros enseres de oficina por puesto de trabajo</t>
  </si>
  <si>
    <t>Reconocimiento por disposición de impresora laser multifuncional para el personal de administrativo de obra (se realiza reconocimiento por una sola vez)</t>
  </si>
  <si>
    <t>Reconocimiento por disposición de Comunicaciones (Teléfono, Fax, Celular, Internet, Etc.) mensual en campo</t>
  </si>
  <si>
    <t>Fotocopias, edición informes, registros fotográficos entre otros en oficina en campo</t>
  </si>
  <si>
    <t>Ensayos de Laboratorio</t>
  </si>
  <si>
    <t>Diseños de mezcla para una resistencia determinada (Incluye ensayos a agregados y verificación de resistencia)</t>
  </si>
  <si>
    <t>Un</t>
  </si>
  <si>
    <t>Resistencia a la compresión de cilindros de concreto (método normal)</t>
  </si>
  <si>
    <t xml:space="preserve">Estudio de suelos para vias según norma invias </t>
  </si>
  <si>
    <t>relacion de soporte de suelo en el laboratorio(CBR) remoldeado y sumergido. Suelos granulares (3 puntos</t>
  </si>
  <si>
    <t>Gastos de Perfeccionamiento</t>
  </si>
  <si>
    <t>Porcentaje</t>
  </si>
  <si>
    <t>Valla (3,0X2,0m). Incluye estructura metálica para fijación y soporte</t>
  </si>
  <si>
    <t>Otros Costos administrativos</t>
  </si>
  <si>
    <t>Gl</t>
  </si>
  <si>
    <t>COSTO DIRECTO</t>
  </si>
  <si>
    <t>ADMINISTRACIÓN</t>
  </si>
  <si>
    <r>
      <t xml:space="preserve">TOTAL AU </t>
    </r>
    <r>
      <rPr>
        <sz val="10"/>
        <color indexed="8"/>
        <rFont val="Tahoma"/>
        <family val="2"/>
      </rPr>
      <t>(Suma de A + U)</t>
    </r>
  </si>
  <si>
    <r>
      <t xml:space="preserve">COSTO TOTAL  </t>
    </r>
    <r>
      <rPr>
        <sz val="10"/>
        <color indexed="8"/>
        <rFont val="Tahoma"/>
        <family val="2"/>
      </rPr>
      <t>(Costo Directo + Total AU)</t>
    </r>
  </si>
  <si>
    <t xml:space="preserve">NOTA </t>
  </si>
  <si>
    <t xml:space="preserve">LOS COSTOS ADMINISTRATIVOS SE ASUMEN ENTRE EL URBANISMO Y LA CONSTRUCCION DE LAS VIVIENDAS POR LO TANTO EN ESTE CALCULO LA DEDICACION DE LOS PROFESIONALES Y SU SERVCIOS ADICIONALES NO TIENEN UNA DEDICACION DEL 100% DEBIDO QUE SOLO SE CALCULA PARA EL COSTO DEL URBANISMO. </t>
  </si>
  <si>
    <t>CÁLCULO VIVIENDA PARA PERSONAL DE OBRA</t>
  </si>
  <si>
    <t>ALQUILER MENSUAL (VIVIENDA PARA 4 PERSONAS)</t>
  </si>
  <si>
    <t>SERVICIOS PUBLICOS (4 PERSONAS)</t>
  </si>
  <si>
    <t>SERVICIO DE ASEO (4 PERSONAS) (1 ASEO SEMANALES)</t>
  </si>
  <si>
    <t>TOTAL VIVIENDA MENSUAL</t>
  </si>
  <si>
    <t>CÁLCULO ALIMENTACIÓN PARA PERSONAL DE OBRA</t>
  </si>
  <si>
    <t>DESAYUNO</t>
  </si>
  <si>
    <t>ALMUERZO</t>
  </si>
  <si>
    <t>COMIDA</t>
  </si>
  <si>
    <t>TOTAL ALIMENTACIÓN MENSUAL</t>
  </si>
  <si>
    <t>CÁLCULO TRANSPORTE INTERMUNICIPAL PARA PERSONAL DE OBRA</t>
  </si>
  <si>
    <t>MEDELLIN- OBRA</t>
  </si>
  <si>
    <t>OBRA - MEDELLIN</t>
  </si>
  <si>
    <t>TOTAL MENSUAL</t>
  </si>
  <si>
    <t>TOTAL JORNAL</t>
  </si>
  <si>
    <t>CALCULO DEL FACTOR PRESTACIONAL PERSONAL OPERATIVO Y ADMINISTRATIVO</t>
  </si>
  <si>
    <t>VALOR REAL DEL SALARIO 2023 - AFECTACIÓN PRESTACIONAL ANUAL</t>
  </si>
  <si>
    <t>Salario minimo vigente</t>
  </si>
  <si>
    <t>Subsidio de transporte</t>
  </si>
  <si>
    <t>AFECTACIÓN PRESTACIONAL ANUAL</t>
  </si>
  <si>
    <t>Concepto</t>
  </si>
  <si>
    <t>Factor</t>
  </si>
  <si>
    <t>Ayudante raso / Liguero / Cadenero 2</t>
  </si>
  <si>
    <t>Ayudante entendido / Ayudante electricista / Operario de equipo liviano / Vigía en salud</t>
  </si>
  <si>
    <t>Jardinero / Cadenero 1</t>
  </si>
  <si>
    <t>Oficial / Oficial Electricista / Oficial minero / Oficial demoliciones / Oficial Mvto Tierra / Oficial Impermeabilizaciones / Oficial para llenos de filtros / Oficial para pisos varios / Oficial Pintura / Oficial Refuerzo / Oficial Urbanismo / Oficial obra blanca/ Operario de inyección / Operario de perforación / Rastrillero / Cadenero 1</t>
  </si>
  <si>
    <t>Carpintero especializado / Soldador</t>
  </si>
  <si>
    <t>Topógrafo
Experiencia
&gt; 3 años</t>
  </si>
  <si>
    <t>Auxiliar (H) / Almacenista 
Experiencia
&gt; 0 &lt; 5 años</t>
  </si>
  <si>
    <t>Maestro Encargado de campamento /
Técnico  en Contabilidad / Finanzas / Administración de Empresas
Experiencia
&gt; 0 &lt; 1 año</t>
  </si>
  <si>
    <t xml:space="preserve"> Inspectores de obra / Operario Especializado / Técnico
Experiencia
&gt; 3 años</t>
  </si>
  <si>
    <t>Tecnólogo 1 -Tecnólogo en Construcciones Civiles, Tecnólogo Ambiental, Tecnólogo social, Tecnólogo SISO, Dibujante.
Experiencia
&gt; 0 &lt; 1 años</t>
  </si>
  <si>
    <t>Tecnólogo 2 -  Tecnólogo en Construcciones Civiles, Tecnólogo Ambiental, Tecnólogo social, Tecnólogo SISO.
Tecnólogo en: Administración de Empresas y/o Contabilidad y/o Finanzas y/o Gestión de Mercados o afines.
Experiencia
&gt;1 &lt; 2 años</t>
  </si>
  <si>
    <t>Tecnólogo 3 - Tecnólogo en Construcciones Civiles, Tecnólogo Ambiental, Tecnólogo social, Tecnólogo SISO.
Experiencia
&gt; 3 años</t>
  </si>
  <si>
    <r>
      <rPr>
        <b/>
        <i/>
        <sz val="9"/>
        <color rgb="FF000000"/>
        <rFont val="Times New Roman"/>
        <family val="1"/>
      </rPr>
      <t xml:space="preserve">Profesional B Pregrado 1 - </t>
    </r>
    <r>
      <rPr>
        <b/>
        <i/>
        <sz val="9"/>
        <color rgb="FFFF0000"/>
        <rFont val="Times New Roman"/>
        <family val="1"/>
      </rPr>
      <t xml:space="preserve">Profesional Residente Ambiental, Profesional Residente Social, </t>
    </r>
    <r>
      <rPr>
        <b/>
        <i/>
        <sz val="9"/>
        <color rgb="FF000000"/>
        <rFont val="Times New Roman"/>
        <family val="1"/>
      </rPr>
      <t xml:space="preserve">Profesional prediador, Antropólogo. </t>
    </r>
    <r>
      <rPr>
        <b/>
        <i/>
        <sz val="9"/>
        <color rgb="FFFF0000"/>
        <rFont val="Times New Roman"/>
        <family val="1"/>
      </rPr>
      <t xml:space="preserve">Profesional SISO
</t>
    </r>
    <r>
      <rPr>
        <b/>
        <i/>
        <sz val="9"/>
        <color rgb="FF000000"/>
        <rFont val="Times New Roman"/>
        <family val="1"/>
      </rPr>
      <t xml:space="preserve">
Experiencia
&gt;0 &lt; 3 años</t>
    </r>
  </si>
  <si>
    <r>
      <rPr>
        <b/>
        <i/>
        <sz val="9"/>
        <color rgb="FF000000"/>
        <rFont val="Times New Roman"/>
        <family val="1"/>
      </rPr>
      <t xml:space="preserve">Profesional C Pregrado 2 - </t>
    </r>
    <r>
      <rPr>
        <b/>
        <i/>
        <sz val="9"/>
        <color rgb="FFFF0000"/>
        <rFont val="Times New Roman"/>
        <family val="1"/>
      </rPr>
      <t xml:space="preserve">Profesional Residente de obra e interventoría, Profesional Residente Ambiental, Profesional Residente Social, </t>
    </r>
    <r>
      <rPr>
        <b/>
        <i/>
        <sz val="9"/>
        <color rgb="FF000000"/>
        <rFont val="Times New Roman"/>
        <family val="1"/>
      </rPr>
      <t>Profesional prediador, Antropólogo.
Experiencia
&gt;3 &lt; 5 años</t>
    </r>
  </si>
  <si>
    <r>
      <rPr>
        <b/>
        <i/>
        <sz val="9"/>
        <color rgb="FF000000"/>
        <rFont val="Times New Roman"/>
        <family val="1"/>
      </rPr>
      <t xml:space="preserve">Profesional D Pregrado 3 -Asesor contable y triburario, Asesor jurídico (Abogado), Abogado gestión predial, </t>
    </r>
    <r>
      <rPr>
        <b/>
        <i/>
        <sz val="9"/>
        <color rgb="FFFF0000"/>
        <rFont val="Times New Roman"/>
        <family val="1"/>
      </rPr>
      <t>Ingeniero Forestal, Ingeniero Civil</t>
    </r>
    <r>
      <rPr>
        <b/>
        <i/>
        <sz val="9"/>
        <color rgb="FF000000"/>
        <rFont val="Times New Roman"/>
        <family val="1"/>
      </rPr>
      <t xml:space="preserve">, Geólogo, Biologo, Arqueologo, Economista, </t>
    </r>
    <r>
      <rPr>
        <b/>
        <i/>
        <sz val="9"/>
        <color rgb="FFFF0000"/>
        <rFont val="Times New Roman"/>
        <family val="1"/>
      </rPr>
      <t xml:space="preserve">Profesional Residente de Obra
</t>
    </r>
    <r>
      <rPr>
        <b/>
        <i/>
        <sz val="9"/>
        <color rgb="FF000000"/>
        <rFont val="Times New Roman"/>
        <family val="1"/>
      </rPr>
      <t xml:space="preserve">
Experiencia
&gt;5 &lt; 10 años
 </t>
    </r>
  </si>
  <si>
    <r>
      <rPr>
        <b/>
        <i/>
        <sz val="9"/>
        <color rgb="FF000000"/>
        <rFont val="Times New Roman"/>
        <family val="1"/>
      </rPr>
      <t xml:space="preserve">Profesional E Especialista Director 1 - </t>
    </r>
    <r>
      <rPr>
        <b/>
        <i/>
        <sz val="9"/>
        <color rgb="FFFF0000"/>
        <rFont val="Times New Roman"/>
        <family val="1"/>
      </rPr>
      <t>Director de Obra e interventoría, Ingeniero Especialista (en todos los campos) y Profesional SIG</t>
    </r>
    <r>
      <rPr>
        <b/>
        <i/>
        <sz val="9"/>
        <color rgb="FF000000"/>
        <rFont val="Times New Roman"/>
        <family val="1"/>
      </rPr>
      <t xml:space="preserve">.
Profesional Universitario en: Contaduría Pública y/o Administración de Empresas y/o Contabilidad y Finanzas, Ingeniería Civil o de Vías y Transportes
Experiencia
&gt;5 &lt; 10 años
&gt;2 &lt; 4 años Específica </t>
    </r>
  </si>
  <si>
    <r>
      <rPr>
        <b/>
        <i/>
        <sz val="9"/>
        <color rgb="FF000000"/>
        <rFont val="Times New Roman"/>
        <family val="1"/>
      </rPr>
      <t xml:space="preserve">Profesional Especialista Director 2 - </t>
    </r>
    <r>
      <rPr>
        <b/>
        <i/>
        <sz val="9"/>
        <color rgb="FFFF0000"/>
        <rFont val="Times New Roman"/>
        <family val="1"/>
      </rPr>
      <t xml:space="preserve">Profesional Director de Obra y Profesional Director de Interventoría. Profesional SIG
</t>
    </r>
    <r>
      <rPr>
        <b/>
        <i/>
        <sz val="9"/>
        <color rgb="FF000000"/>
        <rFont val="Times New Roman"/>
        <family val="1"/>
      </rPr>
      <t xml:space="preserve">
Experiencia
&gt; 10 años
&gt;2 &lt; 4 años Específica </t>
    </r>
  </si>
  <si>
    <t xml:space="preserve">Profesional Especialista Director General
Experiencia
&gt; 10 años
&gt;4 &lt; 6 años Específica </t>
  </si>
  <si>
    <t>Vr. Sueldo día</t>
  </si>
  <si>
    <t>Vr. En Salarios Mínimos</t>
  </si>
  <si>
    <t>SMMLV</t>
  </si>
  <si>
    <t>SALARIO</t>
  </si>
  <si>
    <t>Mensual</t>
  </si>
  <si>
    <t>Total mensual</t>
  </si>
  <si>
    <t>JORNAL</t>
  </si>
  <si>
    <t>Total anual (A/30*360)</t>
  </si>
  <si>
    <t>Subsidio de transporte anual</t>
  </si>
  <si>
    <t>Salario anual con sub. de transporte</t>
  </si>
  <si>
    <t>SALARIO NOMINAL (365 días)</t>
  </si>
  <si>
    <t xml:space="preserve">Salario anual </t>
  </si>
  <si>
    <t>PRESTACIONES SOCIALES</t>
  </si>
  <si>
    <t>Cesantias anuales</t>
  </si>
  <si>
    <t>Interes sobre cesantia</t>
  </si>
  <si>
    <t>Prima - 30 días</t>
  </si>
  <si>
    <t>Vacaciones - 15 días</t>
  </si>
  <si>
    <t>SUBTOTAL PRESTACIONES SOCIALES</t>
  </si>
  <si>
    <t>SEGURIDAD SOCIAL</t>
  </si>
  <si>
    <t>Pensiones</t>
  </si>
  <si>
    <t>Salud (Afectado por la reforma tributaria) (8,5%)</t>
  </si>
  <si>
    <t>De acuerdo al artículo 114-1 del Estatuto Tributario</t>
  </si>
  <si>
    <t>Riesgos Laborales (ARL)</t>
  </si>
  <si>
    <t>SUBTOTAL SEGURIDAD SOCIAL</t>
  </si>
  <si>
    <t>APORTES PARAFISCALES</t>
  </si>
  <si>
    <t>SENA (Afectado por la reforma tributaria) - asumido por el CREE (2,0%)</t>
  </si>
  <si>
    <t>ICBF (Afectado por la reforma tributaria) - asumido por el CREE (3,0%)</t>
  </si>
  <si>
    <t>Caja de compensación familiar</t>
  </si>
  <si>
    <t>FIC (Fondo Nacional de Formación Profesional de la Industria de la Construcción)</t>
  </si>
  <si>
    <t>SUBTOTAL PARAFISCALES</t>
  </si>
  <si>
    <t>DOTACIÓN - EPP - EXAMENES DE INGRESO</t>
  </si>
  <si>
    <t>Dotación</t>
  </si>
  <si>
    <t>Implementos de Seguridad</t>
  </si>
  <si>
    <t>Examenes de ingreso y egreso</t>
  </si>
  <si>
    <t>SUBTOTAL DOTACIÓN</t>
  </si>
  <si>
    <t>VALOR REAL DEL SALARIO</t>
  </si>
  <si>
    <t>FACTOR PRESTACIONAL NOMINAL A USAR</t>
  </si>
  <si>
    <t>RECUPERACIÓN SALARIAL</t>
  </si>
  <si>
    <t>Valor hora efectiva (FP + FR)</t>
  </si>
  <si>
    <t>Valor Jornal</t>
  </si>
  <si>
    <t>Valor real del salario</t>
  </si>
  <si>
    <t>FACTOR PRESTACIONAL</t>
  </si>
  <si>
    <t>El subsidio de transporte se reconoce hasta dos (2) SMMLV</t>
  </si>
  <si>
    <t>CÁLCULO DOTACIÓN</t>
  </si>
  <si>
    <t>VALOR / UN</t>
  </si>
  <si>
    <t>OBSERVACIONES</t>
  </si>
  <si>
    <t>CALZADO</t>
  </si>
  <si>
    <t>PAR</t>
  </si>
  <si>
    <t>BOTA TRABAJO PUNTA ACERO MIAMI</t>
  </si>
  <si>
    <t>PANTALÓN</t>
  </si>
  <si>
    <t>JEAN CLASICO LABORAL INDIGO AZUL</t>
  </si>
  <si>
    <t>CAMISA</t>
  </si>
  <si>
    <t>BLUSA 3/4 MANGA LARGA CAQUI</t>
  </si>
  <si>
    <t>TOTAL DOTACIÓN</t>
  </si>
  <si>
    <t>FRECUENCIA</t>
  </si>
  <si>
    <t>TOTAL  ANUAL</t>
  </si>
  <si>
    <t>CÁLCULO EPP PARA PERSONAL DE OBRA (NO INCLUYE DOTACIÓN PAPSO)</t>
  </si>
  <si>
    <t>CASCO</t>
  </si>
  <si>
    <t>CASCO ECO TIPO I CREMALLERA
1 ANUAL POR PERSONA</t>
  </si>
  <si>
    <t>TAFILETES</t>
  </si>
  <si>
    <t>TAFILETE CINTA CASCO
2 ANUALES ADICIONAL POR PERSONA</t>
  </si>
  <si>
    <t>GUANTES CARNAZA</t>
  </si>
  <si>
    <t>GUANTE CARNAZA REFORZADO LARGO
1 QUINCENAL CADA 10 PERSONAS (FIERREROS)</t>
  </si>
  <si>
    <t>GUANTES GENERALES</t>
  </si>
  <si>
    <t>GUANTE ALGODÓN LATEX
1 MENSUAL A CADA TRABAJADOR</t>
  </si>
  <si>
    <t>GUANTES LARGOS</t>
  </si>
  <si>
    <t>GUANTE PVC SEMICORRUGADO AZUL MANGA 60CM
1 QUINCENAL CADA 20 PERSONAS (CORTADORES)</t>
  </si>
  <si>
    <t>CHALECOS REFLECTIVOS</t>
  </si>
  <si>
    <t>CHALECO CONSTRUCCIÓN
1 TRIMESTRAL A CADA TRABAJADOR</t>
  </si>
  <si>
    <t>DELANTAL IMPERMEABLE</t>
  </si>
  <si>
    <t>DELANTAL NEGRO VESTIFLEX 81X118CM
1 MENSUAL CADA 20 PERSONAS (CONCRETADORA -CORTADORES)</t>
  </si>
  <si>
    <t>MONOGAFAS</t>
  </si>
  <si>
    <t>GAFAS DE SEGURIDAD LENTE CLARO
1 SEMANAL CADA 5 TRABAJADORES (DEMOLICIÓN)</t>
  </si>
  <si>
    <t>TAPONES AUDITIVOS SENCILLOS</t>
  </si>
  <si>
    <t>TAPON OIDO 32 DECÍBELES DESECHABLE CORDON 
1 SEMANAL POR CADA TRABAJADOR</t>
  </si>
  <si>
    <t>PROTECTORES AUDITIVOS DE COPA</t>
  </si>
  <si>
    <t>PROTECTOR OIDO COPA 23 DECÍBELES 
1 MENSUAL CADA 30 TRABAJADORES</t>
  </si>
  <si>
    <t>ARNÉS DE SEGURIDAD  + ESLINGA</t>
  </si>
  <si>
    <t>KIT DE ARNÉS CON ESLINGA INTEGRADA - 3M 
1 ANUAL CADA 20 PERSONAS POR TRATARSE DE PROYECTOS EN GENERAL EN PISO</t>
  </si>
  <si>
    <t>TOTAL EPP ANUAL</t>
  </si>
  <si>
    <t>CÁLCULO EPP PARA PERSONAL DE OFICINA (NO INCLUYE DOTACIÓN PAPSO)</t>
  </si>
  <si>
    <t>Solo informativo</t>
  </si>
  <si>
    <t>CASCO ECO DIELECTRICO RATCHET BLANCO
1 ANUAL POR PERSONA</t>
  </si>
  <si>
    <t>GAFAS SEGURIDAD CREONTE LENTE OSCURO AF
2 ANUALES POR PERSONA</t>
  </si>
  <si>
    <t>TAPABOCAS</t>
  </si>
  <si>
    <t>RESPIRADOR N95 VÁLVULA CARBÓN ACTIVADO
2 ANUALES POR PERSONA</t>
  </si>
  <si>
    <t>TAPON OIDO SILICONADO
1 MENSUAL POR CADA TRABAJADOR</t>
  </si>
  <si>
    <t>CHALECO MULTIFUNCIONAL
1 SEMESTRAL A CADA TRABAJADOR</t>
  </si>
  <si>
    <t>VALOR GASTOS LEGALIZACION - PÓLIZAS</t>
  </si>
  <si>
    <t>VALOR DEL CONTRATO ( $ )</t>
  </si>
  <si>
    <t xml:space="preserve">PLAZO DEL CONTRATO (Dias) </t>
  </si>
  <si>
    <t>meses</t>
  </si>
  <si>
    <t>ANTICIPO</t>
  </si>
  <si>
    <t>Digitar % de anticipo</t>
  </si>
  <si>
    <t>Pesos</t>
  </si>
  <si>
    <t>TIPO DE GARANTÍA</t>
  </si>
  <si>
    <t>VALOR ASEGURADO</t>
  </si>
  <si>
    <t>COBERTURA (Dias )</t>
  </si>
  <si>
    <t>TASA anual</t>
  </si>
  <si>
    <t>PRIMA</t>
  </si>
  <si>
    <t>VALOR</t>
  </si>
  <si>
    <t>Cumplimiento</t>
  </si>
  <si>
    <t>PORCENTAJES A ASEGURAR Y VIGENCIA DE ACUERDO A LO DEFINIDO EN LOS ESTUDIOS PREVIOS Y OTROS DOCUMENTOS CONTRACTUALES.</t>
  </si>
  <si>
    <t>Seriedad</t>
  </si>
  <si>
    <t>Buen Manejo y Correcta Inversión del Anticipo</t>
  </si>
  <si>
    <t>Salarios y Prestaciones Sociales</t>
  </si>
  <si>
    <t>Estabilidad y Calidad de la Obras</t>
  </si>
  <si>
    <t>Calidad del servicio</t>
  </si>
  <si>
    <t>DECRETO 1082 SMMLV
Responsabilidad Civil</t>
  </si>
  <si>
    <t>MONTO ASEGURABLE</t>
  </si>
  <si>
    <t>PLAZO MESES</t>
  </si>
  <si>
    <t>TASA</t>
  </si>
  <si>
    <t>Subtotal Prima</t>
  </si>
  <si>
    <t>Gastos de expedición</t>
  </si>
  <si>
    <t>I.V.A.</t>
  </si>
  <si>
    <t>TOTAL POLIZAS</t>
  </si>
  <si>
    <t>Relación</t>
  </si>
  <si>
    <t xml:space="preserve"> </t>
  </si>
  <si>
    <t>CONCEPTO</t>
  </si>
  <si>
    <t>Valor</t>
  </si>
  <si>
    <t>TOTAL GASTOS LEGALIZACION</t>
  </si>
  <si>
    <t>1.    Doscientos (200) SMMLV para contratos cuyo valor sea inferior o igual a mil quinientos (1.500) SMMLV.</t>
  </si>
  <si>
    <t>PERSONAL ADMINISTRACION</t>
  </si>
  <si>
    <t>2.    Trescientos (300) SMMLV para contratos cuyo valor sea superior a mil quinientos (1.500) SMMLV e inferior o igual a dos mil quinientos (2.500) SMMLV.</t>
  </si>
  <si>
    <t>SUMA PERSONAL</t>
  </si>
  <si>
    <t>3.    Cuatrocientos (400) SMMLV para contratos cuyo valor sea superior a dos mil quinientos (2.500) SMMLV e inferior o igual a cinco mil (5.000) SMMLV.</t>
  </si>
  <si>
    <t>VALOR INCUMPLIMIENTP 100% incumplim SAL Y PRES</t>
  </si>
  <si>
    <t>4.    Quinientos (500) SMMLV para contratos cuyo valor sea superior a cinco mil (5.000) SMMLV e inferior o igual a diez mil (10.000) SMMLV.</t>
  </si>
  <si>
    <t>% RESPECTO A VALOR TOTAL</t>
  </si>
  <si>
    <t>5.    El cinco por ciento (5%) del valor del contrato cuando este sea superior a diez mil (10.000) SMMLV, caso en el cual el valor asegurado debe ser máximo setenta y cinco mil (75.000) SMMLV.</t>
  </si>
  <si>
    <t>* Valor del contrato es igual o superior a cinco mil (5.000) millones se toma el 50% del valor para asegurar.  * Valor del contrato es inferior a cinco mil (5.000) millones se toma el 100% del valor para asegurar.</t>
  </si>
  <si>
    <t>La vigencia de esta garantía deberá ser igual al período de ejecución del contrato.</t>
  </si>
  <si>
    <t>CONSTRUCCIÓN DE VIVIENDA NUEVA RURAL - VIVALAB</t>
  </si>
  <si>
    <t>COSTO DE IMPLEMENTACIÓN DEL PLAN DE MANEJO AMBIENTAL</t>
  </si>
  <si>
    <t>NÚMERO DE VIVIENDAS EN EL PROYECTO</t>
  </si>
  <si>
    <t>PROG.</t>
  </si>
  <si>
    <t>VR. UNIT</t>
  </si>
  <si>
    <t>VR PROG.</t>
  </si>
  <si>
    <t>GESTIÓN INTEGRAL DE RESIDUOS SÓLIDOS PELIGROSOS, NO PELIGROSOS Y RCD</t>
  </si>
  <si>
    <t>Ajustado al peso</t>
  </si>
  <si>
    <t>Caneca de 55 galones</t>
  </si>
  <si>
    <t>Instalación de puntos ecológicos por frente de obra, conformados por dos (2) canecas (residuos ordianarios y reciclables).</t>
  </si>
  <si>
    <t>Bolsa plástica negra 90x130 cm PAQ. X 100 UND.</t>
  </si>
  <si>
    <t>PAQ</t>
  </si>
  <si>
    <t>Bolsa plástica para la recolección y disposición final de residuos ordinarios e inertes.</t>
  </si>
  <si>
    <t>Bolsa plástica blanca 60x80 cm PAQ. X 10 UND.</t>
  </si>
  <si>
    <t>Bolsa plástica para la recolección y disposición final de residuos reciclables.</t>
  </si>
  <si>
    <t>Recipiente plástico hermético 53 L Tapa Vaivén ROJA</t>
  </si>
  <si>
    <t>Almacenamiento temporal de residuos peligrosos.</t>
  </si>
  <si>
    <t>1.5</t>
  </si>
  <si>
    <t>Bolsa plástica color rojo 70X100cm PAQ. X 6 UND.</t>
  </si>
  <si>
    <t>Bolsa plástica para la recolección y disposición final de residuos peligrosos.</t>
  </si>
  <si>
    <t>Sacos o lonas de fibra</t>
  </si>
  <si>
    <t>Almacentamiento temporal de residuos de construcción y demolición - RCD.</t>
  </si>
  <si>
    <t>Recolección y disposición final de RCD por la empresa gestora autorizada por la Autoridad Ambiental competente</t>
  </si>
  <si>
    <t>vje</t>
  </si>
  <si>
    <t xml:space="preserve">Tarifa base de cobro por el servicio de recolección y disposición final de RCD, por parte de una empresa gestora autorizada. </t>
  </si>
  <si>
    <t>Recolección y disposición final de residuos peligrosos por la empresa gestora autorizada por la Autoridad Ambiental competente</t>
  </si>
  <si>
    <t xml:space="preserve">Tarifa base de cobro por el servicio de recolección y disposiciión final de residuos peligrosos, por parte de una empresa gestora autorizada. </t>
  </si>
  <si>
    <t>Estiba plástica 1x1,2m</t>
  </si>
  <si>
    <t>GESTIÓN DEL RECURSO HÍDRICO</t>
  </si>
  <si>
    <t xml:space="preserve">Alquiler de aseo portátil de polietileno por 6 meses </t>
  </si>
  <si>
    <t>ESTABILIZACIÓN Y PROTECCIÓN DEL SUELO</t>
  </si>
  <si>
    <t>Plástico o lona impermeable</t>
  </si>
  <si>
    <t xml:space="preserve">Permite cubrir el suelo durante la realización de actividades que involucren el uso de sustancias químicas y/o generación de RCD. </t>
  </si>
  <si>
    <t>MANEJO DE DESCAPOTE, COBERTURA VEGETAL Y RESTAURACIÓN PAISAJÍSTICA</t>
  </si>
  <si>
    <t>Permite proteger la capa orgánica (cobertura vegetal) del suelo durante la realización de actividades, para su posterior reincorporación en la restauración paisajistica.</t>
  </si>
  <si>
    <t>PROTECCIÓN A LA CALIDAD DEL AIRE Y PREVENCIÓN DEL RUIDO</t>
  </si>
  <si>
    <t>Recubrimiento de materiales y de RCD generados en el frente de obra para evitar la dispersión de material particulado.</t>
  </si>
  <si>
    <t>Escoba dura</t>
  </si>
  <si>
    <t>Limpieza de los frente de obra</t>
  </si>
  <si>
    <t>5.3</t>
  </si>
  <si>
    <t>Recogedor</t>
  </si>
  <si>
    <t>MANEJO TRANSPORTE DE MATERIALES DE CONSTRUCCIÓN Y RCD</t>
  </si>
  <si>
    <t>Recubrimiento del volco de los vehículos para el transporte de materiales y de RCD generados.</t>
  </si>
  <si>
    <t>MANEJO DE MATERIALES DE CONSTRUCCIÓN Y SUSTANCIAS QUÍMICAS</t>
  </si>
  <si>
    <t>Los costos asociados a este programa de manejo están cubiertos dentro de otros programas.</t>
  </si>
  <si>
    <t>MANEJO DE INSTALACIONES TEMPORALES</t>
  </si>
  <si>
    <t>GENERACIÓN TEMPORAL DE EMPLEO Y ONTRATACIÓN DE MANO DE OBRA CALIFICADA Y NO CALIFICADA</t>
  </si>
  <si>
    <t>CAPACITACIÓN PARA EL PERSONAL VINCULADO AL PROYECTO</t>
  </si>
  <si>
    <t>10.1</t>
  </si>
  <si>
    <t>Capacitación sobre los lineamientos del proyecto</t>
  </si>
  <si>
    <t>hrs</t>
  </si>
  <si>
    <t>Capacitación sobre los lineamientos generales del proyecto.</t>
  </si>
  <si>
    <t>10.2</t>
  </si>
  <si>
    <t>Capacitación ambiental</t>
  </si>
  <si>
    <t>Capacitacion sobre gestión integral de residuos sólidos, protección del recurso hídrico, flora, fauna y manejo de materiales de construcción.</t>
  </si>
  <si>
    <t>10.3</t>
  </si>
  <si>
    <t>Capacitación social</t>
  </si>
  <si>
    <t>Capacitación acerca del relacionamiento con la comunidad y manejo de conflictos.</t>
  </si>
  <si>
    <t>10.4</t>
  </si>
  <si>
    <t>Capacitación en salud ocupacional y bioseguridad</t>
  </si>
  <si>
    <t>Capacitación en prácticas de bioseguridad, uso de elementos de protección personal y señalización.</t>
  </si>
  <si>
    <t>INFORMACIÓN, ATENCIÓN A LA COMUNIDAD, Y PREVENCIÓN DE DAÑOS A LA PROPIEDAD PRIVADA</t>
  </si>
  <si>
    <t>11.1</t>
  </si>
  <si>
    <t>Formato de acta de vecindad</t>
  </si>
  <si>
    <t>Formato de registro de posible afectación a los predios aledaños y respectivo paz y salvo.</t>
  </si>
  <si>
    <t>11.2</t>
  </si>
  <si>
    <t>Tabla de apoyo</t>
  </si>
  <si>
    <t>11.3</t>
  </si>
  <si>
    <t>Formato de atención a la comunidad - PQRS</t>
  </si>
  <si>
    <t>Este formato indicará si el ciudano requiere realizar una solicitud, queja, reclamo o petición (PQRS).</t>
  </si>
  <si>
    <t>11.4</t>
  </si>
  <si>
    <t>Lapiceros (Caja x12 UND)</t>
  </si>
  <si>
    <t>Caja</t>
  </si>
  <si>
    <t>DOTACION DE SEGURIDAD INDUSTRIAL</t>
  </si>
  <si>
    <t>12.1</t>
  </si>
  <si>
    <t>Camilla rígida en polietileno de alta densidad, impermeable, con arnés de seguridad e inmovilizador de cabeza.</t>
  </si>
  <si>
    <t>Se considera que aplica para todos los programas de manejo, por lo que se incluye como un apartado.</t>
  </si>
  <si>
    <t>12.2</t>
  </si>
  <si>
    <t>Botiquín básico de primeros auxilios</t>
  </si>
  <si>
    <t>12.3</t>
  </si>
  <si>
    <t>Extintor de 20 lbs ABC (Incluye dos recargas)</t>
  </si>
  <si>
    <t>12.4</t>
  </si>
  <si>
    <t>Manguera para agua x 50 metros. Incluye boquillas</t>
  </si>
  <si>
    <t xml:space="preserve">un </t>
  </si>
  <si>
    <t>12.5</t>
  </si>
  <si>
    <t>Kit Linea de vida plus. Inlcuye: Arnés multipropósito 4 argollas, línea de vida de 20 metros, frenos arrestador, contrapeso y punto fijo.</t>
  </si>
  <si>
    <t>DEMARCACIÓN Y SEÑALIZACIÓN</t>
  </si>
  <si>
    <t>13.1</t>
  </si>
  <si>
    <t>Señales informativas (aproximación a obra, inicio, fin, carril cerrado,  sendero peatonal).  Tablero rectangular fondo naranja, símbolos y orla negros, lamina galvanizada, calibre 20, altura de 3,50 m.</t>
  </si>
  <si>
    <t>13.2</t>
  </si>
  <si>
    <t>Señales preventivas (entrada y salida de volquetas, Trabajos en la vía, maquinaria en vía).  En forma de rombo, fondo naranja, color negro para símbolos, tamaño 75 x 90.</t>
  </si>
  <si>
    <t>13.3</t>
  </si>
  <si>
    <t xml:space="preserve">Señales preventivas (señales de protección, señales de obra, entre otras).  En forma de rombo, fondo naranja, color negro para símbolos, tamaño 75 x 90. </t>
  </si>
  <si>
    <t>13.4</t>
  </si>
  <si>
    <t>Paleta de pare y siga (papel grado diamante 45 cm de diametro y paral de 1,50 m de largo)</t>
  </si>
  <si>
    <t>13.5</t>
  </si>
  <si>
    <t>Rollo de Cinta de demarcación Peligro X 500m</t>
  </si>
  <si>
    <t>Rollo</t>
  </si>
  <si>
    <t>ELEMENTOS DE PROTECCION VARIABLE</t>
  </si>
  <si>
    <t>Por persona</t>
  </si>
  <si>
    <t>14.1</t>
  </si>
  <si>
    <t>Guantes de carnaza</t>
  </si>
  <si>
    <t>par</t>
  </si>
  <si>
    <t>Se considera que aplica para todos los programas de manejo, por lo que se incluye como un apartado. El costo se presenta por persona.</t>
  </si>
  <si>
    <t>14.2</t>
  </si>
  <si>
    <t>Guantes de caucho</t>
  </si>
  <si>
    <t>14.3</t>
  </si>
  <si>
    <t>Gafas protectoras</t>
  </si>
  <si>
    <t>14.4</t>
  </si>
  <si>
    <t>Protectores auditivos</t>
  </si>
  <si>
    <t>14.5</t>
  </si>
  <si>
    <t>Cascos</t>
  </si>
  <si>
    <t>COSTO DIRECTO DEL PROYECTO</t>
  </si>
  <si>
    <t>INVERSIÓN AMBIENTAL</t>
  </si>
  <si>
    <t>+ costos variables</t>
  </si>
  <si>
    <t xml:space="preserve">PORCENTAJE INVERSIÓN AMBIENTAL </t>
  </si>
  <si>
    <t>EMPRESA DE VIVIENDA DE ANTIOQUIA - VIVA</t>
  </si>
  <si>
    <t>CONSTRUCCIÓN DE ESPACIO PÚBLICO</t>
  </si>
  <si>
    <t>COSTO ESTIMADO DE INTERVENTORÍA</t>
  </si>
  <si>
    <t>(meses)</t>
  </si>
  <si>
    <t>CARGO/OFICIO</t>
  </si>
  <si>
    <t>SUELDO Y/O JORNAL MENSUAL</t>
  </si>
  <si>
    <t>DURACIÓN
 (Meses)</t>
  </si>
  <si>
    <t>VALOR PARCIAL
 ($)</t>
  </si>
  <si>
    <t>(1)</t>
  </si>
  <si>
    <t>(2)</t>
  </si>
  <si>
    <t>(3)</t>
  </si>
  <si>
    <t>(4)</t>
  </si>
  <si>
    <t>(1)*(2)*(3)*(4) = (5)</t>
  </si>
  <si>
    <t>COSTOS DIRECTOS DE PERSONAL</t>
  </si>
  <si>
    <t>Personal Profesional :</t>
  </si>
  <si>
    <t>Residencia</t>
  </si>
  <si>
    <t>1.1.1</t>
  </si>
  <si>
    <t>1.1.2</t>
  </si>
  <si>
    <t xml:space="preserve">residente de obra </t>
  </si>
  <si>
    <t>Auxiliares</t>
  </si>
  <si>
    <t>1.2.1</t>
  </si>
  <si>
    <t>Tecnólogo SST</t>
  </si>
  <si>
    <t>1.2.2</t>
  </si>
  <si>
    <t>Tecnólogo Social</t>
  </si>
  <si>
    <t>1.2.3</t>
  </si>
  <si>
    <t>Tecnólogo  - Ambiental</t>
  </si>
  <si>
    <t>SUBTOTAL COSTOS DE PERSONAL = (5)</t>
  </si>
  <si>
    <t>FACTOR MULTIPLICADOR = (6)</t>
  </si>
  <si>
    <t>A.</t>
  </si>
  <si>
    <t xml:space="preserve">TOTAL COSTOS DE PERSONAL = (5) * (6) = (A) </t>
  </si>
  <si>
    <t>B</t>
  </si>
  <si>
    <t>GASTOS REEMBOLSABLES</t>
  </si>
  <si>
    <t>VALOR UN</t>
  </si>
  <si>
    <t>mes</t>
  </si>
  <si>
    <t>Asesorias Arquitectónicas,  eléctricas, estructurales, hidrosanitarias, geotécnicas, carpintería metálica, estructuras en acero, asesoria arqueologíca o Monitoreo en obra y las demás requeridas en la obra; todas las anteriores previa aprobación de la entidad contratante</t>
  </si>
  <si>
    <t>Global</t>
  </si>
  <si>
    <t>SUBTOTAL GASTOS REEMBOLSABLES  = (B)</t>
  </si>
  <si>
    <t>C</t>
  </si>
  <si>
    <t>COSTO BÁSICO MENSUAL = (A) + (B) = (C)</t>
  </si>
  <si>
    <t>MO CALIF</t>
  </si>
  <si>
    <t>D</t>
  </si>
  <si>
    <t>IVA = 19% * (C) = ( D)</t>
  </si>
  <si>
    <t>OTROS GTOS</t>
  </si>
  <si>
    <t>E</t>
  </si>
  <si>
    <t>COSTO TOTAL (B) + (C) = (E)</t>
  </si>
  <si>
    <r>
      <rPr>
        <b/>
        <sz val="9"/>
        <rFont val="Tahoma"/>
        <family val="2"/>
      </rPr>
      <t>Notas:</t>
    </r>
    <r>
      <rPr>
        <sz val="9"/>
        <rFont val="Tahoma"/>
        <family val="2"/>
      </rPr>
      <t xml:space="preserve"> </t>
    </r>
  </si>
  <si>
    <t>1. El factor multiplicador incluye los costos de una oficina en el sitio de las obras.</t>
  </si>
  <si>
    <t>2. El valor contenido en el sobre de la OFERTA ECONÓMICA (IVA incluido) del oferente no puede exceder el Costo Estimado de los Servicios.</t>
  </si>
  <si>
    <t>3. El valor corregido del Factor Multiplicador (FM) presentado por el oferente, no puede ser superior a: 
Valor redondeado a dos (2) cifras decimales.</t>
  </si>
  <si>
    <t>MENU!E17</t>
  </si>
  <si>
    <t>CALCULO DEL FACTOR MULTIPLICADOR</t>
  </si>
  <si>
    <t>SOLO SE DEBEN MODIFICAR LAS CELDAS SOMBREADAS (GRIS) Y EL TEXTO EN COLOR ROJO</t>
  </si>
  <si>
    <t>VALOR DEL CONTRATO</t>
  </si>
  <si>
    <t>NUMERO DE VIVIENDAS</t>
  </si>
  <si>
    <t>MESES</t>
  </si>
  <si>
    <t>PERSONAL EN OBRA CON DEDICACION 100%</t>
  </si>
  <si>
    <t>% MINIMO DE DEDUCCIONES POR IMPUESTOS</t>
  </si>
  <si>
    <t>NO MODIFICAR ESTE DATO</t>
  </si>
  <si>
    <t>VALOR CONSIDERADO DE ARRIENDO</t>
  </si>
  <si>
    <t>VALOR CONSIDERADO POR TRANSPORTE</t>
  </si>
  <si>
    <t>VALOR CONSIDERADO POR ALIMENTACION</t>
  </si>
  <si>
    <t>Salario Básico (Nómina Total Mensual)</t>
  </si>
  <si>
    <t>Prestaciones Sociales</t>
  </si>
  <si>
    <t>COSTO MENSUAL</t>
  </si>
  <si>
    <t>COSTO TOTAL</t>
  </si>
  <si>
    <t>% DEL COSTO</t>
  </si>
  <si>
    <t>Prima anual</t>
  </si>
  <si>
    <t>Cesantía Anual</t>
  </si>
  <si>
    <t>Intereses sobre cesantías (12% anual)</t>
  </si>
  <si>
    <t xml:space="preserve">Vacaciones </t>
  </si>
  <si>
    <t>Sistema de Seguridad Social Integral</t>
  </si>
  <si>
    <t>ARL</t>
  </si>
  <si>
    <t>AFP</t>
  </si>
  <si>
    <t>EPS</t>
  </si>
  <si>
    <t>Caja de Compensación</t>
  </si>
  <si>
    <t>SENA</t>
  </si>
  <si>
    <t>I.C.B.F.</t>
  </si>
  <si>
    <t>Dotación (3 veces al año), incluye seguridad industrial y ocupacional</t>
  </si>
  <si>
    <t>Otros</t>
  </si>
  <si>
    <t>Indemnizaciones</t>
  </si>
  <si>
    <t>Otros  INCAPCIDAD NO RECONOCIDA</t>
  </si>
  <si>
    <t>GASTOS GENERALES Y DE ADMINISTRACIÓN
  (expresadas como  porcentaje de 1)</t>
  </si>
  <si>
    <t xml:space="preserve"> MIN</t>
  </si>
  <si>
    <t>MAX</t>
  </si>
  <si>
    <t>Gastos directos no reembolsables</t>
  </si>
  <si>
    <t>Capacitación del personal</t>
  </si>
  <si>
    <t>Servicios publicos e internet</t>
  </si>
  <si>
    <t>Viaticos personal profesional</t>
  </si>
  <si>
    <t xml:space="preserve">Gastos legales incluye impuestos </t>
  </si>
  <si>
    <t>Gastos bancarios y financieros</t>
  </si>
  <si>
    <t>Equipos de cómputo y software</t>
  </si>
  <si>
    <t>Mantenimiento y reparación de oficinas</t>
  </si>
  <si>
    <t>Vigilancia, aseo y cafetería</t>
  </si>
  <si>
    <t>Útiles, papelería y fotocopias</t>
  </si>
  <si>
    <t>Transporte y vehículos</t>
  </si>
  <si>
    <t xml:space="preserve">Revistas, publicaciones y asociaciones </t>
  </si>
  <si>
    <t>Seguros oficina central</t>
  </si>
  <si>
    <t>Relaciones y representaciones</t>
  </si>
  <si>
    <t>Primeros auxilios</t>
  </si>
  <si>
    <t xml:space="preserve">Alimentación de profesionales </t>
  </si>
  <si>
    <t>Laboratorio de materiales</t>
  </si>
  <si>
    <t>Salarios y prestaciones no reembolsables</t>
  </si>
  <si>
    <t>Salarios del personal administrativo (especialistas, asesores, etc)</t>
  </si>
  <si>
    <t>Prestaciones sociales del personal administrativo</t>
  </si>
  <si>
    <t>OTROS GASTOS NO RREMBOLSABLES</t>
  </si>
  <si>
    <t>Pólizas y fianzas</t>
  </si>
  <si>
    <t>Salarios y prestaciones sociales</t>
  </si>
  <si>
    <t>Otros amparos (cumplimiento, calidad en el servicio y anticipo)</t>
  </si>
  <si>
    <t>HONORARIOS  (expresadas como  porcentaje de 1)
(Utilidad del consultor y costos no previstos)</t>
  </si>
  <si>
    <t>TOTAL DEL FACTOR MULTIPLICADOR   F = 1 + 2 + 3 + 4 
(redondeado a dos cifras decimales)</t>
  </si>
  <si>
    <t>FORMULARIO DE PRESUPUESTO POR BLOQUE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</si>
</sst>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8">
    <numFmt numFmtId="6" formatCode="&quot;$&quot;\ #,##0;[Red]\-&quot;$&quot;\ #,##0"/>
    <numFmt numFmtId="7" formatCode="&quot;$&quot;\ #,##0.00;\-&quot;$&quot;\ #,##0.00"/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_);[Red]\(&quot;$&quot;#,##0\)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&quot;$&quot;#,##0.00;[Red]\-&quot;$&quot;#,##0.00"/>
    <numFmt numFmtId="170" formatCode="_-&quot;$&quot;* #,##0_-;\-&quot;$&quot;* #,##0_-;_-&quot;$&quot;* &quot;-&quot;_-;_-@_-"/>
    <numFmt numFmtId="171" formatCode="_-&quot;$&quot;* #,##0.00_-;\-&quot;$&quot;* #,##0.00_-;_-&quot;$&quot;* &quot;-&quot;??_-;_-@_-"/>
    <numFmt numFmtId="172" formatCode="_-* #,##0.00\ _€_-;\-* #,##0.00\ _€_-;_-* &quot;-&quot;??\ _€_-;_-@_-"/>
    <numFmt numFmtId="173" formatCode="_-* #,##0.00_-;\-* #,##0.00_-;_-* &quot;-&quot;_-;_-@_-"/>
    <numFmt numFmtId="174" formatCode="0.0%"/>
    <numFmt numFmtId="175" formatCode="_-[$$-240A]\ * #,##0.00_-;\-[$$-240A]\ * #,##0.00_-;_-[$$-240A]\ * &quot;-&quot;??_-;_-@_-"/>
    <numFmt numFmtId="176" formatCode="_-&quot;$&quot;* #,##0.00_-;\-&quot;$&quot;* #,##0.00_-;_-&quot;$&quot;* &quot;-&quot;_-;_-@_-"/>
    <numFmt numFmtId="177" formatCode="#,##0.0000"/>
    <numFmt numFmtId="178" formatCode="#,##0.000"/>
    <numFmt numFmtId="179" formatCode="_-&quot;$&quot;\ * #,##0.00_-;\-&quot;$&quot;\ * #,##0.00_-;_-&quot;$&quot;\ * &quot;-&quot;_-;_-@_-"/>
    <numFmt numFmtId="180" formatCode="_-&quot;$&quot;* #,##0_-;\-&quot;$&quot;* #,##0_-;_-&quot;$&quot;* &quot;-&quot;??_-;_-@_-"/>
    <numFmt numFmtId="181" formatCode="&quot;$&quot;\ #,##0"/>
    <numFmt numFmtId="182" formatCode="0.000"/>
    <numFmt numFmtId="183" formatCode="0.0"/>
    <numFmt numFmtId="184" formatCode="_ &quot;$&quot;\ * #,##0_ ;_ &quot;$&quot;\ * \-#,##0_ ;_ &quot;$&quot;\ * &quot;-&quot;_ ;_ @_ "/>
    <numFmt numFmtId="185" formatCode="[$$-240A]\ #,##0"/>
    <numFmt numFmtId="186" formatCode="_(&quot;$&quot;\ * #,##0.00_);_(&quot;$&quot;\ * \(#,##0.00\);_(&quot;$&quot;\ * &quot;-&quot;??_);_(@_)"/>
    <numFmt numFmtId="187" formatCode="#,##0.00_ ;\-#,##0.00\ "/>
    <numFmt numFmtId="188" formatCode="&quot;$&quot;\ #,##0.00"/>
    <numFmt numFmtId="189" formatCode="0\ &quot;U.V&quot;"/>
    <numFmt numFmtId="190" formatCode="#,##0_ ;\-#,##0\ "/>
    <numFmt numFmtId="191" formatCode="0.00_);[Red]\(0.00\)"/>
    <numFmt numFmtId="192" formatCode="0.00\ &quot;Kg&quot;"/>
    <numFmt numFmtId="193" formatCode="0.000\ &quot;Kg&quot;"/>
    <numFmt numFmtId="194" formatCode="_-* #,##0_-;\-* #,##0_-;_-* &quot;-&quot;??_-;_-@_-"/>
    <numFmt numFmtId="195" formatCode="_-[$$-240A]\ * #,##0_-;\-[$$-240A]\ * #,##0_-;_-[$$-240A]\ * &quot;-&quot;??_-;_-@_-"/>
    <numFmt numFmtId="196" formatCode="_-&quot;$&quot;\ * #,##0_-;\-&quot;$&quot;\ * #,##0_-;_-&quot;$&quot;\ * &quot;-&quot;??_-;_-@_-"/>
    <numFmt numFmtId="197" formatCode="_([$$-240A]\ * #,##0_);_([$$-240A]\ * \(#,##0\);_([$$-240A]\ * &quot;-&quot;_);_(@_)"/>
    <numFmt numFmtId="198" formatCode="_(* #,##0_);_(* \(#,##0\);_(* &quot;-&quot;??_);_(@_)"/>
    <numFmt numFmtId="199" formatCode="_-* #,##0\ _€_-;\-* #,##0\ _€_-;_-* &quot;-&quot;??\ _€_-;_-@_-"/>
    <numFmt numFmtId="200" formatCode="#,##0.0"/>
    <numFmt numFmtId="201" formatCode="_(&quot;$&quot;\ * #,##0_);_(&quot;$&quot;\ * \(#,##0\);_(&quot;$&quot;\ * &quot;-&quot;??_);_(@_)"/>
    <numFmt numFmtId="202" formatCode="#\ &quot;MINIMO&quot;"/>
    <numFmt numFmtId="203" formatCode="_(* #,##0.000_);_(* \(#,##0.000\);_(* &quot;-&quot;??_);_(@_)"/>
    <numFmt numFmtId="204" formatCode="_-* #,##0.0_-;\-* #,##0.0_-;_-* &quot;-&quot;??_-;_-@_-"/>
    <numFmt numFmtId="205" formatCode="_-* #,##0.0_-;\-* #,##0.0_-;_-* &quot;-&quot;?_-;_-@_-"/>
    <numFmt numFmtId="206" formatCode="_(* #.00.;_(* \(#.00.;_(* &quot;-&quot;??_);_(@_ⴆ"/>
    <numFmt numFmtId="207" formatCode="_ &quot;$&quot;\ * #,##0.00_ ;_ &quot;$&quot;\ * \-#,##0.00_ ;_ &quot;$&quot;\ * &quot;-&quot;??_ ;_ @_ "/>
    <numFmt numFmtId="208" formatCode="_ &quot;$&quot;\ * #,##0_ ;_ &quot;$&quot;\ * \-#,##0_ ;_ &quot;$&quot;\ * &quot;-&quot;??_ ;_ @_ "/>
    <numFmt numFmtId="209" formatCode="#,##0.0000_);\(#,##0.0000\)"/>
    <numFmt numFmtId="210" formatCode="0.000%"/>
    <numFmt numFmtId="211" formatCode="_(* #,##0.0000_);_(* \(#,##0.0000\);_(* &quot;-&quot;??_);_(@_)"/>
    <numFmt numFmtId="212" formatCode="#,##0.00000_);\(#,##0.00000\)"/>
    <numFmt numFmtId="213" formatCode="_-* #,##0.00\ _$_-;\-* #,##0.00\ _$_-;_-* &quot;-&quot;??\ _$_-;_-@_-"/>
    <numFmt numFmtId="214" formatCode="_-[$$-409]* #,##0_ ;_-[$$-409]* \-#,##0\ ;_-[$$-409]* &quot;-&quot;??_ ;_-@_ "/>
    <numFmt numFmtId="215" formatCode="_-[$$-409]* #,##0_ ;_-[$$-409]* \-#,##0\ ;_-[$$-409]* &quot;-&quot;_ ;_-@_ "/>
    <numFmt numFmtId="216" formatCode="_(&quot;$&quot;\ * #,##0_);_(&quot;$&quot;\ * \(#,##0\);_(&quot;$&quot;\ * &quot;-&quot;_);_(@_)"/>
    <numFmt numFmtId="217" formatCode="0.00_)"/>
    <numFmt numFmtId="218" formatCode="_([$€]* #,##0.00_);_([$€]* \(#,##0.00\);_([$€]* &quot;-&quot;??_);_(@_)"/>
    <numFmt numFmtId="219" formatCode="_ [$€-2]\ * #,##0.00_ ;_ [$€-2]\ * \-#,##0.00_ ;_ [$€-2]\ * &quot;-&quot;??_ "/>
    <numFmt numFmtId="220" formatCode="_-* #,##0.00_-;\-* #,##0.00_-;_-* &quot;-&quot;_-;_-@"/>
    <numFmt numFmtId="221" formatCode="_-* #,##0.0000_-;\-* #,##0.0000_-;_-* &quot;-&quot;??_-;_-@_-"/>
    <numFmt numFmtId="222" formatCode="0.000;[Red]0.000"/>
    <numFmt numFmtId="223" formatCode="_-* #,##0.0_-;\-* #,##0.0_-;_-* &quot;-&quot;_-;_-@_-"/>
    <numFmt numFmtId="224" formatCode="#,##0.0_ ;\-#,##0.0\ "/>
  </numFmts>
  <fonts count="156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Helvetica Neue"/>
      <family val="2"/>
    </font>
    <font>
      <sz val="11"/>
      <color theme="1"/>
      <name val="Arial"/>
      <family val="2"/>
    </font>
    <font>
      <sz val="8"/>
      <name val="Arial"/>
      <family val="2"/>
      <scheme val="minor"/>
    </font>
    <font>
      <sz val="8"/>
      <color theme="1"/>
      <name val="Nunito ExtraBold"/>
      <family val="2"/>
      <scheme val="major"/>
    </font>
    <font>
      <sz val="10"/>
      <color theme="1"/>
      <name val="Nunito ExtraBold"/>
      <family val="2"/>
      <scheme val="major"/>
    </font>
    <font>
      <sz val="11"/>
      <color indexed="8"/>
      <name val="Calibri"/>
      <family val="2"/>
    </font>
    <font>
      <sz val="9"/>
      <name val="Nunito ExtraBold"/>
      <family val="2"/>
      <scheme val="major"/>
    </font>
    <font>
      <b/>
      <sz val="9"/>
      <name val="Nunito ExtraBold"/>
      <family val="2"/>
      <scheme val="major"/>
    </font>
    <font>
      <sz val="9"/>
      <color theme="1"/>
      <name val="Nunito ExtraBold"/>
      <family val="2"/>
      <scheme val="major"/>
    </font>
    <font>
      <b/>
      <sz val="10"/>
      <name val="Nunito ExtraBold"/>
      <family val="2"/>
      <scheme val="major"/>
    </font>
    <font>
      <sz val="10"/>
      <name val="Nunito ExtraBold"/>
      <family val="2"/>
      <scheme val="major"/>
    </font>
    <font>
      <b/>
      <sz val="9"/>
      <color theme="0"/>
      <name val="Nunito ExtraBold"/>
      <family val="2"/>
      <scheme val="major"/>
    </font>
    <font>
      <b/>
      <sz val="9"/>
      <color rgb="FF002060"/>
      <name val="Nunito ExtraBold"/>
      <family val="2"/>
      <scheme val="major"/>
    </font>
    <font>
      <b/>
      <sz val="14"/>
      <color theme="1"/>
      <name val="Nunito ExtraBold"/>
      <family val="2"/>
      <scheme val="major"/>
    </font>
    <font>
      <sz val="11"/>
      <color theme="1"/>
      <name val="Nunito ExtraBold"/>
      <family val="2"/>
      <scheme val="major"/>
    </font>
    <font>
      <sz val="10"/>
      <color theme="1"/>
      <name val="Arial"/>
      <family val="2"/>
      <scheme val="minor"/>
    </font>
    <font>
      <b/>
      <sz val="11"/>
      <color theme="1"/>
      <name val="Nunito ExtraBold"/>
      <family val="2"/>
      <scheme val="major"/>
    </font>
    <font>
      <u/>
      <sz val="11"/>
      <color theme="10"/>
      <name val="Arial"/>
      <family val="2"/>
      <scheme val="minor"/>
    </font>
    <font>
      <b/>
      <sz val="11"/>
      <name val="Nunito ExtraBold"/>
      <family val="2"/>
      <scheme val="major"/>
    </font>
    <font>
      <sz val="11"/>
      <color rgb="FF000000"/>
      <name val="Nunito ExtraBold"/>
      <family val="2"/>
      <scheme val="major"/>
    </font>
    <font>
      <u/>
      <sz val="11"/>
      <name val="Nunito ExtraBold"/>
      <family val="2"/>
      <scheme val="major"/>
    </font>
    <font>
      <b/>
      <sz val="11"/>
      <color theme="1"/>
      <name val="Arial"/>
      <family val="2"/>
      <scheme val="minor"/>
    </font>
    <font>
      <u/>
      <sz val="10"/>
      <color theme="10"/>
      <name val="Arial"/>
      <family val="2"/>
    </font>
    <font>
      <sz val="8"/>
      <color theme="1"/>
      <name val="Arial"/>
      <family val="2"/>
      <scheme val="minor"/>
    </font>
    <font>
      <b/>
      <sz val="11"/>
      <name val="Arial"/>
      <family val="2"/>
      <scheme val="minor"/>
    </font>
    <font>
      <sz val="1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8"/>
      <name val="Arial"/>
      <family val="2"/>
      <scheme val="minor"/>
    </font>
    <font>
      <sz val="10"/>
      <name val="Nunito ExtraBold"/>
      <scheme val="major"/>
    </font>
    <font>
      <b/>
      <sz val="12"/>
      <name val="Arial"/>
      <family val="2"/>
    </font>
    <font>
      <sz val="10"/>
      <color rgb="FF000000"/>
      <name val="Times New Roman"/>
      <family val="1"/>
    </font>
    <font>
      <sz val="11"/>
      <color rgb="FFFF0000"/>
      <name val="Arial"/>
      <family val="2"/>
      <scheme val="minor"/>
    </font>
    <font>
      <sz val="10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  <font>
      <b/>
      <sz val="10"/>
      <name val="Tahoma"/>
      <family val="2"/>
    </font>
    <font>
      <b/>
      <sz val="10"/>
      <color theme="1"/>
      <name val="Tahoma"/>
      <family val="2"/>
    </font>
    <font>
      <sz val="10"/>
      <color rgb="FFFF0000"/>
      <name val="Tahoma"/>
      <family val="2"/>
    </font>
    <font>
      <sz val="11"/>
      <color theme="1"/>
      <name val="Tahoma"/>
      <family val="2"/>
    </font>
    <font>
      <b/>
      <sz val="10"/>
      <color rgb="FF000000"/>
      <name val="Tahoma"/>
      <family val="2"/>
    </font>
    <font>
      <b/>
      <sz val="9"/>
      <name val="Tahoma"/>
      <family val="2"/>
    </font>
    <font>
      <sz val="9"/>
      <color theme="1"/>
      <name val="Tahoma"/>
      <family val="2"/>
    </font>
    <font>
      <sz val="8"/>
      <color theme="1"/>
      <name val="Tahoma"/>
      <family val="2"/>
    </font>
    <font>
      <sz val="10"/>
      <name val="Arial"/>
      <family val="2"/>
    </font>
    <font>
      <b/>
      <i/>
      <sz val="8"/>
      <name val="Times New Roman"/>
      <family val="1"/>
    </font>
    <font>
      <i/>
      <sz val="8"/>
      <name val="Times New Roman"/>
      <family val="1"/>
    </font>
    <font>
      <b/>
      <i/>
      <sz val="9"/>
      <name val="Times New Roman"/>
      <family val="1"/>
    </font>
    <font>
      <i/>
      <sz val="9"/>
      <name val="Times New Roman"/>
      <family val="1"/>
    </font>
    <font>
      <i/>
      <sz val="8"/>
      <name val="Arial"/>
      <family val="2"/>
      <scheme val="minor"/>
    </font>
    <font>
      <sz val="8"/>
      <color indexed="8"/>
      <name val="Arial"/>
      <family val="2"/>
      <scheme val="minor"/>
    </font>
    <font>
      <b/>
      <sz val="8"/>
      <color indexed="8"/>
      <name val="Arial"/>
      <family val="2"/>
      <scheme val="minor"/>
    </font>
    <font>
      <sz val="11"/>
      <color rgb="FFFF0000"/>
      <name val="Nunito ExtraBold"/>
      <family val="2"/>
      <scheme val="major"/>
    </font>
    <font>
      <sz val="10"/>
      <name val="Arial"/>
      <family val="2"/>
    </font>
    <font>
      <sz val="9"/>
      <color rgb="FF000000"/>
      <name val="Nunito ExtraBold"/>
    </font>
    <font>
      <b/>
      <sz val="10"/>
      <name val="Nunito ExtraBold"/>
      <scheme val="major"/>
    </font>
    <font>
      <sz val="11"/>
      <color theme="1"/>
      <name val="Nunito ExtraBold"/>
      <scheme val="major"/>
    </font>
    <font>
      <b/>
      <sz val="14"/>
      <name val="Tahoma"/>
      <family val="2"/>
    </font>
    <font>
      <b/>
      <sz val="16"/>
      <color theme="0"/>
      <name val="Tahoma"/>
      <family val="2"/>
    </font>
    <font>
      <b/>
      <sz val="12"/>
      <name val="Tahoma"/>
      <family val="2"/>
    </font>
    <font>
      <b/>
      <sz val="14"/>
      <color theme="0"/>
      <name val="Tahoma"/>
      <family val="2"/>
    </font>
    <font>
      <b/>
      <sz val="11"/>
      <color rgb="FFC00000"/>
      <name val="Tahoma"/>
      <family val="2"/>
    </font>
    <font>
      <b/>
      <sz val="16"/>
      <color theme="1"/>
      <name val="Tahoma"/>
      <family val="2"/>
    </font>
    <font>
      <sz val="10"/>
      <color indexed="8"/>
      <name val="Tahoma"/>
      <family val="2"/>
    </font>
    <font>
      <sz val="11"/>
      <name val="Tahoma"/>
      <family val="2"/>
    </font>
    <font>
      <sz val="10"/>
      <color indexed="8"/>
      <name val="Arial"/>
      <family val="2"/>
    </font>
    <font>
      <b/>
      <sz val="12"/>
      <name val="Franklin Gothic Book"/>
      <family val="2"/>
    </font>
    <font>
      <b/>
      <sz val="10"/>
      <name val="Franklin Gothic Book"/>
      <family val="2"/>
    </font>
    <font>
      <sz val="10"/>
      <name val="Franklin Gothic Book"/>
      <family val="2"/>
    </font>
    <font>
      <b/>
      <sz val="10"/>
      <color indexed="8"/>
      <name val="Franklin Gothic Book"/>
      <family val="2"/>
    </font>
    <font>
      <sz val="10"/>
      <color indexed="8"/>
      <name val="Franklin Gothic Book"/>
      <family val="2"/>
    </font>
    <font>
      <b/>
      <u/>
      <sz val="8"/>
      <color rgb="FFC00000"/>
      <name val="Arial"/>
      <family val="2"/>
    </font>
    <font>
      <b/>
      <sz val="10"/>
      <color theme="0"/>
      <name val="Franklin Gothic Book"/>
      <family val="2"/>
    </font>
    <font>
      <sz val="12"/>
      <color indexed="8"/>
      <name val="Arial"/>
      <family val="2"/>
    </font>
    <font>
      <b/>
      <u/>
      <sz val="8"/>
      <color rgb="FFFF0000"/>
      <name val="Arial"/>
      <family val="2"/>
    </font>
    <font>
      <b/>
      <i/>
      <sz val="10"/>
      <color rgb="FFFF0000"/>
      <name val="Calibri"/>
      <family val="2"/>
    </font>
    <font>
      <b/>
      <sz val="16"/>
      <color rgb="FF00B050"/>
      <name val="Arial"/>
      <family val="2"/>
    </font>
    <font>
      <sz val="12"/>
      <name val="Arial"/>
      <family val="2"/>
    </font>
    <font>
      <sz val="9"/>
      <color rgb="FF333333"/>
      <name val="Arial"/>
      <family val="2"/>
    </font>
    <font>
      <sz val="9"/>
      <name val="Arial"/>
      <family val="2"/>
    </font>
    <font>
      <sz val="12"/>
      <color rgb="FFFF0000"/>
      <name val="Arial"/>
      <family val="2"/>
    </font>
    <font>
      <b/>
      <sz val="9"/>
      <color rgb="FF00B050"/>
      <name val="Tahoma"/>
      <family val="2"/>
    </font>
    <font>
      <b/>
      <sz val="9"/>
      <color indexed="8"/>
      <name val="Tahoma"/>
      <family val="2"/>
    </font>
    <font>
      <sz val="9"/>
      <name val="Tahoma"/>
      <family val="2"/>
    </font>
    <font>
      <u/>
      <sz val="11"/>
      <color theme="10"/>
      <name val="Tahoma"/>
      <family val="2"/>
    </font>
    <font>
      <b/>
      <sz val="12"/>
      <color theme="1"/>
      <name val="Tahoma"/>
      <family val="2"/>
    </font>
    <font>
      <b/>
      <sz val="10"/>
      <color rgb="FFC00000"/>
      <name val="Tahoma"/>
      <family val="2"/>
    </font>
    <font>
      <b/>
      <sz val="10"/>
      <color rgb="FFFF0000"/>
      <name val="Tahoma"/>
      <family val="2"/>
    </font>
    <font>
      <sz val="16"/>
      <name val="Tahoma"/>
      <family val="2"/>
    </font>
    <font>
      <sz val="14"/>
      <name val="Tahoma"/>
      <family val="2"/>
    </font>
    <font>
      <i/>
      <sz val="8"/>
      <color rgb="FFFF0000"/>
      <name val="Times New Roman"/>
      <family val="1"/>
    </font>
    <font>
      <b/>
      <i/>
      <sz val="9"/>
      <color rgb="FF000000"/>
      <name val="Times New Roman"/>
      <family val="1"/>
    </font>
    <font>
      <b/>
      <i/>
      <sz val="9"/>
      <color rgb="FFFF0000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3" tint="-0.499984740745262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1"/>
      <name val="Tahoma"/>
      <family val="2"/>
    </font>
    <font>
      <sz val="9"/>
      <name val="Tahoma"/>
      <family val="2"/>
    </font>
    <font>
      <sz val="12"/>
      <name val="Tahoma"/>
      <family val="2"/>
    </font>
    <font>
      <b/>
      <sz val="12"/>
      <name val="Calibri Light"/>
      <family val="2"/>
    </font>
    <font>
      <sz val="12"/>
      <name val="Calibri Light"/>
      <family val="2"/>
    </font>
    <font>
      <sz val="10"/>
      <name val="Calibri"/>
      <family val="2"/>
    </font>
    <font>
      <sz val="9"/>
      <color rgb="FF000000"/>
      <name val="Tahoma"/>
      <family val="2"/>
    </font>
    <font>
      <sz val="12"/>
      <color theme="1"/>
      <name val="Arial"/>
      <family val="2"/>
      <scheme val="minor"/>
    </font>
    <font>
      <b/>
      <sz val="12"/>
      <color rgb="FFFFE3AB"/>
      <name val="Arial"/>
      <family val="2"/>
      <scheme val="minor"/>
    </font>
    <font>
      <b/>
      <sz val="12"/>
      <name val="Arial"/>
      <family val="2"/>
      <scheme val="minor"/>
    </font>
    <font>
      <b/>
      <sz val="12"/>
      <color rgb="FFFF0000"/>
      <name val="Arial"/>
      <family val="2"/>
      <scheme val="minor"/>
    </font>
    <font>
      <sz val="12"/>
      <name val="Arial"/>
      <family val="2"/>
      <scheme val="minor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b/>
      <sz val="12"/>
      <color theme="1"/>
      <name val="Calibri"/>
      <family val="2"/>
    </font>
    <font>
      <sz val="12"/>
      <color rgb="FF000000"/>
      <name val="Arial"/>
      <family val="2"/>
    </font>
    <font>
      <sz val="12"/>
      <color rgb="FF000000"/>
      <name val="Calibri Light"/>
      <family val="2"/>
    </font>
    <font>
      <b/>
      <sz val="12"/>
      <color rgb="FF000000"/>
      <name val="Calibri"/>
      <family val="2"/>
    </font>
    <font>
      <sz val="11"/>
      <name val="Arial"/>
      <family val="2"/>
    </font>
    <font>
      <sz val="10"/>
      <name val="Courier"/>
      <family val="3"/>
    </font>
    <font>
      <sz val="10"/>
      <name val="MS Sans Serif"/>
      <family val="2"/>
    </font>
    <font>
      <sz val="10"/>
      <color indexed="10"/>
      <name val="Arial"/>
      <family val="2"/>
    </font>
    <font>
      <sz val="10"/>
      <name val="Helv"/>
    </font>
    <font>
      <b/>
      <sz val="10"/>
      <name val="Arial"/>
      <family val="2"/>
      <charset val="1"/>
    </font>
    <font>
      <sz val="12"/>
      <color theme="1"/>
      <name val="Arial"/>
      <family val="2"/>
    </font>
    <font>
      <sz val="12"/>
      <color rgb="FF000000"/>
      <name val="Arial"/>
      <family val="2"/>
      <scheme val="minor"/>
    </font>
    <font>
      <sz val="10"/>
      <name val="Calibri Light"/>
      <family val="2"/>
    </font>
    <font>
      <sz val="8"/>
      <name val="Tahoma"/>
      <family val="2"/>
    </font>
    <font>
      <sz val="10"/>
      <color theme="1"/>
      <name val="Calibri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  <scheme val="minor"/>
    </font>
    <font>
      <sz val="11"/>
      <name val="Arial"/>
      <family val="2"/>
      <scheme val="minor"/>
    </font>
    <font>
      <sz val="11"/>
      <color rgb="FF000000"/>
      <name val="Arial"/>
      <family val="2"/>
      <scheme val="minor"/>
    </font>
    <font>
      <sz val="11"/>
      <name val="Calibri Light"/>
      <family val="2"/>
    </font>
    <font>
      <sz val="8"/>
      <name val="Calibri"/>
      <family val="2"/>
    </font>
    <font>
      <sz val="10"/>
      <color rgb="FFFF0000"/>
      <name val="Arial"/>
      <family val="2"/>
      <scheme val="minor"/>
    </font>
    <font>
      <sz val="10"/>
      <color rgb="FF000000"/>
      <name val="Corbel"/>
      <family val="2"/>
    </font>
    <font>
      <u/>
      <sz val="8"/>
      <color rgb="FF92D050"/>
      <name val="Tahoma"/>
      <family val="2"/>
    </font>
    <font>
      <sz val="8"/>
      <color rgb="FFFF0000"/>
      <name val="Tahoma"/>
      <family val="2"/>
    </font>
    <font>
      <sz val="8"/>
      <color rgb="FF0070C0"/>
      <name val="Tahoma"/>
      <family val="2"/>
    </font>
    <font>
      <b/>
      <sz val="8"/>
      <color theme="1"/>
      <name val="Tahoma"/>
      <family val="2"/>
    </font>
    <font>
      <b/>
      <sz val="8"/>
      <color rgb="FFFF0000"/>
      <name val="Tahoma"/>
      <family val="2"/>
    </font>
    <font>
      <b/>
      <sz val="8"/>
      <color theme="0"/>
      <name val="Tahoma"/>
      <family val="2"/>
    </font>
    <font>
      <b/>
      <sz val="11"/>
      <color theme="1"/>
      <name val="Tahoma"/>
      <family val="2"/>
    </font>
    <font>
      <sz val="8"/>
      <color indexed="81"/>
      <name val="Tahoma"/>
      <family val="2"/>
    </font>
  </fonts>
  <fills count="6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DEBD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86A795"/>
        <bgColor rgb="FF86A79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8" tint="-0.249977111117893"/>
        <bgColor rgb="FF86A795"/>
      </patternFill>
    </fill>
    <fill>
      <patternFill patternType="solid">
        <fgColor rgb="FFFF00FF"/>
        <bgColor indexed="6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rgb="FFD9D9D9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E3AB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A7E2C5"/>
        <bgColor rgb="FF000000"/>
      </patternFill>
    </fill>
    <fill>
      <patternFill patternType="solid">
        <fgColor rgb="FFEAF4D7"/>
        <bgColor rgb="FFEAF4D7"/>
      </patternFill>
    </fill>
    <fill>
      <patternFill patternType="solid">
        <fgColor rgb="FFFF0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1CDAF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rgb="FFEAF4D7"/>
      </patternFill>
    </fill>
    <fill>
      <patternFill patternType="solid">
        <fgColor rgb="FFFFD966"/>
        <bgColor rgb="FF000000"/>
      </patternFill>
    </fill>
    <fill>
      <patternFill patternType="solid">
        <fgColor rgb="FF00B0F0"/>
        <bgColor theme="4" tint="0.79998168889431442"/>
      </patternFill>
    </fill>
    <fill>
      <patternFill patternType="solid">
        <fgColor rgb="FF00B0F0"/>
        <bgColor rgb="FFEAF4D7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theme="4" tint="0.79998168889431442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theme="4" tint="0.79998168889431442"/>
      </patternFill>
    </fill>
    <fill>
      <patternFill patternType="solid">
        <fgColor theme="6" tint="-0.249977111117893"/>
        <bgColor indexed="64"/>
      </patternFill>
    </fill>
  </fills>
  <borders count="1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59996337778862885"/>
      </left>
      <right style="medium">
        <color indexed="64"/>
      </right>
      <top style="thin">
        <color theme="4" tint="0.59996337778862885"/>
      </top>
      <bottom style="thin">
        <color theme="4" tint="0.59996337778862885"/>
      </bottom>
      <diagonal/>
    </border>
    <border>
      <left style="medium">
        <color indexed="64"/>
      </left>
      <right style="thin">
        <color theme="4" tint="0.59996337778862885"/>
      </right>
      <top style="thin">
        <color theme="4" tint="0.59996337778862885"/>
      </top>
      <bottom style="medium">
        <color indexed="64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medium">
        <color indexed="64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theme="4" tint="0.3999755851924192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7" tint="0.39997558519241921"/>
      </left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medium">
        <color indexed="64"/>
      </left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 style="medium">
        <color indexed="64"/>
      </left>
      <right style="thin">
        <color theme="0"/>
      </right>
      <top style="thin">
        <color theme="7" tint="0.3999755851924192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7" tint="0.39997558519241921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auto="1"/>
      </bottom>
      <diagonal/>
    </border>
    <border>
      <left/>
      <right style="thin">
        <color indexed="64"/>
      </right>
      <top style="medium">
        <color rgb="FF000000"/>
      </top>
      <bottom style="thin">
        <color auto="1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408">
    <xf numFmtId="0" fontId="0" fillId="0" borderId="0"/>
    <xf numFmtId="166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8" fillId="0" borderId="0"/>
    <xf numFmtId="9" fontId="7" fillId="0" borderId="0" applyFont="0" applyFill="0" applyBorder="0" applyAlignment="0" applyProtection="0"/>
    <xf numFmtId="0" fontId="8" fillId="0" borderId="0"/>
    <xf numFmtId="171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171" fontId="7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8" fillId="0" borderId="0"/>
    <xf numFmtId="0" fontId="7" fillId="0" borderId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8" fillId="0" borderId="0"/>
    <xf numFmtId="166" fontId="7" fillId="0" borderId="0" applyFont="0" applyFill="0" applyBorder="0" applyAlignment="0" applyProtection="0"/>
    <xf numFmtId="170" fontId="5" fillId="0" borderId="0" applyFont="0" applyFill="0" applyBorder="0" applyAlignment="0" applyProtection="0"/>
    <xf numFmtId="18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1" fillId="0" borderId="0" applyNumberFormat="0" applyFill="0" applyBorder="0" applyProtection="0">
      <alignment vertical="top"/>
    </xf>
    <xf numFmtId="170" fontId="7" fillId="0" borderId="0" applyFont="0" applyFill="0" applyBorder="0" applyAlignment="0" applyProtection="0"/>
    <xf numFmtId="169" fontId="8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12" fillId="0" borderId="0"/>
    <xf numFmtId="168" fontId="12" fillId="0" borderId="0" applyFont="0" applyFill="0" applyBorder="0" applyAlignment="0" applyProtection="0"/>
    <xf numFmtId="186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8" fillId="0" borderId="0"/>
    <xf numFmtId="171" fontId="16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71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8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28" fillId="0" borderId="0" applyNumberFormat="0" applyFill="0" applyBorder="0" applyAlignment="0" applyProtection="0"/>
    <xf numFmtId="166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33" fillId="0" borderId="0" applyNumberFormat="0" applyFill="0" applyBorder="0" applyAlignment="0" applyProtection="0"/>
    <xf numFmtId="171" fontId="7" fillId="0" borderId="0" applyFont="0" applyFill="0" applyBorder="0" applyAlignment="0" applyProtection="0"/>
    <xf numFmtId="170" fontId="8" fillId="0" borderId="0" applyFont="0" applyFill="0" applyBorder="0" applyAlignment="0" applyProtection="0"/>
    <xf numFmtId="166" fontId="7" fillId="0" borderId="0" applyFont="0" applyFill="0" applyBorder="0" applyAlignment="0" applyProtection="0"/>
    <xf numFmtId="170" fontId="3" fillId="0" borderId="0" applyFont="0" applyFill="0" applyBorder="0" applyAlignment="0" applyProtection="0"/>
    <xf numFmtId="166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169" fontId="8" fillId="0" borderId="0" applyFont="0" applyFill="0" applyBorder="0" applyAlignment="0" applyProtection="0"/>
    <xf numFmtId="168" fontId="12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8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0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70" fontId="2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8" fillId="0" borderId="0"/>
    <xf numFmtId="13" fontId="8" fillId="0" borderId="0" applyFont="0" applyFill="0" applyProtection="0"/>
    <xf numFmtId="0" fontId="43" fillId="0" borderId="0"/>
    <xf numFmtId="0" fontId="43" fillId="0" borderId="0"/>
    <xf numFmtId="168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8" fillId="0" borderId="0"/>
    <xf numFmtId="0" fontId="56" fillId="0" borderId="0"/>
    <xf numFmtId="168" fontId="56" fillId="0" borderId="0" applyFont="0" applyFill="0" applyBorder="0" applyAlignment="0" applyProtection="0"/>
    <xf numFmtId="172" fontId="8" fillId="0" borderId="0" applyFont="0" applyFill="0" applyBorder="0" applyAlignment="0" applyProtection="0"/>
    <xf numFmtId="168" fontId="56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8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6" fillId="0" borderId="0"/>
    <xf numFmtId="9" fontId="8" fillId="0" borderId="0" applyFont="0" applyFill="0" applyBorder="0" applyAlignment="0" applyProtection="0"/>
    <xf numFmtId="0" fontId="16" fillId="0" borderId="0"/>
    <xf numFmtId="186" fontId="85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8" fillId="0" borderId="0"/>
    <xf numFmtId="12" fontId="8" fillId="0" borderId="0" applyFont="0" applyFill="0" applyProtection="0"/>
    <xf numFmtId="213" fontId="8" fillId="0" borderId="0" applyFont="0" applyFill="0" applyBorder="0" applyAlignment="0" applyProtection="0"/>
    <xf numFmtId="0" fontId="7" fillId="0" borderId="0"/>
    <xf numFmtId="0" fontId="8" fillId="0" borderId="0"/>
    <xf numFmtId="218" fontId="8" fillId="0" borderId="0" applyFont="0" applyFill="0" applyBorder="0" applyAlignment="0" applyProtection="0"/>
    <xf numFmtId="41" fontId="129" fillId="0" borderId="0" applyNumberFormat="0" applyProtection="0">
      <alignment horizontal="center"/>
      <protection locked="0"/>
    </xf>
    <xf numFmtId="0" fontId="8" fillId="0" borderId="0"/>
    <xf numFmtId="0" fontId="8" fillId="0" borderId="0"/>
    <xf numFmtId="0" fontId="132" fillId="0" borderId="0">
      <alignment vertical="top"/>
    </xf>
    <xf numFmtId="0" fontId="131" fillId="0" borderId="0"/>
    <xf numFmtId="0" fontId="133" fillId="0" borderId="0" applyNumberFormat="0">
      <alignment horizontal="left"/>
    </xf>
    <xf numFmtId="43" fontId="131" fillId="0" borderId="0" applyFont="0" applyFill="0" applyBorder="0" applyAlignment="0" applyProtection="0"/>
    <xf numFmtId="0" fontId="131" fillId="0" borderId="0"/>
    <xf numFmtId="0" fontId="7" fillId="0" borderId="0"/>
    <xf numFmtId="0" fontId="7" fillId="0" borderId="0"/>
    <xf numFmtId="21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217" fontId="130" fillId="0" borderId="0"/>
    <xf numFmtId="40" fontId="13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7" fillId="0" borderId="0"/>
    <xf numFmtId="0" fontId="134" fillId="0" borderId="0"/>
    <xf numFmtId="0" fontId="131" fillId="0" borderId="0"/>
    <xf numFmtId="216" fontId="8" fillId="0" borderId="0" applyFont="0" applyFill="0" applyBorder="0" applyAlignment="0" applyProtection="0"/>
    <xf numFmtId="216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0" fontId="7" fillId="0" borderId="0"/>
    <xf numFmtId="0" fontId="131" fillId="0" borderId="0"/>
    <xf numFmtId="0" fontId="7" fillId="0" borderId="0"/>
    <xf numFmtId="0" fontId="8" fillId="0" borderId="0"/>
    <xf numFmtId="0" fontId="8" fillId="0" borderId="0"/>
    <xf numFmtId="0" fontId="133" fillId="0" borderId="0" applyNumberFormat="0">
      <alignment horizontal="left"/>
    </xf>
    <xf numFmtId="216" fontId="8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31" fillId="0" borderId="0"/>
    <xf numFmtId="9" fontId="16" fillId="0" borderId="0" applyFont="0" applyFill="0" applyBorder="0" applyAlignment="0" applyProtection="0"/>
    <xf numFmtId="42" fontId="7" fillId="0" borderId="0" applyFont="0" applyFill="0" applyBorder="0" applyAlignment="0" applyProtection="0"/>
  </cellStyleXfs>
  <cellXfs count="1630">
    <xf numFmtId="0" fontId="0" fillId="0" borderId="0" xfId="0"/>
    <xf numFmtId="0" fontId="14" fillId="0" borderId="19" xfId="0" applyFont="1" applyBorder="1" applyAlignment="1">
      <alignment vertical="center"/>
    </xf>
    <xf numFmtId="175" fontId="14" fillId="0" borderId="20" xfId="0" applyNumberFormat="1" applyFont="1" applyBorder="1" applyAlignment="1">
      <alignment vertical="center"/>
    </xf>
    <xf numFmtId="0" fontId="15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/>
    <xf numFmtId="174" fontId="18" fillId="3" borderId="37" xfId="6" applyNumberFormat="1" applyFont="1" applyFill="1" applyBorder="1" applyAlignment="1">
      <alignment horizontal="left" vertical="center" wrapText="1"/>
    </xf>
    <xf numFmtId="175" fontId="18" fillId="3" borderId="37" xfId="6" applyNumberFormat="1" applyFont="1" applyFill="1" applyBorder="1" applyAlignment="1">
      <alignment horizontal="left" vertical="center" wrapText="1"/>
    </xf>
    <xf numFmtId="176" fontId="18" fillId="3" borderId="38" xfId="8" applyNumberFormat="1" applyFont="1" applyFill="1" applyBorder="1" applyAlignment="1">
      <alignment horizontal="right" vertical="center" wrapText="1"/>
    </xf>
    <xf numFmtId="1" fontId="18" fillId="6" borderId="28" xfId="12" applyNumberFormat="1" applyFont="1" applyFill="1" applyBorder="1" applyAlignment="1">
      <alignment vertical="center"/>
    </xf>
    <xf numFmtId="0" fontId="18" fillId="6" borderId="29" xfId="12" applyFont="1" applyFill="1" applyBorder="1" applyAlignment="1">
      <alignment vertical="center"/>
    </xf>
    <xf numFmtId="0" fontId="17" fillId="6" borderId="29" xfId="12" applyFont="1" applyFill="1" applyBorder="1" applyAlignment="1">
      <alignment vertical="center"/>
    </xf>
    <xf numFmtId="175" fontId="23" fillId="6" borderId="30" xfId="12" applyNumberFormat="1" applyFont="1" applyFill="1" applyBorder="1" applyAlignment="1">
      <alignment vertical="center"/>
    </xf>
    <xf numFmtId="174" fontId="18" fillId="3" borderId="42" xfId="6" applyNumberFormat="1" applyFont="1" applyFill="1" applyBorder="1" applyAlignment="1">
      <alignment horizontal="left" vertical="center" wrapText="1"/>
    </xf>
    <xf numFmtId="175" fontId="18" fillId="3" borderId="42" xfId="6" applyNumberFormat="1" applyFont="1" applyFill="1" applyBorder="1" applyAlignment="1">
      <alignment horizontal="left" vertical="center" wrapText="1"/>
    </xf>
    <xf numFmtId="176" fontId="18" fillId="3" borderId="43" xfId="8" applyNumberFormat="1" applyFont="1" applyFill="1" applyBorder="1" applyAlignment="1">
      <alignment horizontal="right" vertical="center" wrapText="1"/>
    </xf>
    <xf numFmtId="177" fontId="17" fillId="6" borderId="29" xfId="12" applyNumberFormat="1" applyFont="1" applyFill="1" applyBorder="1" applyAlignment="1">
      <alignment vertical="center"/>
    </xf>
    <xf numFmtId="0" fontId="14" fillId="0" borderId="0" xfId="0" applyFont="1"/>
    <xf numFmtId="49" fontId="22" fillId="5" borderId="44" xfId="4" applyNumberFormat="1" applyFont="1" applyFill="1" applyBorder="1" applyAlignment="1">
      <alignment horizontal="center" vertical="center" wrapText="1"/>
    </xf>
    <xf numFmtId="49" fontId="22" fillId="5" borderId="45" xfId="4" applyNumberFormat="1" applyFont="1" applyFill="1" applyBorder="1" applyAlignment="1">
      <alignment horizontal="center" vertical="center" wrapText="1"/>
    </xf>
    <xf numFmtId="0" fontId="22" fillId="5" borderId="46" xfId="4" applyFont="1" applyFill="1" applyBorder="1" applyAlignment="1">
      <alignment horizontal="center" vertical="center"/>
    </xf>
    <xf numFmtId="178" fontId="22" fillId="5" borderId="46" xfId="4" applyNumberFormat="1" applyFont="1" applyFill="1" applyBorder="1" applyAlignment="1">
      <alignment horizontal="centerContinuous" vertical="center"/>
    </xf>
    <xf numFmtId="174" fontId="22" fillId="5" borderId="46" xfId="9" applyNumberFormat="1" applyFont="1" applyFill="1" applyBorder="1" applyAlignment="1">
      <alignment horizontal="centerContinuous" vertical="center"/>
    </xf>
    <xf numFmtId="179" fontId="22" fillId="5" borderId="46" xfId="3" applyNumberFormat="1" applyFont="1" applyFill="1" applyBorder="1" applyAlignment="1">
      <alignment horizontal="centerContinuous" vertical="center"/>
    </xf>
    <xf numFmtId="179" fontId="22" fillId="5" borderId="47" xfId="3" applyNumberFormat="1" applyFont="1" applyFill="1" applyBorder="1" applyAlignment="1">
      <alignment horizontal="centerContinuous" vertical="center"/>
    </xf>
    <xf numFmtId="177" fontId="18" fillId="3" borderId="42" xfId="6" applyNumberFormat="1" applyFont="1" applyFill="1" applyBorder="1" applyAlignment="1">
      <alignment horizontal="center" vertical="center" wrapText="1"/>
    </xf>
    <xf numFmtId="177" fontId="18" fillId="3" borderId="37" xfId="6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/>
    <xf numFmtId="0" fontId="27" fillId="0" borderId="6" xfId="10" applyFont="1" applyBorder="1" applyAlignment="1">
      <alignment horizontal="left" vertical="center" wrapText="1"/>
    </xf>
    <xf numFmtId="188" fontId="29" fillId="0" borderId="8" xfId="10" applyNumberFormat="1" applyFont="1" applyBorder="1" applyAlignment="1" applyProtection="1">
      <alignment horizontal="left" vertical="center" wrapText="1"/>
      <protection hidden="1"/>
    </xf>
    <xf numFmtId="189" fontId="29" fillId="0" borderId="16" xfId="10" applyNumberFormat="1" applyFont="1" applyBorder="1" applyAlignment="1" applyProtection="1">
      <alignment horizontal="left" vertical="center" wrapText="1"/>
      <protection hidden="1"/>
    </xf>
    <xf numFmtId="0" fontId="25" fillId="0" borderId="7" xfId="0" applyFont="1" applyBorder="1" applyAlignment="1">
      <alignment vertical="center"/>
    </xf>
    <xf numFmtId="0" fontId="31" fillId="0" borderId="8" xfId="51" applyFont="1" applyBorder="1" applyAlignment="1">
      <alignment vertical="center"/>
    </xf>
    <xf numFmtId="0" fontId="31" fillId="0" borderId="8" xfId="51" applyFont="1" applyBorder="1" applyAlignment="1">
      <alignment horizontal="left" vertical="center" indent="1"/>
    </xf>
    <xf numFmtId="0" fontId="31" fillId="0" borderId="8" xfId="51" applyFont="1" applyFill="1" applyBorder="1" applyAlignment="1">
      <alignment vertical="center"/>
    </xf>
    <xf numFmtId="0" fontId="25" fillId="0" borderId="15" xfId="0" applyFont="1" applyBorder="1" applyAlignment="1">
      <alignment vertical="center"/>
    </xf>
    <xf numFmtId="0" fontId="31" fillId="0" borderId="16" xfId="51" applyFont="1" applyBorder="1" applyAlignment="1">
      <alignment vertical="center"/>
    </xf>
    <xf numFmtId="0" fontId="15" fillId="0" borderId="0" xfId="0" applyFont="1" applyAlignment="1">
      <alignment horizontal="justify" vertical="center"/>
    </xf>
    <xf numFmtId="0" fontId="21" fillId="0" borderId="0" xfId="0" applyFont="1" applyAlignment="1">
      <alignment vertical="center"/>
    </xf>
    <xf numFmtId="0" fontId="28" fillId="0" borderId="8" xfId="51" applyBorder="1" applyAlignment="1">
      <alignment vertical="center"/>
    </xf>
    <xf numFmtId="166" fontId="15" fillId="0" borderId="0" xfId="1" applyFont="1" applyFill="1" applyAlignment="1">
      <alignment vertical="center"/>
    </xf>
    <xf numFmtId="4" fontId="20" fillId="0" borderId="69" xfId="13" applyNumberFormat="1" applyFont="1" applyBorder="1" applyAlignment="1">
      <alignment horizontal="center" vertical="center" wrapText="1"/>
    </xf>
    <xf numFmtId="4" fontId="20" fillId="0" borderId="59" xfId="13" applyNumberFormat="1" applyFont="1" applyBorder="1" applyAlignment="1">
      <alignment horizontal="justify" vertical="center" wrapText="1"/>
    </xf>
    <xf numFmtId="4" fontId="20" fillId="0" borderId="59" xfId="13" applyNumberFormat="1" applyFont="1" applyBorder="1" applyAlignment="1">
      <alignment horizontal="center" vertical="center" wrapText="1"/>
    </xf>
    <xf numFmtId="166" fontId="20" fillId="0" borderId="59" xfId="1" applyFont="1" applyFill="1" applyBorder="1" applyAlignment="1">
      <alignment horizontal="center" vertical="center" wrapText="1"/>
    </xf>
    <xf numFmtId="4" fontId="20" fillId="0" borderId="67" xfId="13" applyNumberFormat="1" applyFont="1" applyBorder="1" applyAlignment="1">
      <alignment horizontal="center" vertical="center" wrapText="1"/>
    </xf>
    <xf numFmtId="166" fontId="20" fillId="0" borderId="16" xfId="1" applyFont="1" applyFill="1" applyBorder="1" applyAlignment="1">
      <alignment horizontal="center" vertical="center" wrapText="1"/>
    </xf>
    <xf numFmtId="192" fontId="21" fillId="0" borderId="14" xfId="1" applyNumberFormat="1" applyFont="1" applyFill="1" applyBorder="1" applyAlignment="1">
      <alignment horizontal="center" vertical="center"/>
    </xf>
    <xf numFmtId="192" fontId="15" fillId="0" borderId="14" xfId="1" applyNumberFormat="1" applyFont="1" applyFill="1" applyBorder="1" applyAlignment="1">
      <alignment horizontal="center" vertical="center"/>
    </xf>
    <xf numFmtId="193" fontId="21" fillId="0" borderId="14" xfId="1" applyNumberFormat="1" applyFont="1" applyFill="1" applyBorder="1" applyAlignment="1">
      <alignment horizontal="center" vertical="center"/>
    </xf>
    <xf numFmtId="0" fontId="32" fillId="0" borderId="15" xfId="0" applyFont="1" applyBorder="1" applyAlignment="1">
      <alignment horizontal="left" vertical="center" wrapText="1"/>
    </xf>
    <xf numFmtId="0" fontId="39" fillId="0" borderId="7" xfId="0" applyFont="1" applyBorder="1" applyAlignment="1">
      <alignment horizontal="center" vertical="center"/>
    </xf>
    <xf numFmtId="192" fontId="21" fillId="0" borderId="14" xfId="176" applyNumberFormat="1" applyFont="1" applyFill="1" applyBorder="1" applyAlignment="1">
      <alignment horizontal="center" vertical="center"/>
    </xf>
    <xf numFmtId="0" fontId="45" fillId="19" borderId="40" xfId="12" applyFont="1" applyFill="1" applyBorder="1" applyAlignment="1">
      <alignment horizontal="center" vertical="center"/>
    </xf>
    <xf numFmtId="0" fontId="46" fillId="19" borderId="14" xfId="0" applyFont="1" applyFill="1" applyBorder="1" applyAlignment="1">
      <alignment horizontal="justify" vertical="center"/>
    </xf>
    <xf numFmtId="49" fontId="45" fillId="19" borderId="39" xfId="12" applyNumberFormat="1" applyFont="1" applyFill="1" applyBorder="1" applyAlignment="1">
      <alignment horizontal="center" vertical="center"/>
    </xf>
    <xf numFmtId="166" fontId="45" fillId="19" borderId="14" xfId="73" applyFont="1" applyFill="1" applyBorder="1" applyAlignment="1">
      <alignment horizontal="center" vertical="center"/>
    </xf>
    <xf numFmtId="10" fontId="45" fillId="19" borderId="14" xfId="9" applyNumberFormat="1" applyFont="1" applyFill="1" applyBorder="1" applyAlignment="1">
      <alignment vertical="center"/>
    </xf>
    <xf numFmtId="166" fontId="45" fillId="19" borderId="14" xfId="176" applyFont="1" applyFill="1" applyBorder="1" applyAlignment="1">
      <alignment horizontal="right" vertical="center"/>
    </xf>
    <xf numFmtId="0" fontId="45" fillId="0" borderId="40" xfId="12" applyFont="1" applyBorder="1" applyAlignment="1">
      <alignment horizontal="center" vertical="center"/>
    </xf>
    <xf numFmtId="0" fontId="46" fillId="0" borderId="14" xfId="0" applyFont="1" applyBorder="1" applyAlignment="1">
      <alignment horizontal="justify" vertical="center"/>
    </xf>
    <xf numFmtId="49" fontId="45" fillId="0" borderId="39" xfId="12" applyNumberFormat="1" applyFont="1" applyBorder="1" applyAlignment="1">
      <alignment horizontal="center" vertical="center"/>
    </xf>
    <xf numFmtId="166" fontId="45" fillId="0" borderId="14" xfId="73" applyFont="1" applyBorder="1" applyAlignment="1">
      <alignment horizontal="center" vertical="center"/>
    </xf>
    <xf numFmtId="10" fontId="45" fillId="0" borderId="14" xfId="9" applyNumberFormat="1" applyFont="1" applyBorder="1" applyAlignment="1">
      <alignment vertical="center"/>
    </xf>
    <xf numFmtId="166" fontId="45" fillId="0" borderId="14" xfId="176" applyFont="1" applyBorder="1" applyAlignment="1">
      <alignment horizontal="right" vertical="center"/>
    </xf>
    <xf numFmtId="0" fontId="46" fillId="19" borderId="14" xfId="0" applyFont="1" applyFill="1" applyBorder="1" applyAlignment="1">
      <alignment horizontal="justify" vertical="center" wrapText="1"/>
    </xf>
    <xf numFmtId="0" fontId="46" fillId="0" borderId="14" xfId="0" applyFont="1" applyBorder="1" applyAlignment="1">
      <alignment horizontal="justify" vertical="center" wrapText="1"/>
    </xf>
    <xf numFmtId="0" fontId="45" fillId="0" borderId="39" xfId="12" applyFont="1" applyBorder="1" applyAlignment="1">
      <alignment horizontal="center" vertical="center"/>
    </xf>
    <xf numFmtId="0" fontId="47" fillId="19" borderId="14" xfId="0" applyFont="1" applyFill="1" applyBorder="1" applyAlignment="1">
      <alignment horizontal="justify" vertical="center"/>
    </xf>
    <xf numFmtId="0" fontId="48" fillId="20" borderId="40" xfId="12" applyFont="1" applyFill="1" applyBorder="1" applyAlignment="1">
      <alignment horizontal="center" vertical="center"/>
    </xf>
    <xf numFmtId="0" fontId="49" fillId="20" borderId="14" xfId="0" applyFont="1" applyFill="1" applyBorder="1" applyAlignment="1">
      <alignment horizontal="justify" vertical="center"/>
    </xf>
    <xf numFmtId="0" fontId="48" fillId="20" borderId="39" xfId="12" applyFont="1" applyFill="1" applyBorder="1" applyAlignment="1">
      <alignment horizontal="center" vertical="center"/>
    </xf>
    <xf numFmtId="166" fontId="48" fillId="20" borderId="14" xfId="176" applyFont="1" applyFill="1" applyBorder="1" applyAlignment="1">
      <alignment horizontal="right" vertical="center"/>
    </xf>
    <xf numFmtId="0" fontId="47" fillId="0" borderId="14" xfId="0" applyFont="1" applyBorder="1" applyAlignment="1">
      <alignment horizontal="justify" vertical="center"/>
    </xf>
    <xf numFmtId="166" fontId="50" fillId="0" borderId="14" xfId="73" applyFont="1" applyBorder="1" applyAlignment="1">
      <alignment horizontal="right" vertical="center"/>
    </xf>
    <xf numFmtId="0" fontId="45" fillId="19" borderId="39" xfId="12" applyFont="1" applyFill="1" applyBorder="1" applyAlignment="1">
      <alignment horizontal="center" vertical="center"/>
    </xf>
    <xf numFmtId="166" fontId="50" fillId="19" borderId="14" xfId="73" applyFont="1" applyFill="1" applyBorder="1" applyAlignment="1">
      <alignment horizontal="right" vertical="center"/>
    </xf>
    <xf numFmtId="166" fontId="45" fillId="19" borderId="14" xfId="73" applyFont="1" applyFill="1" applyBorder="1" applyAlignment="1">
      <alignment horizontal="right" vertical="center"/>
    </xf>
    <xf numFmtId="166" fontId="45" fillId="0" borderId="14" xfId="73" applyFont="1" applyBorder="1" applyAlignment="1">
      <alignment horizontal="right" vertical="center"/>
    </xf>
    <xf numFmtId="0" fontId="45" fillId="11" borderId="40" xfId="12" applyFont="1" applyFill="1" applyBorder="1" applyAlignment="1">
      <alignment horizontal="center" vertical="center"/>
    </xf>
    <xf numFmtId="0" fontId="47" fillId="19" borderId="39" xfId="0" applyFont="1" applyFill="1" applyBorder="1" applyAlignment="1">
      <alignment horizontal="center" vertical="center"/>
    </xf>
    <xf numFmtId="166" fontId="47" fillId="19" borderId="14" xfId="73" applyFont="1" applyFill="1" applyBorder="1" applyAlignment="1">
      <alignment vertical="center"/>
    </xf>
    <xf numFmtId="0" fontId="47" fillId="0" borderId="39" xfId="0" applyFont="1" applyBorder="1" applyAlignment="1">
      <alignment horizontal="center" vertical="center"/>
    </xf>
    <xf numFmtId="166" fontId="47" fillId="0" borderId="14" xfId="73" applyFont="1" applyBorder="1" applyAlignment="1">
      <alignment vertical="center"/>
    </xf>
    <xf numFmtId="0" fontId="50" fillId="0" borderId="40" xfId="12" applyFont="1" applyBorder="1" applyAlignment="1">
      <alignment horizontal="center" vertical="center"/>
    </xf>
    <xf numFmtId="166" fontId="50" fillId="0" borderId="14" xfId="73" applyFont="1" applyBorder="1" applyAlignment="1">
      <alignment horizontal="center" vertical="center"/>
    </xf>
    <xf numFmtId="166" fontId="50" fillId="19" borderId="14" xfId="73" applyFont="1" applyFill="1" applyBorder="1" applyAlignment="1">
      <alignment horizontal="center" vertical="center"/>
    </xf>
    <xf numFmtId="0" fontId="45" fillId="0" borderId="40" xfId="49" applyFont="1" applyBorder="1" applyAlignment="1">
      <alignment horizontal="center" vertical="center"/>
    </xf>
    <xf numFmtId="49" fontId="45" fillId="0" borderId="39" xfId="49" applyNumberFormat="1" applyFont="1" applyBorder="1" applyAlignment="1">
      <alignment horizontal="center" vertical="center"/>
    </xf>
    <xf numFmtId="0" fontId="45" fillId="19" borderId="40" xfId="49" applyFont="1" applyFill="1" applyBorder="1" applyAlignment="1">
      <alignment horizontal="center" vertical="center"/>
    </xf>
    <xf numFmtId="49" fontId="45" fillId="19" borderId="39" xfId="49" applyNumberFormat="1" applyFont="1" applyFill="1" applyBorder="1" applyAlignment="1">
      <alignment horizontal="center" vertical="center"/>
    </xf>
    <xf numFmtId="0" fontId="47" fillId="0" borderId="14" xfId="0" applyFont="1" applyBorder="1" applyAlignment="1">
      <alignment horizontal="justify" vertical="center" wrapText="1"/>
    </xf>
    <xf numFmtId="0" fontId="47" fillId="19" borderId="14" xfId="0" applyFont="1" applyFill="1" applyBorder="1" applyAlignment="1">
      <alignment horizontal="justify" vertical="center" wrapText="1"/>
    </xf>
    <xf numFmtId="0" fontId="45" fillId="19" borderId="40" xfId="12" applyFont="1" applyFill="1" applyBorder="1" applyAlignment="1">
      <alignment horizontal="center" vertical="center" wrapText="1"/>
    </xf>
    <xf numFmtId="166" fontId="45" fillId="19" borderId="14" xfId="176" applyFont="1" applyFill="1" applyBorder="1" applyAlignment="1">
      <alignment horizontal="center" vertical="center"/>
    </xf>
    <xf numFmtId="166" fontId="45" fillId="0" borderId="14" xfId="176" applyFont="1" applyBorder="1" applyAlignment="1">
      <alignment horizontal="center" vertical="center"/>
    </xf>
    <xf numFmtId="0" fontId="47" fillId="19" borderId="40" xfId="12" applyFont="1" applyFill="1" applyBorder="1" applyAlignment="1">
      <alignment horizontal="center" vertical="center"/>
    </xf>
    <xf numFmtId="166" fontId="47" fillId="19" borderId="14" xfId="73" applyFont="1" applyFill="1" applyBorder="1" applyAlignment="1">
      <alignment horizontal="right" vertical="center"/>
    </xf>
    <xf numFmtId="0" fontId="47" fillId="0" borderId="40" xfId="12" applyFont="1" applyBorder="1" applyAlignment="1">
      <alignment horizontal="center" vertical="center"/>
    </xf>
    <xf numFmtId="166" fontId="47" fillId="0" borderId="14" xfId="73" applyFont="1" applyBorder="1" applyAlignment="1">
      <alignment horizontal="right" vertical="center"/>
    </xf>
    <xf numFmtId="0" fontId="47" fillId="0" borderId="39" xfId="12" applyFont="1" applyBorder="1" applyAlignment="1">
      <alignment horizontal="center" vertical="center"/>
    </xf>
    <xf numFmtId="0" fontId="47" fillId="19" borderId="39" xfId="12" applyFont="1" applyFill="1" applyBorder="1" applyAlignment="1">
      <alignment horizontal="center" vertical="center"/>
    </xf>
    <xf numFmtId="49" fontId="47" fillId="19" borderId="39" xfId="12" applyNumberFormat="1" applyFont="1" applyFill="1" applyBorder="1" applyAlignment="1">
      <alignment horizontal="center" vertical="center"/>
    </xf>
    <xf numFmtId="49" fontId="47" fillId="0" borderId="39" xfId="12" applyNumberFormat="1" applyFont="1" applyBorder="1" applyAlignment="1">
      <alignment horizontal="center" vertical="center"/>
    </xf>
    <xf numFmtId="166" fontId="47" fillId="0" borderId="14" xfId="73" applyFont="1" applyBorder="1" applyAlignment="1">
      <alignment horizontal="center" vertical="center"/>
    </xf>
    <xf numFmtId="0" fontId="47" fillId="21" borderId="40" xfId="12" applyFont="1" applyFill="1" applyBorder="1" applyAlignment="1">
      <alignment horizontal="center" vertical="center"/>
    </xf>
    <xf numFmtId="0" fontId="52" fillId="20" borderId="14" xfId="0" applyFont="1" applyFill="1" applyBorder="1" applyAlignment="1">
      <alignment horizontal="justify" vertical="center"/>
    </xf>
    <xf numFmtId="166" fontId="48" fillId="20" borderId="73" xfId="176" applyFont="1" applyFill="1" applyBorder="1" applyAlignment="1">
      <alignment horizontal="right" vertical="center"/>
    </xf>
    <xf numFmtId="0" fontId="48" fillId="20" borderId="74" xfId="12" applyFont="1" applyFill="1" applyBorder="1" applyAlignment="1">
      <alignment horizontal="center" vertical="center"/>
    </xf>
    <xf numFmtId="0" fontId="49" fillId="20" borderId="75" xfId="0" applyFont="1" applyFill="1" applyBorder="1" applyAlignment="1">
      <alignment horizontal="justify" vertical="center"/>
    </xf>
    <xf numFmtId="0" fontId="48" fillId="20" borderId="76" xfId="12" applyFont="1" applyFill="1" applyBorder="1" applyAlignment="1">
      <alignment horizontal="center" vertical="center"/>
    </xf>
    <xf numFmtId="166" fontId="48" fillId="20" borderId="75" xfId="176" applyFont="1" applyFill="1" applyBorder="1" applyAlignment="1">
      <alignment horizontal="right" vertical="center"/>
    </xf>
    <xf numFmtId="10" fontId="48" fillId="20" borderId="75" xfId="9" applyNumberFormat="1" applyFont="1" applyFill="1" applyBorder="1" applyAlignment="1">
      <alignment vertical="center"/>
    </xf>
    <xf numFmtId="194" fontId="25" fillId="0" borderId="0" xfId="342" applyNumberFormat="1" applyFont="1" applyAlignment="1">
      <alignment vertical="center"/>
    </xf>
    <xf numFmtId="194" fontId="25" fillId="0" borderId="0" xfId="0" applyNumberFormat="1" applyFont="1" applyAlignment="1">
      <alignment vertical="center"/>
    </xf>
    <xf numFmtId="9" fontId="44" fillId="11" borderId="0" xfId="0" applyNumberFormat="1" applyFont="1" applyFill="1"/>
    <xf numFmtId="0" fontId="35" fillId="3" borderId="3" xfId="50" applyFont="1" applyFill="1" applyBorder="1" applyAlignment="1">
      <alignment horizontal="center" vertical="center" wrapText="1"/>
    </xf>
    <xf numFmtId="0" fontId="35" fillId="3" borderId="60" xfId="5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6" fillId="0" borderId="54" xfId="38" applyFont="1" applyBorder="1" applyAlignment="1">
      <alignment vertical="center"/>
    </xf>
    <xf numFmtId="196" fontId="8" fillId="0" borderId="77" xfId="343" applyNumberFormat="1" applyFont="1" applyFill="1" applyBorder="1" applyAlignment="1">
      <alignment vertical="center"/>
    </xf>
    <xf numFmtId="0" fontId="36" fillId="0" borderId="40" xfId="38" applyFont="1" applyBorder="1" applyAlignment="1">
      <alignment vertical="center"/>
    </xf>
    <xf numFmtId="196" fontId="8" fillId="0" borderId="61" xfId="343" applyNumberFormat="1" applyFont="1" applyFill="1" applyBorder="1" applyAlignment="1">
      <alignment vertical="center"/>
    </xf>
    <xf numFmtId="0" fontId="26" fillId="0" borderId="40" xfId="41" applyFont="1" applyBorder="1" applyAlignment="1">
      <alignment vertical="center"/>
    </xf>
    <xf numFmtId="0" fontId="36" fillId="0" borderId="40" xfId="344" applyFont="1" applyBorder="1" applyAlignment="1">
      <alignment horizontal="left" vertical="center" wrapText="1"/>
    </xf>
    <xf numFmtId="0" fontId="26" fillId="0" borderId="56" xfId="41" applyFont="1" applyBorder="1" applyAlignment="1">
      <alignment vertical="center"/>
    </xf>
    <xf numFmtId="196" fontId="8" fillId="0" borderId="62" xfId="343" applyNumberFormat="1" applyFont="1" applyFill="1" applyBorder="1" applyAlignment="1">
      <alignment vertical="center"/>
    </xf>
    <xf numFmtId="0" fontId="35" fillId="3" borderId="3" xfId="50" applyFont="1" applyFill="1" applyBorder="1" applyAlignment="1">
      <alignment horizontal="center" vertical="center"/>
    </xf>
    <xf numFmtId="0" fontId="35" fillId="3" borderId="60" xfId="50" applyFont="1" applyFill="1" applyBorder="1" applyAlignment="1">
      <alignment horizontal="center" vertical="center"/>
    </xf>
    <xf numFmtId="0" fontId="36" fillId="0" borderId="41" xfId="10" applyFont="1" applyBorder="1" applyAlignment="1">
      <alignment horizontal="left" vertical="center" wrapText="1"/>
    </xf>
    <xf numFmtId="0" fontId="36" fillId="0" borderId="40" xfId="10" applyFont="1" applyBorder="1" applyAlignment="1">
      <alignment horizontal="left" vertical="center" wrapText="1"/>
    </xf>
    <xf numFmtId="196" fontId="36" fillId="0" borderId="56" xfId="0" applyNumberFormat="1" applyFont="1" applyBorder="1" applyAlignment="1">
      <alignment vertical="center" wrapText="1"/>
    </xf>
    <xf numFmtId="9" fontId="51" fillId="22" borderId="78" xfId="9" applyFont="1" applyFill="1" applyBorder="1" applyAlignment="1">
      <alignment horizontal="center" vertical="center"/>
    </xf>
    <xf numFmtId="178" fontId="51" fillId="23" borderId="78" xfId="0" applyNumberFormat="1" applyFont="1" applyFill="1" applyBorder="1" applyAlignment="1">
      <alignment horizontal="center" vertical="center"/>
    </xf>
    <xf numFmtId="10" fontId="51" fillId="23" borderId="78" xfId="9" applyNumberFormat="1" applyFont="1" applyFill="1" applyBorder="1" applyAlignment="1">
      <alignment vertical="center"/>
    </xf>
    <xf numFmtId="9" fontId="45" fillId="0" borderId="14" xfId="9" applyFont="1" applyBorder="1" applyAlignment="1">
      <alignment horizontal="right" vertical="center"/>
    </xf>
    <xf numFmtId="180" fontId="14" fillId="0" borderId="19" xfId="7" applyNumberFormat="1" applyFont="1" applyBorder="1" applyAlignment="1">
      <alignment vertical="center"/>
    </xf>
    <xf numFmtId="0" fontId="53" fillId="3" borderId="36" xfId="6" quotePrefix="1" applyFont="1" applyFill="1" applyBorder="1" applyAlignment="1">
      <alignment horizontal="left" vertical="center" wrapText="1"/>
    </xf>
    <xf numFmtId="0" fontId="53" fillId="3" borderId="37" xfId="6" applyFont="1" applyFill="1" applyBorder="1" applyAlignment="1">
      <alignment horizontal="justify" vertical="center" wrapText="1"/>
    </xf>
    <xf numFmtId="0" fontId="53" fillId="3" borderId="37" xfId="6" applyFont="1" applyFill="1" applyBorder="1" applyAlignment="1">
      <alignment horizontal="center" vertical="center" wrapText="1"/>
    </xf>
    <xf numFmtId="0" fontId="54" fillId="23" borderId="18" xfId="0" applyFont="1" applyFill="1" applyBorder="1" applyAlignment="1">
      <alignment horizontal="left" vertical="center"/>
    </xf>
    <xf numFmtId="0" fontId="54" fillId="22" borderId="18" xfId="0" applyFont="1" applyFill="1" applyBorder="1" applyAlignment="1">
      <alignment horizontal="left" vertical="center"/>
    </xf>
    <xf numFmtId="0" fontId="54" fillId="22" borderId="79" xfId="0" applyFont="1" applyFill="1" applyBorder="1" applyAlignment="1">
      <alignment horizontal="left" vertical="center"/>
    </xf>
    <xf numFmtId="0" fontId="54" fillId="23" borderId="79" xfId="0" applyFont="1" applyFill="1" applyBorder="1" applyAlignment="1">
      <alignment horizontal="left" vertical="center"/>
    </xf>
    <xf numFmtId="0" fontId="55" fillId="22" borderId="21" xfId="0" applyFont="1" applyFill="1" applyBorder="1" applyAlignment="1">
      <alignment horizontal="left" vertical="center"/>
    </xf>
    <xf numFmtId="177" fontId="54" fillId="22" borderId="19" xfId="0" applyNumberFormat="1" applyFont="1" applyFill="1" applyBorder="1" applyAlignment="1">
      <alignment vertical="center"/>
    </xf>
    <xf numFmtId="177" fontId="54" fillId="23" borderId="19" xfId="0" applyNumberFormat="1" applyFont="1" applyFill="1" applyBorder="1" applyAlignment="1">
      <alignment vertical="center"/>
    </xf>
    <xf numFmtId="178" fontId="55" fillId="23" borderId="19" xfId="0" applyNumberFormat="1" applyFont="1" applyFill="1" applyBorder="1" applyAlignment="1">
      <alignment horizontal="center" vertical="center"/>
    </xf>
    <xf numFmtId="178" fontId="55" fillId="22" borderId="22" xfId="0" applyNumberFormat="1" applyFont="1" applyFill="1" applyBorder="1" applyAlignment="1">
      <alignment horizontal="center" vertical="center"/>
    </xf>
    <xf numFmtId="49" fontId="53" fillId="3" borderId="80" xfId="6" quotePrefix="1" applyNumberFormat="1" applyFont="1" applyFill="1" applyBorder="1" applyAlignment="1">
      <alignment horizontal="left" vertical="center" wrapText="1"/>
    </xf>
    <xf numFmtId="0" fontId="53" fillId="3" borderId="81" xfId="6" applyFont="1" applyFill="1" applyBorder="1" applyAlignment="1">
      <alignment horizontal="justify" vertical="center" wrapText="1"/>
    </xf>
    <xf numFmtId="0" fontId="53" fillId="3" borderId="81" xfId="6" applyFont="1" applyFill="1" applyBorder="1" applyAlignment="1">
      <alignment horizontal="center" vertical="center" wrapText="1"/>
    </xf>
    <xf numFmtId="49" fontId="53" fillId="3" borderId="36" xfId="6" quotePrefix="1" applyNumberFormat="1" applyFont="1" applyFill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32" fillId="0" borderId="3" xfId="0" applyFont="1" applyBorder="1" applyAlignment="1">
      <alignment vertical="center" wrapText="1"/>
    </xf>
    <xf numFmtId="0" fontId="32" fillId="0" borderId="4" xfId="0" applyFont="1" applyBorder="1" applyAlignment="1">
      <alignment vertical="center" wrapText="1"/>
    </xf>
    <xf numFmtId="0" fontId="39" fillId="17" borderId="3" xfId="0" applyFont="1" applyFill="1" applyBorder="1" applyAlignment="1">
      <alignment vertical="center"/>
    </xf>
    <xf numFmtId="0" fontId="39" fillId="17" borderId="5" xfId="0" applyFont="1" applyFill="1" applyBorder="1" applyAlignment="1">
      <alignment vertical="center"/>
    </xf>
    <xf numFmtId="0" fontId="39" fillId="17" borderId="4" xfId="0" applyFont="1" applyFill="1" applyBorder="1" applyAlignment="1">
      <alignment vertical="center"/>
    </xf>
    <xf numFmtId="0" fontId="39" fillId="17" borderId="5" xfId="0" applyFont="1" applyFill="1" applyBorder="1" applyAlignment="1">
      <alignment horizontal="right" vertical="center"/>
    </xf>
    <xf numFmtId="166" fontId="45" fillId="25" borderId="14" xfId="73" applyFont="1" applyFill="1" applyBorder="1" applyAlignment="1">
      <alignment horizontal="center" vertical="center"/>
    </xf>
    <xf numFmtId="0" fontId="50" fillId="19" borderId="40" xfId="12" applyFont="1" applyFill="1" applyBorder="1" applyAlignment="1">
      <alignment horizontal="center" vertical="center"/>
    </xf>
    <xf numFmtId="0" fontId="45" fillId="0" borderId="40" xfId="12" quotePrefix="1" applyFont="1" applyBorder="1" applyAlignment="1">
      <alignment horizontal="center" vertical="center"/>
    </xf>
    <xf numFmtId="0" fontId="45" fillId="0" borderId="14" xfId="12" applyFont="1" applyBorder="1" applyAlignment="1">
      <alignment horizontal="center" vertical="center"/>
    </xf>
    <xf numFmtId="0" fontId="45" fillId="19" borderId="14" xfId="12" applyFont="1" applyFill="1" applyBorder="1" applyAlignment="1">
      <alignment horizontal="center" vertical="center"/>
    </xf>
    <xf numFmtId="0" fontId="47" fillId="19" borderId="14" xfId="0" applyFont="1" applyFill="1" applyBorder="1" applyAlignment="1">
      <alignment horizontal="center" vertical="center"/>
    </xf>
    <xf numFmtId="0" fontId="45" fillId="26" borderId="40" xfId="49" applyFont="1" applyFill="1" applyBorder="1" applyAlignment="1">
      <alignment horizontal="center" vertical="center"/>
    </xf>
    <xf numFmtId="197" fontId="8" fillId="0" borderId="14" xfId="0" applyNumberFormat="1" applyFont="1" applyBorder="1" applyAlignment="1">
      <alignment horizontal="right" vertical="center"/>
    </xf>
    <xf numFmtId="0" fontId="45" fillId="19" borderId="54" xfId="12" applyFont="1" applyFill="1" applyBorder="1" applyAlignment="1">
      <alignment horizontal="center" vertical="center"/>
    </xf>
    <xf numFmtId="0" fontId="46" fillId="19" borderId="49" xfId="0" applyFont="1" applyFill="1" applyBorder="1" applyAlignment="1">
      <alignment horizontal="justify" vertical="center" wrapText="1"/>
    </xf>
    <xf numFmtId="0" fontId="47" fillId="19" borderId="55" xfId="0" applyFont="1" applyFill="1" applyBorder="1" applyAlignment="1">
      <alignment horizontal="center" vertical="center"/>
    </xf>
    <xf numFmtId="166" fontId="47" fillId="19" borderId="49" xfId="73" applyFont="1" applyFill="1" applyBorder="1" applyAlignment="1">
      <alignment vertical="center"/>
    </xf>
    <xf numFmtId="166" fontId="45" fillId="19" borderId="49" xfId="176" applyFont="1" applyFill="1" applyBorder="1" applyAlignment="1">
      <alignment horizontal="center" vertical="center"/>
    </xf>
    <xf numFmtId="0" fontId="46" fillId="0" borderId="39" xfId="0" applyFont="1" applyBorder="1"/>
    <xf numFmtId="3" fontId="45" fillId="0" borderId="39" xfId="0" applyNumberFormat="1" applyFont="1" applyBorder="1"/>
    <xf numFmtId="0" fontId="8" fillId="0" borderId="49" xfId="0" applyFont="1" applyBorder="1" applyAlignment="1">
      <alignment wrapText="1"/>
    </xf>
    <xf numFmtId="0" fontId="8" fillId="0" borderId="55" xfId="0" applyFont="1" applyBorder="1" applyAlignment="1">
      <alignment horizontal="center"/>
    </xf>
    <xf numFmtId="0" fontId="45" fillId="0" borderId="39" xfId="0" applyFont="1" applyBorder="1" applyAlignment="1">
      <alignment horizontal="center"/>
    </xf>
    <xf numFmtId="0" fontId="57" fillId="0" borderId="0" xfId="0" applyFont="1"/>
    <xf numFmtId="0" fontId="58" fillId="0" borderId="0" xfId="0" applyFont="1" applyAlignment="1">
      <alignment horizontal="center"/>
    </xf>
    <xf numFmtId="0" fontId="58" fillId="0" borderId="0" xfId="0" applyFont="1"/>
    <xf numFmtId="168" fontId="58" fillId="0" borderId="0" xfId="350" applyFont="1"/>
    <xf numFmtId="0" fontId="58" fillId="0" borderId="0" xfId="0" applyFont="1" applyAlignment="1">
      <alignment horizontal="right"/>
    </xf>
    <xf numFmtId="43" fontId="58" fillId="0" borderId="0" xfId="0" applyNumberFormat="1" applyFont="1" applyAlignment="1">
      <alignment horizontal="center"/>
    </xf>
    <xf numFmtId="0" fontId="57" fillId="0" borderId="14" xfId="0" applyFont="1" applyBorder="1"/>
    <xf numFmtId="198" fontId="57" fillId="0" borderId="14" xfId="350" applyNumberFormat="1" applyFont="1" applyBorder="1" applyAlignment="1">
      <alignment horizontal="center"/>
    </xf>
    <xf numFmtId="0" fontId="57" fillId="0" borderId="63" xfId="0" applyFont="1" applyBorder="1"/>
    <xf numFmtId="198" fontId="57" fillId="0" borderId="63" xfId="350" applyNumberFormat="1" applyFont="1" applyBorder="1" applyAlignment="1">
      <alignment horizontal="center"/>
    </xf>
    <xf numFmtId="0" fontId="60" fillId="0" borderId="0" xfId="0" applyFont="1"/>
    <xf numFmtId="2" fontId="57" fillId="2" borderId="25" xfId="0" applyNumberFormat="1" applyFont="1" applyFill="1" applyBorder="1"/>
    <xf numFmtId="202" fontId="57" fillId="2" borderId="39" xfId="0" applyNumberFormat="1" applyFont="1" applyFill="1" applyBorder="1"/>
    <xf numFmtId="0" fontId="57" fillId="2" borderId="14" xfId="0" applyFont="1" applyFill="1" applyBorder="1"/>
    <xf numFmtId="0" fontId="57" fillId="2" borderId="14" xfId="0" applyFont="1" applyFill="1" applyBorder="1" applyAlignment="1">
      <alignment horizontal="center"/>
    </xf>
    <xf numFmtId="0" fontId="58" fillId="2" borderId="14" xfId="0" applyFont="1" applyFill="1" applyBorder="1"/>
    <xf numFmtId="0" fontId="58" fillId="0" borderId="14" xfId="0" applyFont="1" applyBorder="1"/>
    <xf numFmtId="0" fontId="58" fillId="0" borderId="14" xfId="0" applyFont="1" applyBorder="1" applyAlignment="1">
      <alignment horizontal="center"/>
    </xf>
    <xf numFmtId="168" fontId="58" fillId="0" borderId="14" xfId="350" applyFont="1" applyFill="1" applyBorder="1"/>
    <xf numFmtId="9" fontId="58" fillId="0" borderId="14" xfId="0" applyNumberFormat="1" applyFont="1" applyBorder="1" applyAlignment="1">
      <alignment horizontal="center"/>
    </xf>
    <xf numFmtId="10" fontId="58" fillId="0" borderId="14" xfId="0" applyNumberFormat="1" applyFont="1" applyBorder="1" applyAlignment="1">
      <alignment horizontal="center"/>
    </xf>
    <xf numFmtId="168" fontId="57" fillId="0" borderId="14" xfId="350" applyFont="1" applyFill="1" applyBorder="1"/>
    <xf numFmtId="10" fontId="58" fillId="0" borderId="14" xfId="9" applyNumberFormat="1" applyFont="1" applyBorder="1" applyAlignment="1">
      <alignment horizontal="center"/>
    </xf>
    <xf numFmtId="10" fontId="58" fillId="0" borderId="14" xfId="9" applyNumberFormat="1" applyFont="1" applyFill="1" applyBorder="1" applyAlignment="1">
      <alignment horizontal="center"/>
    </xf>
    <xf numFmtId="10" fontId="58" fillId="0" borderId="14" xfId="9" applyNumberFormat="1" applyFont="1" applyFill="1" applyBorder="1"/>
    <xf numFmtId="168" fontId="58" fillId="0" borderId="14" xfId="352" applyFont="1" applyFill="1" applyBorder="1"/>
    <xf numFmtId="168" fontId="57" fillId="0" borderId="14" xfId="352" applyFont="1" applyFill="1" applyBorder="1"/>
    <xf numFmtId="168" fontId="57" fillId="9" borderId="14" xfId="0" applyNumberFormat="1" applyFont="1" applyFill="1" applyBorder="1"/>
    <xf numFmtId="9" fontId="57" fillId="9" borderId="14" xfId="0" applyNumberFormat="1" applyFont="1" applyFill="1" applyBorder="1" applyAlignment="1">
      <alignment horizontal="center"/>
    </xf>
    <xf numFmtId="9" fontId="57" fillId="9" borderId="14" xfId="0" applyNumberFormat="1" applyFont="1" applyFill="1" applyBorder="1"/>
    <xf numFmtId="0" fontId="58" fillId="9" borderId="0" xfId="0" applyFont="1" applyFill="1"/>
    <xf numFmtId="0" fontId="57" fillId="2" borderId="48" xfId="0" applyFont="1" applyFill="1" applyBorder="1"/>
    <xf numFmtId="0" fontId="58" fillId="0" borderId="0" xfId="0" applyFont="1" applyAlignment="1">
      <alignment vertical="center"/>
    </xf>
    <xf numFmtId="203" fontId="58" fillId="0" borderId="0" xfId="350" applyNumberFormat="1" applyFont="1"/>
    <xf numFmtId="0" fontId="61" fillId="0" borderId="0" xfId="0" applyFont="1" applyAlignment="1">
      <alignment horizontal="left" vertical="center" wrapText="1"/>
    </xf>
    <xf numFmtId="0" fontId="61" fillId="0" borderId="0" xfId="0" applyFont="1"/>
    <xf numFmtId="0" fontId="61" fillId="0" borderId="0" xfId="0" applyFont="1" applyAlignment="1">
      <alignment horizontal="center"/>
    </xf>
    <xf numFmtId="0" fontId="34" fillId="0" borderId="0" xfId="353" applyFont="1" applyAlignment="1">
      <alignment vertical="center"/>
    </xf>
    <xf numFmtId="0" fontId="62" fillId="0" borderId="0" xfId="353" applyFont="1" applyAlignment="1">
      <alignment vertical="center"/>
    </xf>
    <xf numFmtId="4" fontId="40" fillId="0" borderId="14" xfId="353" applyNumberFormat="1" applyFont="1" applyBorder="1" applyAlignment="1">
      <alignment horizontal="center" vertical="center"/>
    </xf>
    <xf numFmtId="4" fontId="13" fillId="0" borderId="14" xfId="353" applyNumberFormat="1" applyFont="1" applyBorder="1" applyAlignment="1">
      <alignment horizontal="center" vertical="center" wrapText="1"/>
    </xf>
    <xf numFmtId="181" fontId="62" fillId="28" borderId="14" xfId="353" applyNumberFormat="1" applyFont="1" applyFill="1" applyBorder="1" applyAlignment="1">
      <alignment vertical="center"/>
    </xf>
    <xf numFmtId="0" fontId="62" fillId="0" borderId="14" xfId="353" applyFont="1" applyBorder="1" applyAlignment="1">
      <alignment horizontal="center" vertical="center" wrapText="1"/>
    </xf>
    <xf numFmtId="181" fontId="62" fillId="0" borderId="14" xfId="353" applyNumberFormat="1" applyFont="1" applyBorder="1" applyAlignment="1">
      <alignment vertical="center"/>
    </xf>
    <xf numFmtId="4" fontId="40" fillId="2" borderId="14" xfId="353" applyNumberFormat="1" applyFont="1" applyFill="1" applyBorder="1" applyAlignment="1">
      <alignment horizontal="center" vertical="center"/>
    </xf>
    <xf numFmtId="0" fontId="63" fillId="2" borderId="14" xfId="353" applyFont="1" applyFill="1" applyBorder="1" applyAlignment="1">
      <alignment horizontal="center" vertical="center"/>
    </xf>
    <xf numFmtId="181" fontId="62" fillId="0" borderId="14" xfId="354" applyNumberFormat="1" applyFont="1" applyFill="1" applyBorder="1" applyAlignment="1">
      <alignment horizontal="right" vertical="center"/>
    </xf>
    <xf numFmtId="0" fontId="63" fillId="7" borderId="14" xfId="353" applyFont="1" applyFill="1" applyBorder="1" applyAlignment="1">
      <alignment horizontal="left" vertical="center" wrapText="1"/>
    </xf>
    <xf numFmtId="4" fontId="63" fillId="7" borderId="14" xfId="353" applyNumberFormat="1" applyFont="1" applyFill="1" applyBorder="1" applyAlignment="1">
      <alignment horizontal="center" vertical="center" wrapText="1"/>
    </xf>
    <xf numFmtId="181" fontId="63" fillId="7" borderId="14" xfId="353" applyNumberFormat="1" applyFont="1" applyFill="1" applyBorder="1" applyAlignment="1">
      <alignment horizontal="right" vertical="center" wrapText="1"/>
    </xf>
    <xf numFmtId="181" fontId="63" fillId="7" borderId="14" xfId="353" applyNumberFormat="1" applyFont="1" applyFill="1" applyBorder="1" applyAlignment="1">
      <alignment horizontal="right" vertical="center"/>
    </xf>
    <xf numFmtId="166" fontId="50" fillId="0" borderId="14" xfId="176" applyFont="1" applyBorder="1" applyAlignment="1">
      <alignment horizontal="right" vertical="center"/>
    </xf>
    <xf numFmtId="0" fontId="64" fillId="0" borderId="0" xfId="0" applyFont="1" applyAlignment="1">
      <alignment horizontal="center" vertical="center"/>
    </xf>
    <xf numFmtId="194" fontId="64" fillId="0" borderId="0" xfId="342" applyNumberFormat="1" applyFont="1" applyAlignment="1">
      <alignment vertical="center"/>
    </xf>
    <xf numFmtId="194" fontId="64" fillId="0" borderId="0" xfId="0" applyNumberFormat="1" applyFont="1" applyAlignment="1">
      <alignment vertical="center"/>
    </xf>
    <xf numFmtId="0" fontId="64" fillId="0" borderId="0" xfId="0" applyFont="1" applyAlignment="1">
      <alignment vertical="center"/>
    </xf>
    <xf numFmtId="0" fontId="8" fillId="0" borderId="14" xfId="0" applyFont="1" applyBorder="1" applyAlignment="1">
      <alignment wrapText="1"/>
    </xf>
    <xf numFmtId="204" fontId="25" fillId="0" borderId="0" xfId="342" applyNumberFormat="1" applyFont="1" applyAlignment="1">
      <alignment vertical="center"/>
    </xf>
    <xf numFmtId="205" fontId="25" fillId="0" borderId="0" xfId="0" applyNumberFormat="1" applyFont="1" applyAlignment="1">
      <alignment horizontal="center" vertical="center"/>
    </xf>
    <xf numFmtId="194" fontId="25" fillId="0" borderId="0" xfId="0" applyNumberFormat="1" applyFont="1" applyAlignment="1">
      <alignment horizontal="center" vertical="center"/>
    </xf>
    <xf numFmtId="0" fontId="66" fillId="0" borderId="0" xfId="0" applyFont="1"/>
    <xf numFmtId="0" fontId="68" fillId="0" borderId="0" xfId="0" applyFont="1" applyAlignment="1">
      <alignment horizontal="center" vertical="center"/>
    </xf>
    <xf numFmtId="194" fontId="68" fillId="0" borderId="0" xfId="342" applyNumberFormat="1" applyFont="1" applyAlignment="1">
      <alignment vertical="center"/>
    </xf>
    <xf numFmtId="194" fontId="68" fillId="0" borderId="0" xfId="0" applyNumberFormat="1" applyFont="1" applyAlignment="1">
      <alignment vertical="center"/>
    </xf>
    <xf numFmtId="0" fontId="51" fillId="0" borderId="0" xfId="21" applyFont="1" applyAlignment="1">
      <alignment horizontal="center" vertical="center"/>
    </xf>
    <xf numFmtId="0" fontId="51" fillId="0" borderId="0" xfId="21" applyFont="1"/>
    <xf numFmtId="2" fontId="51" fillId="0" borderId="0" xfId="21" applyNumberFormat="1" applyFont="1"/>
    <xf numFmtId="0" fontId="70" fillId="0" borderId="0" xfId="0" applyFont="1" applyAlignment="1">
      <alignment horizontal="centerContinuous" vertical="center"/>
    </xf>
    <xf numFmtId="0" fontId="72" fillId="0" borderId="7" xfId="0" applyFont="1" applyBorder="1" applyAlignment="1">
      <alignment horizontal="centerContinuous" vertical="center"/>
    </xf>
    <xf numFmtId="0" fontId="72" fillId="0" borderId="0" xfId="0" applyFont="1" applyAlignment="1">
      <alignment horizontal="centerContinuous" vertical="center"/>
    </xf>
    <xf numFmtId="2" fontId="73" fillId="7" borderId="0" xfId="0" applyNumberFormat="1" applyFont="1" applyFill="1" applyAlignment="1">
      <alignment horizontal="right" vertical="center"/>
    </xf>
    <xf numFmtId="182" fontId="73" fillId="7" borderId="8" xfId="0" applyNumberFormat="1" applyFont="1" applyFill="1" applyBorder="1" applyAlignment="1">
      <alignment horizontal="center" vertical="center"/>
    </xf>
    <xf numFmtId="0" fontId="51" fillId="0" borderId="0" xfId="21" applyFont="1" applyAlignment="1">
      <alignment vertical="center"/>
    </xf>
    <xf numFmtId="0" fontId="74" fillId="0" borderId="0" xfId="0" applyFont="1" applyAlignment="1">
      <alignment vertical="center"/>
    </xf>
    <xf numFmtId="0" fontId="48" fillId="4" borderId="44" xfId="21" applyFont="1" applyFill="1" applyBorder="1" applyAlignment="1">
      <alignment horizontal="center" vertical="center" wrapText="1"/>
    </xf>
    <xf numFmtId="0" fontId="48" fillId="4" borderId="46" xfId="21" applyFont="1" applyFill="1" applyBorder="1" applyAlignment="1">
      <alignment horizontal="center" vertical="center" wrapText="1"/>
    </xf>
    <xf numFmtId="2" fontId="48" fillId="4" borderId="46" xfId="21" applyNumberFormat="1" applyFont="1" applyFill="1" applyBorder="1" applyAlignment="1">
      <alignment horizontal="center" vertical="center" wrapText="1"/>
    </xf>
    <xf numFmtId="0" fontId="48" fillId="4" borderId="47" xfId="21" applyFont="1" applyFill="1" applyBorder="1" applyAlignment="1">
      <alignment horizontal="center" vertical="center" wrapText="1"/>
    </xf>
    <xf numFmtId="0" fontId="51" fillId="0" borderId="0" xfId="21" applyFont="1" applyAlignment="1">
      <alignment wrapText="1"/>
    </xf>
    <xf numFmtId="0" fontId="49" fillId="32" borderId="50" xfId="21" applyFont="1" applyFill="1" applyBorder="1" applyAlignment="1">
      <alignment horizontal="center" vertical="center"/>
    </xf>
    <xf numFmtId="0" fontId="49" fillId="32" borderId="51" xfId="21" applyFont="1" applyFill="1" applyBorder="1" applyAlignment="1">
      <alignment vertical="center"/>
    </xf>
    <xf numFmtId="0" fontId="49" fillId="32" borderId="11" xfId="21" applyFont="1" applyFill="1" applyBorder="1" applyAlignment="1">
      <alignment vertical="center"/>
    </xf>
    <xf numFmtId="2" fontId="49" fillId="32" borderId="11" xfId="21" applyNumberFormat="1" applyFont="1" applyFill="1" applyBorder="1" applyAlignment="1">
      <alignment vertical="center"/>
    </xf>
    <xf numFmtId="0" fontId="49" fillId="32" borderId="85" xfId="21" applyFont="1" applyFill="1" applyBorder="1" applyAlignment="1">
      <alignment vertical="center"/>
    </xf>
    <xf numFmtId="0" fontId="47" fillId="0" borderId="0" xfId="21" applyFont="1" applyAlignment="1">
      <alignment vertical="center"/>
    </xf>
    <xf numFmtId="0" fontId="47" fillId="9" borderId="24" xfId="21" applyFont="1" applyFill="1" applyBorder="1" applyAlignment="1">
      <alignment horizontal="center" vertical="center"/>
    </xf>
    <xf numFmtId="0" fontId="47" fillId="9" borderId="14" xfId="21" applyFont="1" applyFill="1" applyBorder="1" applyAlignment="1">
      <alignment horizontal="justify" vertical="center"/>
    </xf>
    <xf numFmtId="0" fontId="47" fillId="10" borderId="14" xfId="21" applyFont="1" applyFill="1" applyBorder="1" applyAlignment="1">
      <alignment horizontal="center" vertical="center"/>
    </xf>
    <xf numFmtId="173" fontId="47" fillId="9" borderId="14" xfId="21" applyNumberFormat="1" applyFont="1" applyFill="1" applyBorder="1" applyAlignment="1">
      <alignment horizontal="center" vertical="center"/>
    </xf>
    <xf numFmtId="180" fontId="47" fillId="9" borderId="14" xfId="7" applyNumberFormat="1" applyFont="1" applyFill="1" applyBorder="1" applyAlignment="1">
      <alignment horizontal="right" vertical="center"/>
    </xf>
    <xf numFmtId="43" fontId="47" fillId="9" borderId="14" xfId="356" applyFont="1" applyFill="1" applyBorder="1" applyAlignment="1">
      <alignment horizontal="center" vertical="center"/>
    </xf>
    <xf numFmtId="10" fontId="47" fillId="9" borderId="14" xfId="9" applyNumberFormat="1" applyFont="1" applyFill="1" applyBorder="1" applyAlignment="1">
      <alignment horizontal="center" vertical="center"/>
    </xf>
    <xf numFmtId="2" fontId="47" fillId="9" borderId="14" xfId="21" applyNumberFormat="1" applyFont="1" applyFill="1" applyBorder="1" applyAlignment="1">
      <alignment horizontal="center" vertical="center"/>
    </xf>
    <xf numFmtId="180" fontId="47" fillId="0" borderId="34" xfId="7" applyNumberFormat="1" applyFont="1" applyBorder="1" applyAlignment="1">
      <alignment horizontal="right" vertical="center"/>
    </xf>
    <xf numFmtId="0" fontId="47" fillId="9" borderId="14" xfId="21" applyFont="1" applyFill="1" applyBorder="1" applyAlignment="1">
      <alignment horizontal="center" vertical="center"/>
    </xf>
    <xf numFmtId="0" fontId="49" fillId="32" borderId="24" xfId="21" applyFont="1" applyFill="1" applyBorder="1" applyAlignment="1">
      <alignment horizontal="center" vertical="center"/>
    </xf>
    <xf numFmtId="0" fontId="49" fillId="32" borderId="25" xfId="21" applyFont="1" applyFill="1" applyBorder="1" applyAlignment="1">
      <alignment vertical="center"/>
    </xf>
    <xf numFmtId="0" fontId="49" fillId="32" borderId="48" xfId="21" applyFont="1" applyFill="1" applyBorder="1" applyAlignment="1">
      <alignment vertical="center"/>
    </xf>
    <xf numFmtId="171" fontId="49" fillId="32" borderId="48" xfId="7" applyFont="1" applyFill="1" applyBorder="1" applyAlignment="1">
      <alignment vertical="center"/>
    </xf>
    <xf numFmtId="9" fontId="49" fillId="32" borderId="48" xfId="9" applyFont="1" applyFill="1" applyBorder="1" applyAlignment="1">
      <alignment vertical="center"/>
    </xf>
    <xf numFmtId="2" fontId="49" fillId="32" borderId="48" xfId="21" applyNumberFormat="1" applyFont="1" applyFill="1" applyBorder="1" applyAlignment="1">
      <alignment vertical="center"/>
    </xf>
    <xf numFmtId="180" fontId="49" fillId="32" borderId="26" xfId="7" applyNumberFormat="1" applyFont="1" applyFill="1" applyBorder="1" applyAlignment="1">
      <alignment vertical="center"/>
    </xf>
    <xf numFmtId="180" fontId="47" fillId="0" borderId="14" xfId="7" applyNumberFormat="1" applyFont="1" applyFill="1" applyBorder="1" applyAlignment="1">
      <alignment horizontal="right" vertical="center"/>
    </xf>
    <xf numFmtId="10" fontId="47" fillId="9" borderId="14" xfId="21" applyNumberFormat="1" applyFont="1" applyFill="1" applyBorder="1" applyAlignment="1">
      <alignment horizontal="center" vertical="center"/>
    </xf>
    <xf numFmtId="180" fontId="49" fillId="32" borderId="26" xfId="21" applyNumberFormat="1" applyFont="1" applyFill="1" applyBorder="1" applyAlignment="1">
      <alignment vertical="center"/>
    </xf>
    <xf numFmtId="0" fontId="47" fillId="0" borderId="24" xfId="21" applyFont="1" applyBorder="1" applyAlignment="1">
      <alignment horizontal="center" vertical="center"/>
    </xf>
    <xf numFmtId="0" fontId="47" fillId="10" borderId="14" xfId="21" applyFont="1" applyFill="1" applyBorder="1" applyAlignment="1">
      <alignment horizontal="justify" vertical="center"/>
    </xf>
    <xf numFmtId="180" fontId="47" fillId="10" borderId="14" xfId="7" applyNumberFormat="1" applyFont="1" applyFill="1" applyBorder="1" applyAlignment="1">
      <alignment horizontal="right" vertical="center"/>
    </xf>
    <xf numFmtId="1" fontId="47" fillId="9" borderId="14" xfId="21" applyNumberFormat="1" applyFont="1" applyFill="1" applyBorder="1" applyAlignment="1">
      <alignment horizontal="center" vertical="center"/>
    </xf>
    <xf numFmtId="180" fontId="49" fillId="32" borderId="48" xfId="7" applyNumberFormat="1" applyFont="1" applyFill="1" applyBorder="1" applyAlignment="1">
      <alignment vertical="center"/>
    </xf>
    <xf numFmtId="0" fontId="49" fillId="32" borderId="48" xfId="21" applyFont="1" applyFill="1" applyBorder="1" applyAlignment="1">
      <alignment horizontal="right" vertical="center"/>
    </xf>
    <xf numFmtId="2" fontId="49" fillId="32" borderId="48" xfId="21" applyNumberFormat="1" applyFont="1" applyFill="1" applyBorder="1" applyAlignment="1">
      <alignment horizontal="right" vertical="center"/>
    </xf>
    <xf numFmtId="0" fontId="47" fillId="0" borderId="14" xfId="21" applyFont="1" applyBorder="1" applyAlignment="1">
      <alignment vertical="center"/>
    </xf>
    <xf numFmtId="0" fontId="49" fillId="32" borderId="48" xfId="21" applyFont="1" applyFill="1" applyBorder="1" applyAlignment="1">
      <alignment horizontal="center" vertical="center"/>
    </xf>
    <xf numFmtId="0" fontId="47" fillId="0" borderId="14" xfId="21" applyFont="1" applyBorder="1" applyAlignment="1">
      <alignment horizontal="justify" vertical="center"/>
    </xf>
    <xf numFmtId="0" fontId="47" fillId="0" borderId="14" xfId="21" applyFont="1" applyBorder="1" applyAlignment="1">
      <alignment horizontal="center" vertical="center"/>
    </xf>
    <xf numFmtId="0" fontId="47" fillId="0" borderId="14" xfId="21" applyFont="1" applyBorder="1" applyAlignment="1">
      <alignment horizontal="right" vertical="center"/>
    </xf>
    <xf numFmtId="0" fontId="49" fillId="2" borderId="24" xfId="21" applyFont="1" applyFill="1" applyBorder="1" applyAlignment="1">
      <alignment horizontal="center" vertical="center"/>
    </xf>
    <xf numFmtId="0" fontId="49" fillId="2" borderId="25" xfId="21" applyFont="1" applyFill="1" applyBorder="1" applyAlignment="1">
      <alignment vertical="center"/>
    </xf>
    <xf numFmtId="0" fontId="49" fillId="2" borderId="48" xfId="21" applyFont="1" applyFill="1" applyBorder="1" applyAlignment="1">
      <alignment vertical="center"/>
    </xf>
    <xf numFmtId="180" fontId="49" fillId="2" borderId="26" xfId="21" applyNumberFormat="1" applyFont="1" applyFill="1" applyBorder="1" applyAlignment="1">
      <alignment vertical="center"/>
    </xf>
    <xf numFmtId="10" fontId="47" fillId="0" borderId="14" xfId="21" applyNumberFormat="1" applyFont="1" applyBorder="1" applyAlignment="1">
      <alignment horizontal="center" vertical="center"/>
    </xf>
    <xf numFmtId="0" fontId="49" fillId="33" borderId="40" xfId="21" applyFont="1" applyFill="1" applyBorder="1" applyAlignment="1">
      <alignment horizontal="left" vertical="center"/>
    </xf>
    <xf numFmtId="0" fontId="49" fillId="33" borderId="39" xfId="21" applyFont="1" applyFill="1" applyBorder="1" applyAlignment="1">
      <alignment horizontal="center" vertical="center"/>
    </xf>
    <xf numFmtId="10" fontId="49" fillId="33" borderId="14" xfId="22" applyNumberFormat="1" applyFont="1" applyFill="1" applyBorder="1" applyAlignment="1">
      <alignment horizontal="center" vertical="center"/>
    </xf>
    <xf numFmtId="2" fontId="49" fillId="33" borderId="14" xfId="22" applyNumberFormat="1" applyFont="1" applyFill="1" applyBorder="1" applyAlignment="1">
      <alignment horizontal="center" vertical="center"/>
    </xf>
    <xf numFmtId="171" fontId="49" fillId="33" borderId="34" xfId="7" applyFont="1" applyFill="1" applyBorder="1" applyAlignment="1">
      <alignment horizontal="right" vertical="center"/>
    </xf>
    <xf numFmtId="3" fontId="47" fillId="0" borderId="0" xfId="21" applyNumberFormat="1" applyFont="1" applyAlignment="1">
      <alignment vertical="center"/>
    </xf>
    <xf numFmtId="0" fontId="49" fillId="8" borderId="40" xfId="21" applyFont="1" applyFill="1" applyBorder="1" applyAlignment="1">
      <alignment horizontal="left" vertical="center"/>
    </xf>
    <xf numFmtId="0" fontId="49" fillId="8" borderId="48" xfId="21" applyFont="1" applyFill="1" applyBorder="1" applyAlignment="1">
      <alignment horizontal="center" vertical="center"/>
    </xf>
    <xf numFmtId="2" fontId="49" fillId="8" borderId="48" xfId="21" applyNumberFormat="1" applyFont="1" applyFill="1" applyBorder="1" applyAlignment="1">
      <alignment horizontal="center" vertical="center"/>
    </xf>
    <xf numFmtId="171" fontId="49" fillId="8" borderId="34" xfId="7" applyFont="1" applyFill="1" applyBorder="1" applyAlignment="1">
      <alignment vertical="center"/>
    </xf>
    <xf numFmtId="0" fontId="47" fillId="0" borderId="0" xfId="21" applyFont="1" applyAlignment="1">
      <alignment horizontal="right" vertical="center"/>
    </xf>
    <xf numFmtId="0" fontId="49" fillId="8" borderId="39" xfId="21" applyFont="1" applyFill="1" applyBorder="1" applyAlignment="1">
      <alignment horizontal="center" vertical="center"/>
    </xf>
    <xf numFmtId="10" fontId="49" fillId="8" borderId="14" xfId="21" applyNumberFormat="1" applyFont="1" applyFill="1" applyBorder="1" applyAlignment="1">
      <alignment horizontal="center" vertical="center"/>
    </xf>
    <xf numFmtId="0" fontId="49" fillId="8" borderId="48" xfId="21" applyFont="1" applyFill="1" applyBorder="1" applyAlignment="1">
      <alignment horizontal="right" vertical="center"/>
    </xf>
    <xf numFmtId="2" fontId="49" fillId="8" borderId="48" xfId="21" applyNumberFormat="1" applyFont="1" applyFill="1" applyBorder="1" applyAlignment="1">
      <alignment horizontal="right" vertical="center"/>
    </xf>
    <xf numFmtId="171" fontId="49" fillId="8" borderId="34" xfId="7" applyFont="1" applyFill="1" applyBorder="1" applyAlignment="1">
      <alignment horizontal="right" vertical="center"/>
    </xf>
    <xf numFmtId="0" fontId="49" fillId="8" borderId="52" xfId="21" applyFont="1" applyFill="1" applyBorder="1" applyAlignment="1">
      <alignment horizontal="left" vertical="center"/>
    </xf>
    <xf numFmtId="0" fontId="49" fillId="8" borderId="12" xfId="21" applyFont="1" applyFill="1" applyBorder="1" applyAlignment="1">
      <alignment horizontal="center" vertical="center"/>
    </xf>
    <xf numFmtId="2" fontId="49" fillId="8" borderId="12" xfId="21" applyNumberFormat="1" applyFont="1" applyFill="1" applyBorder="1" applyAlignment="1">
      <alignment horizontal="center" vertical="center"/>
    </xf>
    <xf numFmtId="171" fontId="49" fillId="8" borderId="53" xfId="7" applyFont="1" applyFill="1" applyBorder="1" applyAlignment="1">
      <alignment horizontal="right" vertical="center"/>
    </xf>
    <xf numFmtId="206" fontId="47" fillId="0" borderId="0" xfId="21" applyNumberFormat="1" applyFont="1" applyAlignment="1">
      <alignment vertical="center"/>
    </xf>
    <xf numFmtId="171" fontId="47" fillId="0" borderId="0" xfId="21" applyNumberFormat="1" applyFont="1" applyAlignment="1">
      <alignment vertical="center"/>
    </xf>
    <xf numFmtId="0" fontId="51" fillId="0" borderId="1" xfId="21" applyFont="1" applyBorder="1" applyAlignment="1">
      <alignment horizontal="center" vertical="center"/>
    </xf>
    <xf numFmtId="0" fontId="51" fillId="0" borderId="2" xfId="21" applyFont="1" applyBorder="1" applyAlignment="1">
      <alignment vertical="center"/>
    </xf>
    <xf numFmtId="2" fontId="51" fillId="0" borderId="2" xfId="21" applyNumberFormat="1" applyFont="1" applyBorder="1" applyAlignment="1">
      <alignment vertical="center"/>
    </xf>
    <xf numFmtId="0" fontId="51" fillId="0" borderId="6" xfId="21" applyFont="1" applyBorder="1" applyAlignment="1">
      <alignment vertical="center"/>
    </xf>
    <xf numFmtId="171" fontId="51" fillId="0" borderId="0" xfId="21" applyNumberFormat="1" applyFont="1" applyAlignment="1">
      <alignment vertical="center"/>
    </xf>
    <xf numFmtId="0" fontId="51" fillId="0" borderId="7" xfId="21" applyFont="1" applyBorder="1" applyAlignment="1">
      <alignment horizontal="center" vertical="center"/>
    </xf>
    <xf numFmtId="2" fontId="51" fillId="0" borderId="0" xfId="21" applyNumberFormat="1" applyFont="1" applyAlignment="1">
      <alignment vertical="center"/>
    </xf>
    <xf numFmtId="0" fontId="51" fillId="0" borderId="8" xfId="21" applyFont="1" applyBorder="1" applyAlignment="1">
      <alignment vertical="center"/>
    </xf>
    <xf numFmtId="0" fontId="75" fillId="0" borderId="0" xfId="17" applyFont="1" applyAlignment="1" applyProtection="1">
      <alignment vertical="center"/>
      <protection locked="0"/>
    </xf>
    <xf numFmtId="181" fontId="45" fillId="0" borderId="7" xfId="24" applyNumberFormat="1" applyFont="1" applyBorder="1" applyAlignment="1" applyProtection="1">
      <alignment horizontal="left" vertical="center"/>
      <protection locked="0"/>
    </xf>
    <xf numFmtId="181" fontId="48" fillId="0" borderId="0" xfId="24" applyNumberFormat="1" applyFont="1" applyAlignment="1" applyProtection="1">
      <alignment horizontal="left" vertical="center"/>
      <protection locked="0"/>
    </xf>
    <xf numFmtId="41" fontId="75" fillId="0" borderId="0" xfId="357" applyFont="1" applyBorder="1" applyAlignment="1" applyProtection="1">
      <alignment horizontal="center" vertical="center"/>
      <protection locked="0"/>
    </xf>
    <xf numFmtId="2" fontId="51" fillId="0" borderId="0" xfId="10" applyNumberFormat="1" applyFont="1"/>
    <xf numFmtId="0" fontId="75" fillId="0" borderId="8" xfId="17" applyFont="1" applyBorder="1" applyAlignment="1" applyProtection="1">
      <alignment vertical="center"/>
      <protection locked="0"/>
    </xf>
    <xf numFmtId="42" fontId="75" fillId="0" borderId="0" xfId="358" applyFont="1" applyFill="1" applyBorder="1" applyAlignment="1" applyProtection="1">
      <alignment vertical="center"/>
      <protection locked="0"/>
    </xf>
    <xf numFmtId="42" fontId="75" fillId="0" borderId="0" xfId="358" applyFont="1" applyBorder="1" applyAlignment="1" applyProtection="1">
      <alignment vertical="center"/>
      <protection locked="0"/>
    </xf>
    <xf numFmtId="49" fontId="45" fillId="0" borderId="0" xfId="20" applyNumberFormat="1" applyFont="1" applyAlignment="1" applyProtection="1">
      <alignment horizontal="left" vertical="center"/>
      <protection locked="0"/>
    </xf>
    <xf numFmtId="181" fontId="45" fillId="0" borderId="15" xfId="24" applyNumberFormat="1" applyFont="1" applyBorder="1" applyAlignment="1" applyProtection="1">
      <alignment horizontal="left" vertical="center"/>
      <protection locked="0"/>
    </xf>
    <xf numFmtId="49" fontId="45" fillId="0" borderId="13" xfId="20" applyNumberFormat="1" applyFont="1" applyBorder="1" applyAlignment="1" applyProtection="1">
      <alignment horizontal="left" vertical="center"/>
      <protection locked="0"/>
    </xf>
    <xf numFmtId="41" fontId="75" fillId="0" borderId="13" xfId="357" applyFont="1" applyBorder="1" applyAlignment="1" applyProtection="1">
      <alignment horizontal="center" vertical="center"/>
      <protection locked="0"/>
    </xf>
    <xf numFmtId="0" fontId="75" fillId="0" borderId="13" xfId="17" applyFont="1" applyBorder="1" applyAlignment="1" applyProtection="1">
      <alignment vertical="center"/>
      <protection locked="0"/>
    </xf>
    <xf numFmtId="42" fontId="75" fillId="0" borderId="13" xfId="358" applyFont="1" applyBorder="1" applyAlignment="1" applyProtection="1">
      <alignment vertical="center"/>
      <protection locked="0"/>
    </xf>
    <xf numFmtId="2" fontId="51" fillId="0" borderId="13" xfId="10" applyNumberFormat="1" applyFont="1" applyBorder="1"/>
    <xf numFmtId="0" fontId="75" fillId="0" borderId="16" xfId="17" applyFont="1" applyBorder="1" applyAlignment="1" applyProtection="1">
      <alignment vertical="center"/>
      <protection locked="0"/>
    </xf>
    <xf numFmtId="0" fontId="73" fillId="7" borderId="0" xfId="0" applyFont="1" applyFill="1" applyAlignment="1">
      <alignment horizontal="right" vertical="center"/>
    </xf>
    <xf numFmtId="0" fontId="77" fillId="0" borderId="14" xfId="360" applyFont="1" applyBorder="1" applyAlignment="1">
      <alignment horizontal="left" vertical="center" wrapText="1"/>
    </xf>
    <xf numFmtId="198" fontId="47" fillId="0" borderId="0" xfId="21" applyNumberFormat="1" applyFont="1" applyAlignment="1">
      <alignment vertical="center"/>
    </xf>
    <xf numFmtId="0" fontId="8" fillId="0" borderId="0" xfId="11"/>
    <xf numFmtId="0" fontId="79" fillId="9" borderId="14" xfId="361" applyFont="1" applyFill="1" applyBorder="1" applyAlignment="1">
      <alignment horizontal="left" vertical="center" wrapText="1"/>
    </xf>
    <xf numFmtId="3" fontId="80" fillId="11" borderId="14" xfId="361" applyNumberFormat="1" applyFont="1" applyFill="1" applyBorder="1" applyAlignment="1">
      <alignment horizontal="center" vertical="center" wrapText="1"/>
    </xf>
    <xf numFmtId="3" fontId="80" fillId="0" borderId="0" xfId="361" applyNumberFormat="1" applyFont="1" applyAlignment="1">
      <alignment vertical="center"/>
    </xf>
    <xf numFmtId="0" fontId="80" fillId="0" borderId="0" xfId="361" applyFont="1" applyAlignment="1">
      <alignment vertical="center"/>
    </xf>
    <xf numFmtId="0" fontId="80" fillId="0" borderId="0" xfId="363" applyNumberFormat="1" applyFont="1" applyAlignment="1">
      <alignment vertical="center"/>
    </xf>
    <xf numFmtId="3" fontId="80" fillId="9" borderId="14" xfId="361" applyNumberFormat="1" applyFont="1" applyFill="1" applyBorder="1" applyAlignment="1">
      <alignment horizontal="center" vertical="center" wrapText="1"/>
    </xf>
    <xf numFmtId="3" fontId="80" fillId="9" borderId="0" xfId="361" applyNumberFormat="1" applyFont="1" applyFill="1" applyAlignment="1">
      <alignment vertical="center" wrapText="1"/>
    </xf>
    <xf numFmtId="4" fontId="80" fillId="9" borderId="14" xfId="361" applyNumberFormat="1" applyFont="1" applyFill="1" applyBorder="1" applyAlignment="1">
      <alignment horizontal="center" vertical="center" wrapText="1"/>
    </xf>
    <xf numFmtId="10" fontId="80" fillId="9" borderId="14" xfId="363" applyNumberFormat="1" applyFont="1" applyFill="1" applyBorder="1" applyAlignment="1">
      <alignment vertical="center" wrapText="1"/>
    </xf>
    <xf numFmtId="0" fontId="81" fillId="9" borderId="14" xfId="364" applyFont="1" applyFill="1" applyBorder="1" applyAlignment="1">
      <alignment vertical="center" wrapText="1"/>
    </xf>
    <xf numFmtId="10" fontId="82" fillId="11" borderId="14" xfId="18" applyNumberFormat="1" applyFont="1" applyFill="1" applyBorder="1" applyAlignment="1">
      <alignment horizontal="center" vertical="center" wrapText="1"/>
    </xf>
    <xf numFmtId="0" fontId="83" fillId="0" borderId="0" xfId="17" applyFont="1" applyAlignment="1">
      <alignment horizontal="left" vertical="center"/>
    </xf>
    <xf numFmtId="181" fontId="80" fillId="0" borderId="14" xfId="361" applyNumberFormat="1" applyFont="1" applyBorder="1" applyAlignment="1">
      <alignment horizontal="center" vertical="center" wrapText="1"/>
    </xf>
    <xf numFmtId="0" fontId="79" fillId="9" borderId="0" xfId="361" applyFont="1" applyFill="1" applyAlignment="1">
      <alignment vertical="center" wrapText="1"/>
    </xf>
    <xf numFmtId="0" fontId="84" fillId="9" borderId="0" xfId="361" applyFont="1" applyFill="1" applyAlignment="1">
      <alignment vertical="center" wrapText="1"/>
    </xf>
    <xf numFmtId="10" fontId="79" fillId="9" borderId="0" xfId="361" applyNumberFormat="1" applyFont="1" applyFill="1" applyAlignment="1">
      <alignment vertical="center" wrapText="1"/>
    </xf>
    <xf numFmtId="0" fontId="79" fillId="0" borderId="0" xfId="361" applyFont="1" applyAlignment="1">
      <alignment vertical="center" wrapText="1"/>
    </xf>
    <xf numFmtId="0" fontId="79" fillId="9" borderId="14" xfId="361" applyFont="1" applyFill="1" applyBorder="1" applyAlignment="1">
      <alignment horizontal="center" vertical="center" wrapText="1"/>
    </xf>
    <xf numFmtId="3" fontId="79" fillId="9" borderId="14" xfId="361" applyNumberFormat="1" applyFont="1" applyFill="1" applyBorder="1" applyAlignment="1">
      <alignment horizontal="center" vertical="center" wrapText="1"/>
    </xf>
    <xf numFmtId="0" fontId="81" fillId="9" borderId="14" xfId="364" applyFont="1" applyFill="1" applyBorder="1" applyAlignment="1">
      <alignment horizontal="justify" vertical="center" wrapText="1"/>
    </xf>
    <xf numFmtId="10" fontId="82" fillId="0" borderId="14" xfId="18" applyNumberFormat="1" applyFont="1" applyFill="1" applyBorder="1" applyAlignment="1">
      <alignment horizontal="center" vertical="center" wrapText="1"/>
    </xf>
    <xf numFmtId="201" fontId="82" fillId="9" borderId="14" xfId="365" applyNumberFormat="1" applyFont="1" applyFill="1" applyBorder="1" applyAlignment="1">
      <alignment vertical="center" wrapText="1"/>
    </xf>
    <xf numFmtId="1" fontId="82" fillId="9" borderId="14" xfId="364" applyNumberFormat="1" applyFont="1" applyFill="1" applyBorder="1" applyAlignment="1">
      <alignment horizontal="center" vertical="center" wrapText="1"/>
    </xf>
    <xf numFmtId="10" fontId="82" fillId="9" borderId="25" xfId="364" applyNumberFormat="1" applyFont="1" applyFill="1" applyBorder="1" applyAlignment="1">
      <alignment horizontal="center" vertical="center" wrapText="1"/>
    </xf>
    <xf numFmtId="194" fontId="82" fillId="9" borderId="14" xfId="356" applyNumberFormat="1" applyFont="1" applyFill="1" applyBorder="1" applyAlignment="1">
      <alignment vertical="center" wrapText="1"/>
    </xf>
    <xf numFmtId="0" fontId="86" fillId="0" borderId="65" xfId="17" applyFont="1" applyBorder="1" applyAlignment="1">
      <alignment vertical="center" wrapText="1"/>
    </xf>
    <xf numFmtId="0" fontId="87" fillId="0" borderId="0" xfId="353" applyFont="1" applyAlignment="1">
      <alignment vertical="center"/>
    </xf>
    <xf numFmtId="0" fontId="81" fillId="9" borderId="14" xfId="364" applyFont="1" applyFill="1" applyBorder="1" applyAlignment="1">
      <alignment horizontal="left" vertical="center" wrapText="1"/>
    </xf>
    <xf numFmtId="3" fontId="82" fillId="9" borderId="14" xfId="364" applyNumberFormat="1" applyFont="1" applyFill="1" applyBorder="1" applyAlignment="1">
      <alignment horizontal="center" vertical="center" wrapText="1"/>
    </xf>
    <xf numFmtId="194" fontId="86" fillId="0" borderId="65" xfId="17" applyNumberFormat="1" applyFont="1" applyBorder="1" applyAlignment="1">
      <alignment vertical="center" wrapText="1"/>
    </xf>
    <xf numFmtId="9" fontId="81" fillId="35" borderId="14" xfId="364" applyNumberFormat="1" applyFont="1" applyFill="1" applyBorder="1" applyAlignment="1">
      <alignment horizontal="center" vertical="center" wrapText="1"/>
    </xf>
    <xf numFmtId="201" fontId="81" fillId="35" borderId="14" xfId="365" applyNumberFormat="1" applyFont="1" applyFill="1" applyBorder="1" applyAlignment="1">
      <alignment vertical="center" wrapText="1"/>
    </xf>
    <xf numFmtId="3" fontId="81" fillId="35" borderId="14" xfId="364" applyNumberFormat="1" applyFont="1" applyFill="1" applyBorder="1" applyAlignment="1">
      <alignment horizontal="center" vertical="center" wrapText="1"/>
    </xf>
    <xf numFmtId="10" fontId="81" fillId="35" borderId="25" xfId="364" applyNumberFormat="1" applyFont="1" applyFill="1" applyBorder="1" applyAlignment="1">
      <alignment horizontal="center" vertical="center" wrapText="1"/>
    </xf>
    <xf numFmtId="186" fontId="81" fillId="35" borderId="14" xfId="365" applyFont="1" applyFill="1" applyBorder="1" applyAlignment="1">
      <alignment vertical="center" wrapText="1"/>
    </xf>
    <xf numFmtId="0" fontId="83" fillId="0" borderId="0" xfId="17" applyFont="1" applyAlignment="1">
      <alignment vertical="center" wrapText="1"/>
    </xf>
    <xf numFmtId="0" fontId="82" fillId="0" borderId="14" xfId="18" applyNumberFormat="1" applyFont="1" applyFill="1" applyBorder="1" applyAlignment="1">
      <alignment horizontal="center" vertical="center" wrapText="1"/>
    </xf>
    <xf numFmtId="201" fontId="82" fillId="0" borderId="14" xfId="365" applyNumberFormat="1" applyFont="1" applyBorder="1" applyAlignment="1">
      <alignment vertical="center" wrapText="1"/>
    </xf>
    <xf numFmtId="200" fontId="82" fillId="11" borderId="14" xfId="364" applyNumberFormat="1" applyFont="1" applyFill="1" applyBorder="1" applyAlignment="1">
      <alignment horizontal="center" vertical="center" wrapText="1"/>
    </xf>
    <xf numFmtId="43" fontId="82" fillId="9" borderId="14" xfId="356" applyFont="1" applyFill="1" applyBorder="1" applyAlignment="1">
      <alignment vertical="center" wrapText="1"/>
    </xf>
    <xf numFmtId="194" fontId="8" fillId="0" borderId="0" xfId="11" applyNumberFormat="1"/>
    <xf numFmtId="175" fontId="8" fillId="0" borderId="0" xfId="11" applyNumberFormat="1"/>
    <xf numFmtId="7" fontId="81" fillId="9" borderId="14" xfId="7" applyNumberFormat="1" applyFont="1" applyFill="1" applyBorder="1" applyAlignment="1">
      <alignment vertical="center" wrapText="1"/>
    </xf>
    <xf numFmtId="186" fontId="82" fillId="9" borderId="14" xfId="365" applyFont="1" applyFill="1" applyBorder="1" applyAlignment="1">
      <alignment vertical="center" wrapText="1"/>
    </xf>
    <xf numFmtId="186" fontId="81" fillId="9" borderId="14" xfId="365" applyFont="1" applyFill="1" applyBorder="1" applyAlignment="1">
      <alignment vertical="center" wrapText="1"/>
    </xf>
    <xf numFmtId="207" fontId="0" fillId="0" borderId="0" xfId="366" applyFont="1"/>
    <xf numFmtId="10" fontId="80" fillId="9" borderId="0" xfId="363" applyNumberFormat="1" applyFont="1" applyFill="1" applyAlignment="1">
      <alignment vertical="center" wrapText="1"/>
    </xf>
    <xf numFmtId="0" fontId="79" fillId="9" borderId="25" xfId="361" applyFont="1" applyFill="1" applyBorder="1" applyAlignment="1">
      <alignment vertical="center" wrapText="1"/>
    </xf>
    <xf numFmtId="0" fontId="80" fillId="9" borderId="0" xfId="361" applyFont="1" applyFill="1" applyAlignment="1">
      <alignment vertical="center" wrapText="1"/>
    </xf>
    <xf numFmtId="0" fontId="80" fillId="9" borderId="0" xfId="361" applyFont="1" applyFill="1" applyAlignment="1">
      <alignment horizontal="justify" vertical="center" wrapText="1"/>
    </xf>
    <xf numFmtId="1" fontId="80" fillId="9" borderId="0" xfId="361" applyNumberFormat="1" applyFont="1" applyFill="1" applyAlignment="1">
      <alignment vertical="center" wrapText="1"/>
    </xf>
    <xf numFmtId="201" fontId="8" fillId="0" borderId="0" xfId="11" applyNumberFormat="1"/>
    <xf numFmtId="0" fontId="88" fillId="0" borderId="0" xfId="11" applyFont="1" applyAlignment="1">
      <alignment horizontal="center" vertical="center"/>
    </xf>
    <xf numFmtId="181" fontId="42" fillId="36" borderId="0" xfId="367" applyNumberFormat="1" applyFont="1" applyFill="1" applyAlignment="1">
      <alignment horizontal="center"/>
    </xf>
    <xf numFmtId="0" fontId="89" fillId="36" borderId="0" xfId="368" applyFont="1" applyFill="1"/>
    <xf numFmtId="201" fontId="81" fillId="9" borderId="14" xfId="365" applyNumberFormat="1" applyFont="1" applyFill="1" applyBorder="1" applyAlignment="1">
      <alignment vertical="center" wrapText="1"/>
    </xf>
    <xf numFmtId="181" fontId="89" fillId="36" borderId="0" xfId="367" applyNumberFormat="1" applyFont="1" applyFill="1" applyAlignment="1">
      <alignment horizontal="center" vertical="center" wrapText="1"/>
    </xf>
    <xf numFmtId="181" fontId="89" fillId="36" borderId="0" xfId="367" applyNumberFormat="1" applyFont="1" applyFill="1" applyAlignment="1">
      <alignment horizontal="center" vertical="center"/>
    </xf>
    <xf numFmtId="0" fontId="80" fillId="0" borderId="0" xfId="361" applyFont="1" applyAlignment="1">
      <alignment horizontal="justify" vertical="center" wrapText="1"/>
    </xf>
    <xf numFmtId="0" fontId="80" fillId="0" borderId="0" xfId="361" applyFont="1" applyAlignment="1">
      <alignment vertical="center" wrapText="1"/>
    </xf>
    <xf numFmtId="3" fontId="80" fillId="0" borderId="0" xfId="361" applyNumberFormat="1" applyFont="1" applyAlignment="1">
      <alignment vertical="center" wrapText="1"/>
    </xf>
    <xf numFmtId="10" fontId="80" fillId="0" borderId="0" xfId="363" applyNumberFormat="1" applyFont="1" applyAlignment="1">
      <alignment vertical="center" wrapText="1"/>
    </xf>
    <xf numFmtId="0" fontId="90" fillId="0" borderId="0" xfId="11" applyFont="1" applyAlignment="1">
      <alignment horizontal="justify" vertical="center" wrapText="1"/>
    </xf>
    <xf numFmtId="181" fontId="89" fillId="36" borderId="0" xfId="354" applyNumberFormat="1" applyFont="1" applyFill="1" applyAlignment="1">
      <alignment horizontal="center" vertical="center"/>
    </xf>
    <xf numFmtId="181" fontId="91" fillId="36" borderId="0" xfId="367" applyNumberFormat="1" applyFont="1" applyFill="1" applyAlignment="1">
      <alignment horizontal="center" vertical="center" wrapText="1"/>
    </xf>
    <xf numFmtId="10" fontId="89" fillId="36" borderId="0" xfId="9" applyNumberFormat="1" applyFont="1" applyFill="1" applyAlignment="1">
      <alignment horizontal="center" vertical="center"/>
    </xf>
    <xf numFmtId="9" fontId="89" fillId="36" borderId="0" xfId="9" applyFont="1" applyFill="1" applyAlignment="1">
      <alignment horizontal="center" vertical="center"/>
    </xf>
    <xf numFmtId="10" fontId="92" fillId="36" borderId="0" xfId="9" applyNumberFormat="1" applyFont="1" applyFill="1" applyAlignment="1">
      <alignment horizontal="center" vertical="center"/>
    </xf>
    <xf numFmtId="49" fontId="92" fillId="36" borderId="0" xfId="367" applyNumberFormat="1" applyFont="1" applyFill="1" applyAlignment="1">
      <alignment vertical="center"/>
    </xf>
    <xf numFmtId="0" fontId="53" fillId="0" borderId="0" xfId="17" applyFont="1" applyAlignment="1">
      <alignment horizontal="center" vertical="center" wrapText="1"/>
    </xf>
    <xf numFmtId="0" fontId="53" fillId="0" borderId="0" xfId="17" applyFont="1" applyAlignment="1">
      <alignment vertical="center"/>
    </xf>
    <xf numFmtId="0" fontId="54" fillId="0" borderId="0" xfId="10" applyFont="1" applyAlignment="1">
      <alignment vertical="center"/>
    </xf>
    <xf numFmtId="0" fontId="95" fillId="0" borderId="0" xfId="17" applyFont="1" applyAlignment="1">
      <alignment vertical="center"/>
    </xf>
    <xf numFmtId="0" fontId="53" fillId="0" borderId="7" xfId="17" applyFont="1" applyBorder="1" applyAlignment="1">
      <alignment horizontal="center" vertical="center" wrapText="1"/>
    </xf>
    <xf numFmtId="0" fontId="53" fillId="0" borderId="63" xfId="17" applyFont="1" applyBorder="1" applyAlignment="1">
      <alignment horizontal="center" vertical="center" wrapText="1"/>
    </xf>
    <xf numFmtId="0" fontId="53" fillId="4" borderId="53" xfId="17" applyFont="1" applyFill="1" applyBorder="1" applyAlignment="1">
      <alignment horizontal="center" vertical="center" wrapText="1"/>
    </xf>
    <xf numFmtId="0" fontId="95" fillId="0" borderId="0" xfId="17" applyFont="1" applyAlignment="1">
      <alignment horizontal="center" vertical="center"/>
    </xf>
    <xf numFmtId="0" fontId="53" fillId="0" borderId="24" xfId="17" applyFont="1" applyBorder="1" applyAlignment="1">
      <alignment horizontal="center" vertical="center"/>
    </xf>
    <xf numFmtId="0" fontId="53" fillId="0" borderId="14" xfId="17" applyFont="1" applyBorder="1" applyAlignment="1">
      <alignment horizontal="center" vertical="center"/>
    </xf>
    <xf numFmtId="0" fontId="53" fillId="0" borderId="14" xfId="17" applyFont="1" applyBorder="1" applyAlignment="1">
      <alignment horizontal="center" vertical="center" wrapText="1"/>
    </xf>
    <xf numFmtId="3" fontId="53" fillId="0" borderId="34" xfId="17" applyNumberFormat="1" applyFont="1" applyBorder="1" applyAlignment="1">
      <alignment horizontal="center" vertical="center" wrapText="1"/>
    </xf>
    <xf numFmtId="0" fontId="95" fillId="0" borderId="14" xfId="29" applyNumberFormat="1" applyFont="1" applyFill="1" applyBorder="1" applyAlignment="1">
      <alignment horizontal="center" vertical="center"/>
    </xf>
    <xf numFmtId="49" fontId="95" fillId="0" borderId="14" xfId="29" applyNumberFormat="1" applyFont="1" applyFill="1" applyBorder="1" applyAlignment="1">
      <alignment horizontal="center" vertical="center"/>
    </xf>
    <xf numFmtId="0" fontId="95" fillId="0" borderId="34" xfId="29" applyNumberFormat="1" applyFont="1" applyFill="1" applyBorder="1" applyAlignment="1">
      <alignment horizontal="center" vertical="center"/>
    </xf>
    <xf numFmtId="0" fontId="95" fillId="0" borderId="24" xfId="17" applyFont="1" applyBorder="1" applyAlignment="1">
      <alignment horizontal="center" vertical="center"/>
    </xf>
    <xf numFmtId="0" fontId="95" fillId="0" borderId="14" xfId="17" applyFont="1" applyBorder="1" applyAlignment="1">
      <alignment horizontal="justify" vertical="center" wrapText="1"/>
    </xf>
    <xf numFmtId="181" fontId="95" fillId="0" borderId="14" xfId="17" applyNumberFormat="1" applyFont="1" applyBorder="1" applyAlignment="1">
      <alignment horizontal="center" vertical="center"/>
    </xf>
    <xf numFmtId="10" fontId="95" fillId="0" borderId="14" xfId="18" quotePrefix="1" applyNumberFormat="1" applyFont="1" applyFill="1" applyBorder="1" applyAlignment="1" applyProtection="1">
      <alignment horizontal="center" vertical="center"/>
    </xf>
    <xf numFmtId="183" fontId="95" fillId="0" borderId="14" xfId="17" applyNumberFormat="1" applyFont="1" applyBorder="1" applyAlignment="1">
      <alignment horizontal="center" vertical="center"/>
    </xf>
    <xf numFmtId="208" fontId="95" fillId="0" borderId="34" xfId="369" applyNumberFormat="1" applyFont="1" applyFill="1" applyBorder="1" applyAlignment="1" applyProtection="1">
      <alignment vertical="center"/>
    </xf>
    <xf numFmtId="207" fontId="95" fillId="0" borderId="0" xfId="17" applyNumberFormat="1" applyFont="1" applyAlignment="1">
      <alignment vertical="center"/>
    </xf>
    <xf numFmtId="10" fontId="95" fillId="0" borderId="0" xfId="18" applyNumberFormat="1" applyFont="1" applyAlignment="1" applyProtection="1">
      <alignment vertical="center"/>
    </xf>
    <xf numFmtId="170" fontId="95" fillId="0" borderId="0" xfId="30" applyFont="1" applyAlignment="1" applyProtection="1">
      <alignment vertical="center"/>
    </xf>
    <xf numFmtId="185" fontId="95" fillId="0" borderId="0" xfId="18" applyNumberFormat="1" applyFont="1" applyAlignment="1" applyProtection="1">
      <alignment vertical="center"/>
    </xf>
    <xf numFmtId="10" fontId="95" fillId="0" borderId="14" xfId="18" applyNumberFormat="1" applyFont="1" applyFill="1" applyBorder="1" applyAlignment="1" applyProtection="1">
      <alignment horizontal="center" vertical="center"/>
    </xf>
    <xf numFmtId="208" fontId="53" fillId="0" borderId="34" xfId="31" applyNumberFormat="1" applyFont="1" applyFill="1" applyBorder="1" applyAlignment="1" applyProtection="1">
      <alignment horizontal="right" vertical="center"/>
    </xf>
    <xf numFmtId="173" fontId="53" fillId="4" borderId="34" xfId="355" applyNumberFormat="1" applyFont="1" applyFill="1" applyBorder="1" applyAlignment="1" applyProtection="1">
      <alignment horizontal="center" vertical="center"/>
    </xf>
    <xf numFmtId="4" fontId="95" fillId="0" borderId="0" xfId="17" applyNumberFormat="1" applyFont="1" applyAlignment="1">
      <alignment vertical="center"/>
    </xf>
    <xf numFmtId="0" fontId="53" fillId="33" borderId="24" xfId="17" applyFont="1" applyFill="1" applyBorder="1" applyAlignment="1">
      <alignment horizontal="center" vertical="center"/>
    </xf>
    <xf numFmtId="208" fontId="53" fillId="33" borderId="34" xfId="31" applyNumberFormat="1" applyFont="1" applyFill="1" applyBorder="1" applyAlignment="1" applyProtection="1">
      <alignment horizontal="right" vertical="center"/>
    </xf>
    <xf numFmtId="0" fontId="53" fillId="0" borderId="14" xfId="17" applyFont="1" applyBorder="1" applyAlignment="1">
      <alignment vertical="center"/>
    </xf>
    <xf numFmtId="0" fontId="53" fillId="0" borderId="34" xfId="17" applyFont="1" applyBorder="1" applyAlignment="1">
      <alignment vertical="center"/>
    </xf>
    <xf numFmtId="170" fontId="95" fillId="0" borderId="0" xfId="30" applyFont="1" applyFill="1" applyAlignment="1">
      <alignment vertical="center"/>
    </xf>
    <xf numFmtId="0" fontId="95" fillId="0" borderId="0" xfId="29" applyNumberFormat="1" applyFont="1" applyFill="1" applyAlignment="1">
      <alignment vertical="center"/>
    </xf>
    <xf numFmtId="0" fontId="95" fillId="0" borderId="24" xfId="29" applyNumberFormat="1" applyFont="1" applyFill="1" applyBorder="1" applyAlignment="1">
      <alignment horizontal="center" vertical="center"/>
    </xf>
    <xf numFmtId="4" fontId="95" fillId="0" borderId="14" xfId="9" applyNumberFormat="1" applyFont="1" applyBorder="1" applyAlignment="1">
      <alignment horizontal="center" vertical="center"/>
    </xf>
    <xf numFmtId="0" fontId="54" fillId="0" borderId="14" xfId="21" applyFont="1" applyBorder="1" applyAlignment="1">
      <alignment horizontal="justify" vertical="center"/>
    </xf>
    <xf numFmtId="0" fontId="54" fillId="10" borderId="14" xfId="21" applyFont="1" applyFill="1" applyBorder="1" applyAlignment="1">
      <alignment horizontal="center" vertical="center"/>
    </xf>
    <xf numFmtId="0" fontId="95" fillId="0" borderId="14" xfId="29" applyNumberFormat="1" applyFont="1" applyFill="1" applyBorder="1" applyAlignment="1">
      <alignment horizontal="left" vertical="center" wrapText="1"/>
    </xf>
    <xf numFmtId="2" fontId="95" fillId="0" borderId="14" xfId="29" applyNumberFormat="1" applyFont="1" applyFill="1" applyBorder="1" applyAlignment="1">
      <alignment horizontal="center" vertical="center"/>
    </xf>
    <xf numFmtId="0" fontId="53" fillId="33" borderId="24" xfId="29" applyNumberFormat="1" applyFont="1" applyFill="1" applyBorder="1" applyAlignment="1">
      <alignment horizontal="center" vertical="center"/>
    </xf>
    <xf numFmtId="185" fontId="53" fillId="33" borderId="34" xfId="29" applyNumberFormat="1" applyFont="1" applyFill="1" applyBorder="1" applyAlignment="1">
      <alignment vertical="center"/>
    </xf>
    <xf numFmtId="185" fontId="95" fillId="0" borderId="34" xfId="29" applyNumberFormat="1" applyFont="1" applyFill="1" applyBorder="1" applyAlignment="1">
      <alignment vertical="center"/>
    </xf>
    <xf numFmtId="170" fontId="95" fillId="0" borderId="0" xfId="29" applyNumberFormat="1" applyFont="1" applyFill="1" applyAlignment="1">
      <alignment vertical="center"/>
    </xf>
    <xf numFmtId="9" fontId="53" fillId="0" borderId="14" xfId="18" applyFont="1" applyFill="1" applyBorder="1" applyAlignment="1">
      <alignment horizontal="center" vertical="center"/>
    </xf>
    <xf numFmtId="0" fontId="53" fillId="37" borderId="24" xfId="17" applyFont="1" applyFill="1" applyBorder="1" applyAlignment="1">
      <alignment horizontal="center" vertical="center"/>
    </xf>
    <xf numFmtId="185" fontId="53" fillId="37" borderId="34" xfId="29" applyNumberFormat="1" applyFont="1" applyFill="1" applyBorder="1" applyAlignment="1">
      <alignment vertical="center"/>
    </xf>
    <xf numFmtId="0" fontId="95" fillId="0" borderId="1" xfId="17" applyFont="1" applyBorder="1" applyAlignment="1">
      <alignment horizontal="center" vertical="center"/>
    </xf>
    <xf numFmtId="0" fontId="95" fillId="0" borderId="2" xfId="17" applyFont="1" applyBorder="1" applyAlignment="1">
      <alignment vertical="center"/>
    </xf>
    <xf numFmtId="0" fontId="95" fillId="0" borderId="2" xfId="17" applyFont="1" applyBorder="1" applyAlignment="1">
      <alignment horizontal="right" vertical="center"/>
    </xf>
    <xf numFmtId="172" fontId="95" fillId="0" borderId="6" xfId="32" applyFont="1" applyBorder="1" applyAlignment="1" applyProtection="1">
      <alignment vertical="center"/>
    </xf>
    <xf numFmtId="0" fontId="95" fillId="0" borderId="7" xfId="17" applyFont="1" applyBorder="1" applyAlignment="1">
      <alignment horizontal="center" vertical="center"/>
    </xf>
    <xf numFmtId="0" fontId="95" fillId="0" borderId="8" xfId="17" applyFont="1" applyBorder="1" applyAlignment="1">
      <alignment vertical="center" wrapText="1"/>
    </xf>
    <xf numFmtId="0" fontId="95" fillId="0" borderId="15" xfId="17" applyFont="1" applyBorder="1" applyAlignment="1">
      <alignment horizontal="center" vertical="center"/>
    </xf>
    <xf numFmtId="187" fontId="53" fillId="4" borderId="35" xfId="17" applyNumberFormat="1" applyFont="1" applyFill="1" applyBorder="1" applyAlignment="1">
      <alignment horizontal="center" vertical="center" wrapText="1"/>
    </xf>
    <xf numFmtId="0" fontId="95" fillId="0" borderId="0" xfId="17" applyFont="1" applyAlignment="1">
      <alignment horizontal="right" vertical="center"/>
    </xf>
    <xf numFmtId="0" fontId="96" fillId="36" borderId="0" xfId="51" applyFont="1" applyFill="1" applyAlignment="1">
      <alignment vertical="center"/>
    </xf>
    <xf numFmtId="0" fontId="47" fillId="0" borderId="0" xfId="33" applyFont="1" applyAlignment="1">
      <alignment vertical="center"/>
    </xf>
    <xf numFmtId="0" fontId="47" fillId="0" borderId="7" xfId="33" applyFont="1" applyBorder="1" applyAlignment="1">
      <alignment vertical="center"/>
    </xf>
    <xf numFmtId="0" fontId="47" fillId="0" borderId="8" xfId="33" applyFont="1" applyBorder="1" applyAlignment="1">
      <alignment vertical="center"/>
    </xf>
    <xf numFmtId="198" fontId="47" fillId="0" borderId="34" xfId="34" applyNumberFormat="1" applyFont="1" applyBorder="1" applyAlignment="1">
      <alignment vertical="center"/>
    </xf>
    <xf numFmtId="0" fontId="99" fillId="4" borderId="14" xfId="33" applyFont="1" applyFill="1" applyBorder="1" applyAlignment="1">
      <alignment vertical="center"/>
    </xf>
    <xf numFmtId="201" fontId="99" fillId="4" borderId="34" xfId="35" applyNumberFormat="1" applyFont="1" applyFill="1" applyBorder="1" applyAlignment="1">
      <alignment vertical="center"/>
    </xf>
    <xf numFmtId="198" fontId="47" fillId="0" borderId="14" xfId="34" applyNumberFormat="1" applyFont="1" applyBorder="1" applyAlignment="1">
      <alignment vertical="center"/>
    </xf>
    <xf numFmtId="198" fontId="47" fillId="0" borderId="0" xfId="34" applyNumberFormat="1" applyFont="1" applyAlignment="1">
      <alignment vertical="center"/>
    </xf>
    <xf numFmtId="41" fontId="99" fillId="4" borderId="34" xfId="33" applyNumberFormat="1" applyFont="1" applyFill="1" applyBorder="1" applyAlignment="1">
      <alignment horizontal="center" vertical="center"/>
    </xf>
    <xf numFmtId="198" fontId="47" fillId="0" borderId="0" xfId="34" applyNumberFormat="1" applyFont="1" applyBorder="1" applyAlignment="1">
      <alignment vertical="center"/>
    </xf>
    <xf numFmtId="0" fontId="99" fillId="4" borderId="34" xfId="33" applyFont="1" applyFill="1" applyBorder="1" applyAlignment="1">
      <alignment horizontal="center" vertical="center"/>
    </xf>
    <xf numFmtId="0" fontId="49" fillId="0" borderId="0" xfId="33" applyFont="1" applyAlignment="1">
      <alignment horizontal="center" vertical="center"/>
    </xf>
    <xf numFmtId="0" fontId="48" fillId="29" borderId="14" xfId="33" applyFont="1" applyFill="1" applyBorder="1" applyAlignment="1">
      <alignment vertical="center"/>
    </xf>
    <xf numFmtId="10" fontId="48" fillId="29" borderId="34" xfId="33" applyNumberFormat="1" applyFont="1" applyFill="1" applyBorder="1" applyAlignment="1">
      <alignment horizontal="center" vertical="center"/>
    </xf>
    <xf numFmtId="0" fontId="48" fillId="4" borderId="24" xfId="33" applyFont="1" applyFill="1" applyBorder="1" applyAlignment="1">
      <alignment horizontal="center" vertical="center"/>
    </xf>
    <xf numFmtId="0" fontId="48" fillId="4" borderId="14" xfId="33" applyFont="1" applyFill="1" applyBorder="1" applyAlignment="1">
      <alignment vertical="center"/>
    </xf>
    <xf numFmtId="10" fontId="49" fillId="4" borderId="34" xfId="18" applyNumberFormat="1" applyFont="1" applyFill="1" applyBorder="1" applyAlignment="1">
      <alignment horizontal="center" vertical="center"/>
    </xf>
    <xf numFmtId="0" fontId="48" fillId="0" borderId="24" xfId="33" applyFont="1" applyBorder="1" applyAlignment="1">
      <alignment horizontal="center" vertical="center"/>
    </xf>
    <xf numFmtId="0" fontId="48" fillId="38" borderId="14" xfId="33" applyFont="1" applyFill="1" applyBorder="1" applyAlignment="1">
      <alignment vertical="center"/>
    </xf>
    <xf numFmtId="209" fontId="47" fillId="0" borderId="34" xfId="34" applyNumberFormat="1" applyFont="1" applyBorder="1" applyAlignment="1">
      <alignment horizontal="center" vertical="center"/>
    </xf>
    <xf numFmtId="0" fontId="47" fillId="0" borderId="14" xfId="33" applyFont="1" applyBorder="1" applyAlignment="1">
      <alignment horizontal="center" vertical="center" wrapText="1"/>
    </xf>
    <xf numFmtId="0" fontId="45" fillId="38" borderId="14" xfId="33" applyFont="1" applyFill="1" applyBorder="1" applyAlignment="1">
      <alignment vertical="center"/>
    </xf>
    <xf numFmtId="10" fontId="47" fillId="0" borderId="34" xfId="18" applyNumberFormat="1" applyFont="1" applyBorder="1" applyAlignment="1">
      <alignment horizontal="center" vertical="center"/>
    </xf>
    <xf numFmtId="0" fontId="47" fillId="0" borderId="14" xfId="33" applyFont="1" applyBorder="1" applyAlignment="1">
      <alignment vertical="center"/>
    </xf>
    <xf numFmtId="210" fontId="47" fillId="0" borderId="14" xfId="36" applyNumberFormat="1" applyFont="1" applyBorder="1" applyAlignment="1">
      <alignment vertical="center"/>
    </xf>
    <xf numFmtId="209" fontId="47" fillId="0" borderId="0" xfId="34" applyNumberFormat="1" applyFont="1" applyBorder="1" applyAlignment="1">
      <alignment horizontal="center" vertical="center"/>
    </xf>
    <xf numFmtId="10" fontId="49" fillId="0" borderId="34" xfId="18" applyNumberFormat="1" applyFont="1" applyBorder="1" applyAlignment="1">
      <alignment horizontal="center" vertical="center"/>
    </xf>
    <xf numFmtId="211" fontId="49" fillId="0" borderId="0" xfId="34" applyNumberFormat="1" applyFont="1" applyBorder="1" applyAlignment="1">
      <alignment horizontal="center" vertical="center"/>
    </xf>
    <xf numFmtId="0" fontId="45" fillId="0" borderId="14" xfId="33" applyFont="1" applyBorder="1" applyAlignment="1">
      <alignment horizontal="left" vertical="center" indent="1"/>
    </xf>
    <xf numFmtId="212" fontId="47" fillId="0" borderId="0" xfId="34" applyNumberFormat="1" applyFont="1" applyBorder="1" applyAlignment="1">
      <alignment horizontal="center" vertical="center"/>
    </xf>
    <xf numFmtId="0" fontId="45" fillId="38" borderId="14" xfId="33" applyFont="1" applyFill="1" applyBorder="1" applyAlignment="1">
      <alignment horizontal="left" vertical="center" indent="1"/>
    </xf>
    <xf numFmtId="0" fontId="47" fillId="0" borderId="27" xfId="33" applyFont="1" applyBorder="1" applyAlignment="1">
      <alignment horizontal="center" vertical="center"/>
    </xf>
    <xf numFmtId="0" fontId="45" fillId="0" borderId="32" xfId="33" applyFont="1" applyBorder="1" applyAlignment="1">
      <alignment horizontal="left" vertical="center" indent="1"/>
    </xf>
    <xf numFmtId="10" fontId="47" fillId="0" borderId="35" xfId="18" applyNumberFormat="1" applyFont="1" applyBorder="1" applyAlignment="1">
      <alignment horizontal="center" vertical="center"/>
    </xf>
    <xf numFmtId="0" fontId="47" fillId="0" borderId="23" xfId="33" applyFont="1" applyBorder="1" applyAlignment="1">
      <alignment vertical="center"/>
    </xf>
    <xf numFmtId="0" fontId="47" fillId="0" borderId="31" xfId="33" applyFont="1" applyBorder="1" applyAlignment="1">
      <alignment vertical="center"/>
    </xf>
    <xf numFmtId="0" fontId="47" fillId="0" borderId="33" xfId="33" applyFont="1" applyBorder="1" applyAlignment="1">
      <alignment vertical="center"/>
    </xf>
    <xf numFmtId="0" fontId="47" fillId="0" borderId="0" xfId="33" applyFont="1" applyAlignment="1">
      <alignment horizontal="center" vertical="center"/>
    </xf>
    <xf numFmtId="0" fontId="48" fillId="4" borderId="14" xfId="11" applyFont="1" applyFill="1" applyBorder="1" applyAlignment="1" applyProtection="1">
      <alignment horizontal="justify" vertical="center" wrapText="1"/>
      <protection locked="0"/>
    </xf>
    <xf numFmtId="0" fontId="99" fillId="4" borderId="14" xfId="33" applyFont="1" applyFill="1" applyBorder="1" applyAlignment="1">
      <alignment horizontal="center" vertical="center" wrapText="1"/>
    </xf>
    <xf numFmtId="0" fontId="48" fillId="0" borderId="14" xfId="11" applyFont="1" applyBorder="1" applyAlignment="1" applyProtection="1">
      <alignment horizontal="justify" vertical="center" wrapText="1"/>
      <protection locked="0"/>
    </xf>
    <xf numFmtId="211" fontId="49" fillId="0" borderId="34" xfId="34" applyNumberFormat="1" applyFont="1" applyBorder="1" applyAlignment="1">
      <alignment horizontal="center" vertical="center"/>
    </xf>
    <xf numFmtId="0" fontId="45" fillId="0" borderId="14" xfId="11" applyFont="1" applyBorder="1" applyAlignment="1" applyProtection="1">
      <alignment horizontal="left" vertical="center" wrapText="1"/>
      <protection locked="0"/>
    </xf>
    <xf numFmtId="201" fontId="99" fillId="4" borderId="14" xfId="35" applyNumberFormat="1" applyFont="1" applyFill="1" applyBorder="1" applyAlignment="1" applyProtection="1">
      <alignment horizontal="center" vertical="center" wrapText="1"/>
      <protection locked="0"/>
    </xf>
    <xf numFmtId="199" fontId="45" fillId="0" borderId="14" xfId="34" applyNumberFormat="1" applyFont="1" applyBorder="1" applyAlignment="1" applyProtection="1">
      <alignment horizontal="center" vertical="center" wrapText="1"/>
    </xf>
    <xf numFmtId="210" fontId="45" fillId="0" borderId="14" xfId="36" applyNumberFormat="1" applyFont="1" applyFill="1" applyBorder="1" applyAlignment="1" applyProtection="1">
      <alignment horizontal="center" vertical="center" wrapText="1"/>
    </xf>
    <xf numFmtId="10" fontId="49" fillId="4" borderId="14" xfId="33" applyNumberFormat="1" applyFont="1" applyFill="1" applyBorder="1" applyAlignment="1">
      <alignment horizontal="center" vertical="center"/>
    </xf>
    <xf numFmtId="201" fontId="48" fillId="29" borderId="14" xfId="35" applyNumberFormat="1" applyFont="1" applyFill="1" applyBorder="1" applyAlignment="1" applyProtection="1">
      <alignment horizontal="center" vertical="center" wrapText="1"/>
      <protection hidden="1"/>
    </xf>
    <xf numFmtId="10" fontId="45" fillId="0" borderId="14" xfId="36" applyNumberFormat="1" applyFont="1" applyFill="1" applyBorder="1" applyAlignment="1" applyProtection="1">
      <alignment horizontal="center" vertical="center" wrapText="1"/>
    </xf>
    <xf numFmtId="0" fontId="48" fillId="0" borderId="14" xfId="11" applyFont="1" applyBorder="1" applyAlignment="1" applyProtection="1">
      <alignment horizontal="left" vertical="center" wrapText="1"/>
      <protection locked="0"/>
    </xf>
    <xf numFmtId="0" fontId="45" fillId="0" borderId="14" xfId="11" applyFont="1" applyBorder="1" applyAlignment="1" applyProtection="1">
      <alignment horizontal="left" vertical="center" wrapText="1" indent="2"/>
      <protection locked="0"/>
    </xf>
    <xf numFmtId="0" fontId="48" fillId="0" borderId="63" xfId="11" applyFont="1" applyBorder="1" applyAlignment="1" applyProtection="1">
      <alignment horizontal="left" vertical="center" wrapText="1"/>
      <protection locked="0"/>
    </xf>
    <xf numFmtId="199" fontId="45" fillId="0" borderId="14" xfId="34" applyNumberFormat="1" applyFont="1" applyBorder="1" applyAlignment="1" applyProtection="1">
      <alignment horizontal="center" vertical="center" wrapText="1"/>
      <protection locked="0"/>
    </xf>
    <xf numFmtId="210" fontId="45" fillId="0" borderId="14" xfId="36" applyNumberFormat="1" applyFont="1" applyFill="1" applyBorder="1" applyAlignment="1" applyProtection="1">
      <alignment horizontal="center" vertical="center" wrapText="1"/>
      <protection locked="0"/>
    </xf>
    <xf numFmtId="0" fontId="48" fillId="0" borderId="14" xfId="11" applyFont="1" applyBorder="1" applyAlignment="1" applyProtection="1">
      <alignment horizontal="left" vertical="center" wrapText="1" indent="1"/>
      <protection locked="0"/>
    </xf>
    <xf numFmtId="0" fontId="47" fillId="0" borderId="24" xfId="33" applyFont="1" applyBorder="1" applyAlignment="1">
      <alignment vertical="center"/>
    </xf>
    <xf numFmtId="0" fontId="45" fillId="0" borderId="14" xfId="11" applyFont="1" applyBorder="1" applyAlignment="1" applyProtection="1">
      <alignment horizontal="left" vertical="center" wrapText="1" indent="3"/>
      <protection locked="0"/>
    </xf>
    <xf numFmtId="201" fontId="99" fillId="4" borderId="14" xfId="35" applyNumberFormat="1" applyFont="1" applyFill="1" applyBorder="1" applyAlignment="1">
      <alignment vertical="center"/>
    </xf>
    <xf numFmtId="177" fontId="48" fillId="0" borderId="34" xfId="370" applyNumberFormat="1" applyFont="1" applyFill="1" applyBorder="1" applyAlignment="1" applyProtection="1">
      <alignment horizontal="center" vertical="center" wrapText="1"/>
      <protection locked="0"/>
    </xf>
    <xf numFmtId="210" fontId="45" fillId="0" borderId="0" xfId="36" applyNumberFormat="1" applyFont="1" applyFill="1" applyBorder="1" applyAlignment="1" applyProtection="1">
      <alignment horizontal="center" vertical="center" wrapText="1"/>
      <protection locked="0"/>
    </xf>
    <xf numFmtId="0" fontId="48" fillId="4" borderId="82" xfId="33" applyFont="1" applyFill="1" applyBorder="1" applyAlignment="1">
      <alignment horizontal="center" vertical="center"/>
    </xf>
    <xf numFmtId="0" fontId="48" fillId="4" borderId="63" xfId="11" applyFont="1" applyFill="1" applyBorder="1" applyAlignment="1" applyProtection="1">
      <alignment horizontal="justify" vertical="center" wrapText="1"/>
      <protection locked="0"/>
    </xf>
    <xf numFmtId="4" fontId="48" fillId="4" borderId="53" xfId="370" applyNumberFormat="1" applyFont="1" applyFill="1" applyBorder="1" applyAlignment="1" applyProtection="1">
      <alignment horizontal="center" vertical="center" wrapText="1"/>
    </xf>
    <xf numFmtId="0" fontId="47" fillId="0" borderId="1" xfId="33" applyFont="1" applyBorder="1" applyAlignment="1">
      <alignment vertical="center"/>
    </xf>
    <xf numFmtId="0" fontId="47" fillId="0" borderId="2" xfId="33" applyFont="1" applyBorder="1" applyAlignment="1">
      <alignment vertical="center"/>
    </xf>
    <xf numFmtId="0" fontId="47" fillId="0" borderId="6" xfId="33" applyFont="1" applyBorder="1" applyAlignment="1">
      <alignment vertical="center"/>
    </xf>
    <xf numFmtId="181" fontId="48" fillId="0" borderId="0" xfId="24" applyNumberFormat="1" applyFont="1" applyAlignment="1" applyProtection="1">
      <alignment horizontal="center" vertical="center"/>
      <protection locked="0"/>
    </xf>
    <xf numFmtId="0" fontId="45" fillId="0" borderId="8" xfId="17" applyFont="1" applyBorder="1" applyAlignment="1">
      <alignment vertical="center"/>
    </xf>
    <xf numFmtId="0" fontId="45" fillId="0" borderId="0" xfId="17" applyFont="1" applyAlignment="1">
      <alignment vertical="center"/>
    </xf>
    <xf numFmtId="0" fontId="45" fillId="0" borderId="0" xfId="17" applyFont="1" applyAlignment="1">
      <alignment horizontal="right" vertical="center"/>
    </xf>
    <xf numFmtId="49" fontId="45" fillId="0" borderId="0" xfId="20" applyNumberFormat="1" applyFont="1" applyAlignment="1" applyProtection="1">
      <alignment horizontal="center" vertical="center"/>
      <protection locked="0"/>
    </xf>
    <xf numFmtId="0" fontId="47" fillId="0" borderId="16" xfId="33" applyFont="1" applyBorder="1" applyAlignment="1">
      <alignment vertical="center"/>
    </xf>
    <xf numFmtId="0" fontId="100" fillId="0" borderId="4" xfId="10" applyFont="1" applyBorder="1" applyAlignment="1">
      <alignment vertical="center"/>
    </xf>
    <xf numFmtId="0" fontId="47" fillId="0" borderId="0" xfId="10" applyFont="1" applyAlignment="1">
      <alignment vertical="center"/>
    </xf>
    <xf numFmtId="0" fontId="51" fillId="0" borderId="0" xfId="10" applyFont="1"/>
    <xf numFmtId="0" fontId="75" fillId="0" borderId="0" xfId="17" applyFont="1" applyAlignment="1" applyProtection="1">
      <alignment vertical="center" wrapText="1"/>
      <protection locked="0"/>
    </xf>
    <xf numFmtId="0" fontId="75" fillId="0" borderId="0" xfId="17" applyFont="1" applyAlignment="1" applyProtection="1">
      <alignment horizontal="center" vertical="center"/>
      <protection locked="0"/>
    </xf>
    <xf numFmtId="41" fontId="75" fillId="0" borderId="0" xfId="357" applyFont="1" applyAlignment="1" applyProtection="1">
      <alignment horizontal="center" vertical="center"/>
      <protection locked="0"/>
    </xf>
    <xf numFmtId="0" fontId="8" fillId="0" borderId="49" xfId="0" applyFont="1" applyBorder="1"/>
    <xf numFmtId="168" fontId="57" fillId="0" borderId="14" xfId="352" applyFont="1" applyBorder="1"/>
    <xf numFmtId="168" fontId="58" fillId="0" borderId="14" xfId="352" applyFont="1" applyBorder="1"/>
    <xf numFmtId="168" fontId="57" fillId="0" borderId="14" xfId="350" applyFont="1" applyBorder="1"/>
    <xf numFmtId="168" fontId="58" fillId="0" borderId="14" xfId="350" applyFont="1" applyBorder="1"/>
    <xf numFmtId="10" fontId="58" fillId="0" borderId="14" xfId="9" applyNumberFormat="1" applyFont="1" applyBorder="1"/>
    <xf numFmtId="10" fontId="58" fillId="0" borderId="106" xfId="9" applyNumberFormat="1" applyFont="1" applyBorder="1" applyAlignment="1">
      <alignment horizontal="center"/>
    </xf>
    <xf numFmtId="0" fontId="58" fillId="0" borderId="49" xfId="0" applyFont="1" applyBorder="1"/>
    <xf numFmtId="198" fontId="58" fillId="0" borderId="25" xfId="350" applyNumberFormat="1" applyFont="1" applyFill="1" applyBorder="1" applyAlignment="1">
      <alignment vertical="center"/>
    </xf>
    <xf numFmtId="198" fontId="58" fillId="0" borderId="39" xfId="350" applyNumberFormat="1" applyFont="1" applyFill="1" applyBorder="1" applyAlignment="1">
      <alignment vertical="center"/>
    </xf>
    <xf numFmtId="2" fontId="57" fillId="40" borderId="25" xfId="0" applyNumberFormat="1" applyFont="1" applyFill="1" applyBorder="1"/>
    <xf numFmtId="202" fontId="57" fillId="40" borderId="39" xfId="0" applyNumberFormat="1" applyFont="1" applyFill="1" applyBorder="1"/>
    <xf numFmtId="0" fontId="58" fillId="40" borderId="14" xfId="0" applyFont="1" applyFill="1" applyBorder="1"/>
    <xf numFmtId="0" fontId="57" fillId="40" borderId="14" xfId="0" applyFont="1" applyFill="1" applyBorder="1" applyAlignment="1">
      <alignment horizontal="center"/>
    </xf>
    <xf numFmtId="0" fontId="57" fillId="40" borderId="14" xfId="0" applyFont="1" applyFill="1" applyBorder="1"/>
    <xf numFmtId="0" fontId="57" fillId="40" borderId="48" xfId="0" applyFont="1" applyFill="1" applyBorder="1"/>
    <xf numFmtId="0" fontId="58" fillId="0" borderId="109" xfId="0" applyFont="1" applyBorder="1"/>
    <xf numFmtId="9" fontId="58" fillId="0" borderId="109" xfId="0" applyNumberFormat="1" applyFont="1" applyBorder="1" applyAlignment="1">
      <alignment horizontal="center"/>
    </xf>
    <xf numFmtId="10" fontId="58" fillId="0" borderId="109" xfId="0" applyNumberFormat="1" applyFont="1" applyBorder="1" applyAlignment="1">
      <alignment horizontal="center"/>
    </xf>
    <xf numFmtId="0" fontId="58" fillId="0" borderId="95" xfId="0" applyFont="1" applyBorder="1"/>
    <xf numFmtId="10" fontId="58" fillId="0" borderId="109" xfId="9" applyNumberFormat="1" applyFont="1" applyFill="1" applyBorder="1" applyAlignment="1">
      <alignment horizontal="center"/>
    </xf>
    <xf numFmtId="10" fontId="58" fillId="0" borderId="109" xfId="9" applyNumberFormat="1" applyFont="1" applyFill="1" applyBorder="1"/>
    <xf numFmtId="9" fontId="57" fillId="9" borderId="109" xfId="0" applyNumberFormat="1" applyFont="1" applyFill="1" applyBorder="1"/>
    <xf numFmtId="0" fontId="58" fillId="0" borderId="110" xfId="0" applyFont="1" applyBorder="1"/>
    <xf numFmtId="0" fontId="58" fillId="0" borderId="96" xfId="0" applyFont="1" applyBorder="1"/>
    <xf numFmtId="198" fontId="58" fillId="0" borderId="111" xfId="350" applyNumberFormat="1" applyFont="1" applyFill="1" applyBorder="1" applyAlignment="1">
      <alignment vertical="center"/>
    </xf>
    <xf numFmtId="198" fontId="58" fillId="0" borderId="48" xfId="350" applyNumberFormat="1" applyFont="1" applyFill="1" applyBorder="1" applyAlignment="1">
      <alignment vertical="center"/>
    </xf>
    <xf numFmtId="202" fontId="57" fillId="40" borderId="111" xfId="0" applyNumberFormat="1" applyFont="1" applyFill="1" applyBorder="1"/>
    <xf numFmtId="0" fontId="57" fillId="40" borderId="109" xfId="0" applyFont="1" applyFill="1" applyBorder="1" applyAlignment="1">
      <alignment horizontal="center"/>
    </xf>
    <xf numFmtId="0" fontId="57" fillId="2" borderId="115" xfId="0" applyFont="1" applyFill="1" applyBorder="1"/>
    <xf numFmtId="0" fontId="57" fillId="40" borderId="111" xfId="0" applyFont="1" applyFill="1" applyBorder="1"/>
    <xf numFmtId="168" fontId="102" fillId="0" borderId="39" xfId="350" applyFont="1" applyFill="1" applyBorder="1"/>
    <xf numFmtId="168" fontId="58" fillId="0" borderId="39" xfId="350" applyFont="1" applyFill="1" applyBorder="1"/>
    <xf numFmtId="168" fontId="57" fillId="0" borderId="39" xfId="350" applyFont="1" applyFill="1" applyBorder="1"/>
    <xf numFmtId="0" fontId="58" fillId="0" borderId="39" xfId="0" applyFont="1" applyBorder="1"/>
    <xf numFmtId="168" fontId="58" fillId="0" borderId="39" xfId="352" applyFont="1" applyFill="1" applyBorder="1"/>
    <xf numFmtId="168" fontId="57" fillId="0" borderId="39" xfId="352" applyFont="1" applyFill="1" applyBorder="1"/>
    <xf numFmtId="168" fontId="57" fillId="9" borderId="39" xfId="0" applyNumberFormat="1" applyFont="1" applyFill="1" applyBorder="1"/>
    <xf numFmtId="0" fontId="59" fillId="39" borderId="107" xfId="0" applyFont="1" applyFill="1" applyBorder="1" applyAlignment="1">
      <alignment horizontal="center" vertical="center"/>
    </xf>
    <xf numFmtId="0" fontId="59" fillId="39" borderId="94" xfId="0" applyFont="1" applyFill="1" applyBorder="1" applyAlignment="1">
      <alignment horizontal="center" vertical="center"/>
    </xf>
    <xf numFmtId="0" fontId="57" fillId="2" borderId="111" xfId="0" applyFont="1" applyFill="1" applyBorder="1" applyAlignment="1">
      <alignment horizontal="center"/>
    </xf>
    <xf numFmtId="0" fontId="58" fillId="0" borderId="109" xfId="0" applyFont="1" applyBorder="1" applyAlignment="1">
      <alignment horizontal="center"/>
    </xf>
    <xf numFmtId="168" fontId="58" fillId="0" borderId="109" xfId="350" applyFont="1" applyBorder="1" applyAlignment="1">
      <alignment horizontal="center"/>
    </xf>
    <xf numFmtId="10" fontId="58" fillId="0" borderId="109" xfId="9" applyNumberFormat="1" applyFont="1" applyBorder="1" applyAlignment="1">
      <alignment horizontal="center"/>
    </xf>
    <xf numFmtId="174" fontId="58" fillId="0" borderId="109" xfId="0" applyNumberFormat="1" applyFont="1" applyBorder="1" applyAlignment="1">
      <alignment horizontal="center"/>
    </xf>
    <xf numFmtId="9" fontId="58" fillId="9" borderId="109" xfId="0" applyNumberFormat="1" applyFont="1" applyFill="1" applyBorder="1" applyAlignment="1">
      <alignment horizontal="center"/>
    </xf>
    <xf numFmtId="0" fontId="57" fillId="9" borderId="95" xfId="0" applyFont="1" applyFill="1" applyBorder="1"/>
    <xf numFmtId="0" fontId="58" fillId="9" borderId="109" xfId="0" applyFont="1" applyFill="1" applyBorder="1" applyAlignment="1">
      <alignment horizontal="center"/>
    </xf>
    <xf numFmtId="0" fontId="58" fillId="0" borderId="96" xfId="0" applyFont="1" applyBorder="1" applyAlignment="1">
      <alignment horizontal="center"/>
    </xf>
    <xf numFmtId="0" fontId="57" fillId="2" borderId="111" xfId="0" applyFont="1" applyFill="1" applyBorder="1"/>
    <xf numFmtId="2" fontId="57" fillId="2" borderId="48" xfId="0" applyNumberFormat="1" applyFont="1" applyFill="1" applyBorder="1"/>
    <xf numFmtId="0" fontId="57" fillId="2" borderId="39" xfId="0" applyFont="1" applyFill="1" applyBorder="1"/>
    <xf numFmtId="168" fontId="58" fillId="0" borderId="39" xfId="350" applyFont="1" applyBorder="1"/>
    <xf numFmtId="168" fontId="57" fillId="0" borderId="39" xfId="350" applyFont="1" applyBorder="1"/>
    <xf numFmtId="168" fontId="58" fillId="0" borderId="39" xfId="352" applyFont="1" applyBorder="1"/>
    <xf numFmtId="168" fontId="57" fillId="0" borderId="39" xfId="352" applyFont="1" applyBorder="1"/>
    <xf numFmtId="168" fontId="57" fillId="41" borderId="39" xfId="0" applyNumberFormat="1" applyFont="1" applyFill="1" applyBorder="1"/>
    <xf numFmtId="9" fontId="57" fillId="41" borderId="14" xfId="0" applyNumberFormat="1" applyFont="1" applyFill="1" applyBorder="1"/>
    <xf numFmtId="168" fontId="57" fillId="41" borderId="14" xfId="0" applyNumberFormat="1" applyFont="1" applyFill="1" applyBorder="1"/>
    <xf numFmtId="9" fontId="57" fillId="41" borderId="109" xfId="0" applyNumberFormat="1" applyFont="1" applyFill="1" applyBorder="1"/>
    <xf numFmtId="0" fontId="57" fillId="41" borderId="95" xfId="0" applyFont="1" applyFill="1" applyBorder="1"/>
    <xf numFmtId="0" fontId="58" fillId="41" borderId="109" xfId="0" applyFont="1" applyFill="1" applyBorder="1" applyAlignment="1">
      <alignment horizontal="center"/>
    </xf>
    <xf numFmtId="9" fontId="57" fillId="41" borderId="14" xfId="0" applyNumberFormat="1" applyFont="1" applyFill="1" applyBorder="1" applyAlignment="1">
      <alignment horizontal="center"/>
    </xf>
    <xf numFmtId="0" fontId="102" fillId="0" borderId="95" xfId="0" applyFont="1" applyBorder="1"/>
    <xf numFmtId="181" fontId="62" fillId="0" borderId="25" xfId="353" applyNumberFormat="1" applyFont="1" applyBorder="1" applyAlignment="1">
      <alignment vertical="center"/>
    </xf>
    <xf numFmtId="41" fontId="62" fillId="0" borderId="25" xfId="354" applyFont="1" applyBorder="1" applyAlignment="1">
      <alignment vertical="center"/>
    </xf>
    <xf numFmtId="10" fontId="47" fillId="11" borderId="14" xfId="21" applyNumberFormat="1" applyFont="1" applyFill="1" applyBorder="1" applyAlignment="1">
      <alignment horizontal="center" vertical="center"/>
    </xf>
    <xf numFmtId="4" fontId="65" fillId="0" borderId="0" xfId="14" applyNumberFormat="1" applyFont="1" applyAlignment="1">
      <alignment horizontal="center" vertical="center"/>
    </xf>
    <xf numFmtId="4" fontId="65" fillId="0" borderId="0" xfId="14" applyNumberFormat="1" applyFont="1" applyAlignment="1">
      <alignment vertical="center"/>
    </xf>
    <xf numFmtId="180" fontId="65" fillId="0" borderId="0" xfId="15" applyNumberFormat="1" applyFont="1" applyAlignment="1">
      <alignment horizontal="center" vertical="center"/>
    </xf>
    <xf numFmtId="190" fontId="65" fillId="0" borderId="0" xfId="16" applyNumberFormat="1" applyFont="1" applyAlignment="1">
      <alignment horizontal="right" vertical="center"/>
    </xf>
    <xf numFmtId="0" fontId="105" fillId="0" borderId="0" xfId="0" applyFont="1"/>
    <xf numFmtId="3" fontId="109" fillId="0" borderId="40" xfId="14" applyNumberFormat="1" applyFont="1" applyBorder="1" applyAlignment="1">
      <alignment horizontal="center" vertical="center"/>
    </xf>
    <xf numFmtId="4" fontId="109" fillId="0" borderId="25" xfId="14" applyNumberFormat="1" applyFont="1" applyBorder="1" applyAlignment="1">
      <alignment vertical="center"/>
    </xf>
    <xf numFmtId="190" fontId="109" fillId="2" borderId="35" xfId="16" applyNumberFormat="1" applyFont="1" applyFill="1" applyBorder="1" applyAlignment="1">
      <alignment horizontal="right" vertical="center"/>
    </xf>
    <xf numFmtId="4" fontId="109" fillId="0" borderId="0" xfId="14" applyNumberFormat="1" applyFont="1" applyAlignment="1">
      <alignment vertical="center"/>
    </xf>
    <xf numFmtId="187" fontId="109" fillId="2" borderId="34" xfId="2" applyNumberFormat="1" applyFont="1" applyFill="1" applyBorder="1" applyAlignment="1">
      <alignment horizontal="right" vertical="center"/>
    </xf>
    <xf numFmtId="165" fontId="106" fillId="0" borderId="32" xfId="19" applyFont="1" applyBorder="1" applyAlignment="1">
      <alignment vertical="center" wrapText="1"/>
    </xf>
    <xf numFmtId="4" fontId="109" fillId="13" borderId="70" xfId="14" applyNumberFormat="1" applyFont="1" applyFill="1" applyBorder="1" applyAlignment="1">
      <alignment horizontal="center" vertical="center"/>
    </xf>
    <xf numFmtId="180" fontId="109" fillId="13" borderId="70" xfId="15" applyNumberFormat="1" applyFont="1" applyFill="1" applyBorder="1" applyAlignment="1">
      <alignment horizontal="center" vertical="center" wrapText="1"/>
    </xf>
    <xf numFmtId="3" fontId="109" fillId="2" borderId="70" xfId="14" applyNumberFormat="1" applyFont="1" applyFill="1" applyBorder="1" applyAlignment="1">
      <alignment horizontal="center" vertical="center"/>
    </xf>
    <xf numFmtId="180" fontId="109" fillId="2" borderId="70" xfId="15" applyNumberFormat="1" applyFont="1" applyFill="1" applyBorder="1" applyAlignment="1">
      <alignment vertical="center"/>
    </xf>
    <xf numFmtId="3" fontId="111" fillId="15" borderId="70" xfId="14" applyNumberFormat="1" applyFont="1" applyFill="1" applyBorder="1" applyAlignment="1">
      <alignment horizontal="center" vertical="center"/>
    </xf>
    <xf numFmtId="180" fontId="111" fillId="15" borderId="70" xfId="15" applyNumberFormat="1" applyFont="1" applyFill="1" applyBorder="1" applyAlignment="1">
      <alignment vertical="center"/>
    </xf>
    <xf numFmtId="0" fontId="107" fillId="0" borderId="2" xfId="14" applyFont="1" applyBorder="1" applyAlignment="1">
      <alignment vertical="center" wrapText="1"/>
    </xf>
    <xf numFmtId="190" fontId="107" fillId="0" borderId="6" xfId="14" applyNumberFormat="1" applyFont="1" applyBorder="1" applyAlignment="1">
      <alignment vertical="center" wrapText="1"/>
    </xf>
    <xf numFmtId="190" fontId="109" fillId="0" borderId="102" xfId="14" applyNumberFormat="1" applyFont="1" applyBorder="1" applyAlignment="1" applyProtection="1">
      <alignment horizontal="center" vertical="center" wrapText="1"/>
      <protection hidden="1"/>
    </xf>
    <xf numFmtId="4" fontId="109" fillId="13" borderId="101" xfId="14" applyNumberFormat="1" applyFont="1" applyFill="1" applyBorder="1" applyAlignment="1">
      <alignment horizontal="center" vertical="center"/>
    </xf>
    <xf numFmtId="190" fontId="109" fillId="13" borderId="102" xfId="16" applyNumberFormat="1" applyFont="1" applyFill="1" applyBorder="1" applyAlignment="1">
      <alignment horizontal="right" vertical="center"/>
    </xf>
    <xf numFmtId="0" fontId="109" fillId="14" borderId="101" xfId="14" applyFont="1" applyFill="1" applyBorder="1" applyAlignment="1">
      <alignment horizontal="center" vertical="center"/>
    </xf>
    <xf numFmtId="190" fontId="109" fillId="2" borderId="102" xfId="16" applyNumberFormat="1" applyFont="1" applyFill="1" applyBorder="1" applyAlignment="1">
      <alignment horizontal="right" vertical="center"/>
    </xf>
    <xf numFmtId="190" fontId="111" fillId="15" borderId="102" xfId="16" applyNumberFormat="1" applyFont="1" applyFill="1" applyBorder="1" applyAlignment="1">
      <alignment horizontal="right" vertical="center"/>
    </xf>
    <xf numFmtId="3" fontId="109" fillId="14" borderId="101" xfId="14" applyNumberFormat="1" applyFont="1" applyFill="1" applyBorder="1" applyAlignment="1">
      <alignment horizontal="center" vertical="center"/>
    </xf>
    <xf numFmtId="4" fontId="109" fillId="0" borderId="101" xfId="14" applyNumberFormat="1" applyFont="1" applyBorder="1" applyAlignment="1">
      <alignment horizontal="center" vertical="center"/>
    </xf>
    <xf numFmtId="190" fontId="109" fillId="7" borderId="102" xfId="16" applyNumberFormat="1" applyFont="1" applyFill="1" applyBorder="1" applyAlignment="1">
      <alignment horizontal="right" vertical="center"/>
    </xf>
    <xf numFmtId="190" fontId="109" fillId="8" borderId="102" xfId="16" applyNumberFormat="1" applyFont="1" applyFill="1" applyBorder="1" applyAlignment="1">
      <alignment horizontal="right" vertical="center"/>
    </xf>
    <xf numFmtId="4" fontId="110" fillId="15" borderId="104" xfId="14" applyNumberFormat="1" applyFont="1" applyFill="1" applyBorder="1" applyAlignment="1">
      <alignment vertical="center"/>
    </xf>
    <xf numFmtId="190" fontId="109" fillId="0" borderId="105" xfId="16" applyNumberFormat="1" applyFont="1" applyFill="1" applyBorder="1" applyAlignment="1">
      <alignment horizontal="right" vertical="center"/>
    </xf>
    <xf numFmtId="2" fontId="57" fillId="42" borderId="48" xfId="0" applyNumberFormat="1" applyFont="1" applyFill="1" applyBorder="1"/>
    <xf numFmtId="202" fontId="57" fillId="42" borderId="39" xfId="0" applyNumberFormat="1" applyFont="1" applyFill="1" applyBorder="1"/>
    <xf numFmtId="2" fontId="57" fillId="42" borderId="25" xfId="0" applyNumberFormat="1" applyFont="1" applyFill="1" applyBorder="1"/>
    <xf numFmtId="202" fontId="57" fillId="42" borderId="111" xfId="0" applyNumberFormat="1" applyFont="1" applyFill="1" applyBorder="1"/>
    <xf numFmtId="0" fontId="58" fillId="42" borderId="39" xfId="0" applyFont="1" applyFill="1" applyBorder="1"/>
    <xf numFmtId="0" fontId="57" fillId="42" borderId="14" xfId="0" applyFont="1" applyFill="1" applyBorder="1" applyAlignment="1">
      <alignment horizontal="center"/>
    </xf>
    <xf numFmtId="0" fontId="58" fillId="42" borderId="14" xfId="0" applyFont="1" applyFill="1" applyBorder="1"/>
    <xf numFmtId="0" fontId="57" fillId="42" borderId="109" xfId="0" applyFont="1" applyFill="1" applyBorder="1" applyAlignment="1">
      <alignment horizontal="center"/>
    </xf>
    <xf numFmtId="0" fontId="57" fillId="42" borderId="39" xfId="0" applyFont="1" applyFill="1" applyBorder="1"/>
    <xf numFmtId="0" fontId="57" fillId="42" borderId="14" xfId="0" applyFont="1" applyFill="1" applyBorder="1"/>
    <xf numFmtId="0" fontId="57" fillId="42" borderId="48" xfId="0" applyFont="1" applyFill="1" applyBorder="1"/>
    <xf numFmtId="0" fontId="57" fillId="42" borderId="48" xfId="0" applyFont="1" applyFill="1" applyBorder="1" applyAlignment="1">
      <alignment horizontal="center"/>
    </xf>
    <xf numFmtId="0" fontId="57" fillId="42" borderId="111" xfId="0" applyFont="1" applyFill="1" applyBorder="1" applyAlignment="1">
      <alignment horizontal="center"/>
    </xf>
    <xf numFmtId="0" fontId="25" fillId="11" borderId="0" xfId="0" applyFont="1" applyFill="1" applyAlignment="1">
      <alignment horizontal="center" vertical="center" wrapText="1"/>
    </xf>
    <xf numFmtId="4" fontId="67" fillId="0" borderId="101" xfId="14" applyNumberFormat="1" applyFont="1" applyBorder="1" applyAlignment="1">
      <alignment horizontal="center" vertical="center"/>
    </xf>
    <xf numFmtId="10" fontId="67" fillId="2" borderId="70" xfId="18" applyNumberFormat="1" applyFont="1" applyFill="1" applyBorder="1" applyAlignment="1">
      <alignment horizontal="center" vertical="center"/>
    </xf>
    <xf numFmtId="180" fontId="67" fillId="2" borderId="70" xfId="15" applyNumberFormat="1" applyFont="1" applyFill="1" applyBorder="1" applyAlignment="1">
      <alignment vertical="center"/>
    </xf>
    <xf numFmtId="4" fontId="115" fillId="29" borderId="0" xfId="0" applyNumberFormat="1" applyFont="1" applyFill="1" applyAlignment="1">
      <alignment horizontal="center" vertical="top"/>
    </xf>
    <xf numFmtId="4" fontId="115" fillId="29" borderId="0" xfId="0" applyNumberFormat="1" applyFont="1" applyFill="1" applyAlignment="1">
      <alignment horizontal="left" vertical="top"/>
    </xf>
    <xf numFmtId="1" fontId="114" fillId="29" borderId="0" xfId="0" applyNumberFormat="1" applyFont="1" applyFill="1" applyAlignment="1">
      <alignment horizontal="center" vertical="top"/>
    </xf>
    <xf numFmtId="192" fontId="41" fillId="0" borderId="14" xfId="176" applyNumberFormat="1" applyFont="1" applyBorder="1" applyAlignment="1">
      <alignment horizontal="center" vertical="center"/>
    </xf>
    <xf numFmtId="0" fontId="48" fillId="44" borderId="40" xfId="0" applyFont="1" applyFill="1" applyBorder="1"/>
    <xf numFmtId="0" fontId="52" fillId="44" borderId="14" xfId="0" applyFont="1" applyFill="1" applyBorder="1"/>
    <xf numFmtId="0" fontId="48" fillId="44" borderId="39" xfId="0" applyFont="1" applyFill="1" applyBorder="1"/>
    <xf numFmtId="0" fontId="45" fillId="0" borderId="54" xfId="0" applyFont="1" applyBorder="1"/>
    <xf numFmtId="0" fontId="46" fillId="0" borderId="49" xfId="0" applyFont="1" applyBorder="1"/>
    <xf numFmtId="0" fontId="45" fillId="0" borderId="55" xfId="0" applyFont="1" applyBorder="1"/>
    <xf numFmtId="3" fontId="50" fillId="0" borderId="55" xfId="0" applyNumberFormat="1" applyFont="1" applyBorder="1"/>
    <xf numFmtId="3" fontId="45" fillId="0" borderId="55" xfId="0" applyNumberFormat="1" applyFont="1" applyBorder="1"/>
    <xf numFmtId="0" fontId="45" fillId="45" borderId="54" xfId="0" applyFont="1" applyFill="1" applyBorder="1"/>
    <xf numFmtId="0" fontId="46" fillId="45" borderId="49" xfId="0" applyFont="1" applyFill="1" applyBorder="1"/>
    <xf numFmtId="0" fontId="45" fillId="45" borderId="55" xfId="0" applyFont="1" applyFill="1" applyBorder="1"/>
    <xf numFmtId="3" fontId="45" fillId="45" borderId="55" xfId="0" applyNumberFormat="1" applyFont="1" applyFill="1" applyBorder="1"/>
    <xf numFmtId="0" fontId="50" fillId="45" borderId="55" xfId="0" applyFont="1" applyFill="1" applyBorder="1"/>
    <xf numFmtId="3" fontId="50" fillId="45" borderId="55" xfId="0" applyNumberFormat="1" applyFont="1" applyFill="1" applyBorder="1"/>
    <xf numFmtId="0" fontId="48" fillId="0" borderId="54" xfId="0" applyFont="1" applyBorder="1"/>
    <xf numFmtId="0" fontId="46" fillId="45" borderId="49" xfId="0" applyFont="1" applyFill="1" applyBorder="1" applyAlignment="1">
      <alignment wrapText="1"/>
    </xf>
    <xf numFmtId="0" fontId="45" fillId="46" borderId="54" xfId="0" applyFont="1" applyFill="1" applyBorder="1"/>
    <xf numFmtId="3" fontId="46" fillId="45" borderId="55" xfId="0" applyNumberFormat="1" applyFont="1" applyFill="1" applyBorder="1"/>
    <xf numFmtId="3" fontId="46" fillId="0" borderId="55" xfId="0" applyNumberFormat="1" applyFont="1" applyBorder="1"/>
    <xf numFmtId="0" fontId="116" fillId="0" borderId="49" xfId="0" applyFont="1" applyBorder="1" applyAlignment="1">
      <alignment wrapText="1"/>
    </xf>
    <xf numFmtId="0" fontId="68" fillId="0" borderId="0" xfId="0" applyFont="1" applyAlignment="1">
      <alignment vertical="center"/>
    </xf>
    <xf numFmtId="0" fontId="112" fillId="0" borderId="0" xfId="17" applyFont="1" applyAlignment="1">
      <alignment vertical="center"/>
    </xf>
    <xf numFmtId="215" fontId="95" fillId="11" borderId="0" xfId="29" applyNumberFormat="1" applyFont="1" applyFill="1" applyAlignment="1">
      <alignment vertical="center"/>
    </xf>
    <xf numFmtId="192" fontId="41" fillId="0" borderId="14" xfId="1" applyNumberFormat="1" applyFont="1" applyBorder="1" applyAlignment="1">
      <alignment horizontal="center" vertical="center"/>
    </xf>
    <xf numFmtId="215" fontId="95" fillId="0" borderId="0" xfId="17" applyNumberFormat="1" applyFont="1" applyAlignment="1">
      <alignment vertical="center"/>
    </xf>
    <xf numFmtId="180" fontId="47" fillId="0" borderId="0" xfId="21" applyNumberFormat="1" applyFont="1" applyAlignment="1">
      <alignment vertical="center"/>
    </xf>
    <xf numFmtId="0" fontId="25" fillId="11" borderId="0" xfId="0" applyFont="1" applyFill="1" applyAlignment="1">
      <alignment horizontal="center" vertical="center"/>
    </xf>
    <xf numFmtId="0" fontId="117" fillId="0" borderId="14" xfId="17" applyFont="1" applyBorder="1" applyAlignment="1">
      <alignment horizontal="justify" vertical="center" wrapText="1"/>
    </xf>
    <xf numFmtId="198" fontId="25" fillId="0" borderId="0" xfId="342" applyNumberFormat="1" applyFont="1" applyAlignment="1">
      <alignment horizontal="center" vertical="center"/>
    </xf>
    <xf numFmtId="198" fontId="25" fillId="0" borderId="0" xfId="342" applyNumberFormat="1" applyFont="1" applyAlignment="1">
      <alignment vertical="center"/>
    </xf>
    <xf numFmtId="166" fontId="25" fillId="0" borderId="0" xfId="0" applyNumberFormat="1" applyFont="1" applyAlignment="1">
      <alignment vertical="center"/>
    </xf>
    <xf numFmtId="0" fontId="8" fillId="0" borderId="14" xfId="372" applyBorder="1" applyAlignment="1">
      <alignment horizontal="left" vertical="center" wrapText="1"/>
    </xf>
    <xf numFmtId="0" fontId="8" fillId="0" borderId="14" xfId="372" applyBorder="1" applyAlignment="1">
      <alignment horizontal="center" vertical="center"/>
    </xf>
    <xf numFmtId="0" fontId="47" fillId="10" borderId="25" xfId="21" applyFont="1" applyFill="1" applyBorder="1" applyAlignment="1">
      <alignment horizontal="justify" vertical="center"/>
    </xf>
    <xf numFmtId="4" fontId="8" fillId="0" borderId="103" xfId="14" applyNumberFormat="1" applyFont="1" applyBorder="1" applyAlignment="1">
      <alignment vertical="center"/>
    </xf>
    <xf numFmtId="188" fontId="8" fillId="12" borderId="101" xfId="14" applyNumberFormat="1" applyFont="1" applyFill="1" applyBorder="1" applyAlignment="1" applyProtection="1">
      <alignment vertical="center"/>
      <protection hidden="1"/>
    </xf>
    <xf numFmtId="188" fontId="8" fillId="12" borderId="70" xfId="14" applyNumberFormat="1" applyFont="1" applyFill="1" applyBorder="1" applyAlignment="1" applyProtection="1">
      <alignment vertical="center"/>
      <protection hidden="1"/>
    </xf>
    <xf numFmtId="190" fontId="8" fillId="0" borderId="102" xfId="14" applyNumberFormat="1" applyFont="1" applyBorder="1" applyAlignment="1" applyProtection="1">
      <alignment horizontal="center" vertical="center" wrapText="1"/>
      <protection hidden="1"/>
    </xf>
    <xf numFmtId="0" fontId="2" fillId="0" borderId="101" xfId="14" applyFont="1" applyBorder="1" applyAlignment="1">
      <alignment horizontal="center" vertical="center"/>
    </xf>
    <xf numFmtId="0" fontId="8" fillId="0" borderId="70" xfId="0" applyFont="1" applyBorder="1" applyAlignment="1">
      <alignment vertical="center" wrapText="1"/>
    </xf>
    <xf numFmtId="3" fontId="8" fillId="0" borderId="70" xfId="14" applyNumberFormat="1" applyFont="1" applyBorder="1" applyAlignment="1">
      <alignment horizontal="center" vertical="center"/>
    </xf>
    <xf numFmtId="180" fontId="8" fillId="0" borderId="70" xfId="15" applyNumberFormat="1" applyFont="1" applyFill="1" applyBorder="1" applyAlignment="1">
      <alignment vertical="center"/>
    </xf>
    <xf numFmtId="190" fontId="8" fillId="0" borderId="102" xfId="16" applyNumberFormat="1" applyFont="1" applyFill="1" applyBorder="1" applyAlignment="1">
      <alignment horizontal="right" vertical="center"/>
    </xf>
    <xf numFmtId="168" fontId="48" fillId="2" borderId="70" xfId="342" applyFont="1" applyFill="1" applyBorder="1" applyAlignment="1">
      <alignment vertical="center"/>
    </xf>
    <xf numFmtId="180" fontId="48" fillId="2" borderId="70" xfId="15" applyNumberFormat="1" applyFont="1" applyFill="1" applyBorder="1" applyAlignment="1">
      <alignment vertical="center"/>
    </xf>
    <xf numFmtId="190" fontId="48" fillId="2" borderId="102" xfId="16" applyNumberFormat="1" applyFont="1" applyFill="1" applyBorder="1" applyAlignment="1">
      <alignment horizontal="right" vertical="center"/>
    </xf>
    <xf numFmtId="4" fontId="48" fillId="0" borderId="101" xfId="14" quotePrefix="1" applyNumberFormat="1" applyFont="1" applyBorder="1" applyAlignment="1">
      <alignment horizontal="center" vertical="center"/>
    </xf>
    <xf numFmtId="0" fontId="45" fillId="0" borderId="70" xfId="11" applyFont="1" applyBorder="1" applyAlignment="1">
      <alignment vertical="center"/>
    </xf>
    <xf numFmtId="10" fontId="45" fillId="0" borderId="70" xfId="6" applyNumberFormat="1" applyFont="1" applyBorder="1" applyAlignment="1">
      <alignment horizontal="center" vertical="center"/>
    </xf>
    <xf numFmtId="180" fontId="45" fillId="0" borderId="70" xfId="15" applyNumberFormat="1" applyFont="1" applyBorder="1" applyAlignment="1">
      <alignment horizontal="center" vertical="center"/>
    </xf>
    <xf numFmtId="190" fontId="45" fillId="0" borderId="102" xfId="16" applyNumberFormat="1" applyFont="1" applyBorder="1" applyAlignment="1">
      <alignment horizontal="right" vertical="center"/>
    </xf>
    <xf numFmtId="10" fontId="48" fillId="2" borderId="70" xfId="18" applyNumberFormat="1" applyFont="1" applyFill="1" applyBorder="1" applyAlignment="1">
      <alignment horizontal="center" vertical="center"/>
    </xf>
    <xf numFmtId="214" fontId="45" fillId="0" borderId="102" xfId="11" applyNumberFormat="1" applyFont="1" applyBorder="1" applyAlignment="1">
      <alignment vertical="center"/>
    </xf>
    <xf numFmtId="4" fontId="8" fillId="0" borderId="70" xfId="14" applyNumberFormat="1" applyFont="1" applyBorder="1" applyAlignment="1">
      <alignment horizontal="justify" vertical="center"/>
    </xf>
    <xf numFmtId="174" fontId="8" fillId="0" borderId="70" xfId="9" applyNumberFormat="1" applyFont="1" applyBorder="1" applyAlignment="1">
      <alignment horizontal="center" vertical="center"/>
    </xf>
    <xf numFmtId="0" fontId="2" fillId="0" borderId="0" xfId="0" applyFont="1"/>
    <xf numFmtId="4" fontId="8" fillId="0" borderId="104" xfId="14" applyNumberFormat="1" applyFont="1" applyBorder="1" applyAlignment="1">
      <alignment vertical="center"/>
    </xf>
    <xf numFmtId="4" fontId="8" fillId="0" borderId="104" xfId="14" applyNumberFormat="1" applyFont="1" applyBorder="1" applyAlignment="1">
      <alignment horizontal="center" vertical="center"/>
    </xf>
    <xf numFmtId="190" fontId="2" fillId="0" borderId="0" xfId="0" applyNumberFormat="1" applyFont="1" applyAlignment="1">
      <alignment horizontal="right"/>
    </xf>
    <xf numFmtId="4" fontId="8" fillId="0" borderId="48" xfId="14" applyNumberFormat="1" applyFont="1" applyBorder="1" applyAlignment="1">
      <alignment horizontal="center" vertical="center"/>
    </xf>
    <xf numFmtId="180" fontId="8" fillId="0" borderId="39" xfId="15" applyNumberFormat="1" applyFont="1" applyBorder="1" applyAlignment="1">
      <alignment horizontal="center" vertical="center"/>
    </xf>
    <xf numFmtId="190" fontId="8" fillId="0" borderId="34" xfId="16" applyNumberFormat="1" applyFont="1" applyBorder="1" applyAlignment="1">
      <alignment horizontal="right" vertical="center"/>
    </xf>
    <xf numFmtId="4" fontId="8" fillId="0" borderId="7" xfId="14" applyNumberFormat="1" applyFont="1" applyBorder="1" applyAlignment="1">
      <alignment horizontal="center" vertical="center"/>
    </xf>
    <xf numFmtId="4" fontId="8" fillId="0" borderId="0" xfId="14" applyNumberFormat="1" applyFont="1" applyAlignment="1">
      <alignment horizontal="center" vertical="center"/>
    </xf>
    <xf numFmtId="180" fontId="8" fillId="0" borderId="0" xfId="15" applyNumberFormat="1" applyFont="1" applyBorder="1" applyAlignment="1">
      <alignment horizontal="center" vertical="center"/>
    </xf>
    <xf numFmtId="190" fontId="8" fillId="0" borderId="8" xfId="16" applyNumberFormat="1" applyFont="1" applyBorder="1" applyAlignment="1">
      <alignment horizontal="right" vertical="center"/>
    </xf>
    <xf numFmtId="190" fontId="8" fillId="0" borderId="34" xfId="16" applyNumberFormat="1" applyFont="1" applyFill="1" applyBorder="1" applyAlignment="1">
      <alignment horizontal="right" vertical="center"/>
    </xf>
    <xf numFmtId="4" fontId="8" fillId="0" borderId="14" xfId="14" applyNumberFormat="1" applyFont="1" applyBorder="1" applyAlignment="1">
      <alignment horizontal="center" vertical="center" wrapText="1"/>
    </xf>
    <xf numFmtId="4" fontId="8" fillId="0" borderId="14" xfId="14" applyNumberFormat="1" applyFont="1" applyBorder="1" applyAlignment="1">
      <alignment vertical="center" wrapText="1"/>
    </xf>
    <xf numFmtId="0" fontId="8" fillId="0" borderId="32" xfId="14" applyFont="1" applyBorder="1" applyAlignment="1">
      <alignment horizontal="center" vertical="center" wrapText="1"/>
    </xf>
    <xf numFmtId="190" fontId="8" fillId="0" borderId="16" xfId="16" applyNumberFormat="1" applyFont="1" applyBorder="1" applyAlignment="1">
      <alignment horizontal="right" vertical="center"/>
    </xf>
    <xf numFmtId="4" fontId="114" fillId="29" borderId="0" xfId="0" applyNumberFormat="1" applyFont="1" applyFill="1" applyAlignment="1">
      <alignment horizontal="center" vertical="top"/>
    </xf>
    <xf numFmtId="4" fontId="114" fillId="29" borderId="0" xfId="0" applyNumberFormat="1" applyFont="1" applyFill="1" applyAlignment="1">
      <alignment horizontal="left" vertical="top"/>
    </xf>
    <xf numFmtId="1" fontId="114" fillId="43" borderId="0" xfId="0" applyNumberFormat="1" applyFont="1" applyFill="1" applyAlignment="1">
      <alignment vertical="center"/>
    </xf>
    <xf numFmtId="1" fontId="114" fillId="43" borderId="0" xfId="0" applyNumberFormat="1" applyFont="1" applyFill="1" applyAlignment="1">
      <alignment horizontal="center" vertical="center"/>
    </xf>
    <xf numFmtId="0" fontId="114" fillId="47" borderId="0" xfId="0" applyFont="1" applyFill="1" applyAlignment="1">
      <alignment horizontal="center" vertical="center"/>
    </xf>
    <xf numFmtId="0" fontId="46" fillId="0" borderId="0" xfId="0" applyFont="1"/>
    <xf numFmtId="0" fontId="46" fillId="0" borderId="55" xfId="0" applyFont="1" applyBorder="1"/>
    <xf numFmtId="0" fontId="47" fillId="19" borderId="63" xfId="0" applyFont="1" applyFill="1" applyBorder="1" applyAlignment="1">
      <alignment horizontal="center" vertical="center"/>
    </xf>
    <xf numFmtId="0" fontId="8" fillId="0" borderId="70" xfId="0" applyFont="1" applyBorder="1" applyAlignment="1">
      <alignment horizontal="center"/>
    </xf>
    <xf numFmtId="0" fontId="47" fillId="19" borderId="49" xfId="0" applyFont="1" applyFill="1" applyBorder="1" applyAlignment="1">
      <alignment horizontal="center" vertical="center"/>
    </xf>
    <xf numFmtId="10" fontId="95" fillId="0" borderId="14" xfId="18" applyNumberFormat="1" applyFont="1" applyBorder="1" applyAlignment="1">
      <alignment horizontal="center" vertical="center"/>
    </xf>
    <xf numFmtId="208" fontId="95" fillId="0" borderId="34" xfId="369" applyNumberFormat="1" applyFont="1" applyBorder="1" applyAlignment="1">
      <alignment vertical="center"/>
    </xf>
    <xf numFmtId="10" fontId="95" fillId="0" borderId="0" xfId="18" applyNumberFormat="1" applyFont="1" applyAlignment="1">
      <alignment vertical="center"/>
    </xf>
    <xf numFmtId="170" fontId="95" fillId="0" borderId="0" xfId="30" applyFont="1" applyAlignment="1">
      <alignment vertical="center"/>
    </xf>
    <xf numFmtId="2" fontId="95" fillId="0" borderId="14" xfId="29" applyNumberFormat="1" applyFont="1" applyBorder="1" applyAlignment="1">
      <alignment horizontal="center" vertical="center"/>
    </xf>
    <xf numFmtId="0" fontId="118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0" fontId="118" fillId="0" borderId="0" xfId="0" applyFont="1"/>
    <xf numFmtId="166" fontId="118" fillId="0" borderId="0" xfId="1" applyFont="1" applyAlignment="1">
      <alignment vertical="center"/>
    </xf>
    <xf numFmtId="0" fontId="118" fillId="0" borderId="0" xfId="0" applyFont="1" applyAlignment="1">
      <alignment vertical="center"/>
    </xf>
    <xf numFmtId="0" fontId="39" fillId="0" borderId="2" xfId="0" applyFont="1" applyBorder="1" applyAlignment="1">
      <alignment vertical="center" wrapText="1"/>
    </xf>
    <xf numFmtId="0" fontId="39" fillId="0" borderId="24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120" fillId="0" borderId="14" xfId="0" applyFont="1" applyBorder="1" applyAlignment="1">
      <alignment horizontal="center" vertical="center" wrapText="1"/>
    </xf>
    <xf numFmtId="164" fontId="39" fillId="0" borderId="14" xfId="0" applyNumberFormat="1" applyFont="1" applyBorder="1" applyAlignment="1">
      <alignment horizontal="center" vertical="center" wrapText="1"/>
    </xf>
    <xf numFmtId="0" fontId="39" fillId="0" borderId="14" xfId="0" applyFont="1" applyBorder="1" applyAlignment="1">
      <alignment horizontal="right" vertical="center" wrapText="1"/>
    </xf>
    <xf numFmtId="166" fontId="121" fillId="2" borderId="34" xfId="1" applyFont="1" applyFill="1" applyBorder="1" applyAlignment="1">
      <alignment horizontal="center" vertical="center" wrapText="1"/>
    </xf>
    <xf numFmtId="164" fontId="39" fillId="0" borderId="63" xfId="0" applyNumberFormat="1" applyFont="1" applyBorder="1" applyAlignment="1">
      <alignment horizontal="center" vertical="center" wrapText="1"/>
    </xf>
    <xf numFmtId="164" fontId="39" fillId="0" borderId="63" xfId="0" applyNumberFormat="1" applyFont="1" applyBorder="1" applyAlignment="1">
      <alignment horizontal="right" vertical="center" wrapText="1"/>
    </xf>
    <xf numFmtId="164" fontId="39" fillId="0" borderId="53" xfId="0" applyNumberFormat="1" applyFont="1" applyBorder="1" applyAlignment="1">
      <alignment horizontal="center" vertical="center" wrapText="1"/>
    </xf>
    <xf numFmtId="0" fontId="122" fillId="0" borderId="24" xfId="0" quotePrefix="1" applyFont="1" applyBorder="1" applyAlignment="1">
      <alignment horizontal="center" vertical="center"/>
    </xf>
    <xf numFmtId="4" fontId="122" fillId="2" borderId="14" xfId="2" applyNumberFormat="1" applyFont="1" applyFill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9" fillId="8" borderId="24" xfId="0" applyFont="1" applyFill="1" applyBorder="1" applyAlignment="1">
      <alignment horizontal="center" vertical="center"/>
    </xf>
    <xf numFmtId="0" fontId="39" fillId="8" borderId="49" xfId="0" applyFont="1" applyFill="1" applyBorder="1" applyAlignment="1">
      <alignment horizontal="justify" vertical="center"/>
    </xf>
    <xf numFmtId="164" fontId="39" fillId="8" borderId="49" xfId="0" applyNumberFormat="1" applyFont="1" applyFill="1" applyBorder="1" applyAlignment="1">
      <alignment vertical="center"/>
    </xf>
    <xf numFmtId="164" fontId="39" fillId="8" borderId="14" xfId="0" applyNumberFormat="1" applyFont="1" applyFill="1" applyBorder="1" applyAlignment="1">
      <alignment vertical="center"/>
    </xf>
    <xf numFmtId="164" fontId="39" fillId="8" borderId="49" xfId="0" applyNumberFormat="1" applyFont="1" applyFill="1" applyBorder="1" applyAlignment="1">
      <alignment horizontal="right" vertical="center"/>
    </xf>
    <xf numFmtId="164" fontId="39" fillId="8" borderId="57" xfId="0" applyNumberFormat="1" applyFont="1" applyFill="1" applyBorder="1" applyAlignment="1">
      <alignment vertical="center"/>
    </xf>
    <xf numFmtId="4" fontId="122" fillId="2" borderId="49" xfId="2" applyNumberFormat="1" applyFont="1" applyFill="1" applyBorder="1" applyAlignment="1">
      <alignment horizontal="center" vertical="center"/>
    </xf>
    <xf numFmtId="0" fontId="122" fillId="0" borderId="82" xfId="0" quotePrefix="1" applyFont="1" applyBorder="1" applyAlignment="1">
      <alignment horizontal="center" vertical="center"/>
    </xf>
    <xf numFmtId="0" fontId="122" fillId="0" borderId="123" xfId="0" quotePrefix="1" applyFont="1" applyBorder="1" applyAlignment="1">
      <alignment horizontal="center" vertical="center"/>
    </xf>
    <xf numFmtId="0" fontId="39" fillId="8" borderId="27" xfId="0" applyFont="1" applyFill="1" applyBorder="1" applyAlignment="1">
      <alignment horizontal="center" vertical="center"/>
    </xf>
    <xf numFmtId="0" fontId="39" fillId="8" borderId="32" xfId="0" applyFont="1" applyFill="1" applyBorder="1" applyAlignment="1">
      <alignment horizontal="center" vertical="center"/>
    </xf>
    <xf numFmtId="4" fontId="120" fillId="8" borderId="32" xfId="0" applyNumberFormat="1" applyFont="1" applyFill="1" applyBorder="1" applyAlignment="1">
      <alignment horizontal="center" vertical="center"/>
    </xf>
    <xf numFmtId="164" fontId="39" fillId="8" borderId="32" xfId="0" applyNumberFormat="1" applyFont="1" applyFill="1" applyBorder="1" applyAlignment="1">
      <alignment horizontal="center" vertical="center"/>
    </xf>
    <xf numFmtId="4" fontId="122" fillId="0" borderId="0" xfId="0" applyNumberFormat="1" applyFont="1" applyAlignment="1">
      <alignment horizontal="center" vertical="center"/>
    </xf>
    <xf numFmtId="164" fontId="118" fillId="0" borderId="0" xfId="0" applyNumberFormat="1" applyFont="1" applyAlignment="1">
      <alignment vertical="center"/>
    </xf>
    <xf numFmtId="164" fontId="118" fillId="0" borderId="0" xfId="0" applyNumberFormat="1" applyFont="1" applyAlignment="1">
      <alignment horizontal="right" vertical="center"/>
    </xf>
    <xf numFmtId="0" fontId="123" fillId="0" borderId="0" xfId="0" applyFont="1" applyAlignment="1">
      <alignment vertical="center"/>
    </xf>
    <xf numFmtId="0" fontId="124" fillId="0" borderId="0" xfId="0" applyFont="1" applyAlignment="1">
      <alignment vertical="center"/>
    </xf>
    <xf numFmtId="0" fontId="120" fillId="0" borderId="2" xfId="0" applyFont="1" applyBorder="1" applyAlignment="1">
      <alignment vertical="center" wrapText="1"/>
    </xf>
    <xf numFmtId="0" fontId="120" fillId="0" borderId="6" xfId="0" applyFont="1" applyBorder="1" applyAlignment="1">
      <alignment vertical="center" wrapText="1"/>
    </xf>
    <xf numFmtId="1" fontId="115" fillId="0" borderId="7" xfId="0" applyNumberFormat="1" applyFont="1" applyBorder="1" applyAlignment="1">
      <alignment vertical="center"/>
    </xf>
    <xf numFmtId="4" fontId="115" fillId="0" borderId="0" xfId="0" applyNumberFormat="1" applyFont="1" applyAlignment="1">
      <alignment horizontal="center" vertical="center"/>
    </xf>
    <xf numFmtId="4" fontId="114" fillId="0" borderId="0" xfId="0" applyNumberFormat="1" applyFont="1" applyAlignment="1">
      <alignment horizontal="center" vertical="center"/>
    </xf>
    <xf numFmtId="191" fontId="125" fillId="0" borderId="0" xfId="73" applyNumberFormat="1" applyFont="1" applyFill="1" applyBorder="1" applyAlignment="1">
      <alignment horizontal="right" vertical="center"/>
    </xf>
    <xf numFmtId="4" fontId="115" fillId="0" borderId="65" xfId="0" applyNumberFormat="1" applyFont="1" applyBorder="1" applyAlignment="1">
      <alignment horizontal="center" vertical="center"/>
    </xf>
    <xf numFmtId="4" fontId="115" fillId="0" borderId="8" xfId="0" applyNumberFormat="1" applyFont="1" applyBorder="1" applyAlignment="1">
      <alignment horizontal="center" vertical="center"/>
    </xf>
    <xf numFmtId="1" fontId="114" fillId="13" borderId="7" xfId="0" applyNumberFormat="1" applyFont="1" applyFill="1" applyBorder="1" applyAlignment="1">
      <alignment vertical="center"/>
    </xf>
    <xf numFmtId="4" fontId="115" fillId="13" borderId="0" xfId="0" applyNumberFormat="1" applyFont="1" applyFill="1" applyAlignment="1">
      <alignment horizontal="center" vertical="center"/>
    </xf>
    <xf numFmtId="4" fontId="114" fillId="13" borderId="0" xfId="0" applyNumberFormat="1" applyFont="1" applyFill="1" applyAlignment="1">
      <alignment horizontal="center" vertical="center"/>
    </xf>
    <xf numFmtId="191" fontId="125" fillId="24" borderId="0" xfId="73" applyNumberFormat="1" applyFont="1" applyFill="1" applyBorder="1" applyAlignment="1">
      <alignment horizontal="right" vertical="center"/>
    </xf>
    <xf numFmtId="4" fontId="115" fillId="13" borderId="65" xfId="0" applyNumberFormat="1" applyFont="1" applyFill="1" applyBorder="1" applyAlignment="1">
      <alignment horizontal="center" vertical="center"/>
    </xf>
    <xf numFmtId="4" fontId="115" fillId="13" borderId="8" xfId="0" applyNumberFormat="1" applyFont="1" applyFill="1" applyBorder="1" applyAlignment="1">
      <alignment horizontal="center" vertical="center"/>
    </xf>
    <xf numFmtId="0" fontId="114" fillId="3" borderId="99" xfId="0" applyFont="1" applyFill="1" applyBorder="1" applyAlignment="1">
      <alignment horizontal="left" vertical="center"/>
    </xf>
    <xf numFmtId="0" fontId="114" fillId="3" borderId="100" xfId="0" applyFont="1" applyFill="1" applyBorder="1" applyAlignment="1">
      <alignment vertical="center"/>
    </xf>
    <xf numFmtId="0" fontId="115" fillId="3" borderId="70" xfId="0" applyFont="1" applyFill="1" applyBorder="1" applyAlignment="1">
      <alignment horizontal="center" vertical="center" wrapText="1"/>
    </xf>
    <xf numFmtId="17" fontId="115" fillId="3" borderId="102" xfId="0" applyNumberFormat="1" applyFont="1" applyFill="1" applyBorder="1" applyAlignment="1">
      <alignment horizontal="center" vertical="center"/>
    </xf>
    <xf numFmtId="0" fontId="114" fillId="18" borderId="101" xfId="0" applyFont="1" applyFill="1" applyBorder="1" applyAlignment="1">
      <alignment horizontal="center" vertical="center" wrapText="1"/>
    </xf>
    <xf numFmtId="0" fontId="114" fillId="18" borderId="102" xfId="0" applyFont="1" applyFill="1" applyBorder="1" applyAlignment="1">
      <alignment horizontal="center" vertical="center" wrapText="1"/>
    </xf>
    <xf numFmtId="183" fontId="114" fillId="2" borderId="101" xfId="0" applyNumberFormat="1" applyFont="1" applyFill="1" applyBorder="1" applyAlignment="1">
      <alignment horizontal="center" vertical="center"/>
    </xf>
    <xf numFmtId="2" fontId="114" fillId="18" borderId="133" xfId="0" applyNumberFormat="1" applyFont="1" applyFill="1" applyBorder="1" applyAlignment="1">
      <alignment vertical="center"/>
    </xf>
    <xf numFmtId="2" fontId="114" fillId="18" borderId="55" xfId="0" applyNumberFormat="1" applyFont="1" applyFill="1" applyBorder="1" applyAlignment="1">
      <alignment vertical="center"/>
    </xf>
    <xf numFmtId="2" fontId="114" fillId="18" borderId="49" xfId="0" applyNumberFormat="1" applyFont="1" applyFill="1" applyBorder="1" applyAlignment="1">
      <alignment horizontal="center" vertical="center"/>
    </xf>
    <xf numFmtId="191" fontId="114" fillId="18" borderId="51" xfId="73" applyNumberFormat="1" applyFont="1" applyFill="1" applyBorder="1" applyAlignment="1">
      <alignment horizontal="center" vertical="center"/>
    </xf>
    <xf numFmtId="4" fontId="115" fillId="2" borderId="65" xfId="0" applyNumberFormat="1" applyFont="1" applyFill="1" applyBorder="1" applyAlignment="1">
      <alignment horizontal="center" vertical="center"/>
    </xf>
    <xf numFmtId="173" fontId="122" fillId="2" borderId="14" xfId="2" applyNumberFormat="1" applyFont="1" applyFill="1" applyBorder="1" applyAlignment="1">
      <alignment horizontal="right" vertical="center"/>
    </xf>
    <xf numFmtId="173" fontId="122" fillId="0" borderId="14" xfId="2" applyNumberFormat="1" applyFont="1" applyFill="1" applyBorder="1" applyAlignment="1">
      <alignment horizontal="right" vertical="center"/>
    </xf>
    <xf numFmtId="1" fontId="115" fillId="0" borderId="120" xfId="0" applyNumberFormat="1" applyFont="1" applyBorder="1" applyAlignment="1">
      <alignment vertical="center"/>
    </xf>
    <xf numFmtId="4" fontId="115" fillId="0" borderId="63" xfId="0" applyNumberFormat="1" applyFont="1" applyBorder="1" applyAlignment="1">
      <alignment horizontal="center" vertical="center"/>
    </xf>
    <xf numFmtId="4" fontId="114" fillId="0" borderId="63" xfId="0" applyNumberFormat="1" applyFont="1" applyBorder="1" applyAlignment="1">
      <alignment horizontal="center" vertical="center"/>
    </xf>
    <xf numFmtId="191" fontId="125" fillId="16" borderId="116" xfId="73" applyNumberFormat="1" applyFont="1" applyFill="1" applyBorder="1" applyAlignment="1">
      <alignment horizontal="right" vertical="center"/>
    </xf>
    <xf numFmtId="173" fontId="115" fillId="0" borderId="25" xfId="354" applyNumberFormat="1" applyFont="1" applyFill="1" applyBorder="1" applyAlignment="1">
      <alignment horizontal="right" vertical="center"/>
    </xf>
    <xf numFmtId="173" fontId="122" fillId="0" borderId="14" xfId="2" applyNumberFormat="1" applyFont="1" applyBorder="1" applyAlignment="1">
      <alignment horizontal="right" vertical="center"/>
    </xf>
    <xf numFmtId="1" fontId="115" fillId="0" borderId="0" xfId="0" applyNumberFormat="1" applyFont="1" applyAlignment="1">
      <alignment vertical="center"/>
    </xf>
    <xf numFmtId="4" fontId="115" fillId="29" borderId="0" xfId="0" applyNumberFormat="1" applyFont="1" applyFill="1" applyAlignment="1">
      <alignment horizontal="center" vertical="center"/>
    </xf>
    <xf numFmtId="4" fontId="114" fillId="29" borderId="0" xfId="0" applyNumberFormat="1" applyFont="1" applyFill="1" applyAlignment="1">
      <alignment horizontal="center" vertical="center"/>
    </xf>
    <xf numFmtId="191" fontId="125" fillId="29" borderId="0" xfId="73" applyNumberFormat="1" applyFont="1" applyFill="1" applyAlignment="1">
      <alignment horizontal="right" vertical="center"/>
    </xf>
    <xf numFmtId="183" fontId="114" fillId="2" borderId="101" xfId="0" quotePrefix="1" applyNumberFormat="1" applyFont="1" applyFill="1" applyBorder="1" applyAlignment="1">
      <alignment horizontal="center" vertical="center"/>
    </xf>
    <xf numFmtId="2" fontId="120" fillId="18" borderId="128" xfId="0" applyNumberFormat="1" applyFont="1" applyFill="1" applyBorder="1" applyAlignment="1">
      <alignment vertical="center"/>
    </xf>
    <xf numFmtId="2" fontId="120" fillId="18" borderId="49" xfId="0" applyNumberFormat="1" applyFont="1" applyFill="1" applyBorder="1" applyAlignment="1">
      <alignment horizontal="center" vertical="center" wrapText="1"/>
    </xf>
    <xf numFmtId="191" fontId="120" fillId="18" borderId="49" xfId="73" applyNumberFormat="1" applyFont="1" applyFill="1" applyBorder="1" applyAlignment="1">
      <alignment horizontal="center" vertical="center"/>
    </xf>
    <xf numFmtId="173" fontId="122" fillId="2" borderId="14" xfId="2" applyNumberFormat="1" applyFont="1" applyFill="1" applyBorder="1" applyAlignment="1">
      <alignment horizontal="left" vertical="center"/>
    </xf>
    <xf numFmtId="1" fontId="115" fillId="0" borderId="110" xfId="0" applyNumberFormat="1" applyFont="1" applyBorder="1" applyAlignment="1">
      <alignment vertical="center"/>
    </xf>
    <xf numFmtId="4" fontId="115" fillId="0" borderId="10" xfId="0" applyNumberFormat="1" applyFont="1" applyBorder="1" applyAlignment="1">
      <alignment horizontal="center" vertical="center"/>
    </xf>
    <xf numFmtId="4" fontId="114" fillId="0" borderId="10" xfId="0" applyNumberFormat="1" applyFont="1" applyBorder="1" applyAlignment="1">
      <alignment horizontal="center" vertical="center"/>
    </xf>
    <xf numFmtId="191" fontId="125" fillId="16" borderId="90" xfId="73" applyNumberFormat="1" applyFont="1" applyFill="1" applyBorder="1" applyAlignment="1">
      <alignment horizontal="right" vertical="center"/>
    </xf>
    <xf numFmtId="2" fontId="120" fillId="18" borderId="49" xfId="0" applyNumberFormat="1" applyFont="1" applyFill="1" applyBorder="1" applyAlignment="1">
      <alignment horizontal="center" vertical="center"/>
    </xf>
    <xf numFmtId="168" fontId="122" fillId="0" borderId="14" xfId="342" applyFont="1" applyFill="1" applyBorder="1" applyAlignment="1">
      <alignment horizontal="right" vertical="center"/>
    </xf>
    <xf numFmtId="2" fontId="89" fillId="0" borderId="55" xfId="0" applyNumberFormat="1" applyFont="1" applyBorder="1"/>
    <xf numFmtId="168" fontId="122" fillId="0" borderId="14" xfId="342" applyFont="1" applyBorder="1" applyAlignment="1">
      <alignment horizontal="right" vertical="center"/>
    </xf>
    <xf numFmtId="1" fontId="115" fillId="0" borderId="87" xfId="0" applyNumberFormat="1" applyFont="1" applyBorder="1" applyAlignment="1">
      <alignment vertical="center"/>
    </xf>
    <xf numFmtId="4" fontId="115" fillId="0" borderId="112" xfId="0" applyNumberFormat="1" applyFont="1" applyBorder="1" applyAlignment="1">
      <alignment horizontal="center" vertical="center"/>
    </xf>
    <xf numFmtId="4" fontId="115" fillId="0" borderId="121" xfId="0" applyNumberFormat="1" applyFont="1" applyBorder="1" applyAlignment="1">
      <alignment horizontal="center" vertical="center"/>
    </xf>
    <xf numFmtId="4" fontId="114" fillId="0" borderId="121" xfId="0" applyNumberFormat="1" applyFont="1" applyBorder="1" applyAlignment="1">
      <alignment horizontal="center" vertical="center"/>
    </xf>
    <xf numFmtId="191" fontId="125" fillId="16" borderId="84" xfId="73" applyNumberFormat="1" applyFont="1" applyFill="1" applyBorder="1" applyAlignment="1">
      <alignment horizontal="right" vertical="center"/>
    </xf>
    <xf numFmtId="1" fontId="126" fillId="27" borderId="14" xfId="371" applyNumberFormat="1" applyFont="1" applyFill="1" applyBorder="1" applyAlignment="1">
      <alignment horizontal="center" vertical="center" wrapText="1"/>
    </xf>
    <xf numFmtId="1" fontId="126" fillId="27" borderId="14" xfId="371" applyNumberFormat="1" applyFont="1" applyFill="1" applyBorder="1" applyAlignment="1">
      <alignment horizontal="center" vertical="center"/>
    </xf>
    <xf numFmtId="2" fontId="126" fillId="27" borderId="14" xfId="371" applyNumberFormat="1" applyFont="1" applyFill="1" applyBorder="1" applyAlignment="1">
      <alignment horizontal="right" vertical="center"/>
    </xf>
    <xf numFmtId="2" fontId="89" fillId="0" borderId="25" xfId="2" applyNumberFormat="1" applyFont="1" applyFill="1" applyBorder="1" applyAlignment="1">
      <alignment horizontal="right" vertical="center"/>
    </xf>
    <xf numFmtId="191" fontId="125" fillId="29" borderId="0" xfId="73" applyNumberFormat="1" applyFont="1" applyFill="1" applyBorder="1" applyAlignment="1">
      <alignment horizontal="right" vertical="center"/>
    </xf>
    <xf numFmtId="2" fontId="122" fillId="0" borderId="14" xfId="2" applyNumberFormat="1" applyFont="1" applyFill="1" applyBorder="1" applyAlignment="1">
      <alignment horizontal="right" vertical="center"/>
    </xf>
    <xf numFmtId="173" fontId="122" fillId="2" borderId="63" xfId="2" applyNumberFormat="1" applyFont="1" applyFill="1" applyBorder="1" applyAlignment="1">
      <alignment horizontal="right" vertical="center"/>
    </xf>
    <xf numFmtId="168" fontId="122" fillId="0" borderId="14" xfId="2" applyNumberFormat="1" applyFont="1" applyFill="1" applyBorder="1" applyAlignment="1">
      <alignment horizontal="right" vertical="center"/>
    </xf>
    <xf numFmtId="173" fontId="120" fillId="2" borderId="14" xfId="2" applyNumberFormat="1" applyFont="1" applyFill="1" applyBorder="1" applyAlignment="1">
      <alignment horizontal="left" vertical="center"/>
    </xf>
    <xf numFmtId="173" fontId="120" fillId="2" borderId="14" xfId="2" applyNumberFormat="1" applyFont="1" applyFill="1" applyBorder="1" applyAlignment="1">
      <alignment horizontal="right" vertical="center"/>
    </xf>
    <xf numFmtId="0" fontId="126" fillId="27" borderId="95" xfId="0" applyFont="1" applyFill="1" applyBorder="1" applyAlignment="1">
      <alignment vertical="center"/>
    </xf>
    <xf numFmtId="0" fontId="89" fillId="27" borderId="39" xfId="0" applyFont="1" applyFill="1" applyBorder="1" applyAlignment="1">
      <alignment vertical="center"/>
    </xf>
    <xf numFmtId="0" fontId="89" fillId="0" borderId="39" xfId="0" applyFont="1" applyBorder="1"/>
    <xf numFmtId="0" fontId="126" fillId="27" borderId="95" xfId="0" applyFont="1" applyFill="1" applyBorder="1"/>
    <xf numFmtId="0" fontId="89" fillId="27" borderId="39" xfId="0" applyFont="1" applyFill="1" applyBorder="1"/>
    <xf numFmtId="0" fontId="126" fillId="27" borderId="128" xfId="0" applyFont="1" applyFill="1" applyBorder="1"/>
    <xf numFmtId="0" fontId="89" fillId="27" borderId="55" xfId="0" applyFont="1" applyFill="1" applyBorder="1"/>
    <xf numFmtId="0" fontId="115" fillId="0" borderId="101" xfId="0" quotePrefix="1" applyFont="1" applyBorder="1" applyAlignment="1">
      <alignment horizontal="center" vertical="center"/>
    </xf>
    <xf numFmtId="2" fontId="122" fillId="0" borderId="14" xfId="2" applyNumberFormat="1" applyFont="1" applyBorder="1" applyAlignment="1">
      <alignment horizontal="right" vertical="center"/>
    </xf>
    <xf numFmtId="168" fontId="122" fillId="0" borderId="0" xfId="2" applyNumberFormat="1" applyFont="1" applyFill="1" applyBorder="1" applyAlignment="1">
      <alignment horizontal="right" vertical="center"/>
    </xf>
    <xf numFmtId="168" fontId="122" fillId="0" borderId="14" xfId="2" applyNumberFormat="1" applyFont="1" applyBorder="1" applyAlignment="1">
      <alignment horizontal="right" vertical="center"/>
    </xf>
    <xf numFmtId="173" fontId="89" fillId="27" borderId="14" xfId="2" applyNumberFormat="1" applyFont="1" applyFill="1" applyBorder="1" applyAlignment="1">
      <alignment horizontal="right" vertical="center"/>
    </xf>
    <xf numFmtId="191" fontId="114" fillId="18" borderId="132" xfId="73" applyNumberFormat="1" applyFont="1" applyFill="1" applyBorder="1" applyAlignment="1">
      <alignment horizontal="center" vertical="center"/>
    </xf>
    <xf numFmtId="2" fontId="122" fillId="0" borderId="109" xfId="2" applyNumberFormat="1" applyFont="1" applyBorder="1" applyAlignment="1">
      <alignment horizontal="right" vertical="center"/>
    </xf>
    <xf numFmtId="168" fontId="122" fillId="0" borderId="109" xfId="2" applyNumberFormat="1" applyFont="1" applyBorder="1" applyAlignment="1">
      <alignment horizontal="right" vertical="center"/>
    </xf>
    <xf numFmtId="4" fontId="114" fillId="0" borderId="112" xfId="0" applyNumberFormat="1" applyFont="1" applyBorder="1" applyAlignment="1">
      <alignment horizontal="center" vertical="center"/>
    </xf>
    <xf numFmtId="191" fontId="125" fillId="16" borderId="105" xfId="73" applyNumberFormat="1" applyFont="1" applyFill="1" applyBorder="1" applyAlignment="1">
      <alignment horizontal="right" vertical="center"/>
    </xf>
    <xf numFmtId="173" fontId="115" fillId="0" borderId="14" xfId="354" applyNumberFormat="1" applyFont="1" applyFill="1" applyBorder="1" applyAlignment="1">
      <alignment horizontal="right" vertical="center"/>
    </xf>
    <xf numFmtId="173" fontId="122" fillId="2" borderId="14" xfId="2" applyNumberFormat="1" applyFont="1" applyFill="1" applyBorder="1" applyAlignment="1">
      <alignment horizontal="left" vertical="center" wrapText="1"/>
    </xf>
    <xf numFmtId="2" fontId="114" fillId="18" borderId="41" xfId="0" applyNumberFormat="1" applyFont="1" applyFill="1" applyBorder="1" applyAlignment="1">
      <alignment vertical="center"/>
    </xf>
    <xf numFmtId="2" fontId="114" fillId="18" borderId="66" xfId="0" applyNumberFormat="1" applyFont="1" applyFill="1" applyBorder="1" applyAlignment="1">
      <alignment vertical="center"/>
    </xf>
    <xf numFmtId="2" fontId="114" fillId="18" borderId="31" xfId="0" applyNumberFormat="1" applyFont="1" applyFill="1" applyBorder="1" applyAlignment="1">
      <alignment horizontal="center" vertical="center"/>
    </xf>
    <xf numFmtId="191" fontId="114" fillId="18" borderId="155" xfId="73" applyNumberFormat="1" applyFont="1" applyFill="1" applyBorder="1" applyAlignment="1">
      <alignment horizontal="center" vertical="center"/>
    </xf>
    <xf numFmtId="1" fontId="115" fillId="0" borderId="56" xfId="0" applyNumberFormat="1" applyFont="1" applyBorder="1" applyAlignment="1">
      <alignment vertical="center"/>
    </xf>
    <xf numFmtId="4" fontId="115" fillId="0" borderId="32" xfId="0" applyNumberFormat="1" applyFont="1" applyBorder="1" applyAlignment="1">
      <alignment horizontal="center" vertical="center"/>
    </xf>
    <xf numFmtId="4" fontId="114" fillId="0" borderId="32" xfId="0" applyNumberFormat="1" applyFont="1" applyBorder="1" applyAlignment="1">
      <alignment horizontal="center" vertical="center"/>
    </xf>
    <xf numFmtId="191" fontId="125" fillId="16" borderId="156" xfId="73" applyNumberFormat="1" applyFont="1" applyFill="1" applyBorder="1" applyAlignment="1">
      <alignment horizontal="right" vertical="center"/>
    </xf>
    <xf numFmtId="0" fontId="126" fillId="27" borderId="49" xfId="371" applyFont="1" applyFill="1" applyBorder="1" applyAlignment="1">
      <alignment horizontal="center"/>
    </xf>
    <xf numFmtId="2" fontId="126" fillId="27" borderId="14" xfId="371" applyNumberFormat="1" applyFont="1" applyFill="1" applyBorder="1" applyAlignment="1">
      <alignment horizontal="center" vertical="center"/>
    </xf>
    <xf numFmtId="2" fontId="124" fillId="0" borderId="0" xfId="0" applyNumberFormat="1" applyFont="1" applyAlignment="1">
      <alignment vertical="center"/>
    </xf>
    <xf numFmtId="1" fontId="126" fillId="27" borderId="128" xfId="0" applyNumberFormat="1" applyFont="1" applyFill="1" applyBorder="1"/>
    <xf numFmtId="1" fontId="126" fillId="27" borderId="49" xfId="0" applyNumberFormat="1" applyFont="1" applyFill="1" applyBorder="1"/>
    <xf numFmtId="2" fontId="126" fillId="27" borderId="49" xfId="0" applyNumberFormat="1" applyFont="1" applyFill="1" applyBorder="1"/>
    <xf numFmtId="191" fontId="125" fillId="16" borderId="71" xfId="73" applyNumberFormat="1" applyFont="1" applyFill="1" applyBorder="1" applyAlignment="1">
      <alignment horizontal="right" vertical="center"/>
    </xf>
    <xf numFmtId="0" fontId="114" fillId="3" borderId="49" xfId="0" applyFont="1" applyFill="1" applyBorder="1" applyAlignment="1">
      <alignment horizontal="left" vertical="center"/>
    </xf>
    <xf numFmtId="0" fontId="114" fillId="3" borderId="57" xfId="0" applyFont="1" applyFill="1" applyBorder="1" applyAlignment="1">
      <alignment vertical="center"/>
    </xf>
    <xf numFmtId="0" fontId="115" fillId="3" borderId="63" xfId="0" applyFont="1" applyFill="1" applyBorder="1" applyAlignment="1">
      <alignment horizontal="center" vertical="center" wrapText="1"/>
    </xf>
    <xf numFmtId="17" fontId="115" fillId="3" borderId="53" xfId="0" applyNumberFormat="1" applyFont="1" applyFill="1" applyBorder="1" applyAlignment="1">
      <alignment horizontal="center" vertical="center"/>
    </xf>
    <xf numFmtId="0" fontId="114" fillId="18" borderId="24" xfId="0" applyFont="1" applyFill="1" applyBorder="1" applyAlignment="1">
      <alignment horizontal="center" vertical="center" wrapText="1"/>
    </xf>
    <xf numFmtId="0" fontId="114" fillId="18" borderId="34" xfId="0" applyFont="1" applyFill="1" applyBorder="1" applyAlignment="1">
      <alignment horizontal="center" vertical="center" wrapText="1"/>
    </xf>
    <xf numFmtId="183" fontId="114" fillId="2" borderId="24" xfId="0" applyNumberFormat="1" applyFont="1" applyFill="1" applyBorder="1" applyAlignment="1">
      <alignment horizontal="center" vertical="center"/>
    </xf>
    <xf numFmtId="2" fontId="114" fillId="18" borderId="40" xfId="0" applyNumberFormat="1" applyFont="1" applyFill="1" applyBorder="1" applyAlignment="1">
      <alignment vertical="center"/>
    </xf>
    <xf numFmtId="2" fontId="114" fillId="18" borderId="39" xfId="0" applyNumberFormat="1" applyFont="1" applyFill="1" applyBorder="1" applyAlignment="1">
      <alignment vertical="center"/>
    </xf>
    <xf numFmtId="2" fontId="114" fillId="18" borderId="14" xfId="0" applyNumberFormat="1" applyFont="1" applyFill="1" applyBorder="1" applyAlignment="1">
      <alignment horizontal="center" vertical="center"/>
    </xf>
    <xf numFmtId="191" fontId="114" fillId="18" borderId="25" xfId="73" applyNumberFormat="1" applyFont="1" applyFill="1" applyBorder="1" applyAlignment="1">
      <alignment horizontal="center" vertical="center"/>
    </xf>
    <xf numFmtId="0" fontId="114" fillId="3" borderId="31" xfId="0" applyFont="1" applyFill="1" applyBorder="1" applyAlignment="1">
      <alignment horizontal="left" vertical="center"/>
    </xf>
    <xf numFmtId="0" fontId="114" fillId="3" borderId="33" xfId="0" applyFont="1" applyFill="1" applyBorder="1" applyAlignment="1">
      <alignment vertical="center"/>
    </xf>
    <xf numFmtId="4" fontId="115" fillId="2" borderId="8" xfId="0" applyNumberFormat="1" applyFont="1" applyFill="1" applyBorder="1" applyAlignment="1">
      <alignment horizontal="center" vertical="center"/>
    </xf>
    <xf numFmtId="173" fontId="122" fillId="2" borderId="68" xfId="2" applyNumberFormat="1" applyFont="1" applyFill="1" applyBorder="1" applyAlignment="1">
      <alignment horizontal="right" vertical="center"/>
    </xf>
    <xf numFmtId="2" fontId="122" fillId="0" borderId="63" xfId="2" applyNumberFormat="1" applyFont="1" applyFill="1" applyBorder="1" applyAlignment="1">
      <alignment horizontal="right" vertical="center"/>
    </xf>
    <xf numFmtId="173" fontId="122" fillId="2" borderId="14" xfId="2" applyNumberFormat="1" applyFont="1" applyFill="1" applyBorder="1" applyAlignment="1">
      <alignment horizontal="right"/>
    </xf>
    <xf numFmtId="2" fontId="122" fillId="0" borderId="70" xfId="2" applyNumberFormat="1" applyFont="1" applyFill="1" applyBorder="1" applyAlignment="1">
      <alignment horizontal="right" vertical="center"/>
    </xf>
    <xf numFmtId="1" fontId="115" fillId="0" borderId="52" xfId="0" applyNumberFormat="1" applyFont="1" applyBorder="1" applyAlignment="1">
      <alignment vertical="center"/>
    </xf>
    <xf numFmtId="2" fontId="114" fillId="18" borderId="49" xfId="0" applyNumberFormat="1" applyFont="1" applyFill="1" applyBorder="1" applyAlignment="1">
      <alignment vertical="center" wrapText="1"/>
    </xf>
    <xf numFmtId="2" fontId="114" fillId="18" borderId="49" xfId="0" applyNumberFormat="1" applyFont="1" applyFill="1" applyBorder="1" applyAlignment="1">
      <alignment horizontal="center" vertical="center" wrapText="1"/>
    </xf>
    <xf numFmtId="173" fontId="122" fillId="0" borderId="25" xfId="2" applyNumberFormat="1" applyFont="1" applyBorder="1" applyAlignment="1">
      <alignment horizontal="right" vertical="center"/>
    </xf>
    <xf numFmtId="1" fontId="126" fillId="27" borderId="49" xfId="0" applyNumberFormat="1" applyFont="1" applyFill="1" applyBorder="1" applyAlignment="1">
      <alignment horizontal="center"/>
    </xf>
    <xf numFmtId="43" fontId="126" fillId="27" borderId="49" xfId="0" applyNumberFormat="1" applyFont="1" applyFill="1" applyBorder="1" applyAlignment="1">
      <alignment horizontal="center"/>
    </xf>
    <xf numFmtId="173" fontId="122" fillId="2" borderId="14" xfId="349" applyNumberFormat="1" applyFont="1" applyFill="1" applyBorder="1" applyAlignment="1">
      <alignment horizontal="right" vertical="center"/>
    </xf>
    <xf numFmtId="183" fontId="114" fillId="2" borderId="103" xfId="0" quotePrefix="1" applyNumberFormat="1" applyFont="1" applyFill="1" applyBorder="1" applyAlignment="1">
      <alignment horizontal="center" vertical="center"/>
    </xf>
    <xf numFmtId="0" fontId="114" fillId="18" borderId="105" xfId="0" applyFont="1" applyFill="1" applyBorder="1" applyAlignment="1">
      <alignment horizontal="center" vertical="center" wrapText="1"/>
    </xf>
    <xf numFmtId="2" fontId="114" fillId="18" borderId="115" xfId="0" applyNumberFormat="1" applyFont="1" applyFill="1" applyBorder="1" applyAlignment="1">
      <alignment vertical="center"/>
    </xf>
    <xf numFmtId="173" fontId="122" fillId="2" borderId="70" xfId="2" applyNumberFormat="1" applyFont="1" applyFill="1" applyBorder="1" applyAlignment="1">
      <alignment horizontal="right" vertical="center"/>
    </xf>
    <xf numFmtId="173" fontId="122" fillId="0" borderId="102" xfId="2" applyNumberFormat="1" applyFont="1" applyBorder="1" applyAlignment="1">
      <alignment horizontal="right" vertical="center"/>
    </xf>
    <xf numFmtId="0" fontId="126" fillId="0" borderId="0" xfId="0" applyFont="1"/>
    <xf numFmtId="0" fontId="127" fillId="0" borderId="0" xfId="0" applyFont="1" applyAlignment="1">
      <alignment vertical="center"/>
    </xf>
    <xf numFmtId="0" fontId="114" fillId="48" borderId="98" xfId="0" applyFont="1" applyFill="1" applyBorder="1" applyAlignment="1">
      <alignment horizontal="center" vertical="center" wrapText="1"/>
    </xf>
    <xf numFmtId="0" fontId="114" fillId="48" borderId="100" xfId="0" applyFont="1" applyFill="1" applyBorder="1" applyAlignment="1">
      <alignment vertical="center" wrapText="1"/>
    </xf>
    <xf numFmtId="0" fontId="114" fillId="27" borderId="101" xfId="0" applyFont="1" applyFill="1" applyBorder="1" applyAlignment="1">
      <alignment horizontal="center" vertical="center"/>
    </xf>
    <xf numFmtId="0" fontId="114" fillId="48" borderId="102" xfId="0" applyFont="1" applyFill="1" applyBorder="1" applyAlignment="1">
      <alignment vertical="center" wrapText="1"/>
    </xf>
    <xf numFmtId="0" fontId="114" fillId="48" borderId="104" xfId="0" applyFont="1" applyFill="1" applyBorder="1" applyAlignment="1">
      <alignment horizontal="center" vertical="center"/>
    </xf>
    <xf numFmtId="0" fontId="126" fillId="27" borderId="51" xfId="0" applyFont="1" applyFill="1" applyBorder="1" applyAlignment="1">
      <alignment vertical="center"/>
    </xf>
    <xf numFmtId="0" fontId="89" fillId="27" borderId="55" xfId="0" applyFont="1" applyFill="1" applyBorder="1" applyAlignment="1">
      <alignment vertical="center"/>
    </xf>
    <xf numFmtId="0" fontId="89" fillId="0" borderId="11" xfId="0" applyFont="1" applyBorder="1" applyAlignment="1">
      <alignment vertical="center"/>
    </xf>
    <xf numFmtId="0" fontId="126" fillId="27" borderId="25" xfId="0" applyFont="1" applyFill="1" applyBorder="1" applyAlignment="1">
      <alignment vertical="center"/>
    </xf>
    <xf numFmtId="0" fontId="126" fillId="27" borderId="55" xfId="0" applyFont="1" applyFill="1" applyBorder="1" applyAlignment="1">
      <alignment vertical="center"/>
    </xf>
    <xf numFmtId="0" fontId="115" fillId="0" borderId="56" xfId="0" applyFont="1" applyBorder="1" applyAlignment="1">
      <alignment vertical="center"/>
    </xf>
    <xf numFmtId="0" fontId="115" fillId="0" borderId="59" xfId="0" applyFont="1" applyBorder="1" applyAlignment="1">
      <alignment vertical="center"/>
    </xf>
    <xf numFmtId="0" fontId="115" fillId="0" borderId="125" xfId="0" applyFont="1" applyBorder="1" applyAlignment="1">
      <alignment vertical="center"/>
    </xf>
    <xf numFmtId="0" fontId="114" fillId="0" borderId="125" xfId="0" applyFont="1" applyBorder="1" applyAlignment="1">
      <alignment vertical="center"/>
    </xf>
    <xf numFmtId="0" fontId="128" fillId="16" borderId="126" xfId="0" applyFont="1" applyFill="1" applyBorder="1" applyAlignment="1">
      <alignment vertical="center"/>
    </xf>
    <xf numFmtId="0" fontId="115" fillId="0" borderId="0" xfId="0" applyFont="1" applyAlignment="1">
      <alignment vertical="center"/>
    </xf>
    <xf numFmtId="0" fontId="114" fillId="0" borderId="0" xfId="0" applyFont="1" applyAlignment="1">
      <alignment vertical="center"/>
    </xf>
    <xf numFmtId="0" fontId="128" fillId="0" borderId="0" xfId="0" applyFont="1" applyAlignment="1">
      <alignment vertical="center"/>
    </xf>
    <xf numFmtId="0" fontId="114" fillId="48" borderId="127" xfId="0" applyFont="1" applyFill="1" applyBorder="1" applyAlignment="1">
      <alignment horizontal="center" vertical="center"/>
    </xf>
    <xf numFmtId="173" fontId="113" fillId="0" borderId="14" xfId="354" applyNumberFormat="1" applyFont="1" applyFill="1" applyBorder="1" applyAlignment="1">
      <alignment horizontal="right" vertical="center"/>
    </xf>
    <xf numFmtId="0" fontId="126" fillId="27" borderId="14" xfId="0" applyFont="1" applyFill="1" applyBorder="1" applyAlignment="1">
      <alignment vertical="center"/>
    </xf>
    <xf numFmtId="0" fontId="89" fillId="27" borderId="14" xfId="0" applyFont="1" applyFill="1" applyBorder="1" applyAlignment="1">
      <alignment vertical="center"/>
    </xf>
    <xf numFmtId="0" fontId="114" fillId="27" borderId="101" xfId="0" quotePrefix="1" applyFont="1" applyFill="1" applyBorder="1" applyAlignment="1">
      <alignment horizontal="center" vertical="center"/>
    </xf>
    <xf numFmtId="0" fontId="115" fillId="0" borderId="0" xfId="0" applyFont="1"/>
    <xf numFmtId="0" fontId="114" fillId="0" borderId="0" xfId="0" applyFont="1"/>
    <xf numFmtId="0" fontId="128" fillId="0" borderId="0" xfId="0" applyFont="1"/>
    <xf numFmtId="191" fontId="124" fillId="0" borderId="0" xfId="73" applyNumberFormat="1" applyFont="1" applyAlignment="1">
      <alignment vertical="center"/>
    </xf>
    <xf numFmtId="0" fontId="39" fillId="0" borderId="14" xfId="0" applyFont="1" applyBorder="1" applyAlignment="1">
      <alignment horizontal="center" vertical="center"/>
    </xf>
    <xf numFmtId="0" fontId="39" fillId="8" borderId="32" xfId="0" applyFont="1" applyFill="1" applyBorder="1" applyAlignment="1">
      <alignment horizontal="justify" vertical="center"/>
    </xf>
    <xf numFmtId="0" fontId="118" fillId="0" borderId="0" xfId="0" applyFont="1" applyAlignment="1">
      <alignment horizontal="justify" vertical="center"/>
    </xf>
    <xf numFmtId="175" fontId="23" fillId="11" borderId="30" xfId="12" applyNumberFormat="1" applyFont="1" applyFill="1" applyBorder="1" applyAlignment="1">
      <alignment vertical="center"/>
    </xf>
    <xf numFmtId="180" fontId="19" fillId="0" borderId="0" xfId="0" applyNumberFormat="1" applyFont="1"/>
    <xf numFmtId="170" fontId="19" fillId="0" borderId="0" xfId="8" applyFont="1"/>
    <xf numFmtId="170" fontId="19" fillId="0" borderId="0" xfId="0" applyNumberFormat="1" applyFont="1"/>
    <xf numFmtId="166" fontId="19" fillId="0" borderId="0" xfId="1" applyFont="1"/>
    <xf numFmtId="0" fontId="135" fillId="0" borderId="19" xfId="0" applyFont="1" applyBorder="1" applyAlignment="1">
      <alignment vertical="center"/>
    </xf>
    <xf numFmtId="0" fontId="135" fillId="0" borderId="19" xfId="0" applyFont="1" applyBorder="1" applyAlignment="1">
      <alignment horizontal="center" vertical="center"/>
    </xf>
    <xf numFmtId="175" fontId="135" fillId="0" borderId="20" xfId="0" applyNumberFormat="1" applyFont="1" applyBorder="1" applyAlignment="1">
      <alignment vertical="center"/>
    </xf>
    <xf numFmtId="175" fontId="135" fillId="0" borderId="0" xfId="0" applyNumberFormat="1" applyFont="1" applyAlignment="1">
      <alignment vertical="center"/>
    </xf>
    <xf numFmtId="214" fontId="135" fillId="0" borderId="20" xfId="0" applyNumberFormat="1" applyFont="1" applyBorder="1" applyAlignment="1">
      <alignment vertical="center"/>
    </xf>
    <xf numFmtId="1" fontId="1" fillId="2" borderId="95" xfId="0" applyNumberFormat="1" applyFont="1" applyFill="1" applyBorder="1" applyAlignment="1">
      <alignment horizontal="center" vertical="center"/>
    </xf>
    <xf numFmtId="1" fontId="1" fillId="2" borderId="95" xfId="0" applyNumberFormat="1" applyFont="1" applyFill="1" applyBorder="1" applyAlignment="1">
      <alignment horizontal="center" vertical="center" wrapText="1"/>
    </xf>
    <xf numFmtId="173" fontId="137" fillId="0" borderId="14" xfId="354" applyNumberFormat="1" applyFont="1" applyFill="1" applyBorder="1" applyAlignment="1">
      <alignment horizontal="right" vertical="center"/>
    </xf>
    <xf numFmtId="173" fontId="89" fillId="27" borderId="63" xfId="2" applyNumberFormat="1" applyFont="1" applyFill="1" applyBorder="1" applyAlignment="1">
      <alignment horizontal="right" vertical="center"/>
    </xf>
    <xf numFmtId="1" fontId="126" fillId="27" borderId="14" xfId="371" applyNumberFormat="1" applyFont="1" applyFill="1" applyBorder="1" applyAlignment="1">
      <alignment horizontal="left" vertical="center"/>
    </xf>
    <xf numFmtId="173" fontId="89" fillId="27" borderId="68" xfId="2" applyNumberFormat="1" applyFont="1" applyFill="1" applyBorder="1" applyAlignment="1">
      <alignment horizontal="right" vertical="center"/>
    </xf>
    <xf numFmtId="2" fontId="89" fillId="0" borderId="68" xfId="2" applyNumberFormat="1" applyFont="1" applyFill="1" applyBorder="1" applyAlignment="1">
      <alignment horizontal="right" vertical="center"/>
    </xf>
    <xf numFmtId="0" fontId="45" fillId="0" borderId="34" xfId="10" applyFont="1" applyBorder="1" applyAlignment="1">
      <alignment vertical="center" wrapText="1"/>
    </xf>
    <xf numFmtId="0" fontId="45" fillId="0" borderId="34" xfId="17" applyFont="1" applyBorder="1" applyAlignment="1" applyProtection="1">
      <alignment horizontal="center" vertical="center" wrapText="1"/>
      <protection locked="0"/>
    </xf>
    <xf numFmtId="0" fontId="45" fillId="0" borderId="34" xfId="10" applyFont="1" applyBorder="1" applyAlignment="1">
      <alignment horizontal="center" vertical="center" wrapText="1"/>
    </xf>
    <xf numFmtId="4" fontId="115" fillId="2" borderId="138" xfId="0" applyNumberFormat="1" applyFont="1" applyFill="1" applyBorder="1" applyAlignment="1">
      <alignment horizontal="center" vertical="center"/>
    </xf>
    <xf numFmtId="173" fontId="137" fillId="0" borderId="14" xfId="2" applyNumberFormat="1" applyFont="1" applyFill="1" applyBorder="1" applyAlignment="1">
      <alignment horizontal="right" vertical="center"/>
    </xf>
    <xf numFmtId="173" fontId="137" fillId="0" borderId="25" xfId="2" applyNumberFormat="1" applyFont="1" applyFill="1" applyBorder="1" applyAlignment="1">
      <alignment horizontal="right" vertical="center"/>
    </xf>
    <xf numFmtId="2" fontId="114" fillId="18" borderId="158" xfId="0" applyNumberFormat="1" applyFont="1" applyFill="1" applyBorder="1" applyAlignment="1">
      <alignment vertical="center"/>
    </xf>
    <xf numFmtId="2" fontId="114" fillId="18" borderId="93" xfId="0" applyNumberFormat="1" applyFont="1" applyFill="1" applyBorder="1" applyAlignment="1">
      <alignment vertical="center"/>
    </xf>
    <xf numFmtId="2" fontId="114" fillId="18" borderId="108" xfId="0" applyNumberFormat="1" applyFont="1" applyFill="1" applyBorder="1" applyAlignment="1">
      <alignment horizontal="center" vertical="center"/>
    </xf>
    <xf numFmtId="191" fontId="114" fillId="18" borderId="94" xfId="73" applyNumberFormat="1" applyFont="1" applyFill="1" applyBorder="1" applyAlignment="1">
      <alignment horizontal="center" vertical="center"/>
    </xf>
    <xf numFmtId="173" fontId="122" fillId="2" borderId="95" xfId="2" applyNumberFormat="1" applyFont="1" applyFill="1" applyBorder="1" applyAlignment="1">
      <alignment horizontal="left" vertical="center"/>
    </xf>
    <xf numFmtId="173" fontId="137" fillId="0" borderId="109" xfId="2" applyNumberFormat="1" applyFont="1" applyFill="1" applyBorder="1" applyAlignment="1">
      <alignment horizontal="right" vertical="center"/>
    </xf>
    <xf numFmtId="4" fontId="115" fillId="2" borderId="122" xfId="0" applyNumberFormat="1" applyFont="1" applyFill="1" applyBorder="1" applyAlignment="1">
      <alignment horizontal="center" vertical="center"/>
    </xf>
    <xf numFmtId="220" fontId="139" fillId="0" borderId="70" xfId="0" applyNumberFormat="1" applyFont="1" applyBorder="1" applyAlignment="1">
      <alignment horizontal="right" vertical="center"/>
    </xf>
    <xf numFmtId="173" fontId="8" fillId="27" borderId="14" xfId="2" applyNumberFormat="1" applyFont="1" applyFill="1" applyBorder="1" applyAlignment="1">
      <alignment horizontal="right" vertical="center"/>
    </xf>
    <xf numFmtId="2" fontId="8" fillId="0" borderId="25" xfId="2" applyNumberFormat="1" applyFont="1" applyFill="1" applyBorder="1" applyAlignment="1">
      <alignment horizontal="right" vertical="center"/>
    </xf>
    <xf numFmtId="1" fontId="140" fillId="27" borderId="14" xfId="371" applyNumberFormat="1" applyFont="1" applyFill="1" applyBorder="1" applyAlignment="1">
      <alignment horizontal="center" vertical="center"/>
    </xf>
    <xf numFmtId="164" fontId="1" fillId="0" borderId="57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166" fontId="1" fillId="0" borderId="0" xfId="1" applyFont="1" applyAlignment="1">
      <alignment vertical="center"/>
    </xf>
    <xf numFmtId="0" fontId="1" fillId="2" borderId="49" xfId="0" applyFont="1" applyFill="1" applyBorder="1" applyAlignment="1">
      <alignment horizontal="justify" vertical="center"/>
    </xf>
    <xf numFmtId="0" fontId="1" fillId="2" borderId="49" xfId="0" applyFont="1" applyFill="1" applyBorder="1" applyAlignment="1">
      <alignment horizontal="center" vertical="center"/>
    </xf>
    <xf numFmtId="164" fontId="1" fillId="0" borderId="49" xfId="0" applyNumberFormat="1" applyFont="1" applyBorder="1" applyAlignment="1">
      <alignment vertical="center"/>
    </xf>
    <xf numFmtId="164" fontId="1" fillId="0" borderId="49" xfId="0" applyNumberFormat="1" applyFont="1" applyBorder="1" applyAlignment="1">
      <alignment horizontal="right" vertical="center"/>
    </xf>
    <xf numFmtId="164" fontId="1" fillId="0" borderId="34" xfId="0" applyNumberFormat="1" applyFont="1" applyBorder="1" applyAlignment="1">
      <alignment vertical="center"/>
    </xf>
    <xf numFmtId="0" fontId="1" fillId="0" borderId="0" xfId="0" applyFont="1" applyAlignment="1">
      <alignment vertical="center" wrapText="1"/>
    </xf>
    <xf numFmtId="164" fontId="1" fillId="0" borderId="0" xfId="0" applyNumberFormat="1" applyFont="1" applyAlignment="1">
      <alignment vertical="center"/>
    </xf>
    <xf numFmtId="198" fontId="1" fillId="0" borderId="0" xfId="342" applyNumberFormat="1" applyFont="1" applyAlignment="1">
      <alignment vertical="center"/>
    </xf>
    <xf numFmtId="168" fontId="1" fillId="0" borderId="0" xfId="342" applyFont="1" applyAlignment="1">
      <alignment vertical="center"/>
    </xf>
    <xf numFmtId="0" fontId="1" fillId="0" borderId="0" xfId="0" applyFont="1" applyAlignment="1">
      <alignment horizontal="justify" vertical="center"/>
    </xf>
    <xf numFmtId="164" fontId="1" fillId="0" borderId="0" xfId="0" applyNumberFormat="1" applyFont="1" applyAlignment="1">
      <alignment horizontal="right" vertical="center"/>
    </xf>
    <xf numFmtId="164" fontId="1" fillId="0" borderId="0" xfId="1" applyNumberFormat="1" applyFont="1" applyAlignment="1">
      <alignment vertical="center"/>
    </xf>
    <xf numFmtId="0" fontId="1" fillId="0" borderId="0" xfId="0" applyFont="1"/>
    <xf numFmtId="0" fontId="1" fillId="2" borderId="0" xfId="0" applyFont="1" applyFill="1"/>
    <xf numFmtId="1" fontId="1" fillId="2" borderId="95" xfId="0" applyNumberFormat="1" applyFont="1" applyFill="1" applyBorder="1" applyAlignment="1">
      <alignment horizontal="left" vertical="center"/>
    </xf>
    <xf numFmtId="1" fontId="1" fillId="2" borderId="24" xfId="0" applyNumberFormat="1" applyFont="1" applyFill="1" applyBorder="1" applyAlignment="1">
      <alignment horizontal="center" vertical="center"/>
    </xf>
    <xf numFmtId="1" fontId="1" fillId="2" borderId="14" xfId="0" applyNumberFormat="1" applyFont="1" applyFill="1" applyBorder="1" applyAlignment="1">
      <alignment horizontal="center" vertical="center"/>
    </xf>
    <xf numFmtId="1" fontId="1" fillId="2" borderId="120" xfId="0" applyNumberFormat="1" applyFont="1" applyFill="1" applyBorder="1" applyAlignment="1">
      <alignment horizontal="center" vertical="center"/>
    </xf>
    <xf numFmtId="1" fontId="1" fillId="2" borderId="24" xfId="0" applyNumberFormat="1" applyFont="1" applyFill="1" applyBorder="1" applyAlignment="1">
      <alignment horizontal="left" vertical="center" wrapText="1"/>
    </xf>
    <xf numFmtId="2" fontId="1" fillId="2" borderId="14" xfId="0" applyNumberFormat="1" applyFont="1" applyFill="1" applyBorder="1" applyAlignment="1">
      <alignment horizontal="center" vertical="center"/>
    </xf>
    <xf numFmtId="183" fontId="1" fillId="2" borderId="14" xfId="0" applyNumberFormat="1" applyFont="1" applyFill="1" applyBorder="1" applyAlignment="1">
      <alignment horizontal="center" vertical="center"/>
    </xf>
    <xf numFmtId="2" fontId="1" fillId="2" borderId="63" xfId="0" applyNumberFormat="1" applyFont="1" applyFill="1" applyBorder="1" applyAlignment="1">
      <alignment horizontal="center" vertical="center"/>
    </xf>
    <xf numFmtId="1" fontId="1" fillId="2" borderId="14" xfId="0" applyNumberFormat="1" applyFont="1" applyFill="1" applyBorder="1" applyAlignment="1">
      <alignment horizontal="left" vertical="center"/>
    </xf>
    <xf numFmtId="1" fontId="1" fillId="2" borderId="14" xfId="0" applyNumberFormat="1" applyFont="1" applyFill="1" applyBorder="1" applyAlignment="1">
      <alignment horizontal="center" vertical="center" wrapText="1"/>
    </xf>
    <xf numFmtId="2" fontId="1" fillId="2" borderId="14" xfId="0" applyNumberFormat="1" applyFont="1" applyFill="1" applyBorder="1" applyAlignment="1">
      <alignment horizontal="right" wrapText="1"/>
    </xf>
    <xf numFmtId="1" fontId="1" fillId="2" borderId="12" xfId="0" applyNumberFormat="1" applyFont="1" applyFill="1" applyBorder="1" applyAlignment="1">
      <alignment horizontal="center" vertical="center"/>
    </xf>
    <xf numFmtId="4" fontId="137" fillId="0" borderId="25" xfId="0" applyNumberFormat="1" applyFont="1" applyBorder="1" applyAlignment="1">
      <alignment horizontal="right" vertical="center"/>
    </xf>
    <xf numFmtId="0" fontId="137" fillId="0" borderId="25" xfId="0" applyFont="1" applyBorder="1" applyAlignment="1">
      <alignment horizontal="right" vertical="center"/>
    </xf>
    <xf numFmtId="0" fontId="115" fillId="0" borderId="25" xfId="0" applyFont="1" applyBorder="1" applyAlignment="1">
      <alignment horizontal="right" vertical="center"/>
    </xf>
    <xf numFmtId="0" fontId="137" fillId="0" borderId="14" xfId="0" applyFont="1" applyBorder="1" applyAlignment="1">
      <alignment horizontal="right" vertical="center"/>
    </xf>
    <xf numFmtId="173" fontId="137" fillId="0" borderId="14" xfId="2" applyNumberFormat="1" applyFont="1" applyFill="1" applyBorder="1" applyAlignment="1">
      <alignment horizontal="right" vertical="center" wrapText="1"/>
    </xf>
    <xf numFmtId="0" fontId="141" fillId="27" borderId="14" xfId="0" applyFont="1" applyFill="1" applyBorder="1" applyAlignment="1">
      <alignment horizontal="center" vertical="center"/>
    </xf>
    <xf numFmtId="0" fontId="36" fillId="27" borderId="14" xfId="0" applyFont="1" applyFill="1" applyBorder="1" applyAlignment="1">
      <alignment horizontal="right" vertical="center"/>
    </xf>
    <xf numFmtId="0" fontId="36" fillId="0" borderId="25" xfId="0" applyFont="1" applyBorder="1" applyAlignment="1">
      <alignment horizontal="right" vertical="center"/>
    </xf>
    <xf numFmtId="0" fontId="141" fillId="27" borderId="14" xfId="0" applyFont="1" applyFill="1" applyBorder="1" applyAlignment="1">
      <alignment horizontal="right" vertical="center"/>
    </xf>
    <xf numFmtId="0" fontId="36" fillId="27" borderId="63" xfId="0" applyFont="1" applyFill="1" applyBorder="1" applyAlignment="1">
      <alignment horizontal="right" vertical="center"/>
    </xf>
    <xf numFmtId="0" fontId="141" fillId="27" borderId="14" xfId="0" applyFont="1" applyFill="1" applyBorder="1" applyAlignment="1">
      <alignment horizontal="left" vertical="center" wrapText="1"/>
    </xf>
    <xf numFmtId="0" fontId="136" fillId="27" borderId="14" xfId="0" applyFont="1" applyFill="1" applyBorder="1" applyAlignment="1">
      <alignment horizontal="center" vertical="center"/>
    </xf>
    <xf numFmtId="0" fontId="122" fillId="27" borderId="14" xfId="0" applyFont="1" applyFill="1" applyBorder="1" applyAlignment="1">
      <alignment horizontal="right" vertical="center"/>
    </xf>
    <xf numFmtId="0" fontId="122" fillId="27" borderId="63" xfId="0" applyFont="1" applyFill="1" applyBorder="1" applyAlignment="1">
      <alignment horizontal="right" vertical="center"/>
    </xf>
    <xf numFmtId="2" fontId="122" fillId="27" borderId="14" xfId="0" applyNumberFormat="1" applyFont="1" applyFill="1" applyBorder="1" applyAlignment="1">
      <alignment horizontal="right" vertical="center"/>
    </xf>
    <xf numFmtId="2" fontId="122" fillId="0" borderId="25" xfId="0" applyNumberFormat="1" applyFont="1" applyBorder="1" applyAlignment="1">
      <alignment horizontal="right" vertical="center"/>
    </xf>
    <xf numFmtId="0" fontId="142" fillId="27" borderId="14" xfId="0" applyFont="1" applyFill="1" applyBorder="1" applyAlignment="1">
      <alignment horizontal="right" vertical="center"/>
    </xf>
    <xf numFmtId="0" fontId="122" fillId="0" borderId="25" xfId="0" applyFont="1" applyBorder="1" applyAlignment="1">
      <alignment horizontal="right" vertical="center"/>
    </xf>
    <xf numFmtId="0" fontId="143" fillId="27" borderId="14" xfId="0" applyFont="1" applyFill="1" applyBorder="1" applyAlignment="1">
      <alignment horizontal="center" vertical="center"/>
    </xf>
    <xf numFmtId="0" fontId="45" fillId="0" borderId="14" xfId="0" applyFont="1" applyBorder="1" applyAlignment="1">
      <alignment horizontal="right" vertical="center"/>
    </xf>
    <xf numFmtId="0" fontId="126" fillId="27" borderId="12" xfId="0" applyFont="1" applyFill="1" applyBorder="1" applyAlignment="1">
      <alignment vertical="center"/>
    </xf>
    <xf numFmtId="0" fontId="126" fillId="27" borderId="65" xfId="0" applyFont="1" applyFill="1" applyBorder="1" applyAlignment="1">
      <alignment vertical="center"/>
    </xf>
    <xf numFmtId="0" fontId="89" fillId="27" borderId="9" xfId="0" applyFont="1" applyFill="1" applyBorder="1" applyAlignment="1">
      <alignment vertical="center"/>
    </xf>
    <xf numFmtId="0" fontId="89" fillId="0" borderId="0" xfId="0" applyFont="1" applyAlignment="1">
      <alignment vertical="center"/>
    </xf>
    <xf numFmtId="173" fontId="45" fillId="0" borderId="14" xfId="354" applyNumberFormat="1" applyFont="1" applyFill="1" applyBorder="1" applyAlignment="1">
      <alignment horizontal="right" vertical="center"/>
    </xf>
    <xf numFmtId="191" fontId="45" fillId="0" borderId="25" xfId="355" applyNumberFormat="1" applyFont="1" applyFill="1" applyBorder="1" applyAlignment="1">
      <alignment horizontal="right" vertical="center"/>
    </xf>
    <xf numFmtId="173" fontId="137" fillId="0" borderId="25" xfId="354" applyNumberFormat="1" applyFont="1" applyFill="1" applyBorder="1" applyAlignment="1">
      <alignment horizontal="right" vertical="center"/>
    </xf>
    <xf numFmtId="1" fontId="140" fillId="27" borderId="14" xfId="371" applyNumberFormat="1" applyFont="1" applyFill="1" applyBorder="1" applyAlignment="1">
      <alignment horizontal="center" vertical="center" wrapText="1"/>
    </xf>
    <xf numFmtId="0" fontId="140" fillId="27" borderId="49" xfId="371" applyFont="1" applyFill="1" applyBorder="1" applyAlignment="1">
      <alignment horizontal="center"/>
    </xf>
    <xf numFmtId="0" fontId="140" fillId="27" borderId="49" xfId="371" applyFont="1" applyFill="1" applyBorder="1" applyAlignment="1">
      <alignment horizontal="center" wrapText="1"/>
    </xf>
    <xf numFmtId="1" fontId="126" fillId="27" borderId="128" xfId="0" applyNumberFormat="1" applyFont="1" applyFill="1" applyBorder="1" applyAlignment="1">
      <alignment wrapText="1"/>
    </xf>
    <xf numFmtId="1" fontId="140" fillId="27" borderId="24" xfId="371" applyNumberFormat="1" applyFont="1" applyFill="1" applyBorder="1" applyAlignment="1">
      <alignment horizontal="center" vertical="center"/>
    </xf>
    <xf numFmtId="0" fontId="137" fillId="0" borderId="40" xfId="0" applyFont="1" applyBorder="1" applyAlignment="1">
      <alignment horizontal="center" vertical="center"/>
    </xf>
    <xf numFmtId="0" fontId="137" fillId="0" borderId="39" xfId="0" applyFont="1" applyBorder="1" applyAlignment="1">
      <alignment horizontal="center" vertical="center"/>
    </xf>
    <xf numFmtId="173" fontId="137" fillId="0" borderId="25" xfId="0" applyNumberFormat="1" applyFont="1" applyBorder="1" applyAlignment="1">
      <alignment horizontal="right" vertical="center"/>
    </xf>
    <xf numFmtId="168" fontId="45" fillId="0" borderId="14" xfId="342" applyFont="1" applyBorder="1" applyAlignment="1">
      <alignment horizontal="right" vertical="center"/>
    </xf>
    <xf numFmtId="1" fontId="2" fillId="2" borderId="14" xfId="371" applyNumberFormat="1" applyFont="1" applyFill="1" applyBorder="1" applyAlignment="1">
      <alignment horizontal="center" vertical="center"/>
    </xf>
    <xf numFmtId="1" fontId="140" fillId="27" borderId="14" xfId="371" applyNumberFormat="1" applyFont="1" applyFill="1" applyBorder="1" applyAlignment="1">
      <alignment horizontal="left" vertical="center" wrapText="1"/>
    </xf>
    <xf numFmtId="43" fontId="142" fillId="0" borderId="25" xfId="0" applyNumberFormat="1" applyFont="1" applyBorder="1" applyAlignment="1">
      <alignment horizontal="right" vertical="center"/>
    </xf>
    <xf numFmtId="4" fontId="122" fillId="11" borderId="49" xfId="2" applyNumberFormat="1" applyFont="1" applyFill="1" applyBorder="1" applyAlignment="1">
      <alignment horizontal="center" vertical="center"/>
    </xf>
    <xf numFmtId="0" fontId="125" fillId="16" borderId="116" xfId="73" applyNumberFormat="1" applyFont="1" applyFill="1" applyBorder="1" applyAlignment="1">
      <alignment horizontal="right" vertical="center"/>
    </xf>
    <xf numFmtId="2" fontId="140" fillId="27" borderId="14" xfId="371" applyNumberFormat="1" applyFont="1" applyFill="1" applyBorder="1" applyAlignment="1">
      <alignment horizontal="center" vertical="center"/>
    </xf>
    <xf numFmtId="14" fontId="46" fillId="0" borderId="14" xfId="0" applyNumberFormat="1" applyFont="1" applyBorder="1" applyAlignment="1">
      <alignment horizontal="justify" vertical="center"/>
    </xf>
    <xf numFmtId="17" fontId="25" fillId="0" borderId="0" xfId="0" applyNumberFormat="1" applyFont="1" applyAlignment="1">
      <alignment vertical="center"/>
    </xf>
    <xf numFmtId="17" fontId="25" fillId="0" borderId="0" xfId="0" applyNumberFormat="1" applyFont="1" applyAlignment="1">
      <alignment horizontal="center" vertical="center"/>
    </xf>
    <xf numFmtId="17" fontId="68" fillId="0" borderId="0" xfId="0" applyNumberFormat="1" applyFont="1" applyAlignment="1">
      <alignment vertical="center"/>
    </xf>
    <xf numFmtId="166" fontId="50" fillId="11" borderId="14" xfId="73" applyFont="1" applyFill="1" applyBorder="1" applyAlignment="1">
      <alignment horizontal="right" vertical="center"/>
    </xf>
    <xf numFmtId="166" fontId="50" fillId="51" borderId="14" xfId="73" applyFont="1" applyFill="1" applyBorder="1" applyAlignment="1">
      <alignment horizontal="center" vertical="center"/>
    </xf>
    <xf numFmtId="166" fontId="45" fillId="11" borderId="14" xfId="73" applyFont="1" applyFill="1" applyBorder="1" applyAlignment="1">
      <alignment horizontal="center" vertical="center"/>
    </xf>
    <xf numFmtId="43" fontId="25" fillId="0" borderId="0" xfId="0" applyNumberFormat="1" applyFont="1" applyAlignment="1">
      <alignment vertical="center"/>
    </xf>
    <xf numFmtId="166" fontId="45" fillId="51" borderId="14" xfId="73" applyFont="1" applyFill="1" applyBorder="1" applyAlignment="1">
      <alignment horizontal="center" vertical="center"/>
    </xf>
    <xf numFmtId="166" fontId="50" fillId="11" borderId="14" xfId="73" applyFont="1" applyFill="1" applyBorder="1" applyAlignment="1">
      <alignment horizontal="center" vertical="center"/>
    </xf>
    <xf numFmtId="166" fontId="45" fillId="11" borderId="14" xfId="73" applyFont="1" applyFill="1" applyBorder="1" applyAlignment="1">
      <alignment horizontal="right" vertical="center"/>
    </xf>
    <xf numFmtId="3" fontId="50" fillId="11" borderId="14" xfId="0" applyNumberFormat="1" applyFont="1" applyFill="1" applyBorder="1"/>
    <xf numFmtId="166" fontId="45" fillId="51" borderId="14" xfId="73" applyFont="1" applyFill="1" applyBorder="1" applyAlignment="1">
      <alignment horizontal="right" vertical="center"/>
    </xf>
    <xf numFmtId="166" fontId="47" fillId="51" borderId="14" xfId="73" applyFont="1" applyFill="1" applyBorder="1" applyAlignment="1">
      <alignment horizontal="right" vertical="center"/>
    </xf>
    <xf numFmtId="166" fontId="47" fillId="51" borderId="14" xfId="73" applyFont="1" applyFill="1" applyBorder="1" applyAlignment="1">
      <alignment vertical="center"/>
    </xf>
    <xf numFmtId="3" fontId="45" fillId="11" borderId="14" xfId="0" applyNumberFormat="1" applyFont="1" applyFill="1" applyBorder="1"/>
    <xf numFmtId="166" fontId="45" fillId="11" borderId="14" xfId="176" applyFont="1" applyFill="1" applyBorder="1" applyAlignment="1">
      <alignment horizontal="center" vertical="center"/>
    </xf>
    <xf numFmtId="0" fontId="46" fillId="19" borderId="14" xfId="0" applyFont="1" applyFill="1" applyBorder="1" applyAlignment="1">
      <alignment horizontal="center" vertical="center"/>
    </xf>
    <xf numFmtId="3" fontId="50" fillId="52" borderId="55" xfId="0" applyNumberFormat="1" applyFont="1" applyFill="1" applyBorder="1"/>
    <xf numFmtId="3" fontId="50" fillId="11" borderId="55" xfId="0" applyNumberFormat="1" applyFont="1" applyFill="1" applyBorder="1"/>
    <xf numFmtId="196" fontId="0" fillId="0" borderId="0" xfId="0" applyNumberFormat="1"/>
    <xf numFmtId="0" fontId="145" fillId="53" borderId="14" xfId="0" applyFont="1" applyFill="1" applyBorder="1" applyAlignment="1">
      <alignment horizontal="left" vertical="center" wrapText="1"/>
    </xf>
    <xf numFmtId="181" fontId="62" fillId="11" borderId="25" xfId="353" applyNumberFormat="1" applyFont="1" applyFill="1" applyBorder="1" applyAlignment="1">
      <alignment vertical="center"/>
    </xf>
    <xf numFmtId="181" fontId="62" fillId="11" borderId="14" xfId="353" applyNumberFormat="1" applyFont="1" applyFill="1" applyBorder="1" applyAlignment="1">
      <alignment vertical="center"/>
    </xf>
    <xf numFmtId="221" fontId="34" fillId="0" borderId="0" xfId="353" applyNumberFormat="1" applyFont="1" applyAlignment="1">
      <alignment vertical="center"/>
    </xf>
    <xf numFmtId="221" fontId="62" fillId="0" borderId="0" xfId="353" applyNumberFormat="1" applyFont="1" applyAlignment="1">
      <alignment vertical="center"/>
    </xf>
    <xf numFmtId="166" fontId="45" fillId="50" borderId="14" xfId="73" applyFont="1" applyFill="1" applyBorder="1" applyAlignment="1">
      <alignment horizontal="center" vertical="center"/>
    </xf>
    <xf numFmtId="17" fontId="25" fillId="0" borderId="0" xfId="342" applyNumberFormat="1" applyFont="1" applyAlignment="1">
      <alignment vertical="center"/>
    </xf>
    <xf numFmtId="166" fontId="45" fillId="50" borderId="14" xfId="73" applyFont="1" applyFill="1" applyBorder="1" applyAlignment="1">
      <alignment horizontal="right" vertical="center"/>
    </xf>
    <xf numFmtId="166" fontId="47" fillId="54" borderId="14" xfId="73" applyFont="1" applyFill="1" applyBorder="1" applyAlignment="1">
      <alignment horizontal="right" vertical="center"/>
    </xf>
    <xf numFmtId="166" fontId="50" fillId="54" borderId="14" xfId="73" applyFont="1" applyFill="1" applyBorder="1" applyAlignment="1">
      <alignment horizontal="center" vertical="center"/>
    </xf>
    <xf numFmtId="166" fontId="50" fillId="50" borderId="14" xfId="73" applyFont="1" applyFill="1" applyBorder="1" applyAlignment="1">
      <alignment horizontal="right" vertical="center"/>
    </xf>
    <xf numFmtId="3" fontId="50" fillId="50" borderId="14" xfId="0" applyNumberFormat="1" applyFont="1" applyFill="1" applyBorder="1"/>
    <xf numFmtId="166" fontId="47" fillId="50" borderId="14" xfId="73" applyFont="1" applyFill="1" applyBorder="1" applyAlignment="1">
      <alignment horizontal="right" vertical="center"/>
    </xf>
    <xf numFmtId="0" fontId="26" fillId="0" borderId="14" xfId="0" applyFont="1" applyBorder="1" applyAlignment="1">
      <alignment horizontal="left" vertical="center" wrapText="1"/>
    </xf>
    <xf numFmtId="166" fontId="45" fillId="54" borderId="14" xfId="73" applyFont="1" applyFill="1" applyBorder="1" applyAlignment="1">
      <alignment horizontal="center" vertical="center"/>
    </xf>
    <xf numFmtId="198" fontId="25" fillId="50" borderId="0" xfId="342" applyNumberFormat="1" applyFont="1" applyFill="1" applyAlignment="1">
      <alignment vertical="center"/>
    </xf>
    <xf numFmtId="2" fontId="25" fillId="0" borderId="0" xfId="0" applyNumberFormat="1" applyFont="1" applyAlignment="1">
      <alignment horizontal="center" vertical="center"/>
    </xf>
    <xf numFmtId="3" fontId="50" fillId="55" borderId="55" xfId="0" applyNumberFormat="1" applyFont="1" applyFill="1" applyBorder="1"/>
    <xf numFmtId="44" fontId="19" fillId="0" borderId="0" xfId="0" applyNumberFormat="1" applyFont="1"/>
    <xf numFmtId="175" fontId="19" fillId="0" borderId="0" xfId="0" applyNumberFormat="1" applyFont="1"/>
    <xf numFmtId="0" fontId="26" fillId="0" borderId="14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/>
    </xf>
    <xf numFmtId="166" fontId="26" fillId="50" borderId="14" xfId="176" applyFont="1" applyFill="1" applyBorder="1" applyAlignment="1">
      <alignment horizontal="center" vertical="center"/>
    </xf>
    <xf numFmtId="0" fontId="26" fillId="9" borderId="14" xfId="0" applyFont="1" applyFill="1" applyBorder="1" applyAlignment="1">
      <alignment horizontal="center" vertical="center" wrapText="1"/>
    </xf>
    <xf numFmtId="0" fontId="26" fillId="9" borderId="14" xfId="0" applyFont="1" applyFill="1" applyBorder="1" applyAlignment="1">
      <alignment horizontal="center" vertical="center"/>
    </xf>
    <xf numFmtId="166" fontId="26" fillId="56" borderId="14" xfId="176" applyFont="1" applyFill="1" applyBorder="1" applyAlignment="1">
      <alignment horizontal="center" vertical="center"/>
    </xf>
    <xf numFmtId="166" fontId="47" fillId="54" borderId="14" xfId="73" applyFont="1" applyFill="1" applyBorder="1" applyAlignment="1">
      <alignment vertical="center"/>
    </xf>
    <xf numFmtId="0" fontId="47" fillId="9" borderId="14" xfId="21" applyFont="1" applyFill="1" applyBorder="1" applyAlignment="1">
      <alignment vertical="center"/>
    </xf>
    <xf numFmtId="180" fontId="47" fillId="9" borderId="34" xfId="7" applyNumberFormat="1" applyFont="1" applyFill="1" applyBorder="1" applyAlignment="1">
      <alignment horizontal="right" vertical="center"/>
    </xf>
    <xf numFmtId="198" fontId="47" fillId="9" borderId="0" xfId="21" applyNumberFormat="1" applyFont="1" applyFill="1" applyAlignment="1">
      <alignment vertical="center"/>
    </xf>
    <xf numFmtId="0" fontId="47" fillId="9" borderId="0" xfId="21" applyFont="1" applyFill="1" applyAlignment="1">
      <alignment vertical="center"/>
    </xf>
    <xf numFmtId="0" fontId="47" fillId="11" borderId="14" xfId="21" applyFont="1" applyFill="1" applyBorder="1" applyAlignment="1">
      <alignment vertical="center"/>
    </xf>
    <xf numFmtId="1" fontId="47" fillId="11" borderId="14" xfId="21" applyNumberFormat="1" applyFont="1" applyFill="1" applyBorder="1" applyAlignment="1">
      <alignment horizontal="center" vertical="center"/>
    </xf>
    <xf numFmtId="180" fontId="47" fillId="11" borderId="34" xfId="7" applyNumberFormat="1" applyFont="1" applyFill="1" applyBorder="1" applyAlignment="1">
      <alignment horizontal="right" vertical="center"/>
    </xf>
    <xf numFmtId="0" fontId="51" fillId="0" borderId="0" xfId="21" applyFont="1" applyAlignment="1">
      <alignment horizontal="center" wrapText="1"/>
    </xf>
    <xf numFmtId="44" fontId="0" fillId="0" borderId="0" xfId="0" applyNumberFormat="1"/>
    <xf numFmtId="0" fontId="46" fillId="57" borderId="14" xfId="0" applyFont="1" applyFill="1" applyBorder="1" applyAlignment="1">
      <alignment horizontal="justify" vertical="center"/>
    </xf>
    <xf numFmtId="194" fontId="25" fillId="21" borderId="0" xfId="342" applyNumberFormat="1" applyFont="1" applyFill="1" applyAlignment="1">
      <alignment vertical="center"/>
    </xf>
    <xf numFmtId="166" fontId="45" fillId="54" borderId="14" xfId="73" applyFont="1" applyFill="1" applyBorder="1" applyAlignment="1">
      <alignment horizontal="right" vertical="center"/>
    </xf>
    <xf numFmtId="43" fontId="61" fillId="0" borderId="0" xfId="0" applyNumberFormat="1" applyFont="1"/>
    <xf numFmtId="41" fontId="45" fillId="50" borderId="14" xfId="355" applyFont="1" applyFill="1" applyBorder="1" applyAlignment="1">
      <alignment horizontal="center" vertical="center"/>
    </xf>
    <xf numFmtId="41" fontId="45" fillId="50" borderId="32" xfId="355" applyFont="1" applyFill="1" applyBorder="1" applyAlignment="1">
      <alignment horizontal="right" vertical="center"/>
    </xf>
    <xf numFmtId="166" fontId="47" fillId="54" borderId="14" xfId="73" applyFont="1" applyFill="1" applyBorder="1" applyAlignment="1">
      <alignment horizontal="center" vertical="center"/>
    </xf>
    <xf numFmtId="0" fontId="36" fillId="9" borderId="14" xfId="0" applyFont="1" applyFill="1" applyBorder="1" applyAlignment="1">
      <alignment horizontal="justify" vertical="center"/>
    </xf>
    <xf numFmtId="166" fontId="45" fillId="54" borderId="14" xfId="176" applyFont="1" applyFill="1" applyBorder="1" applyAlignment="1">
      <alignment horizontal="right" vertical="center"/>
    </xf>
    <xf numFmtId="0" fontId="36" fillId="11" borderId="14" xfId="12" applyFont="1" applyFill="1" applyBorder="1" applyAlignment="1">
      <alignment horizontal="center" vertical="center"/>
    </xf>
    <xf numFmtId="49" fontId="36" fillId="9" borderId="14" xfId="12" applyNumberFormat="1" applyFont="1" applyFill="1" applyBorder="1" applyAlignment="1">
      <alignment horizontal="center" vertical="center"/>
    </xf>
    <xf numFmtId="166" fontId="36" fillId="50" borderId="14" xfId="176" applyFont="1" applyFill="1" applyBorder="1" applyAlignment="1">
      <alignment horizontal="center" vertical="center"/>
    </xf>
    <xf numFmtId="0" fontId="146" fillId="9" borderId="14" xfId="0" applyFont="1" applyFill="1" applyBorder="1" applyAlignment="1">
      <alignment horizontal="justify" vertical="center"/>
    </xf>
    <xf numFmtId="166" fontId="47" fillId="50" borderId="14" xfId="73" applyFont="1" applyFill="1" applyBorder="1" applyAlignment="1">
      <alignment horizontal="center" vertical="center"/>
    </xf>
    <xf numFmtId="168" fontId="25" fillId="0" borderId="0" xfId="342" applyFont="1" applyAlignment="1">
      <alignment vertical="center"/>
    </xf>
    <xf numFmtId="3" fontId="50" fillId="58" borderId="55" xfId="0" applyNumberFormat="1" applyFont="1" applyFill="1" applyBorder="1"/>
    <xf numFmtId="168" fontId="102" fillId="29" borderId="39" xfId="350" applyFont="1" applyFill="1" applyBorder="1"/>
    <xf numFmtId="0" fontId="147" fillId="0" borderId="14" xfId="0" applyFont="1" applyBorder="1" applyAlignment="1">
      <alignment horizontal="justify" vertical="center"/>
    </xf>
    <xf numFmtId="166" fontId="45" fillId="9" borderId="14" xfId="73" applyFont="1" applyFill="1" applyBorder="1" applyAlignment="1">
      <alignment horizontal="center" vertical="center"/>
    </xf>
    <xf numFmtId="49" fontId="15" fillId="0" borderId="14" xfId="12" applyNumberFormat="1" applyFont="1" applyBorder="1" applyAlignment="1">
      <alignment horizontal="center" vertical="center"/>
    </xf>
    <xf numFmtId="166" fontId="47" fillId="59" borderId="14" xfId="73" applyFont="1" applyFill="1" applyBorder="1" applyAlignment="1">
      <alignment horizontal="right" vertical="center"/>
    </xf>
    <xf numFmtId="166" fontId="45" fillId="49" borderId="14" xfId="73" applyFont="1" applyFill="1" applyBorder="1" applyAlignment="1">
      <alignment horizontal="center" vertical="center"/>
    </xf>
    <xf numFmtId="166" fontId="47" fillId="49" borderId="14" xfId="73" applyFont="1" applyFill="1" applyBorder="1" applyAlignment="1">
      <alignment horizontal="right" vertical="center"/>
    </xf>
    <xf numFmtId="2" fontId="128" fillId="16" borderId="126" xfId="0" applyNumberFormat="1" applyFont="1" applyFill="1" applyBorder="1" applyAlignment="1">
      <alignment vertical="center"/>
    </xf>
    <xf numFmtId="3" fontId="45" fillId="49" borderId="39" xfId="0" applyNumberFormat="1" applyFont="1" applyFill="1" applyBorder="1"/>
    <xf numFmtId="2" fontId="115" fillId="0" borderId="101" xfId="0" quotePrefix="1" applyNumberFormat="1" applyFont="1" applyBorder="1" applyAlignment="1">
      <alignment horizontal="center" vertical="center"/>
    </xf>
    <xf numFmtId="1" fontId="138" fillId="0" borderId="48" xfId="0" applyNumberFormat="1" applyFont="1" applyBorder="1" applyAlignment="1">
      <alignment horizontal="center" vertical="center"/>
    </xf>
    <xf numFmtId="173" fontId="45" fillId="0" borderId="55" xfId="354" applyNumberFormat="1" applyFont="1" applyFill="1" applyBorder="1" applyAlignment="1">
      <alignment horizontal="right" vertical="center"/>
    </xf>
    <xf numFmtId="0" fontId="114" fillId="48" borderId="102" xfId="0" applyFont="1" applyFill="1" applyBorder="1" applyAlignment="1">
      <alignment horizontal="center" vertical="center" wrapText="1"/>
    </xf>
    <xf numFmtId="191" fontId="125" fillId="16" borderId="0" xfId="73" applyNumberFormat="1" applyFont="1" applyFill="1" applyBorder="1" applyAlignment="1">
      <alignment horizontal="right" vertical="center"/>
    </xf>
    <xf numFmtId="4" fontId="115" fillId="2" borderId="0" xfId="0" applyNumberFormat="1" applyFont="1" applyFill="1" applyAlignment="1">
      <alignment horizontal="center" vertical="center"/>
    </xf>
    <xf numFmtId="173" fontId="8" fillId="0" borderId="14" xfId="2" applyNumberFormat="1" applyFont="1" applyFill="1" applyBorder="1" applyAlignment="1">
      <alignment horizontal="right" vertical="center"/>
    </xf>
    <xf numFmtId="222" fontId="36" fillId="0" borderId="25" xfId="0" applyNumberFormat="1" applyFont="1" applyBorder="1" applyAlignment="1">
      <alignment horizontal="right" vertical="center"/>
    </xf>
    <xf numFmtId="191" fontId="36" fillId="0" borderId="25" xfId="0" applyNumberFormat="1" applyFont="1" applyBorder="1" applyAlignment="1">
      <alignment horizontal="right" vertical="center"/>
    </xf>
    <xf numFmtId="9" fontId="140" fillId="27" borderId="14" xfId="371" applyNumberFormat="1" applyFont="1" applyFill="1" applyBorder="1" applyAlignment="1">
      <alignment horizontal="center" vertical="center"/>
    </xf>
    <xf numFmtId="2" fontId="114" fillId="2" borderId="101" xfId="0" applyNumberFormat="1" applyFont="1" applyFill="1" applyBorder="1" applyAlignment="1">
      <alignment horizontal="center" vertical="center"/>
    </xf>
    <xf numFmtId="166" fontId="45" fillId="49" borderId="14" xfId="176" applyFont="1" applyFill="1" applyBorder="1" applyAlignment="1">
      <alignment horizontal="center" vertical="center"/>
    </xf>
    <xf numFmtId="166" fontId="45" fillId="59" borderId="14" xfId="73" applyFont="1" applyFill="1" applyBorder="1" applyAlignment="1">
      <alignment horizontal="center" vertical="center"/>
    </xf>
    <xf numFmtId="3" fontId="46" fillId="49" borderId="55" xfId="0" applyNumberFormat="1" applyFont="1" applyFill="1" applyBorder="1"/>
    <xf numFmtId="164" fontId="1" fillId="11" borderId="49" xfId="0" applyNumberFormat="1" applyFont="1" applyFill="1" applyBorder="1" applyAlignment="1">
      <alignment vertical="center"/>
    </xf>
    <xf numFmtId="166" fontId="45" fillId="59" borderId="14" xfId="73" applyFont="1" applyFill="1" applyBorder="1" applyAlignment="1">
      <alignment horizontal="right" vertical="center"/>
    </xf>
    <xf numFmtId="0" fontId="148" fillId="29" borderId="0" xfId="51" applyFont="1" applyFill="1" applyAlignment="1">
      <alignment horizontal="center" vertical="center"/>
    </xf>
    <xf numFmtId="0" fontId="55" fillId="0" borderId="0" xfId="0" applyFont="1" applyAlignment="1">
      <alignment horizontal="left" vertical="center"/>
    </xf>
    <xf numFmtId="0" fontId="55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178" fontId="55" fillId="0" borderId="0" xfId="0" applyNumberFormat="1" applyFont="1" applyAlignment="1">
      <alignment horizontal="center" vertical="center"/>
    </xf>
    <xf numFmtId="174" fontId="55" fillId="0" borderId="0" xfId="0" applyNumberFormat="1" applyFont="1" applyAlignment="1">
      <alignment vertical="center"/>
    </xf>
    <xf numFmtId="175" fontId="55" fillId="0" borderId="0" xfId="0" applyNumberFormat="1" applyFont="1" applyAlignment="1">
      <alignment vertical="center"/>
    </xf>
    <xf numFmtId="0" fontId="149" fillId="0" borderId="0" xfId="0" applyFont="1" applyAlignment="1">
      <alignment vertical="center"/>
    </xf>
    <xf numFmtId="0" fontId="55" fillId="0" borderId="0" xfId="0" applyFont="1"/>
    <xf numFmtId="0" fontId="150" fillId="0" borderId="0" xfId="0" applyFont="1" applyAlignment="1">
      <alignment horizontal="center" vertical="center"/>
    </xf>
    <xf numFmtId="6" fontId="149" fillId="0" borderId="0" xfId="0" applyNumberFormat="1" applyFont="1" applyAlignment="1">
      <alignment vertical="center"/>
    </xf>
    <xf numFmtId="8" fontId="55" fillId="0" borderId="0" xfId="0" applyNumberFormat="1" applyFont="1" applyAlignment="1">
      <alignment vertical="center"/>
    </xf>
    <xf numFmtId="49" fontId="51" fillId="0" borderId="0" xfId="4" applyNumberFormat="1" applyFont="1" applyAlignment="1">
      <alignment horizontal="center" vertical="center" wrapText="1"/>
    </xf>
    <xf numFmtId="0" fontId="51" fillId="0" borderId="0" xfId="4" applyFont="1" applyAlignment="1">
      <alignment horizontal="center" vertical="center"/>
    </xf>
    <xf numFmtId="178" fontId="51" fillId="0" borderId="0" xfId="407" applyNumberFormat="1" applyFont="1" applyFill="1" applyBorder="1" applyAlignment="1">
      <alignment horizontal="center" vertical="center"/>
    </xf>
    <xf numFmtId="174" fontId="51" fillId="0" borderId="0" xfId="5" applyNumberFormat="1" applyFont="1" applyFill="1" applyBorder="1" applyAlignment="1">
      <alignment horizontal="center" vertical="center"/>
    </xf>
    <xf numFmtId="175" fontId="51" fillId="0" borderId="0" xfId="407" applyNumberFormat="1" applyFont="1" applyFill="1" applyBorder="1" applyAlignment="1">
      <alignment horizontal="center" vertical="center"/>
    </xf>
    <xf numFmtId="171" fontId="152" fillId="0" borderId="0" xfId="0" applyNumberFormat="1" applyFont="1" applyAlignment="1">
      <alignment vertical="center"/>
    </xf>
    <xf numFmtId="0" fontId="153" fillId="0" borderId="0" xfId="0" applyFont="1" applyAlignment="1">
      <alignment vertical="center"/>
    </xf>
    <xf numFmtId="0" fontId="154" fillId="50" borderId="0" xfId="0" quotePrefix="1" applyFont="1" applyFill="1" applyAlignment="1">
      <alignment horizontal="left" vertical="center"/>
    </xf>
    <xf numFmtId="0" fontId="154" fillId="50" borderId="0" xfId="6" applyFont="1" applyFill="1" applyAlignment="1">
      <alignment horizontal="justify" vertical="center" wrapText="1"/>
    </xf>
    <xf numFmtId="0" fontId="154" fillId="50" borderId="0" xfId="0" applyFont="1" applyFill="1" applyAlignment="1">
      <alignment horizontal="center" vertical="center"/>
    </xf>
    <xf numFmtId="178" fontId="154" fillId="50" borderId="0" xfId="0" applyNumberFormat="1" applyFont="1" applyFill="1" applyAlignment="1">
      <alignment horizontal="center" vertical="center"/>
    </xf>
    <xf numFmtId="174" fontId="154" fillId="50" borderId="0" xfId="0" applyNumberFormat="1" applyFont="1" applyFill="1" applyAlignment="1">
      <alignment vertical="center"/>
    </xf>
    <xf numFmtId="195" fontId="154" fillId="50" borderId="0" xfId="0" applyNumberFormat="1" applyFont="1" applyFill="1" applyAlignment="1">
      <alignment vertical="center"/>
    </xf>
    <xf numFmtId="175" fontId="154" fillId="50" borderId="0" xfId="0" applyNumberFormat="1" applyFont="1" applyFill="1" applyAlignment="1">
      <alignment vertical="center"/>
    </xf>
    <xf numFmtId="0" fontId="49" fillId="0" borderId="0" xfId="6" applyFont="1" applyAlignment="1">
      <alignment horizontal="justify" vertical="center" wrapText="1"/>
    </xf>
    <xf numFmtId="0" fontId="154" fillId="0" borderId="0" xfId="6" applyFont="1" applyAlignment="1">
      <alignment horizontal="center" vertical="center" wrapText="1"/>
    </xf>
    <xf numFmtId="173" fontId="154" fillId="0" borderId="0" xfId="355" applyNumberFormat="1" applyFont="1" applyFill="1" applyBorder="1" applyAlignment="1">
      <alignment horizontal="center" vertical="center" wrapText="1"/>
    </xf>
    <xf numFmtId="174" fontId="154" fillId="0" borderId="0" xfId="6" applyNumberFormat="1" applyFont="1" applyAlignment="1">
      <alignment horizontal="left" vertical="center" wrapText="1"/>
    </xf>
    <xf numFmtId="195" fontId="154" fillId="0" borderId="0" xfId="6" applyNumberFormat="1" applyFont="1" applyAlignment="1">
      <alignment horizontal="left" vertical="center" wrapText="1"/>
    </xf>
    <xf numFmtId="176" fontId="154" fillId="0" borderId="0" xfId="8" applyNumberFormat="1" applyFont="1" applyFill="1" applyBorder="1" applyAlignment="1">
      <alignment horizontal="right" vertical="center" wrapText="1"/>
    </xf>
    <xf numFmtId="1" fontId="154" fillId="0" borderId="0" xfId="12" applyNumberFormat="1" applyFont="1" applyAlignment="1">
      <alignment vertical="center"/>
    </xf>
    <xf numFmtId="0" fontId="154" fillId="0" borderId="0" xfId="12" applyFont="1" applyAlignment="1">
      <alignment vertical="center"/>
    </xf>
    <xf numFmtId="178" fontId="154" fillId="0" borderId="0" xfId="12" applyNumberFormat="1" applyFont="1" applyAlignment="1">
      <alignment horizontal="center" vertical="center"/>
    </xf>
    <xf numFmtId="195" fontId="154" fillId="0" borderId="0" xfId="12" applyNumberFormat="1" applyFont="1" applyAlignment="1">
      <alignment vertical="center"/>
    </xf>
    <xf numFmtId="175" fontId="154" fillId="0" borderId="0" xfId="12" applyNumberFormat="1" applyFont="1" applyAlignment="1">
      <alignment vertical="center"/>
    </xf>
    <xf numFmtId="0" fontId="51" fillId="0" borderId="0" xfId="0" applyFont="1" applyAlignment="1">
      <alignment horizontal="left" vertical="center"/>
    </xf>
    <xf numFmtId="0" fontId="51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178" fontId="51" fillId="0" borderId="0" xfId="0" applyNumberFormat="1" applyFont="1" applyAlignment="1">
      <alignment horizontal="center" vertical="center"/>
    </xf>
    <xf numFmtId="9" fontId="51" fillId="0" borderId="0" xfId="9" applyFont="1" applyFill="1" applyBorder="1" applyAlignment="1">
      <alignment horizontal="center" vertical="center"/>
    </xf>
    <xf numFmtId="195" fontId="51" fillId="0" borderId="0" xfId="0" applyNumberFormat="1" applyFont="1" applyAlignment="1">
      <alignment vertical="center"/>
    </xf>
    <xf numFmtId="175" fontId="51" fillId="0" borderId="0" xfId="0" applyNumberFormat="1" applyFont="1" applyAlignment="1">
      <alignment vertical="center"/>
    </xf>
    <xf numFmtId="174" fontId="51" fillId="0" borderId="0" xfId="0" applyNumberFormat="1" applyFont="1" applyAlignment="1">
      <alignment vertical="center"/>
    </xf>
    <xf numFmtId="10" fontId="51" fillId="0" borderId="0" xfId="9" applyNumberFormat="1" applyFont="1" applyFill="1" applyBorder="1" applyAlignment="1">
      <alignment vertical="center"/>
    </xf>
    <xf numFmtId="0" fontId="154" fillId="0" borderId="0" xfId="6" quotePrefix="1" applyFont="1" applyAlignment="1">
      <alignment horizontal="left" vertical="center" wrapText="1"/>
    </xf>
    <xf numFmtId="0" fontId="51" fillId="0" borderId="0" xfId="0" applyFont="1" applyAlignment="1">
      <alignment vertical="center" wrapText="1"/>
    </xf>
    <xf numFmtId="178" fontId="55" fillId="0" borderId="0" xfId="0" applyNumberFormat="1" applyFont="1" applyAlignment="1">
      <alignment vertical="center"/>
    </xf>
    <xf numFmtId="166" fontId="47" fillId="59" borderId="14" xfId="73" applyFont="1" applyFill="1" applyBorder="1" applyAlignment="1">
      <alignment vertical="center"/>
    </xf>
    <xf numFmtId="166" fontId="45" fillId="59" borderId="39" xfId="73" applyFont="1" applyFill="1" applyBorder="1" applyAlignment="1">
      <alignment horizontal="center" vertical="center"/>
    </xf>
    <xf numFmtId="0" fontId="45" fillId="19" borderId="48" xfId="12" applyFont="1" applyFill="1" applyBorder="1" applyAlignment="1">
      <alignment horizontal="center" vertical="center"/>
    </xf>
    <xf numFmtId="41" fontId="100" fillId="4" borderId="17" xfId="17" applyNumberFormat="1" applyFont="1" applyFill="1" applyBorder="1" applyAlignment="1" applyProtection="1">
      <alignment horizontal="center" vertical="center"/>
      <protection locked="0"/>
    </xf>
    <xf numFmtId="0" fontId="100" fillId="37" borderId="164" xfId="17" applyFont="1" applyFill="1" applyBorder="1" applyAlignment="1" applyProtection="1">
      <alignment horizontal="center" vertical="center" wrapText="1"/>
      <protection locked="0"/>
    </xf>
    <xf numFmtId="0" fontId="100" fillId="37" borderId="165" xfId="17" applyFont="1" applyFill="1" applyBorder="1" applyAlignment="1" applyProtection="1">
      <alignment horizontal="center" vertical="center" wrapText="1"/>
      <protection locked="0"/>
    </xf>
    <xf numFmtId="4" fontId="100" fillId="37" borderId="165" xfId="24" applyNumberFormat="1" applyFont="1" applyFill="1" applyBorder="1" applyAlignment="1" applyProtection="1">
      <alignment horizontal="center" vertical="center" wrapText="1"/>
      <protection locked="0"/>
    </xf>
    <xf numFmtId="4" fontId="100" fillId="37" borderId="58" xfId="24" applyNumberFormat="1" applyFont="1" applyFill="1" applyBorder="1" applyAlignment="1" applyProtection="1">
      <alignment horizontal="center" vertical="center" wrapText="1"/>
      <protection locked="0"/>
    </xf>
    <xf numFmtId="0" fontId="76" fillId="20" borderId="24" xfId="17" applyFont="1" applyFill="1" applyBorder="1" applyAlignment="1" applyProtection="1">
      <alignment horizontal="center" vertical="center"/>
      <protection locked="0"/>
    </xf>
    <xf numFmtId="0" fontId="76" fillId="20" borderId="14" xfId="17" applyFont="1" applyFill="1" applyBorder="1" applyAlignment="1" applyProtection="1">
      <alignment horizontal="justify" vertical="center" wrapText="1"/>
      <protection locked="0"/>
    </xf>
    <xf numFmtId="0" fontId="76" fillId="20" borderId="14" xfId="17" applyFont="1" applyFill="1" applyBorder="1" applyAlignment="1" applyProtection="1">
      <alignment vertical="center"/>
      <protection locked="0"/>
    </xf>
    <xf numFmtId="41" fontId="76" fillId="20" borderId="14" xfId="357" applyFont="1" applyFill="1" applyBorder="1" applyAlignment="1" applyProtection="1">
      <alignment horizontal="center" vertical="center"/>
      <protection locked="0"/>
    </xf>
    <xf numFmtId="0" fontId="76" fillId="20" borderId="14" xfId="17" applyFont="1" applyFill="1" applyBorder="1" applyAlignment="1" applyProtection="1">
      <alignment horizontal="center" vertical="center" wrapText="1"/>
      <protection locked="0"/>
    </xf>
    <xf numFmtId="170" fontId="76" fillId="20" borderId="14" xfId="88" applyFont="1" applyFill="1" applyBorder="1" applyAlignment="1" applyProtection="1">
      <alignment horizontal="right" vertical="center" wrapText="1"/>
    </xf>
    <xf numFmtId="0" fontId="76" fillId="20" borderId="34" xfId="10" applyFont="1" applyFill="1" applyBorder="1" applyAlignment="1">
      <alignment wrapText="1"/>
    </xf>
    <xf numFmtId="0" fontId="76" fillId="0" borderId="24" xfId="17" applyFont="1" applyBorder="1" applyAlignment="1" applyProtection="1">
      <alignment horizontal="center" vertical="center"/>
      <protection locked="0"/>
    </xf>
    <xf numFmtId="0" fontId="76" fillId="0" borderId="14" xfId="17" applyFont="1" applyBorder="1" applyAlignment="1" applyProtection="1">
      <alignment horizontal="justify" vertical="center" wrapText="1"/>
      <protection locked="0"/>
    </xf>
    <xf numFmtId="0" fontId="76" fillId="0" borderId="14" xfId="17" applyFont="1" applyBorder="1" applyAlignment="1" applyProtection="1">
      <alignment horizontal="center" vertical="center"/>
      <protection locked="0"/>
    </xf>
    <xf numFmtId="223" fontId="76" fillId="0" borderId="14" xfId="357" applyNumberFormat="1" applyFont="1" applyFill="1" applyBorder="1" applyAlignment="1" applyProtection="1">
      <alignment vertical="center"/>
      <protection locked="0"/>
    </xf>
    <xf numFmtId="201" fontId="76" fillId="0" borderId="14" xfId="27" applyNumberFormat="1" applyFont="1" applyFill="1" applyBorder="1" applyAlignment="1" applyProtection="1">
      <alignment vertical="center"/>
      <protection locked="0"/>
    </xf>
    <xf numFmtId="201" fontId="76" fillId="0" borderId="14" xfId="27" applyNumberFormat="1" applyFont="1" applyFill="1" applyBorder="1" applyAlignment="1" applyProtection="1">
      <alignment vertical="center"/>
    </xf>
    <xf numFmtId="201" fontId="76" fillId="9" borderId="0" xfId="27" applyNumberFormat="1" applyFont="1" applyFill="1" applyBorder="1" applyAlignment="1" applyProtection="1">
      <alignment vertical="center"/>
      <protection locked="0"/>
    </xf>
    <xf numFmtId="41" fontId="76" fillId="0" borderId="14" xfId="357" applyFont="1" applyFill="1" applyBorder="1" applyAlignment="1" applyProtection="1">
      <alignment vertical="center"/>
      <protection locked="0"/>
    </xf>
    <xf numFmtId="0" fontId="76" fillId="9" borderId="0" xfId="10" applyFont="1" applyFill="1"/>
    <xf numFmtId="0" fontId="76" fillId="0" borderId="14" xfId="10" applyFont="1" applyBorder="1" applyAlignment="1">
      <alignment horizontal="justify" vertical="center"/>
    </xf>
    <xf numFmtId="0" fontId="76" fillId="0" borderId="14" xfId="10" applyFont="1" applyBorder="1" applyAlignment="1">
      <alignment horizontal="center" vertical="center"/>
    </xf>
    <xf numFmtId="0" fontId="76" fillId="0" borderId="14" xfId="10" applyFont="1" applyBorder="1" applyAlignment="1">
      <alignment vertical="center"/>
    </xf>
    <xf numFmtId="0" fontId="76" fillId="9" borderId="0" xfId="10" applyFont="1" applyFill="1" applyAlignment="1">
      <alignment vertical="center"/>
    </xf>
    <xf numFmtId="0" fontId="76" fillId="9" borderId="14" xfId="17" applyFont="1" applyFill="1" applyBorder="1" applyAlignment="1" applyProtection="1">
      <alignment horizontal="justify" vertical="center" wrapText="1"/>
      <protection locked="0"/>
    </xf>
    <xf numFmtId="41" fontId="76" fillId="0" borderId="14" xfId="357" applyFont="1" applyFill="1" applyBorder="1" applyAlignment="1" applyProtection="1">
      <alignment horizontal="center" vertical="center"/>
      <protection locked="0"/>
    </xf>
    <xf numFmtId="201" fontId="76" fillId="9" borderId="0" xfId="27" applyNumberFormat="1" applyFont="1" applyFill="1" applyBorder="1" applyAlignment="1" applyProtection="1">
      <alignment vertical="center"/>
    </xf>
    <xf numFmtId="223" fontId="76" fillId="0" borderId="14" xfId="357" applyNumberFormat="1" applyFont="1" applyFill="1" applyBorder="1" applyAlignment="1" applyProtection="1">
      <alignment horizontal="center" vertical="center"/>
      <protection locked="0"/>
    </xf>
    <xf numFmtId="0" fontId="45" fillId="20" borderId="34" xfId="10" applyFont="1" applyFill="1" applyBorder="1" applyAlignment="1">
      <alignment wrapText="1"/>
    </xf>
    <xf numFmtId="0" fontId="76" fillId="0" borderId="24" xfId="10" applyFont="1" applyBorder="1" applyAlignment="1">
      <alignment horizontal="center" vertical="center"/>
    </xf>
    <xf numFmtId="0" fontId="76" fillId="0" borderId="14" xfId="10" applyFont="1" applyBorder="1" applyAlignment="1">
      <alignment horizontal="justify" vertical="center" wrapText="1"/>
    </xf>
    <xf numFmtId="2" fontId="76" fillId="0" borderId="14" xfId="357" applyNumberFormat="1" applyFont="1" applyFill="1" applyBorder="1" applyAlignment="1" applyProtection="1">
      <alignment horizontal="center" vertical="center"/>
      <protection locked="0"/>
    </xf>
    <xf numFmtId="170" fontId="76" fillId="9" borderId="14" xfId="88" applyFont="1" applyFill="1" applyBorder="1" applyAlignment="1" applyProtection="1">
      <alignment horizontal="right" vertical="center" wrapText="1"/>
    </xf>
    <xf numFmtId="0" fontId="45" fillId="9" borderId="34" xfId="10" applyFont="1" applyFill="1" applyBorder="1" applyAlignment="1">
      <alignment horizontal="center" vertical="center" wrapText="1"/>
    </xf>
    <xf numFmtId="0" fontId="76" fillId="9" borderId="24" xfId="17" applyFont="1" applyFill="1" applyBorder="1" applyAlignment="1" applyProtection="1">
      <alignment horizontal="center" vertical="center"/>
      <protection locked="0"/>
    </xf>
    <xf numFmtId="201" fontId="76" fillId="0" borderId="14" xfId="27" applyNumberFormat="1" applyFont="1" applyBorder="1" applyAlignment="1" applyProtection="1">
      <alignment vertical="center"/>
    </xf>
    <xf numFmtId="0" fontId="76" fillId="0" borderId="24" xfId="17" applyFont="1" applyBorder="1" applyAlignment="1" applyProtection="1">
      <alignment horizontal="left" vertical="center"/>
      <protection locked="0"/>
    </xf>
    <xf numFmtId="0" fontId="76" fillId="9" borderId="0" xfId="17" applyFont="1" applyFill="1" applyAlignment="1" applyProtection="1">
      <alignment horizontal="justify" vertical="center" wrapText="1"/>
      <protection locked="0"/>
    </xf>
    <xf numFmtId="0" fontId="76" fillId="9" borderId="14" xfId="17" applyFont="1" applyFill="1" applyBorder="1" applyAlignment="1" applyProtection="1">
      <alignment horizontal="center" vertical="center"/>
      <protection locked="0"/>
    </xf>
    <xf numFmtId="41" fontId="76" fillId="9" borderId="14" xfId="357" applyFont="1" applyFill="1" applyBorder="1" applyAlignment="1" applyProtection="1">
      <alignment horizontal="center" vertical="center"/>
      <protection locked="0"/>
    </xf>
    <xf numFmtId="170" fontId="76" fillId="9" borderId="0" xfId="88" applyFont="1" applyFill="1" applyBorder="1" applyAlignment="1" applyProtection="1">
      <alignment horizontal="right" vertical="center" wrapText="1"/>
    </xf>
    <xf numFmtId="0" fontId="45" fillId="9" borderId="34" xfId="10" applyFont="1" applyFill="1" applyBorder="1" applyAlignment="1">
      <alignment horizontal="center" wrapText="1"/>
    </xf>
    <xf numFmtId="0" fontId="45" fillId="9" borderId="34" xfId="10" applyFont="1" applyFill="1" applyBorder="1"/>
    <xf numFmtId="173" fontId="76" fillId="0" borderId="14" xfId="357" applyNumberFormat="1" applyFont="1" applyFill="1" applyBorder="1" applyAlignment="1" applyProtection="1">
      <alignment horizontal="center" vertical="center"/>
      <protection locked="0"/>
    </xf>
    <xf numFmtId="201" fontId="76" fillId="9" borderId="12" xfId="27" applyNumberFormat="1" applyFont="1" applyFill="1" applyBorder="1" applyAlignment="1" applyProtection="1">
      <alignment vertical="center"/>
    </xf>
    <xf numFmtId="170" fontId="76" fillId="60" borderId="32" xfId="88" applyFont="1" applyFill="1" applyBorder="1" applyAlignment="1" applyProtection="1">
      <alignment horizontal="right" vertical="center" wrapText="1"/>
    </xf>
    <xf numFmtId="0" fontId="45" fillId="60" borderId="34" xfId="10" applyFont="1" applyFill="1" applyBorder="1"/>
    <xf numFmtId="0" fontId="76" fillId="0" borderId="41" xfId="17" applyFont="1" applyBorder="1" applyAlignment="1" applyProtection="1">
      <alignment vertical="center"/>
      <protection locked="0"/>
    </xf>
    <xf numFmtId="0" fontId="76" fillId="0" borderId="64" xfId="17" applyFont="1" applyBorder="1" applyAlignment="1" applyProtection="1">
      <alignment vertical="center" wrapText="1"/>
      <protection locked="0"/>
    </xf>
    <xf numFmtId="0" fontId="76" fillId="0" borderId="64" xfId="17" applyFont="1" applyBorder="1" applyAlignment="1" applyProtection="1">
      <alignment vertical="center"/>
      <protection locked="0"/>
    </xf>
    <xf numFmtId="41" fontId="76" fillId="0" borderId="64" xfId="357" applyFont="1" applyFill="1" applyBorder="1" applyAlignment="1" applyProtection="1">
      <alignment horizontal="center" vertical="center"/>
      <protection locked="0"/>
    </xf>
    <xf numFmtId="201" fontId="76" fillId="0" borderId="2" xfId="27" applyNumberFormat="1" applyFont="1" applyFill="1" applyBorder="1" applyAlignment="1" applyProtection="1">
      <alignment horizontal="right" vertical="center"/>
    </xf>
    <xf numFmtId="42" fontId="76" fillId="0" borderId="65" xfId="358" applyFont="1" applyBorder="1" applyAlignment="1" applyProtection="1">
      <alignment vertical="center"/>
      <protection locked="0"/>
    </xf>
    <xf numFmtId="0" fontId="45" fillId="0" borderId="6" xfId="10" applyFont="1" applyBorder="1"/>
    <xf numFmtId="0" fontId="76" fillId="0" borderId="40" xfId="17" applyFont="1" applyBorder="1" applyAlignment="1" applyProtection="1">
      <alignment vertical="center"/>
      <protection locked="0"/>
    </xf>
    <xf numFmtId="0" fontId="76" fillId="0" borderId="48" xfId="17" applyFont="1" applyBorder="1" applyAlignment="1" applyProtection="1">
      <alignment vertical="center" wrapText="1"/>
      <protection locked="0"/>
    </xf>
    <xf numFmtId="0" fontId="76" fillId="0" borderId="48" xfId="17" applyFont="1" applyBorder="1" applyAlignment="1" applyProtection="1">
      <alignment vertical="center"/>
      <protection locked="0"/>
    </xf>
    <xf numFmtId="41" fontId="76" fillId="0" borderId="48" xfId="357" applyFont="1" applyFill="1" applyBorder="1" applyAlignment="1" applyProtection="1">
      <alignment horizontal="center" vertical="center"/>
      <protection locked="0"/>
    </xf>
    <xf numFmtId="201" fontId="76" fillId="9" borderId="25" xfId="27" applyNumberFormat="1" applyFont="1" applyFill="1" applyBorder="1" applyAlignment="1" applyProtection="1">
      <alignment horizontal="right" vertical="center"/>
    </xf>
    <xf numFmtId="49" fontId="76" fillId="9" borderId="39" xfId="358" applyNumberFormat="1" applyFont="1" applyFill="1" applyBorder="1" applyAlignment="1" applyProtection="1">
      <alignment horizontal="center" vertical="center" wrapText="1"/>
      <protection locked="0"/>
    </xf>
    <xf numFmtId="0" fontId="45" fillId="0" borderId="8" xfId="10" applyFont="1" applyBorder="1"/>
    <xf numFmtId="0" fontId="76" fillId="0" borderId="52" xfId="17" applyFont="1" applyBorder="1" applyAlignment="1" applyProtection="1">
      <alignment vertical="center"/>
      <protection locked="0"/>
    </xf>
    <xf numFmtId="41" fontId="76" fillId="0" borderId="12" xfId="357" applyFont="1" applyFill="1" applyBorder="1" applyAlignment="1" applyProtection="1">
      <alignment horizontal="center" vertical="center"/>
      <protection locked="0"/>
    </xf>
    <xf numFmtId="0" fontId="76" fillId="0" borderId="12" xfId="17" applyFont="1" applyBorder="1" applyAlignment="1" applyProtection="1">
      <alignment vertical="center"/>
      <protection locked="0"/>
    </xf>
    <xf numFmtId="10" fontId="76" fillId="0" borderId="9" xfId="18" applyNumberFormat="1" applyFont="1" applyFill="1" applyBorder="1" applyAlignment="1" applyProtection="1">
      <alignment horizontal="right" vertical="center"/>
    </xf>
    <xf numFmtId="44" fontId="75" fillId="0" borderId="0" xfId="17" applyNumberFormat="1" applyFont="1" applyAlignment="1" applyProtection="1">
      <alignment vertical="center"/>
      <protection locked="0"/>
    </xf>
    <xf numFmtId="224" fontId="110" fillId="0" borderId="102" xfId="14" applyNumberFormat="1" applyFont="1" applyBorder="1" applyAlignment="1" applyProtection="1">
      <alignment horizontal="center" vertical="center" wrapText="1"/>
      <protection hidden="1"/>
    </xf>
    <xf numFmtId="174" fontId="109" fillId="7" borderId="70" xfId="19" applyNumberFormat="1" applyFont="1" applyFill="1" applyBorder="1" applyAlignment="1">
      <alignment horizontal="center" vertical="center"/>
    </xf>
    <xf numFmtId="174" fontId="2" fillId="0" borderId="0" xfId="9" applyNumberFormat="1" applyFont="1"/>
    <xf numFmtId="171" fontId="2" fillId="0" borderId="0" xfId="7" applyFont="1"/>
    <xf numFmtId="171" fontId="1" fillId="0" borderId="0" xfId="7" applyFont="1" applyAlignment="1">
      <alignment vertical="center"/>
    </xf>
    <xf numFmtId="180" fontId="105" fillId="0" borderId="0" xfId="7" applyNumberFormat="1" applyFont="1"/>
    <xf numFmtId="180" fontId="2" fillId="0" borderId="0" xfId="7" applyNumberFormat="1" applyFont="1"/>
    <xf numFmtId="0" fontId="30" fillId="0" borderId="7" xfId="11" applyFont="1" applyBorder="1" applyAlignment="1">
      <alignment horizontal="center" vertical="center" wrapText="1"/>
    </xf>
    <xf numFmtId="0" fontId="30" fillId="0" borderId="15" xfId="11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24" fillId="0" borderId="1" xfId="10" applyFont="1" applyBorder="1" applyAlignment="1">
      <alignment horizontal="center" vertical="center" wrapText="1"/>
    </xf>
    <xf numFmtId="0" fontId="24" fillId="0" borderId="2" xfId="10" applyFont="1" applyBorder="1" applyAlignment="1">
      <alignment horizontal="center" vertical="center" wrapText="1"/>
    </xf>
    <xf numFmtId="0" fontId="24" fillId="0" borderId="6" xfId="10" applyFont="1" applyBorder="1" applyAlignment="1">
      <alignment horizontal="center" vertical="center" wrapText="1"/>
    </xf>
    <xf numFmtId="0" fontId="29" fillId="0" borderId="1" xfId="10" applyFont="1" applyBorder="1" applyAlignment="1">
      <alignment horizontal="left" vertical="center"/>
    </xf>
    <xf numFmtId="0" fontId="29" fillId="0" borderId="2" xfId="10" applyFont="1" applyBorder="1" applyAlignment="1">
      <alignment horizontal="left" vertical="center"/>
    </xf>
    <xf numFmtId="0" fontId="29" fillId="0" borderId="7" xfId="10" applyFont="1" applyBorder="1" applyAlignment="1">
      <alignment horizontal="left" vertical="center"/>
    </xf>
    <xf numFmtId="0" fontId="29" fillId="0" borderId="0" xfId="10" applyFont="1" applyAlignment="1">
      <alignment horizontal="left" vertical="center"/>
    </xf>
    <xf numFmtId="0" fontId="29" fillId="0" borderId="15" xfId="10" applyFont="1" applyBorder="1" applyAlignment="1">
      <alignment horizontal="left" vertical="center"/>
    </xf>
    <xf numFmtId="0" fontId="29" fillId="0" borderId="13" xfId="10" applyFont="1" applyBorder="1" applyAlignment="1">
      <alignment horizontal="left" vertical="center"/>
    </xf>
    <xf numFmtId="4" fontId="109" fillId="14" borderId="70" xfId="14" applyNumberFormat="1" applyFont="1" applyFill="1" applyBorder="1" applyAlignment="1">
      <alignment horizontal="justify" vertical="center"/>
    </xf>
    <xf numFmtId="4" fontId="109" fillId="14" borderId="102" xfId="14" applyNumberFormat="1" applyFont="1" applyFill="1" applyBorder="1" applyAlignment="1">
      <alignment horizontal="justify" vertical="center"/>
    </xf>
    <xf numFmtId="0" fontId="48" fillId="2" borderId="101" xfId="11" applyFont="1" applyFill="1" applyBorder="1" applyAlignment="1">
      <alignment horizontal="left" vertical="center"/>
    </xf>
    <xf numFmtId="0" fontId="48" fillId="2" borderId="70" xfId="11" applyFont="1" applyFill="1" applyBorder="1" applyAlignment="1">
      <alignment horizontal="left" vertical="center"/>
    </xf>
    <xf numFmtId="3" fontId="109" fillId="0" borderId="40" xfId="14" applyNumberFormat="1" applyFont="1" applyBorder="1" applyAlignment="1">
      <alignment horizontal="left" vertical="center" wrapText="1"/>
    </xf>
    <xf numFmtId="3" fontId="109" fillId="0" borderId="39" xfId="14" applyNumberFormat="1" applyFont="1" applyBorder="1" applyAlignment="1">
      <alignment horizontal="left" vertical="center" wrapText="1"/>
    </xf>
    <xf numFmtId="3" fontId="109" fillId="0" borderId="27" xfId="14" applyNumberFormat="1" applyFont="1" applyBorder="1" applyAlignment="1">
      <alignment horizontal="left" vertical="center" wrapText="1"/>
    </xf>
    <xf numFmtId="3" fontId="109" fillId="0" borderId="32" xfId="14" applyNumberFormat="1" applyFont="1" applyBorder="1" applyAlignment="1">
      <alignment horizontal="left" vertical="center" wrapText="1"/>
    </xf>
    <xf numFmtId="4" fontId="109" fillId="0" borderId="101" xfId="14" applyNumberFormat="1" applyFont="1" applyBorder="1" applyAlignment="1">
      <alignment horizontal="left" vertical="center" wrapText="1"/>
    </xf>
    <xf numFmtId="4" fontId="109" fillId="0" borderId="70" xfId="14" applyNumberFormat="1" applyFont="1" applyBorder="1" applyAlignment="1">
      <alignment horizontal="left" vertical="center" wrapText="1"/>
    </xf>
    <xf numFmtId="4" fontId="109" fillId="2" borderId="23" xfId="14" applyNumberFormat="1" applyFont="1" applyFill="1" applyBorder="1" applyAlignment="1">
      <alignment horizontal="center" vertical="center"/>
    </xf>
    <xf numFmtId="4" fontId="109" fillId="2" borderId="31" xfId="14" applyNumberFormat="1" applyFont="1" applyFill="1" applyBorder="1" applyAlignment="1">
      <alignment horizontal="center" vertical="center"/>
    </xf>
    <xf numFmtId="4" fontId="109" fillId="2" borderId="33" xfId="14" applyNumberFormat="1" applyFont="1" applyFill="1" applyBorder="1" applyAlignment="1">
      <alignment horizontal="center" vertical="center"/>
    </xf>
    <xf numFmtId="3" fontId="109" fillId="0" borderId="24" xfId="14" applyNumberFormat="1" applyFont="1" applyBorder="1" applyAlignment="1">
      <alignment horizontal="left" vertical="center" wrapText="1"/>
    </xf>
    <xf numFmtId="3" fontId="109" fillId="0" borderId="14" xfId="14" applyNumberFormat="1" applyFont="1" applyBorder="1" applyAlignment="1">
      <alignment horizontal="left" vertical="center" wrapText="1"/>
    </xf>
    <xf numFmtId="3" fontId="109" fillId="2" borderId="27" xfId="14" applyNumberFormat="1" applyFont="1" applyFill="1" applyBorder="1" applyAlignment="1">
      <alignment horizontal="left" vertical="center"/>
    </xf>
    <xf numFmtId="3" fontId="109" fillId="2" borderId="32" xfId="14" applyNumberFormat="1" applyFont="1" applyFill="1" applyBorder="1" applyAlignment="1">
      <alignment horizontal="left" vertical="center"/>
    </xf>
    <xf numFmtId="0" fontId="106" fillId="0" borderId="1" xfId="14" applyFont="1" applyBorder="1" applyAlignment="1">
      <alignment horizontal="left" vertical="center" wrapText="1"/>
    </xf>
    <xf numFmtId="0" fontId="106" fillId="0" borderId="6" xfId="14" applyFont="1" applyBorder="1" applyAlignment="1">
      <alignment horizontal="left" vertical="center" wrapText="1"/>
    </xf>
    <xf numFmtId="4" fontId="109" fillId="7" borderId="101" xfId="14" applyNumberFormat="1" applyFont="1" applyFill="1" applyBorder="1" applyAlignment="1">
      <alignment horizontal="left" vertical="center" wrapText="1"/>
    </xf>
    <xf numFmtId="4" fontId="109" fillId="7" borderId="70" xfId="14" applyNumberFormat="1" applyFont="1" applyFill="1" applyBorder="1" applyAlignment="1">
      <alignment horizontal="left" vertical="center" wrapText="1"/>
    </xf>
    <xf numFmtId="0" fontId="111" fillId="15" borderId="101" xfId="11" applyFont="1" applyFill="1" applyBorder="1" applyAlignment="1">
      <alignment horizontal="left" vertical="center"/>
    </xf>
    <xf numFmtId="0" fontId="111" fillId="15" borderId="70" xfId="11" applyFont="1" applyFill="1" applyBorder="1" applyAlignment="1">
      <alignment horizontal="left" vertical="center"/>
    </xf>
    <xf numFmtId="0" fontId="108" fillId="4" borderId="98" xfId="17" applyFont="1" applyFill="1" applyBorder="1" applyAlignment="1" applyProtection="1">
      <alignment horizontal="center" vertical="center"/>
      <protection locked="0"/>
    </xf>
    <xf numFmtId="0" fontId="108" fillId="4" borderId="99" xfId="17" applyFont="1" applyFill="1" applyBorder="1" applyAlignment="1" applyProtection="1">
      <alignment horizontal="center" vertical="center"/>
      <protection locked="0"/>
    </xf>
    <xf numFmtId="0" fontId="108" fillId="4" borderId="100" xfId="17" applyFont="1" applyFill="1" applyBorder="1" applyAlignment="1" applyProtection="1">
      <alignment horizontal="center" vertical="center"/>
      <protection locked="0"/>
    </xf>
    <xf numFmtId="0" fontId="109" fillId="2" borderId="101" xfId="11" applyFont="1" applyFill="1" applyBorder="1" applyAlignment="1">
      <alignment horizontal="left" vertical="center"/>
    </xf>
    <xf numFmtId="0" fontId="109" fillId="2" borderId="70" xfId="11" applyFont="1" applyFill="1" applyBorder="1" applyAlignment="1">
      <alignment horizontal="left" vertical="center"/>
    </xf>
    <xf numFmtId="188" fontId="8" fillId="12" borderId="101" xfId="14" applyNumberFormat="1" applyFont="1" applyFill="1" applyBorder="1" applyAlignment="1" applyProtection="1">
      <alignment horizontal="left" vertical="center"/>
      <protection hidden="1"/>
    </xf>
    <xf numFmtId="188" fontId="8" fillId="12" borderId="70" xfId="14" applyNumberFormat="1" applyFont="1" applyFill="1" applyBorder="1" applyAlignment="1" applyProtection="1">
      <alignment horizontal="left" vertical="center"/>
      <protection hidden="1"/>
    </xf>
    <xf numFmtId="0" fontId="1" fillId="0" borderId="0" xfId="0" applyFont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39" fillId="0" borderId="27" xfId="0" applyFont="1" applyBorder="1" applyAlignment="1">
      <alignment horizontal="center" vertical="center" wrapText="1"/>
    </xf>
    <xf numFmtId="0" fontId="39" fillId="0" borderId="32" xfId="0" applyFont="1" applyBorder="1" applyAlignment="1">
      <alignment horizontal="center" vertical="center" wrapText="1"/>
    </xf>
    <xf numFmtId="0" fontId="39" fillId="0" borderId="35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39" fillId="2" borderId="3" xfId="0" applyFont="1" applyFill="1" applyBorder="1" applyAlignment="1">
      <alignment horizontal="left" vertical="center" wrapText="1"/>
    </xf>
    <xf numFmtId="0" fontId="39" fillId="2" borderId="5" xfId="0" applyFont="1" applyFill="1" applyBorder="1" applyAlignment="1">
      <alignment horizontal="left" vertical="center" wrapText="1"/>
    </xf>
    <xf numFmtId="0" fontId="39" fillId="2" borderId="4" xfId="0" applyFont="1" applyFill="1" applyBorder="1" applyAlignment="1">
      <alignment horizontal="left" vertical="center" wrapText="1"/>
    </xf>
    <xf numFmtId="0" fontId="119" fillId="17" borderId="41" xfId="0" applyFont="1" applyFill="1" applyBorder="1" applyAlignment="1">
      <alignment horizontal="center" vertical="center"/>
    </xf>
    <xf numFmtId="0" fontId="119" fillId="17" borderId="64" xfId="0" applyFont="1" applyFill="1" applyBorder="1" applyAlignment="1">
      <alignment horizontal="center" vertical="center"/>
    </xf>
    <xf numFmtId="0" fontId="119" fillId="17" borderId="66" xfId="0" applyFont="1" applyFill="1" applyBorder="1" applyAlignment="1">
      <alignment horizontal="center" vertical="center"/>
    </xf>
    <xf numFmtId="1" fontId="139" fillId="0" borderId="160" xfId="0" applyNumberFormat="1" applyFont="1" applyBorder="1" applyAlignment="1">
      <alignment horizontal="center" vertical="center"/>
    </xf>
    <xf numFmtId="1" fontId="139" fillId="0" borderId="161" xfId="0" applyNumberFormat="1" applyFont="1" applyBorder="1" applyAlignment="1">
      <alignment horizontal="center" vertical="center"/>
    </xf>
    <xf numFmtId="1" fontId="139" fillId="0" borderId="162" xfId="0" applyNumberFormat="1" applyFont="1" applyBorder="1" applyAlignment="1">
      <alignment horizontal="center" vertical="center"/>
    </xf>
    <xf numFmtId="1" fontId="139" fillId="0" borderId="163" xfId="0" applyNumberFormat="1" applyFont="1" applyBorder="1" applyAlignment="1">
      <alignment horizontal="center" vertical="center"/>
    </xf>
    <xf numFmtId="0" fontId="114" fillId="18" borderId="70" xfId="0" applyFont="1" applyFill="1" applyBorder="1" applyAlignment="1">
      <alignment horizontal="left" vertical="center" wrapText="1"/>
    </xf>
    <xf numFmtId="2" fontId="120" fillId="18" borderId="154" xfId="0" applyNumberFormat="1" applyFont="1" applyFill="1" applyBorder="1" applyAlignment="1">
      <alignment horizontal="center" vertical="center"/>
    </xf>
    <xf numFmtId="2" fontId="120" fillId="18" borderId="127" xfId="0" applyNumberFormat="1" applyFont="1" applyFill="1" applyBorder="1" applyAlignment="1">
      <alignment horizontal="center" vertical="center"/>
    </xf>
    <xf numFmtId="0" fontId="114" fillId="18" borderId="127" xfId="0" applyFont="1" applyFill="1" applyBorder="1" applyAlignment="1">
      <alignment horizontal="center" vertical="center"/>
    </xf>
    <xf numFmtId="0" fontId="114" fillId="18" borderId="129" xfId="0" applyFont="1" applyFill="1" applyBorder="1" applyAlignment="1">
      <alignment horizontal="center" vertical="center"/>
    </xf>
    <xf numFmtId="4" fontId="115" fillId="2" borderId="83" xfId="0" applyNumberFormat="1" applyFont="1" applyFill="1" applyBorder="1" applyAlignment="1">
      <alignment horizontal="center" vertical="center"/>
    </xf>
    <xf numFmtId="4" fontId="115" fillId="2" borderId="58" xfId="0" applyNumberFormat="1" applyFont="1" applyFill="1" applyBorder="1" applyAlignment="1">
      <alignment horizontal="center" vertical="center"/>
    </xf>
    <xf numFmtId="4" fontId="115" fillId="2" borderId="68" xfId="0" applyNumberFormat="1" applyFont="1" applyFill="1" applyBorder="1" applyAlignment="1">
      <alignment horizontal="center" vertical="center"/>
    </xf>
    <xf numFmtId="4" fontId="115" fillId="2" borderId="53" xfId="0" applyNumberFormat="1" applyFont="1" applyFill="1" applyBorder="1" applyAlignment="1">
      <alignment horizontal="center" vertical="center"/>
    </xf>
    <xf numFmtId="4" fontId="115" fillId="2" borderId="157" xfId="0" applyNumberFormat="1" applyFont="1" applyFill="1" applyBorder="1" applyAlignment="1">
      <alignment horizontal="center" vertical="center"/>
    </xf>
    <xf numFmtId="4" fontId="115" fillId="2" borderId="35" xfId="0" applyNumberFormat="1" applyFont="1" applyFill="1" applyBorder="1" applyAlignment="1">
      <alignment horizontal="center" vertical="center"/>
    </xf>
    <xf numFmtId="0" fontId="114" fillId="3" borderId="98" xfId="0" applyFont="1" applyFill="1" applyBorder="1" applyAlignment="1">
      <alignment horizontal="center" vertical="center"/>
    </xf>
    <xf numFmtId="0" fontId="114" fillId="3" borderId="101" xfId="0" applyFont="1" applyFill="1" applyBorder="1" applyAlignment="1">
      <alignment horizontal="center" vertical="center"/>
    </xf>
    <xf numFmtId="0" fontId="114" fillId="2" borderId="99" xfId="0" applyFont="1" applyFill="1" applyBorder="1" applyAlignment="1">
      <alignment horizontal="center" vertical="center"/>
    </xf>
    <xf numFmtId="0" fontId="114" fillId="2" borderId="70" xfId="0" applyFont="1" applyFill="1" applyBorder="1" applyAlignment="1">
      <alignment horizontal="center" vertical="center"/>
    </xf>
    <xf numFmtId="0" fontId="114" fillId="3" borderId="99" xfId="0" applyFont="1" applyFill="1" applyBorder="1" applyAlignment="1">
      <alignment horizontal="left" vertical="center"/>
    </xf>
    <xf numFmtId="0" fontId="114" fillId="3" borderId="70" xfId="0" applyFont="1" applyFill="1" applyBorder="1" applyAlignment="1">
      <alignment horizontal="left" vertical="center"/>
    </xf>
    <xf numFmtId="2" fontId="120" fillId="18" borderId="40" xfId="0" applyNumberFormat="1" applyFont="1" applyFill="1" applyBorder="1" applyAlignment="1">
      <alignment horizontal="center" vertical="center"/>
    </xf>
    <xf numFmtId="0" fontId="114" fillId="18" borderId="25" xfId="0" applyFont="1" applyFill="1" applyBorder="1" applyAlignment="1">
      <alignment horizontal="center" vertical="center"/>
    </xf>
    <xf numFmtId="2" fontId="120" fillId="18" borderId="103" xfId="0" applyNumberFormat="1" applyFont="1" applyFill="1" applyBorder="1" applyAlignment="1">
      <alignment horizontal="center" vertical="center"/>
    </xf>
    <xf numFmtId="2" fontId="120" fillId="18" borderId="104" xfId="0" applyNumberFormat="1" applyFont="1" applyFill="1" applyBorder="1" applyAlignment="1">
      <alignment horizontal="center" vertical="center"/>
    </xf>
    <xf numFmtId="0" fontId="114" fillId="18" borderId="104" xfId="0" applyFont="1" applyFill="1" applyBorder="1" applyAlignment="1">
      <alignment horizontal="center" vertical="center"/>
    </xf>
    <xf numFmtId="0" fontId="114" fillId="18" borderId="105" xfId="0" applyFont="1" applyFill="1" applyBorder="1" applyAlignment="1">
      <alignment horizontal="center" vertical="center"/>
    </xf>
    <xf numFmtId="4" fontId="115" fillId="2" borderId="65" xfId="0" applyNumberFormat="1" applyFont="1" applyFill="1" applyBorder="1" applyAlignment="1">
      <alignment horizontal="center" vertical="center"/>
    </xf>
    <xf numFmtId="4" fontId="115" fillId="2" borderId="139" xfId="0" applyNumberFormat="1" applyFont="1" applyFill="1" applyBorder="1" applyAlignment="1">
      <alignment horizontal="center" vertical="center"/>
    </xf>
    <xf numFmtId="4" fontId="115" fillId="2" borderId="119" xfId="0" applyNumberFormat="1" applyFont="1" applyFill="1" applyBorder="1" applyAlignment="1">
      <alignment horizontal="center" vertical="center"/>
    </xf>
    <xf numFmtId="1" fontId="137" fillId="0" borderId="72" xfId="0" applyNumberFormat="1" applyFont="1" applyBorder="1" applyAlignment="1">
      <alignment horizontal="center" vertical="center"/>
    </xf>
    <xf numFmtId="1" fontId="137" fillId="0" borderId="141" xfId="0" applyNumberFormat="1" applyFont="1" applyBorder="1" applyAlignment="1">
      <alignment horizontal="center" vertical="center"/>
    </xf>
    <xf numFmtId="2" fontId="120" fillId="18" borderId="133" xfId="0" applyNumberFormat="1" applyFont="1" applyFill="1" applyBorder="1" applyAlignment="1">
      <alignment horizontal="center" vertical="center"/>
    </xf>
    <xf numFmtId="2" fontId="120" fillId="18" borderId="54" xfId="0" applyNumberFormat="1" applyFont="1" applyFill="1" applyBorder="1" applyAlignment="1">
      <alignment horizontal="center" vertical="center"/>
    </xf>
    <xf numFmtId="0" fontId="114" fillId="18" borderId="51" xfId="0" applyFont="1" applyFill="1" applyBorder="1" applyAlignment="1">
      <alignment horizontal="center" vertical="center"/>
    </xf>
    <xf numFmtId="0" fontId="114" fillId="18" borderId="132" xfId="0" applyFont="1" applyFill="1" applyBorder="1" applyAlignment="1">
      <alignment horizontal="center" vertical="center"/>
    </xf>
    <xf numFmtId="0" fontId="89" fillId="27" borderId="131" xfId="0" applyFont="1" applyFill="1" applyBorder="1" applyAlignment="1">
      <alignment horizontal="center"/>
    </xf>
    <xf numFmtId="0" fontId="89" fillId="27" borderId="130" xfId="0" applyFont="1" applyFill="1" applyBorder="1" applyAlignment="1">
      <alignment horizontal="center"/>
    </xf>
    <xf numFmtId="0" fontId="114" fillId="18" borderId="70" xfId="0" applyFont="1" applyFill="1" applyBorder="1" applyAlignment="1">
      <alignment horizontal="left" vertical="top" wrapText="1"/>
    </xf>
    <xf numFmtId="0" fontId="114" fillId="3" borderId="1" xfId="0" applyFont="1" applyFill="1" applyBorder="1" applyAlignment="1">
      <alignment horizontal="center" vertical="center"/>
    </xf>
    <xf numFmtId="0" fontId="114" fillId="2" borderId="2" xfId="0" applyFont="1" applyFill="1" applyBorder="1" applyAlignment="1">
      <alignment horizontal="center" vertical="center"/>
    </xf>
    <xf numFmtId="0" fontId="114" fillId="3" borderId="2" xfId="0" applyFont="1" applyFill="1" applyBorder="1" applyAlignment="1">
      <alignment horizontal="left" vertical="center"/>
    </xf>
    <xf numFmtId="4" fontId="115" fillId="2" borderId="88" xfId="0" applyNumberFormat="1" applyFont="1" applyFill="1" applyBorder="1" applyAlignment="1">
      <alignment horizontal="center" vertical="center"/>
    </xf>
    <xf numFmtId="4" fontId="115" fillId="2" borderId="89" xfId="0" applyNumberFormat="1" applyFont="1" applyFill="1" applyBorder="1" applyAlignment="1">
      <alignment horizontal="center" vertical="center"/>
    </xf>
    <xf numFmtId="4" fontId="137" fillId="0" borderId="14" xfId="0" applyNumberFormat="1" applyFont="1" applyBorder="1" applyAlignment="1">
      <alignment horizontal="center" vertical="center"/>
    </xf>
    <xf numFmtId="4" fontId="137" fillId="0" borderId="34" xfId="0" applyNumberFormat="1" applyFont="1" applyBorder="1" applyAlignment="1">
      <alignment horizontal="center" vertical="center"/>
    </xf>
    <xf numFmtId="4" fontId="137" fillId="0" borderId="63" xfId="0" applyNumberFormat="1" applyFont="1" applyBorder="1" applyAlignment="1">
      <alignment horizontal="center" vertical="center"/>
    </xf>
    <xf numFmtId="4" fontId="137" fillId="0" borderId="53" xfId="0" applyNumberFormat="1" applyFont="1" applyBorder="1" applyAlignment="1">
      <alignment horizontal="center" vertical="center"/>
    </xf>
    <xf numFmtId="4" fontId="137" fillId="0" borderId="32" xfId="0" applyNumberFormat="1" applyFont="1" applyBorder="1" applyAlignment="1">
      <alignment horizontal="center" vertical="center"/>
    </xf>
    <xf numFmtId="4" fontId="137" fillId="0" borderId="35" xfId="0" applyNumberFormat="1" applyFont="1" applyBorder="1" applyAlignment="1">
      <alignment horizontal="center" vertical="center"/>
    </xf>
    <xf numFmtId="1" fontId="137" fillId="0" borderId="40" xfId="0" applyNumberFormat="1" applyFont="1" applyBorder="1" applyAlignment="1">
      <alignment horizontal="center" vertical="center"/>
    </xf>
    <xf numFmtId="1" fontId="137" fillId="0" borderId="39" xfId="0" applyNumberFormat="1" applyFont="1" applyBorder="1" applyAlignment="1">
      <alignment horizontal="center" vertical="center"/>
    </xf>
    <xf numFmtId="1" fontId="45" fillId="0" borderId="40" xfId="0" applyNumberFormat="1" applyFont="1" applyBorder="1" applyAlignment="1">
      <alignment horizontal="center" vertical="center"/>
    </xf>
    <xf numFmtId="1" fontId="45" fillId="0" borderId="39" xfId="0" applyNumberFormat="1" applyFont="1" applyBorder="1" applyAlignment="1">
      <alignment horizontal="center" vertical="center"/>
    </xf>
    <xf numFmtId="1" fontId="95" fillId="0" borderId="40" xfId="0" applyNumberFormat="1" applyFont="1" applyBorder="1" applyAlignment="1">
      <alignment horizontal="center" vertical="center"/>
    </xf>
    <xf numFmtId="1" fontId="95" fillId="0" borderId="39" xfId="0" applyNumberFormat="1" applyFont="1" applyBorder="1" applyAlignment="1">
      <alignment horizontal="center" vertical="center"/>
    </xf>
    <xf numFmtId="0" fontId="114" fillId="18" borderId="68" xfId="0" applyFont="1" applyFill="1" applyBorder="1" applyAlignment="1">
      <alignment horizontal="left" vertical="center" wrapText="1"/>
    </xf>
    <xf numFmtId="0" fontId="114" fillId="2" borderId="0" xfId="0" applyFont="1" applyFill="1" applyAlignment="1">
      <alignment horizontal="center" vertical="center"/>
    </xf>
    <xf numFmtId="4" fontId="115" fillId="2" borderId="0" xfId="0" applyNumberFormat="1" applyFont="1" applyFill="1" applyAlignment="1">
      <alignment horizontal="center" vertical="center"/>
    </xf>
    <xf numFmtId="4" fontId="115" fillId="2" borderId="96" xfId="0" applyNumberFormat="1" applyFont="1" applyFill="1" applyBorder="1" applyAlignment="1">
      <alignment horizontal="center" vertical="center"/>
    </xf>
    <xf numFmtId="4" fontId="115" fillId="2" borderId="12" xfId="0" applyNumberFormat="1" applyFont="1" applyFill="1" applyBorder="1" applyAlignment="1">
      <alignment horizontal="center" vertical="center"/>
    </xf>
    <xf numFmtId="4" fontId="115" fillId="2" borderId="134" xfId="0" applyNumberFormat="1" applyFont="1" applyFill="1" applyBorder="1" applyAlignment="1">
      <alignment horizontal="center" vertical="center"/>
    </xf>
    <xf numFmtId="4" fontId="115" fillId="2" borderId="113" xfId="0" applyNumberFormat="1" applyFont="1" applyFill="1" applyBorder="1" applyAlignment="1">
      <alignment horizontal="center" vertical="center"/>
    </xf>
    <xf numFmtId="4" fontId="115" fillId="2" borderId="117" xfId="0" applyNumberFormat="1" applyFont="1" applyFill="1" applyBorder="1" applyAlignment="1">
      <alignment horizontal="center" vertical="center"/>
    </xf>
    <xf numFmtId="1" fontId="138" fillId="0" borderId="40" xfId="0" applyNumberFormat="1" applyFont="1" applyBorder="1" applyAlignment="1">
      <alignment horizontal="center" vertical="center"/>
    </xf>
    <xf numFmtId="1" fontId="138" fillId="0" borderId="39" xfId="0" applyNumberFormat="1" applyFont="1" applyBorder="1" applyAlignment="1">
      <alignment horizontal="center" vertical="center"/>
    </xf>
    <xf numFmtId="0" fontId="115" fillId="27" borderId="110" xfId="0" applyFont="1" applyFill="1" applyBorder="1" applyAlignment="1">
      <alignment horizontal="center" vertical="center"/>
    </xf>
    <xf numFmtId="0" fontId="115" fillId="27" borderId="96" xfId="0" applyFont="1" applyFill="1" applyBorder="1" applyAlignment="1">
      <alignment horizontal="center" vertical="center"/>
    </xf>
    <xf numFmtId="0" fontId="115" fillId="27" borderId="122" xfId="0" applyFont="1" applyFill="1" applyBorder="1" applyAlignment="1">
      <alignment horizontal="center" vertical="center"/>
    </xf>
    <xf numFmtId="0" fontId="115" fillId="27" borderId="138" xfId="0" applyFont="1" applyFill="1" applyBorder="1" applyAlignment="1">
      <alignment horizontal="center" vertical="center"/>
    </xf>
    <xf numFmtId="0" fontId="115" fillId="27" borderId="118" xfId="0" applyFont="1" applyFill="1" applyBorder="1" applyAlignment="1">
      <alignment horizontal="center" vertical="center"/>
    </xf>
    <xf numFmtId="0" fontId="115" fillId="27" borderId="140" xfId="0" applyFont="1" applyFill="1" applyBorder="1" applyAlignment="1">
      <alignment horizontal="center" vertical="center"/>
    </xf>
    <xf numFmtId="0" fontId="126" fillId="27" borderId="25" xfId="0" applyFont="1" applyFill="1" applyBorder="1" applyAlignment="1">
      <alignment vertical="center"/>
    </xf>
    <xf numFmtId="0" fontId="115" fillId="47" borderId="0" xfId="0" applyFont="1" applyFill="1" applyAlignment="1">
      <alignment horizontal="left" vertical="center"/>
    </xf>
    <xf numFmtId="0" fontId="114" fillId="48" borderId="103" xfId="0" applyFont="1" applyFill="1" applyBorder="1" applyAlignment="1">
      <alignment horizontal="center" vertical="center"/>
    </xf>
    <xf numFmtId="0" fontId="114" fillId="48" borderId="104" xfId="0" applyFont="1" applyFill="1" applyBorder="1" applyAlignment="1">
      <alignment horizontal="center" vertical="center"/>
    </xf>
    <xf numFmtId="0" fontId="114" fillId="48" borderId="127" xfId="0" applyFont="1" applyFill="1" applyBorder="1" applyAlignment="1">
      <alignment horizontal="center" vertical="center"/>
    </xf>
    <xf numFmtId="0" fontId="114" fillId="48" borderId="129" xfId="0" applyFont="1" applyFill="1" applyBorder="1" applyAlignment="1">
      <alignment horizontal="center" vertical="center"/>
    </xf>
    <xf numFmtId="1" fontId="1" fillId="2" borderId="115" xfId="0" applyNumberFormat="1" applyFont="1" applyFill="1" applyBorder="1" applyAlignment="1">
      <alignment horizontal="center" vertical="center"/>
    </xf>
    <xf numFmtId="1" fontId="1" fillId="2" borderId="25" xfId="0" applyNumberFormat="1" applyFont="1" applyFill="1" applyBorder="1" applyAlignment="1">
      <alignment horizontal="center" vertical="center"/>
    </xf>
    <xf numFmtId="1" fontId="115" fillId="0" borderId="120" xfId="0" applyNumberFormat="1" applyFont="1" applyBorder="1" applyAlignment="1">
      <alignment horizontal="center" vertical="center"/>
    </xf>
    <xf numFmtId="1" fontId="115" fillId="0" borderId="52" xfId="0" applyNumberFormat="1" applyFont="1" applyBorder="1" applyAlignment="1">
      <alignment horizontal="center" vertical="center"/>
    </xf>
    <xf numFmtId="0" fontId="126" fillId="27" borderId="51" xfId="0" applyFont="1" applyFill="1" applyBorder="1" applyAlignment="1">
      <alignment vertical="center"/>
    </xf>
    <xf numFmtId="0" fontId="89" fillId="27" borderId="48" xfId="0" applyFont="1" applyFill="1" applyBorder="1" applyAlignment="1">
      <alignment vertical="center"/>
    </xf>
    <xf numFmtId="0" fontId="89" fillId="27" borderId="39" xfId="0" applyFont="1" applyFill="1" applyBorder="1" applyAlignment="1">
      <alignment vertical="center"/>
    </xf>
    <xf numFmtId="0" fontId="138" fillId="0" borderId="40" xfId="0" applyFont="1" applyBorder="1" applyAlignment="1">
      <alignment horizontal="center" vertical="center"/>
    </xf>
    <xf numFmtId="0" fontId="138" fillId="0" borderId="48" xfId="0" applyFont="1" applyBorder="1" applyAlignment="1">
      <alignment horizontal="center" vertical="center"/>
    </xf>
    <xf numFmtId="0" fontId="89" fillId="27" borderId="92" xfId="0" applyFont="1" applyFill="1" applyBorder="1" applyAlignment="1">
      <alignment vertical="center"/>
    </xf>
    <xf numFmtId="0" fontId="89" fillId="27" borderId="93" xfId="0" applyFont="1" applyFill="1" applyBorder="1" applyAlignment="1">
      <alignment vertical="center"/>
    </xf>
    <xf numFmtId="0" fontId="114" fillId="18" borderId="104" xfId="0" applyFont="1" applyFill="1" applyBorder="1" applyAlignment="1">
      <alignment horizontal="left" vertical="center" wrapText="1"/>
    </xf>
    <xf numFmtId="0" fontId="95" fillId="0" borderId="159" xfId="0" applyFont="1" applyBorder="1" applyAlignment="1">
      <alignment horizontal="center" vertical="center"/>
    </xf>
    <xf numFmtId="0" fontId="95" fillId="0" borderId="92" xfId="0" applyFont="1" applyBorder="1" applyAlignment="1">
      <alignment horizontal="center" vertical="center"/>
    </xf>
    <xf numFmtId="0" fontId="114" fillId="3" borderId="0" xfId="0" applyFont="1" applyFill="1" applyAlignment="1">
      <alignment horizontal="left" vertical="center"/>
    </xf>
    <xf numFmtId="0" fontId="114" fillId="18" borderId="70" xfId="0" applyFont="1" applyFill="1" applyBorder="1" applyAlignment="1">
      <alignment vertical="top" wrapText="1"/>
    </xf>
    <xf numFmtId="0" fontId="114" fillId="48" borderId="99" xfId="0" applyFont="1" applyFill="1" applyBorder="1" applyAlignment="1">
      <alignment vertical="center" wrapText="1"/>
    </xf>
    <xf numFmtId="0" fontId="114" fillId="48" borderId="70" xfId="0" applyFont="1" applyFill="1" applyBorder="1" applyAlignment="1">
      <alignment vertical="center" wrapText="1"/>
    </xf>
    <xf numFmtId="0" fontId="114" fillId="48" borderId="105" xfId="0" applyFont="1" applyFill="1" applyBorder="1" applyAlignment="1">
      <alignment horizontal="center" vertical="center"/>
    </xf>
    <xf numFmtId="1" fontId="1" fillId="2" borderId="39" xfId="0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horizontal="left"/>
    </xf>
    <xf numFmtId="0" fontId="42" fillId="0" borderId="3" xfId="0" applyFont="1" applyBorder="1" applyAlignment="1">
      <alignment horizontal="left" vertical="center" wrapText="1"/>
    </xf>
    <xf numFmtId="0" fontId="120" fillId="0" borderId="27" xfId="0" applyFont="1" applyBorder="1" applyAlignment="1">
      <alignment horizontal="center" vertical="center"/>
    </xf>
    <xf numFmtId="1" fontId="114" fillId="43" borderId="0" xfId="0" applyNumberFormat="1" applyFont="1" applyFill="1" applyAlignment="1">
      <alignment horizontal="left" vertical="center"/>
    </xf>
    <xf numFmtId="0" fontId="114" fillId="3" borderId="151" xfId="0" applyFont="1" applyFill="1" applyBorder="1" applyAlignment="1">
      <alignment horizontal="center" vertical="center"/>
    </xf>
    <xf numFmtId="0" fontId="114" fillId="2" borderId="149" xfId="0" applyFont="1" applyFill="1" applyBorder="1" applyAlignment="1">
      <alignment horizontal="center" vertical="center"/>
    </xf>
    <xf numFmtId="1" fontId="144" fillId="0" borderId="72" xfId="0" applyNumberFormat="1" applyFont="1" applyBorder="1" applyAlignment="1">
      <alignment horizontal="center" vertical="center"/>
    </xf>
    <xf numFmtId="1" fontId="144" fillId="0" borderId="141" xfId="0" applyNumberFormat="1" applyFont="1" applyBorder="1" applyAlignment="1">
      <alignment horizontal="center" vertical="center"/>
    </xf>
    <xf numFmtId="0" fontId="114" fillId="3" borderId="149" xfId="0" applyFont="1" applyFill="1" applyBorder="1" applyAlignment="1">
      <alignment horizontal="left" vertical="center"/>
    </xf>
    <xf numFmtId="1" fontId="115" fillId="0" borderId="72" xfId="0" applyNumberFormat="1" applyFont="1" applyBorder="1" applyAlignment="1">
      <alignment horizontal="center" vertical="center"/>
    </xf>
    <xf numFmtId="1" fontId="115" fillId="0" borderId="141" xfId="0" applyNumberFormat="1" applyFont="1" applyBorder="1" applyAlignment="1">
      <alignment horizontal="center" vertical="center"/>
    </xf>
    <xf numFmtId="0" fontId="114" fillId="3" borderId="7" xfId="0" applyFont="1" applyFill="1" applyBorder="1" applyAlignment="1">
      <alignment horizontal="center" vertical="center"/>
    </xf>
    <xf numFmtId="0" fontId="114" fillId="18" borderId="71" xfId="0" applyFont="1" applyFill="1" applyBorder="1" applyAlignment="1">
      <alignment horizontal="center" vertical="center"/>
    </xf>
    <xf numFmtId="0" fontId="114" fillId="18" borderId="142" xfId="0" applyFont="1" applyFill="1" applyBorder="1" applyAlignment="1">
      <alignment horizontal="center" vertical="center"/>
    </xf>
    <xf numFmtId="0" fontId="114" fillId="3" borderId="150" xfId="0" applyFont="1" applyFill="1" applyBorder="1" applyAlignment="1">
      <alignment horizontal="center" vertical="center"/>
    </xf>
    <xf numFmtId="0" fontId="114" fillId="2" borderId="148" xfId="0" applyFont="1" applyFill="1" applyBorder="1" applyAlignment="1">
      <alignment horizontal="center" vertical="center"/>
    </xf>
    <xf numFmtId="4" fontId="115" fillId="2" borderId="136" xfId="0" applyNumberFormat="1" applyFont="1" applyFill="1" applyBorder="1" applyAlignment="1">
      <alignment horizontal="center" vertical="center"/>
    </xf>
    <xf numFmtId="4" fontId="115" fillId="2" borderId="140" xfId="0" applyNumberFormat="1" applyFont="1" applyFill="1" applyBorder="1" applyAlignment="1">
      <alignment horizontal="center" vertical="center"/>
    </xf>
    <xf numFmtId="4" fontId="115" fillId="2" borderId="137" xfId="0" applyNumberFormat="1" applyFont="1" applyFill="1" applyBorder="1" applyAlignment="1">
      <alignment horizontal="center" vertical="center"/>
    </xf>
    <xf numFmtId="4" fontId="115" fillId="2" borderId="138" xfId="0" applyNumberFormat="1" applyFont="1" applyFill="1" applyBorder="1" applyAlignment="1">
      <alignment horizontal="center" vertical="center"/>
    </xf>
    <xf numFmtId="0" fontId="114" fillId="3" borderId="135" xfId="0" applyFont="1" applyFill="1" applyBorder="1" applyAlignment="1">
      <alignment horizontal="left" vertical="center"/>
    </xf>
    <xf numFmtId="0" fontId="114" fillId="3" borderId="152" xfId="0" applyFont="1" applyFill="1" applyBorder="1" applyAlignment="1">
      <alignment horizontal="left" vertical="center"/>
    </xf>
    <xf numFmtId="0" fontId="114" fillId="3" borderId="153" xfId="0" applyFont="1" applyFill="1" applyBorder="1" applyAlignment="1">
      <alignment horizontal="left" vertical="center"/>
    </xf>
    <xf numFmtId="0" fontId="114" fillId="3" borderId="97" xfId="0" applyFont="1" applyFill="1" applyBorder="1" applyAlignment="1">
      <alignment horizontal="left" vertical="center"/>
    </xf>
    <xf numFmtId="0" fontId="114" fillId="3" borderId="124" xfId="0" applyFont="1" applyFill="1" applyBorder="1" applyAlignment="1">
      <alignment horizontal="left" vertical="center"/>
    </xf>
    <xf numFmtId="0" fontId="114" fillId="3" borderId="86" xfId="0" applyFont="1" applyFill="1" applyBorder="1" applyAlignment="1">
      <alignment horizontal="left" vertical="center"/>
    </xf>
    <xf numFmtId="0" fontId="114" fillId="18" borderId="116" xfId="0" applyFont="1" applyFill="1" applyBorder="1" applyAlignment="1">
      <alignment horizontal="left" vertical="center" wrapText="1"/>
    </xf>
    <xf numFmtId="0" fontId="114" fillId="18" borderId="146" xfId="0" applyFont="1" applyFill="1" applyBorder="1" applyAlignment="1">
      <alignment horizontal="left" vertical="center" wrapText="1"/>
    </xf>
    <xf numFmtId="0" fontId="114" fillId="18" borderId="147" xfId="0" applyFont="1" applyFill="1" applyBorder="1" applyAlignment="1">
      <alignment horizontal="left" vertical="center" wrapText="1"/>
    </xf>
    <xf numFmtId="0" fontId="114" fillId="18" borderId="97" xfId="0" applyFont="1" applyFill="1" applyBorder="1" applyAlignment="1">
      <alignment horizontal="left" vertical="center" wrapText="1"/>
    </xf>
    <xf numFmtId="0" fontId="114" fillId="18" borderId="124" xfId="0" applyFont="1" applyFill="1" applyBorder="1" applyAlignment="1">
      <alignment horizontal="left" vertical="center" wrapText="1"/>
    </xf>
    <xf numFmtId="0" fontId="114" fillId="18" borderId="86" xfId="0" applyFont="1" applyFill="1" applyBorder="1" applyAlignment="1">
      <alignment horizontal="left" vertical="center" wrapText="1"/>
    </xf>
    <xf numFmtId="2" fontId="120" fillId="18" borderId="143" xfId="0" applyNumberFormat="1" applyFont="1" applyFill="1" applyBorder="1" applyAlignment="1">
      <alignment horizontal="center" vertical="center"/>
    </xf>
    <xf numFmtId="2" fontId="120" fillId="18" borderId="144" xfId="0" applyNumberFormat="1" applyFont="1" applyFill="1" applyBorder="1" applyAlignment="1">
      <alignment horizontal="center" vertical="center"/>
    </xf>
    <xf numFmtId="2" fontId="120" fillId="18" borderId="145" xfId="0" applyNumberFormat="1" applyFont="1" applyFill="1" applyBorder="1" applyAlignment="1">
      <alignment horizontal="center" vertical="center"/>
    </xf>
    <xf numFmtId="0" fontId="69" fillId="0" borderId="3" xfId="0" applyFont="1" applyBorder="1" applyAlignment="1">
      <alignment horizontal="center" vertical="center" wrapText="1"/>
    </xf>
    <xf numFmtId="0" fontId="69" fillId="0" borderId="5" xfId="0" applyFont="1" applyBorder="1" applyAlignment="1">
      <alignment horizontal="center" vertical="center" wrapText="1"/>
    </xf>
    <xf numFmtId="0" fontId="69" fillId="0" borderId="4" xfId="0" applyFont="1" applyBorder="1" applyAlignment="1">
      <alignment horizontal="center" vertical="center" wrapText="1"/>
    </xf>
    <xf numFmtId="0" fontId="71" fillId="31" borderId="3" xfId="51" applyFont="1" applyFill="1" applyBorder="1" applyAlignment="1">
      <alignment horizontal="center" vertical="center" wrapText="1"/>
    </xf>
    <xf numFmtId="0" fontId="71" fillId="31" borderId="5" xfId="51" applyFont="1" applyFill="1" applyBorder="1" applyAlignment="1">
      <alignment horizontal="center" vertical="center" wrapText="1"/>
    </xf>
    <xf numFmtId="0" fontId="71" fillId="31" borderId="4" xfId="51" applyFont="1" applyFill="1" applyBorder="1" applyAlignment="1">
      <alignment horizontal="center" vertical="center" wrapText="1"/>
    </xf>
    <xf numFmtId="0" fontId="38" fillId="17" borderId="3" xfId="0" applyFont="1" applyFill="1" applyBorder="1" applyAlignment="1">
      <alignment horizontal="center" vertical="center"/>
    </xf>
    <xf numFmtId="0" fontId="38" fillId="17" borderId="5" xfId="0" applyFont="1" applyFill="1" applyBorder="1" applyAlignment="1">
      <alignment horizontal="center" vertical="center"/>
    </xf>
    <xf numFmtId="0" fontId="38" fillId="17" borderId="4" xfId="0" applyFont="1" applyFill="1" applyBorder="1" applyAlignment="1">
      <alignment horizontal="center" vertical="center"/>
    </xf>
    <xf numFmtId="0" fontId="37" fillId="0" borderId="3" xfId="0" applyFont="1" applyBorder="1" applyAlignment="1">
      <alignment horizontal="left" vertical="center" wrapText="1"/>
    </xf>
    <xf numFmtId="0" fontId="37" fillId="0" borderId="5" xfId="0" applyFont="1" applyBorder="1" applyAlignment="1">
      <alignment horizontal="left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97" fillId="0" borderId="1" xfId="0" applyFont="1" applyBorder="1" applyAlignment="1">
      <alignment horizontal="center" vertical="center" wrapText="1"/>
    </xf>
    <xf numFmtId="0" fontId="97" fillId="0" borderId="2" xfId="0" applyFont="1" applyBorder="1" applyAlignment="1">
      <alignment horizontal="center" vertical="center" wrapText="1"/>
    </xf>
    <xf numFmtId="0" fontId="97" fillId="0" borderId="6" xfId="0" applyFont="1" applyBorder="1" applyAlignment="1">
      <alignment horizontal="center" vertical="center" wrapText="1"/>
    </xf>
    <xf numFmtId="0" fontId="151" fillId="0" borderId="7" xfId="0" applyFont="1" applyBorder="1" applyAlignment="1">
      <alignment horizontal="center" vertical="center"/>
    </xf>
    <xf numFmtId="0" fontId="151" fillId="0" borderId="0" xfId="0" applyFont="1" applyAlignment="1">
      <alignment horizontal="center" vertical="center"/>
    </xf>
    <xf numFmtId="0" fontId="151" fillId="0" borderId="8" xfId="0" applyFont="1" applyBorder="1" applyAlignment="1">
      <alignment horizontal="center" vertical="center"/>
    </xf>
    <xf numFmtId="0" fontId="39" fillId="0" borderId="3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35" fillId="3" borderId="3" xfId="50" applyFont="1" applyFill="1" applyBorder="1" applyAlignment="1">
      <alignment horizontal="center" vertical="center"/>
    </xf>
    <xf numFmtId="0" fontId="35" fillId="3" borderId="5" xfId="50" applyFont="1" applyFill="1" applyBorder="1" applyAlignment="1">
      <alignment horizontal="center" vertical="center"/>
    </xf>
    <xf numFmtId="0" fontId="35" fillId="3" borderId="4" xfId="50" applyFont="1" applyFill="1" applyBorder="1" applyAlignment="1">
      <alignment horizontal="center" vertical="center"/>
    </xf>
    <xf numFmtId="0" fontId="51" fillId="0" borderId="0" xfId="21" applyFont="1" applyAlignment="1">
      <alignment horizontal="center" vertical="center" wrapText="1"/>
    </xf>
    <xf numFmtId="0" fontId="51" fillId="0" borderId="8" xfId="21" applyFont="1" applyBorder="1" applyAlignment="1">
      <alignment horizontal="center" vertical="center" wrapText="1"/>
    </xf>
    <xf numFmtId="0" fontId="63" fillId="7" borderId="14" xfId="353" applyFont="1" applyFill="1" applyBorder="1" applyAlignment="1">
      <alignment horizontal="center" vertical="center" wrapText="1"/>
    </xf>
    <xf numFmtId="4" fontId="40" fillId="7" borderId="25" xfId="353" applyNumberFormat="1" applyFont="1" applyFill="1" applyBorder="1" applyAlignment="1">
      <alignment horizontal="center" vertical="center"/>
    </xf>
    <xf numFmtId="4" fontId="40" fillId="7" borderId="48" xfId="353" applyNumberFormat="1" applyFont="1" applyFill="1" applyBorder="1" applyAlignment="1">
      <alignment horizontal="center" vertical="center"/>
    </xf>
    <xf numFmtId="4" fontId="40" fillId="7" borderId="39" xfId="353" applyNumberFormat="1" applyFont="1" applyFill="1" applyBorder="1" applyAlignment="1">
      <alignment horizontal="center" vertical="center"/>
    </xf>
    <xf numFmtId="4" fontId="40" fillId="2" borderId="14" xfId="353" applyNumberFormat="1" applyFont="1" applyFill="1" applyBorder="1" applyAlignment="1">
      <alignment horizontal="center" vertical="center"/>
    </xf>
    <xf numFmtId="4" fontId="40" fillId="0" borderId="25" xfId="353" applyNumberFormat="1" applyFont="1" applyBorder="1" applyAlignment="1">
      <alignment horizontal="center" vertical="center" wrapText="1"/>
    </xf>
    <xf numFmtId="4" fontId="40" fillId="0" borderId="39" xfId="353" applyNumberFormat="1" applyFont="1" applyBorder="1" applyAlignment="1">
      <alignment horizontal="center" vertical="center" wrapText="1"/>
    </xf>
    <xf numFmtId="0" fontId="63" fillId="0" borderId="25" xfId="353" applyFont="1" applyBorder="1" applyAlignment="1">
      <alignment horizontal="center" vertical="center" wrapText="1"/>
    </xf>
    <xf numFmtId="0" fontId="63" fillId="0" borderId="39" xfId="353" applyFont="1" applyBorder="1" applyAlignment="1">
      <alignment horizontal="center" vertical="center" wrapText="1"/>
    </xf>
    <xf numFmtId="0" fontId="63" fillId="7" borderId="25" xfId="353" applyFont="1" applyFill="1" applyBorder="1" applyAlignment="1">
      <alignment horizontal="center" vertical="center" wrapText="1"/>
    </xf>
    <xf numFmtId="0" fontId="63" fillId="7" borderId="48" xfId="353" applyFont="1" applyFill="1" applyBorder="1" applyAlignment="1">
      <alignment horizontal="center" vertical="center" wrapText="1"/>
    </xf>
    <xf numFmtId="0" fontId="63" fillId="7" borderId="39" xfId="353" applyFont="1" applyFill="1" applyBorder="1" applyAlignment="1">
      <alignment horizontal="center" vertical="center" wrapText="1"/>
    </xf>
    <xf numFmtId="201" fontId="57" fillId="42" borderId="25" xfId="351" applyNumberFormat="1" applyFont="1" applyFill="1" applyBorder="1" applyAlignment="1">
      <alignment horizontal="center" vertical="center" wrapText="1"/>
    </xf>
    <xf numFmtId="201" fontId="57" fillId="42" borderId="39" xfId="351" applyNumberFormat="1" applyFont="1" applyFill="1" applyBorder="1" applyAlignment="1">
      <alignment horizontal="center" vertical="center" wrapText="1"/>
    </xf>
    <xf numFmtId="0" fontId="57" fillId="2" borderId="68" xfId="0" applyFont="1" applyFill="1" applyBorder="1" applyAlignment="1">
      <alignment horizontal="center" vertical="center"/>
    </xf>
    <xf numFmtId="0" fontId="57" fillId="2" borderId="12" xfId="0" applyFont="1" applyFill="1" applyBorder="1" applyAlignment="1">
      <alignment horizontal="center" vertical="center"/>
    </xf>
    <xf numFmtId="0" fontId="57" fillId="7" borderId="14" xfId="0" applyFont="1" applyFill="1" applyBorder="1" applyAlignment="1">
      <alignment horizontal="center" vertical="center"/>
    </xf>
    <xf numFmtId="2" fontId="59" fillId="39" borderId="92" xfId="0" applyNumberFormat="1" applyFont="1" applyFill="1" applyBorder="1" applyAlignment="1">
      <alignment horizontal="center" vertical="center" wrapText="1"/>
    </xf>
    <xf numFmtId="2" fontId="59" fillId="39" borderId="91" xfId="0" applyNumberFormat="1" applyFont="1" applyFill="1" applyBorder="1" applyAlignment="1">
      <alignment horizontal="center" vertical="center" wrapText="1"/>
    </xf>
    <xf numFmtId="0" fontId="59" fillId="39" borderId="108" xfId="0" applyFont="1" applyFill="1" applyBorder="1" applyAlignment="1">
      <alignment horizontal="center" vertical="center" wrapText="1"/>
    </xf>
    <xf numFmtId="0" fontId="59" fillId="42" borderId="108" xfId="0" applyFont="1" applyFill="1" applyBorder="1" applyAlignment="1">
      <alignment horizontal="center" vertical="center" wrapText="1"/>
    </xf>
    <xf numFmtId="201" fontId="57" fillId="42" borderId="111" xfId="351" applyNumberFormat="1" applyFont="1" applyFill="1" applyBorder="1" applyAlignment="1">
      <alignment horizontal="center" vertical="center" wrapText="1"/>
    </xf>
    <xf numFmtId="0" fontId="59" fillId="39" borderId="94" xfId="0" applyFont="1" applyFill="1" applyBorder="1" applyAlignment="1">
      <alignment horizontal="center" vertical="center" wrapText="1"/>
    </xf>
    <xf numFmtId="0" fontId="59" fillId="42" borderId="94" xfId="0" applyFont="1" applyFill="1" applyBorder="1" applyAlignment="1">
      <alignment horizontal="center" vertical="center" wrapText="1"/>
    </xf>
    <xf numFmtId="0" fontId="59" fillId="42" borderId="93" xfId="0" applyFont="1" applyFill="1" applyBorder="1" applyAlignment="1">
      <alignment horizontal="center" vertical="center" wrapText="1"/>
    </xf>
    <xf numFmtId="201" fontId="57" fillId="40" borderId="25" xfId="351" applyNumberFormat="1" applyFont="1" applyFill="1" applyBorder="1" applyAlignment="1">
      <alignment horizontal="center" vertical="center" wrapText="1"/>
    </xf>
    <xf numFmtId="0" fontId="58" fillId="2" borderId="95" xfId="0" applyFont="1" applyFill="1" applyBorder="1" applyAlignment="1">
      <alignment horizontal="right"/>
    </xf>
    <xf numFmtId="0" fontId="58" fillId="2" borderId="109" xfId="0" applyFont="1" applyFill="1" applyBorder="1" applyAlignment="1">
      <alignment horizontal="right"/>
    </xf>
    <xf numFmtId="0" fontId="58" fillId="2" borderId="95" xfId="0" applyFont="1" applyFill="1" applyBorder="1" applyAlignment="1">
      <alignment horizontal="center"/>
    </xf>
    <xf numFmtId="0" fontId="58" fillId="2" borderId="109" xfId="0" applyFont="1" applyFill="1" applyBorder="1" applyAlignment="1">
      <alignment horizontal="center"/>
    </xf>
    <xf numFmtId="201" fontId="57" fillId="2" borderId="48" xfId="351" applyNumberFormat="1" applyFont="1" applyFill="1" applyBorder="1" applyAlignment="1">
      <alignment horizontal="center" vertical="center" wrapText="1"/>
    </xf>
    <xf numFmtId="201" fontId="57" fillId="2" borderId="25" xfId="351" applyNumberFormat="1" applyFont="1" applyFill="1" applyBorder="1" applyAlignment="1">
      <alignment horizontal="center" vertical="center" wrapText="1"/>
    </xf>
    <xf numFmtId="201" fontId="57" fillId="2" borderId="39" xfId="351" applyNumberFormat="1" applyFont="1" applyFill="1" applyBorder="1" applyAlignment="1">
      <alignment horizontal="center" vertical="center" wrapText="1"/>
    </xf>
    <xf numFmtId="0" fontId="57" fillId="0" borderId="115" xfId="0" applyFont="1" applyBorder="1" applyAlignment="1">
      <alignment horizontal="right"/>
    </xf>
    <xf numFmtId="0" fontId="57" fillId="0" borderId="109" xfId="0" applyFont="1" applyBorder="1" applyAlignment="1">
      <alignment horizontal="right"/>
    </xf>
    <xf numFmtId="0" fontId="57" fillId="2" borderId="115" xfId="0" applyFont="1" applyFill="1" applyBorder="1" applyAlignment="1">
      <alignment horizontal="left"/>
    </xf>
    <xf numFmtId="0" fontId="57" fillId="2" borderId="109" xfId="0" applyFont="1" applyFill="1" applyBorder="1" applyAlignment="1">
      <alignment horizontal="left"/>
    </xf>
    <xf numFmtId="198" fontId="58" fillId="0" borderId="25" xfId="350" applyNumberFormat="1" applyFont="1" applyBorder="1" applyAlignment="1">
      <alignment horizontal="right" vertical="center"/>
    </xf>
    <xf numFmtId="198" fontId="58" fillId="0" borderId="39" xfId="350" applyNumberFormat="1" applyFont="1" applyBorder="1" applyAlignment="1">
      <alignment horizontal="right" vertical="center"/>
    </xf>
    <xf numFmtId="0" fontId="58" fillId="0" borderId="115" xfId="0" applyFont="1" applyBorder="1" applyAlignment="1">
      <alignment horizontal="left" vertical="center"/>
    </xf>
    <xf numFmtId="0" fontId="58" fillId="0" borderId="109" xfId="0" applyFont="1" applyBorder="1" applyAlignment="1">
      <alignment horizontal="left" vertical="center"/>
    </xf>
    <xf numFmtId="198" fontId="58" fillId="0" borderId="48" xfId="350" applyNumberFormat="1" applyFont="1" applyBorder="1" applyAlignment="1">
      <alignment horizontal="right" vertical="center"/>
    </xf>
    <xf numFmtId="201" fontId="57" fillId="40" borderId="109" xfId="351" applyNumberFormat="1" applyFont="1" applyFill="1" applyBorder="1" applyAlignment="1">
      <alignment horizontal="center" vertical="center" wrapText="1"/>
    </xf>
    <xf numFmtId="201" fontId="57" fillId="42" borderId="48" xfId="351" applyNumberFormat="1" applyFont="1" applyFill="1" applyBorder="1" applyAlignment="1">
      <alignment horizontal="center" vertical="center" wrapText="1"/>
    </xf>
    <xf numFmtId="198" fontId="58" fillId="0" borderId="25" xfId="350" applyNumberFormat="1" applyFont="1" applyBorder="1" applyAlignment="1">
      <alignment horizontal="center"/>
    </xf>
    <xf numFmtId="198" fontId="58" fillId="0" borderId="39" xfId="350" applyNumberFormat="1" applyFont="1" applyBorder="1" applyAlignment="1">
      <alignment horizontal="center"/>
    </xf>
    <xf numFmtId="198" fontId="58" fillId="0" borderId="111" xfId="350" applyNumberFormat="1" applyFont="1" applyBorder="1" applyAlignment="1">
      <alignment horizontal="right" vertical="center"/>
    </xf>
    <xf numFmtId="198" fontId="58" fillId="0" borderId="109" xfId="350" applyNumberFormat="1" applyFont="1" applyBorder="1" applyAlignment="1">
      <alignment horizontal="right" vertical="center"/>
    </xf>
    <xf numFmtId="198" fontId="58" fillId="0" borderId="111" xfId="350" applyNumberFormat="1" applyFont="1" applyBorder="1" applyAlignment="1">
      <alignment horizontal="center"/>
    </xf>
    <xf numFmtId="0" fontId="58" fillId="0" borderId="115" xfId="0" applyFont="1" applyBorder="1" applyAlignment="1">
      <alignment horizontal="left"/>
    </xf>
    <xf numFmtId="0" fontId="58" fillId="0" borderId="109" xfId="0" applyFont="1" applyBorder="1" applyAlignment="1">
      <alignment horizontal="left"/>
    </xf>
    <xf numFmtId="198" fontId="58" fillId="0" borderId="48" xfId="350" applyNumberFormat="1" applyFont="1" applyBorder="1" applyAlignment="1">
      <alignment horizontal="center"/>
    </xf>
    <xf numFmtId="9" fontId="57" fillId="0" borderId="88" xfId="9" applyFont="1" applyFill="1" applyBorder="1" applyAlignment="1">
      <alignment horizontal="center"/>
    </xf>
    <xf numFmtId="9" fontId="57" fillId="0" borderId="114" xfId="9" applyFont="1" applyFill="1" applyBorder="1" applyAlignment="1">
      <alignment horizontal="center"/>
    </xf>
    <xf numFmtId="198" fontId="58" fillId="0" borderId="109" xfId="350" applyNumberFormat="1" applyFont="1" applyBorder="1" applyAlignment="1">
      <alignment horizontal="center"/>
    </xf>
    <xf numFmtId="0" fontId="57" fillId="0" borderId="87" xfId="0" applyFont="1" applyBorder="1" applyAlignment="1">
      <alignment horizontal="left"/>
    </xf>
    <xf numFmtId="0" fontId="57" fillId="0" borderId="89" xfId="0" applyFont="1" applyBorder="1" applyAlignment="1">
      <alignment horizontal="left"/>
    </xf>
    <xf numFmtId="9" fontId="57" fillId="0" borderId="113" xfId="9" applyFont="1" applyFill="1" applyBorder="1" applyAlignment="1">
      <alignment horizontal="center"/>
    </xf>
    <xf numFmtId="9" fontId="57" fillId="0" borderId="117" xfId="9" applyFont="1" applyFill="1" applyBorder="1" applyAlignment="1">
      <alignment horizontal="center"/>
    </xf>
    <xf numFmtId="0" fontId="61" fillId="0" borderId="25" xfId="0" applyFont="1" applyBorder="1" applyAlignment="1">
      <alignment horizontal="left" vertical="center" wrapText="1"/>
    </xf>
    <xf numFmtId="0" fontId="61" fillId="0" borderId="48" xfId="0" applyFont="1" applyBorder="1" applyAlignment="1">
      <alignment horizontal="left" vertical="center" wrapText="1"/>
    </xf>
    <xf numFmtId="9" fontId="57" fillId="0" borderId="89" xfId="9" applyFont="1" applyFill="1" applyBorder="1" applyAlignment="1">
      <alignment horizontal="center"/>
    </xf>
    <xf numFmtId="4" fontId="40" fillId="7" borderId="14" xfId="353" applyNumberFormat="1" applyFont="1" applyFill="1" applyBorder="1" applyAlignment="1">
      <alignment horizontal="center" vertical="center"/>
    </xf>
    <xf numFmtId="4" fontId="40" fillId="0" borderId="63" xfId="353" applyNumberFormat="1" applyFont="1" applyBorder="1" applyAlignment="1">
      <alignment horizontal="center" vertical="center"/>
    </xf>
    <xf numFmtId="0" fontId="62" fillId="0" borderId="70" xfId="353" applyFont="1" applyBorder="1" applyAlignment="1">
      <alignment horizontal="left" vertical="center" wrapText="1"/>
    </xf>
    <xf numFmtId="0" fontId="63" fillId="0" borderId="14" xfId="353" applyFont="1" applyBorder="1" applyAlignment="1">
      <alignment horizontal="center" vertical="center" wrapText="1"/>
    </xf>
    <xf numFmtId="0" fontId="62" fillId="0" borderId="70" xfId="353" applyFont="1" applyBorder="1" applyAlignment="1">
      <alignment horizontal="center" vertical="center"/>
    </xf>
    <xf numFmtId="0" fontId="62" fillId="0" borderId="49" xfId="353" applyFont="1" applyBorder="1" applyAlignment="1">
      <alignment horizontal="center" vertical="center"/>
    </xf>
    <xf numFmtId="0" fontId="63" fillId="2" borderId="14" xfId="353" applyFont="1" applyFill="1" applyBorder="1" applyAlignment="1">
      <alignment horizontal="center" vertical="center"/>
    </xf>
    <xf numFmtId="0" fontId="62" fillId="0" borderId="25" xfId="353" applyFont="1" applyBorder="1" applyAlignment="1">
      <alignment horizontal="left" vertical="center" wrapText="1"/>
    </xf>
    <xf numFmtId="0" fontId="79" fillId="9" borderId="14" xfId="361" applyFont="1" applyFill="1" applyBorder="1" applyAlignment="1">
      <alignment horizontal="left" vertical="center" wrapText="1"/>
    </xf>
    <xf numFmtId="0" fontId="78" fillId="0" borderId="0" xfId="361" applyFont="1" applyAlignment="1">
      <alignment horizontal="center" vertical="center" wrapText="1"/>
    </xf>
    <xf numFmtId="49" fontId="79" fillId="0" borderId="0" xfId="361" applyNumberFormat="1" applyFont="1" applyAlignment="1">
      <alignment horizontal="center" vertical="center" wrapText="1"/>
    </xf>
    <xf numFmtId="0" fontId="79" fillId="0" borderId="0" xfId="361" applyFont="1" applyAlignment="1">
      <alignment horizontal="center" vertical="center" wrapText="1"/>
    </xf>
    <xf numFmtId="0" fontId="78" fillId="34" borderId="25" xfId="362" applyFont="1" applyFill="1" applyBorder="1" applyAlignment="1">
      <alignment horizontal="center" vertical="center" wrapText="1"/>
    </xf>
    <xf numFmtId="0" fontId="78" fillId="34" borderId="48" xfId="362" applyFont="1" applyFill="1" applyBorder="1" applyAlignment="1">
      <alignment horizontal="center" vertical="center" wrapText="1"/>
    </xf>
    <xf numFmtId="0" fontId="78" fillId="34" borderId="39" xfId="362" applyFont="1" applyFill="1" applyBorder="1" applyAlignment="1">
      <alignment horizontal="center" vertical="center" wrapText="1"/>
    </xf>
    <xf numFmtId="0" fontId="79" fillId="9" borderId="14" xfId="361" applyFont="1" applyFill="1" applyBorder="1" applyAlignment="1">
      <alignment horizontal="center" vertical="center" wrapText="1"/>
    </xf>
    <xf numFmtId="10" fontId="79" fillId="9" borderId="14" xfId="363" applyNumberFormat="1" applyFont="1" applyFill="1" applyBorder="1" applyAlignment="1">
      <alignment horizontal="center" vertical="center" wrapText="1"/>
    </xf>
    <xf numFmtId="3" fontId="79" fillId="9" borderId="14" xfId="361" applyNumberFormat="1" applyFont="1" applyFill="1" applyBorder="1" applyAlignment="1">
      <alignment horizontal="center" vertical="center" wrapText="1"/>
    </xf>
    <xf numFmtId="0" fontId="86" fillId="0" borderId="0" xfId="17" applyFont="1" applyAlignment="1">
      <alignment horizontal="center" vertical="center" wrapText="1"/>
    </xf>
    <xf numFmtId="0" fontId="45" fillId="0" borderId="53" xfId="17" applyFont="1" applyBorder="1" applyAlignment="1" applyProtection="1">
      <alignment horizontal="center" vertical="center" wrapText="1"/>
      <protection locked="0"/>
    </xf>
    <xf numFmtId="0" fontId="45" fillId="0" borderId="17" xfId="17" applyFont="1" applyBorder="1" applyAlignment="1" applyProtection="1">
      <alignment horizontal="center" vertical="center" wrapText="1"/>
      <protection locked="0"/>
    </xf>
    <xf numFmtId="0" fontId="45" fillId="0" borderId="57" xfId="17" applyFont="1" applyBorder="1" applyAlignment="1" applyProtection="1">
      <alignment horizontal="center" vertical="center" wrapText="1"/>
      <protection locked="0"/>
    </xf>
    <xf numFmtId="0" fontId="76" fillId="60" borderId="52" xfId="17" applyFont="1" applyFill="1" applyBorder="1" applyAlignment="1" applyProtection="1">
      <alignment horizontal="right" vertical="center"/>
      <protection locked="0"/>
    </xf>
    <xf numFmtId="0" fontId="76" fillId="60" borderId="12" xfId="17" applyFont="1" applyFill="1" applyBorder="1" applyAlignment="1" applyProtection="1">
      <alignment horizontal="right" vertical="center"/>
      <protection locked="0"/>
    </xf>
    <xf numFmtId="0" fontId="76" fillId="60" borderId="166" xfId="17" applyFont="1" applyFill="1" applyBorder="1" applyAlignment="1" applyProtection="1">
      <alignment horizontal="right" vertical="center"/>
      <protection locked="0"/>
    </xf>
    <xf numFmtId="0" fontId="76" fillId="0" borderId="167" xfId="17" applyFont="1" applyBorder="1" applyAlignment="1" applyProtection="1">
      <alignment horizontal="left" vertical="center" wrapText="1"/>
      <protection locked="0"/>
    </xf>
    <xf numFmtId="0" fontId="100" fillId="0" borderId="3" xfId="10" applyFont="1" applyBorder="1" applyAlignment="1">
      <alignment horizontal="center" vertical="center"/>
    </xf>
    <xf numFmtId="0" fontId="100" fillId="0" borderId="5" xfId="10" applyFont="1" applyBorder="1" applyAlignment="1">
      <alignment horizontal="center" vertical="center"/>
    </xf>
    <xf numFmtId="0" fontId="100" fillId="0" borderId="3" xfId="10" applyFont="1" applyBorder="1" applyAlignment="1">
      <alignment horizontal="center" vertical="center" wrapText="1"/>
    </xf>
    <xf numFmtId="0" fontId="100" fillId="0" borderId="5" xfId="10" applyFont="1" applyBorder="1" applyAlignment="1">
      <alignment horizontal="center" vertical="center" wrapText="1"/>
    </xf>
    <xf numFmtId="0" fontId="100" fillId="0" borderId="4" xfId="10" applyFont="1" applyBorder="1" applyAlignment="1">
      <alignment horizontal="center" vertical="center" wrapText="1"/>
    </xf>
    <xf numFmtId="0" fontId="101" fillId="36" borderId="3" xfId="51" applyFont="1" applyFill="1" applyBorder="1" applyAlignment="1">
      <alignment horizontal="center" vertical="center"/>
    </xf>
    <xf numFmtId="0" fontId="101" fillId="36" borderId="5" xfId="51" applyFont="1" applyFill="1" applyBorder="1" applyAlignment="1">
      <alignment horizontal="center" vertical="center"/>
    </xf>
    <xf numFmtId="0" fontId="101" fillId="36" borderId="4" xfId="51" applyFont="1" applyFill="1" applyBorder="1" applyAlignment="1">
      <alignment horizontal="center" vertical="center"/>
    </xf>
    <xf numFmtId="0" fontId="100" fillId="0" borderId="15" xfId="17" applyFont="1" applyBorder="1" applyAlignment="1" applyProtection="1">
      <alignment horizontal="right" vertical="center"/>
      <protection locked="0"/>
    </xf>
    <xf numFmtId="0" fontId="100" fillId="0" borderId="13" xfId="17" applyFont="1" applyBorder="1" applyAlignment="1" applyProtection="1">
      <alignment horizontal="right" vertical="center"/>
      <protection locked="0"/>
    </xf>
    <xf numFmtId="0" fontId="100" fillId="0" borderId="125" xfId="17" applyFont="1" applyBorder="1" applyAlignment="1" applyProtection="1">
      <alignment horizontal="right" vertical="center"/>
      <protection locked="0"/>
    </xf>
    <xf numFmtId="0" fontId="53" fillId="33" borderId="14" xfId="17" applyFont="1" applyFill="1" applyBorder="1" applyAlignment="1">
      <alignment horizontal="left" vertical="center"/>
    </xf>
    <xf numFmtId="0" fontId="53" fillId="0" borderId="0" xfId="17" applyFont="1" applyAlignment="1">
      <alignment horizontal="center" vertical="center" wrapText="1"/>
    </xf>
    <xf numFmtId="0" fontId="93" fillId="0" borderId="41" xfId="10" applyFont="1" applyBorder="1" applyAlignment="1">
      <alignment horizontal="center" vertical="center" wrapText="1"/>
    </xf>
    <xf numFmtId="0" fontId="93" fillId="0" borderId="83" xfId="10" applyFont="1" applyBorder="1" applyAlignment="1">
      <alignment horizontal="center" vertical="center"/>
    </xf>
    <xf numFmtId="0" fontId="94" fillId="4" borderId="3" xfId="17" applyFont="1" applyFill="1" applyBorder="1" applyAlignment="1" applyProtection="1">
      <alignment horizontal="center" vertical="center" wrapText="1"/>
      <protection locked="0"/>
    </xf>
    <xf numFmtId="0" fontId="53" fillId="0" borderId="3" xfId="51" applyFont="1" applyBorder="1" applyAlignment="1">
      <alignment horizontal="center" vertical="center" wrapText="1"/>
    </xf>
    <xf numFmtId="0" fontId="53" fillId="0" borderId="14" xfId="17" applyFont="1" applyBorder="1" applyAlignment="1">
      <alignment horizontal="left" vertical="center"/>
    </xf>
    <xf numFmtId="0" fontId="53" fillId="0" borderId="25" xfId="17" applyFont="1" applyBorder="1" applyAlignment="1">
      <alignment horizontal="left" vertical="center"/>
    </xf>
    <xf numFmtId="0" fontId="95" fillId="0" borderId="0" xfId="17" applyFont="1" applyAlignment="1">
      <alignment horizontal="left" vertical="center" wrapText="1"/>
    </xf>
    <xf numFmtId="0" fontId="95" fillId="0" borderId="8" xfId="17" applyFont="1" applyBorder="1" applyAlignment="1">
      <alignment horizontal="left" vertical="center" wrapText="1"/>
    </xf>
    <xf numFmtId="0" fontId="95" fillId="0" borderId="13" xfId="17" applyFont="1" applyBorder="1" applyAlignment="1">
      <alignment horizontal="justify" vertical="center" wrapText="1"/>
    </xf>
    <xf numFmtId="0" fontId="95" fillId="0" borderId="14" xfId="29" applyNumberFormat="1" applyFont="1" applyFill="1" applyBorder="1" applyAlignment="1">
      <alignment horizontal="left" vertical="center"/>
    </xf>
    <xf numFmtId="0" fontId="95" fillId="0" borderId="25" xfId="29" applyNumberFormat="1" applyFont="1" applyFill="1" applyBorder="1" applyAlignment="1">
      <alignment horizontal="left" vertical="center"/>
    </xf>
    <xf numFmtId="0" fontId="95" fillId="0" borderId="48" xfId="29" applyNumberFormat="1" applyFont="1" applyFill="1" applyBorder="1" applyAlignment="1">
      <alignment horizontal="left" vertical="center"/>
    </xf>
    <xf numFmtId="0" fontId="95" fillId="0" borderId="39" xfId="29" applyNumberFormat="1" applyFont="1" applyFill="1" applyBorder="1" applyAlignment="1">
      <alignment horizontal="left" vertical="center"/>
    </xf>
    <xf numFmtId="0" fontId="53" fillId="37" borderId="14" xfId="29" applyNumberFormat="1" applyFont="1" applyFill="1" applyBorder="1" applyAlignment="1">
      <alignment horizontal="left" vertical="center"/>
    </xf>
    <xf numFmtId="0" fontId="97" fillId="4" borderId="1" xfId="33" applyFont="1" applyFill="1" applyBorder="1" applyAlignment="1">
      <alignment horizontal="center" vertical="center"/>
    </xf>
    <xf numFmtId="0" fontId="97" fillId="4" borderId="2" xfId="33" applyFont="1" applyFill="1" applyBorder="1" applyAlignment="1">
      <alignment horizontal="center" vertical="center"/>
    </xf>
    <xf numFmtId="0" fontId="97" fillId="4" borderId="6" xfId="33" applyFont="1" applyFill="1" applyBorder="1" applyAlignment="1">
      <alignment horizontal="center" vertical="center"/>
    </xf>
    <xf numFmtId="0" fontId="98" fillId="30" borderId="7" xfId="33" applyFont="1" applyFill="1" applyBorder="1" applyAlignment="1">
      <alignment horizontal="center" vertical="center" wrapText="1"/>
    </xf>
    <xf numFmtId="0" fontId="98" fillId="30" borderId="0" xfId="33" applyFont="1" applyFill="1" applyAlignment="1">
      <alignment horizontal="center" vertical="center" wrapText="1"/>
    </xf>
    <xf numFmtId="0" fontId="98" fillId="30" borderId="8" xfId="33" applyFont="1" applyFill="1" applyBorder="1" applyAlignment="1">
      <alignment horizontal="center" vertical="center" wrapText="1"/>
    </xf>
  </cellXfs>
  <cellStyles count="408">
    <cellStyle name="Euro" xfId="373" xr:uid="{00000000-0005-0000-0000-000000000000}"/>
    <cellStyle name="Euro 2" xfId="384" xr:uid="{00000000-0005-0000-0000-000001000000}"/>
    <cellStyle name="Hipervínculo" xfId="51" builtinId="8"/>
    <cellStyle name="Hipervínculo 2" xfId="57" xr:uid="{00000000-0005-0000-0000-000003000000}"/>
    <cellStyle name="margara" xfId="374" xr:uid="{00000000-0005-0000-0000-000004000000}"/>
    <cellStyle name="Millares" xfId="342" builtinId="3"/>
    <cellStyle name="Millares [0]" xfId="1" builtinId="6"/>
    <cellStyle name="Millares [0] 10" xfId="176" xr:uid="{00000000-0005-0000-0000-000007000000}"/>
    <cellStyle name="Millares [0] 10 2" xfId="298" xr:uid="{00000000-0005-0000-0000-000008000000}"/>
    <cellStyle name="Millares [0] 11" xfId="136" xr:uid="{00000000-0005-0000-0000-000009000000}"/>
    <cellStyle name="Millares [0] 11 2" xfId="258" xr:uid="{00000000-0005-0000-0000-00000A000000}"/>
    <cellStyle name="Millares [0] 12" xfId="96" xr:uid="{00000000-0005-0000-0000-00000B000000}"/>
    <cellStyle name="Millares [0] 13" xfId="216" xr:uid="{00000000-0005-0000-0000-00000C000000}"/>
    <cellStyle name="Millares [0] 2" xfId="2" xr:uid="{00000000-0005-0000-0000-00000D000000}"/>
    <cellStyle name="Millares [0] 2 10" xfId="349" xr:uid="{00000000-0005-0000-0000-00000E000000}"/>
    <cellStyle name="Millares [0] 2 11" xfId="354" xr:uid="{00000000-0005-0000-0000-00000F000000}"/>
    <cellStyle name="Millares [0] 2 2" xfId="54" xr:uid="{00000000-0005-0000-0000-000010000000}"/>
    <cellStyle name="Millares [0] 2 2 2" xfId="86" xr:uid="{00000000-0005-0000-0000-000011000000}"/>
    <cellStyle name="Millares [0] 2 2 2 2" xfId="207" xr:uid="{00000000-0005-0000-0000-000012000000}"/>
    <cellStyle name="Millares [0] 2 2 2 2 2" xfId="329" xr:uid="{00000000-0005-0000-0000-000013000000}"/>
    <cellStyle name="Millares [0] 2 2 2 3" xfId="167" xr:uid="{00000000-0005-0000-0000-000014000000}"/>
    <cellStyle name="Millares [0] 2 2 2 3 2" xfId="289" xr:uid="{00000000-0005-0000-0000-000015000000}"/>
    <cellStyle name="Millares [0] 2 2 2 4" xfId="127" xr:uid="{00000000-0005-0000-0000-000016000000}"/>
    <cellStyle name="Millares [0] 2 2 2 5" xfId="249" xr:uid="{00000000-0005-0000-0000-000017000000}"/>
    <cellStyle name="Millares [0] 2 2 3" xfId="187" xr:uid="{00000000-0005-0000-0000-000018000000}"/>
    <cellStyle name="Millares [0] 2 2 3 2" xfId="309" xr:uid="{00000000-0005-0000-0000-000019000000}"/>
    <cellStyle name="Millares [0] 2 2 4" xfId="147" xr:uid="{00000000-0005-0000-0000-00001A000000}"/>
    <cellStyle name="Millares [0] 2 2 4 2" xfId="269" xr:uid="{00000000-0005-0000-0000-00001B000000}"/>
    <cellStyle name="Millares [0] 2 2 5" xfId="107" xr:uid="{00000000-0005-0000-0000-00001C000000}"/>
    <cellStyle name="Millares [0] 2 2 6" xfId="229" xr:uid="{00000000-0005-0000-0000-00001D000000}"/>
    <cellStyle name="Millares [0] 2 3" xfId="72" xr:uid="{00000000-0005-0000-0000-00001E000000}"/>
    <cellStyle name="Millares [0] 2 3 2" xfId="94" xr:uid="{00000000-0005-0000-0000-00001F000000}"/>
    <cellStyle name="Millares [0] 2 3 2 2" xfId="214" xr:uid="{00000000-0005-0000-0000-000020000000}"/>
    <cellStyle name="Millares [0] 2 3 2 2 2" xfId="336" xr:uid="{00000000-0005-0000-0000-000021000000}"/>
    <cellStyle name="Millares [0] 2 3 2 3" xfId="174" xr:uid="{00000000-0005-0000-0000-000022000000}"/>
    <cellStyle name="Millares [0] 2 3 2 3 2" xfId="296" xr:uid="{00000000-0005-0000-0000-000023000000}"/>
    <cellStyle name="Millares [0] 2 3 2 4" xfId="134" xr:uid="{00000000-0005-0000-0000-000024000000}"/>
    <cellStyle name="Millares [0] 2 3 2 5" xfId="256" xr:uid="{00000000-0005-0000-0000-000025000000}"/>
    <cellStyle name="Millares [0] 2 3 3" xfId="194" xr:uid="{00000000-0005-0000-0000-000026000000}"/>
    <cellStyle name="Millares [0] 2 3 3 2" xfId="316" xr:uid="{00000000-0005-0000-0000-000027000000}"/>
    <cellStyle name="Millares [0] 2 3 4" xfId="154" xr:uid="{00000000-0005-0000-0000-000028000000}"/>
    <cellStyle name="Millares [0] 2 3 4 2" xfId="276" xr:uid="{00000000-0005-0000-0000-000029000000}"/>
    <cellStyle name="Millares [0] 2 3 5" xfId="114" xr:uid="{00000000-0005-0000-0000-00002A000000}"/>
    <cellStyle name="Millares [0] 2 3 6" xfId="236" xr:uid="{00000000-0005-0000-0000-00002B000000}"/>
    <cellStyle name="Millares [0] 2 4" xfId="75" xr:uid="{00000000-0005-0000-0000-00002C000000}"/>
    <cellStyle name="Millares [0] 2 4 2" xfId="197" xr:uid="{00000000-0005-0000-0000-00002D000000}"/>
    <cellStyle name="Millares [0] 2 4 2 2" xfId="319" xr:uid="{00000000-0005-0000-0000-00002E000000}"/>
    <cellStyle name="Millares [0] 2 4 3" xfId="157" xr:uid="{00000000-0005-0000-0000-00002F000000}"/>
    <cellStyle name="Millares [0] 2 4 3 2" xfId="279" xr:uid="{00000000-0005-0000-0000-000030000000}"/>
    <cellStyle name="Millares [0] 2 4 4" xfId="117" xr:uid="{00000000-0005-0000-0000-000031000000}"/>
    <cellStyle name="Millares [0] 2 4 5" xfId="239" xr:uid="{00000000-0005-0000-0000-000032000000}"/>
    <cellStyle name="Millares [0] 2 5" xfId="177" xr:uid="{00000000-0005-0000-0000-000033000000}"/>
    <cellStyle name="Millares [0] 2 5 2" xfId="299" xr:uid="{00000000-0005-0000-0000-000034000000}"/>
    <cellStyle name="Millares [0] 2 6" xfId="137" xr:uid="{00000000-0005-0000-0000-000035000000}"/>
    <cellStyle name="Millares [0] 2 6 2" xfId="259" xr:uid="{00000000-0005-0000-0000-000036000000}"/>
    <cellStyle name="Millares [0] 2 7" xfId="97" xr:uid="{00000000-0005-0000-0000-000037000000}"/>
    <cellStyle name="Millares [0] 2 8" xfId="217" xr:uid="{00000000-0005-0000-0000-000038000000}"/>
    <cellStyle name="Millares [0] 2 9" xfId="219" xr:uid="{00000000-0005-0000-0000-000039000000}"/>
    <cellStyle name="Millares [0] 3" xfId="52" xr:uid="{00000000-0005-0000-0000-00003A000000}"/>
    <cellStyle name="Millares [0] 3 2" xfId="69" xr:uid="{00000000-0005-0000-0000-00003B000000}"/>
    <cellStyle name="Millares [0] 3 2 2" xfId="91" xr:uid="{00000000-0005-0000-0000-00003C000000}"/>
    <cellStyle name="Millares [0] 3 2 2 2" xfId="211" xr:uid="{00000000-0005-0000-0000-00003D000000}"/>
    <cellStyle name="Millares [0] 3 2 2 2 2" xfId="333" xr:uid="{00000000-0005-0000-0000-00003E000000}"/>
    <cellStyle name="Millares [0] 3 2 2 3" xfId="171" xr:uid="{00000000-0005-0000-0000-00003F000000}"/>
    <cellStyle name="Millares [0] 3 2 2 3 2" xfId="293" xr:uid="{00000000-0005-0000-0000-000040000000}"/>
    <cellStyle name="Millares [0] 3 2 2 4" xfId="131" xr:uid="{00000000-0005-0000-0000-000041000000}"/>
    <cellStyle name="Millares [0] 3 2 2 5" xfId="253" xr:uid="{00000000-0005-0000-0000-000042000000}"/>
    <cellStyle name="Millares [0] 3 2 3" xfId="191" xr:uid="{00000000-0005-0000-0000-000043000000}"/>
    <cellStyle name="Millares [0] 3 2 3 2" xfId="313" xr:uid="{00000000-0005-0000-0000-000044000000}"/>
    <cellStyle name="Millares [0] 3 2 4" xfId="151" xr:uid="{00000000-0005-0000-0000-000045000000}"/>
    <cellStyle name="Millares [0] 3 2 4 2" xfId="273" xr:uid="{00000000-0005-0000-0000-000046000000}"/>
    <cellStyle name="Millares [0] 3 2 5" xfId="111" xr:uid="{00000000-0005-0000-0000-000047000000}"/>
    <cellStyle name="Millares [0] 3 2 6" xfId="233" xr:uid="{00000000-0005-0000-0000-000048000000}"/>
    <cellStyle name="Millares [0] 3 3" xfId="73" xr:uid="{00000000-0005-0000-0000-000049000000}"/>
    <cellStyle name="Millares [0] 3 3 2" xfId="95" xr:uid="{00000000-0005-0000-0000-00004A000000}"/>
    <cellStyle name="Millares [0] 3 3 2 2" xfId="215" xr:uid="{00000000-0005-0000-0000-00004B000000}"/>
    <cellStyle name="Millares [0] 3 3 2 2 2" xfId="337" xr:uid="{00000000-0005-0000-0000-00004C000000}"/>
    <cellStyle name="Millares [0] 3 3 2 3" xfId="175" xr:uid="{00000000-0005-0000-0000-00004D000000}"/>
    <cellStyle name="Millares [0] 3 3 2 3 2" xfId="297" xr:uid="{00000000-0005-0000-0000-00004E000000}"/>
    <cellStyle name="Millares [0] 3 3 2 4" xfId="135" xr:uid="{00000000-0005-0000-0000-00004F000000}"/>
    <cellStyle name="Millares [0] 3 3 2 5" xfId="257" xr:uid="{00000000-0005-0000-0000-000050000000}"/>
    <cellStyle name="Millares [0] 3 3 3" xfId="195" xr:uid="{00000000-0005-0000-0000-000051000000}"/>
    <cellStyle name="Millares [0] 3 3 3 2" xfId="317" xr:uid="{00000000-0005-0000-0000-000052000000}"/>
    <cellStyle name="Millares [0] 3 3 4" xfId="155" xr:uid="{00000000-0005-0000-0000-000053000000}"/>
    <cellStyle name="Millares [0] 3 3 4 2" xfId="277" xr:uid="{00000000-0005-0000-0000-000054000000}"/>
    <cellStyle name="Millares [0] 3 3 5" xfId="115" xr:uid="{00000000-0005-0000-0000-000055000000}"/>
    <cellStyle name="Millares [0] 3 3 6" xfId="237" xr:uid="{00000000-0005-0000-0000-000056000000}"/>
    <cellStyle name="Millares [0] 3 3 7" xfId="355" xr:uid="{00000000-0005-0000-0000-000057000000}"/>
    <cellStyle name="Millares [0] 3 4" xfId="84" xr:uid="{00000000-0005-0000-0000-000058000000}"/>
    <cellStyle name="Millares [0] 3 4 2" xfId="205" xr:uid="{00000000-0005-0000-0000-000059000000}"/>
    <cellStyle name="Millares [0] 3 4 2 2" xfId="327" xr:uid="{00000000-0005-0000-0000-00005A000000}"/>
    <cellStyle name="Millares [0] 3 4 3" xfId="165" xr:uid="{00000000-0005-0000-0000-00005B000000}"/>
    <cellStyle name="Millares [0] 3 4 3 2" xfId="287" xr:uid="{00000000-0005-0000-0000-00005C000000}"/>
    <cellStyle name="Millares [0] 3 4 4" xfId="125" xr:uid="{00000000-0005-0000-0000-00005D000000}"/>
    <cellStyle name="Millares [0] 3 4 5" xfId="247" xr:uid="{00000000-0005-0000-0000-00005E000000}"/>
    <cellStyle name="Millares [0] 3 5" xfId="185" xr:uid="{00000000-0005-0000-0000-00005F000000}"/>
    <cellStyle name="Millares [0] 3 5 2" xfId="307" xr:uid="{00000000-0005-0000-0000-000060000000}"/>
    <cellStyle name="Millares [0] 3 6" xfId="145" xr:uid="{00000000-0005-0000-0000-000061000000}"/>
    <cellStyle name="Millares [0] 3 6 2" xfId="267" xr:uid="{00000000-0005-0000-0000-000062000000}"/>
    <cellStyle name="Millares [0] 3 7" xfId="105" xr:uid="{00000000-0005-0000-0000-000063000000}"/>
    <cellStyle name="Millares [0] 3 8" xfId="218" xr:uid="{00000000-0005-0000-0000-000064000000}"/>
    <cellStyle name="Millares [0] 3 9" xfId="227" xr:uid="{00000000-0005-0000-0000-000065000000}"/>
    <cellStyle name="Millares [0] 4" xfId="25" xr:uid="{00000000-0005-0000-0000-000066000000}"/>
    <cellStyle name="Millares [0] 4 2" xfId="60" xr:uid="{00000000-0005-0000-0000-000067000000}"/>
    <cellStyle name="Millares [0] 4 2 2" xfId="87" xr:uid="{00000000-0005-0000-0000-000068000000}"/>
    <cellStyle name="Millares [0] 4 2 2 2" xfId="208" xr:uid="{00000000-0005-0000-0000-000069000000}"/>
    <cellStyle name="Millares [0] 4 2 2 2 2" xfId="330" xr:uid="{00000000-0005-0000-0000-00006A000000}"/>
    <cellStyle name="Millares [0] 4 2 2 3" xfId="168" xr:uid="{00000000-0005-0000-0000-00006B000000}"/>
    <cellStyle name="Millares [0] 4 2 2 3 2" xfId="290" xr:uid="{00000000-0005-0000-0000-00006C000000}"/>
    <cellStyle name="Millares [0] 4 2 2 4" xfId="128" xr:uid="{00000000-0005-0000-0000-00006D000000}"/>
    <cellStyle name="Millares [0] 4 2 2 5" xfId="250" xr:uid="{00000000-0005-0000-0000-00006E000000}"/>
    <cellStyle name="Millares [0] 4 2 3" xfId="188" xr:uid="{00000000-0005-0000-0000-00006F000000}"/>
    <cellStyle name="Millares [0] 4 2 3 2" xfId="310" xr:uid="{00000000-0005-0000-0000-000070000000}"/>
    <cellStyle name="Millares [0] 4 2 4" xfId="148" xr:uid="{00000000-0005-0000-0000-000071000000}"/>
    <cellStyle name="Millares [0] 4 2 4 2" xfId="270" xr:uid="{00000000-0005-0000-0000-000072000000}"/>
    <cellStyle name="Millares [0] 4 2 5" xfId="108" xr:uid="{00000000-0005-0000-0000-000073000000}"/>
    <cellStyle name="Millares [0] 4 2 6" xfId="230" xr:uid="{00000000-0005-0000-0000-000074000000}"/>
    <cellStyle name="Millares [0] 4 3" xfId="79" xr:uid="{00000000-0005-0000-0000-000075000000}"/>
    <cellStyle name="Millares [0] 4 3 2" xfId="201" xr:uid="{00000000-0005-0000-0000-000076000000}"/>
    <cellStyle name="Millares [0] 4 3 2 2" xfId="323" xr:uid="{00000000-0005-0000-0000-000077000000}"/>
    <cellStyle name="Millares [0] 4 3 3" xfId="161" xr:uid="{00000000-0005-0000-0000-000078000000}"/>
    <cellStyle name="Millares [0] 4 3 3 2" xfId="283" xr:uid="{00000000-0005-0000-0000-000079000000}"/>
    <cellStyle name="Millares [0] 4 3 4" xfId="121" xr:uid="{00000000-0005-0000-0000-00007A000000}"/>
    <cellStyle name="Millares [0] 4 3 5" xfId="243" xr:uid="{00000000-0005-0000-0000-00007B000000}"/>
    <cellStyle name="Millares [0] 4 4" xfId="181" xr:uid="{00000000-0005-0000-0000-00007C000000}"/>
    <cellStyle name="Millares [0] 4 4 2" xfId="303" xr:uid="{00000000-0005-0000-0000-00007D000000}"/>
    <cellStyle name="Millares [0] 4 5" xfId="141" xr:uid="{00000000-0005-0000-0000-00007E000000}"/>
    <cellStyle name="Millares [0] 4 5 2" xfId="263" xr:uid="{00000000-0005-0000-0000-00007F000000}"/>
    <cellStyle name="Millares [0] 4 6" xfId="101" xr:uid="{00000000-0005-0000-0000-000080000000}"/>
    <cellStyle name="Millares [0] 4 7" xfId="223" xr:uid="{00000000-0005-0000-0000-000081000000}"/>
    <cellStyle name="Millares [0] 4 8" xfId="357" xr:uid="{00000000-0005-0000-0000-000082000000}"/>
    <cellStyle name="Millares [0] 5" xfId="28" xr:uid="{00000000-0005-0000-0000-000083000000}"/>
    <cellStyle name="Millares [0] 5 2" xfId="62" xr:uid="{00000000-0005-0000-0000-000084000000}"/>
    <cellStyle name="Millares [0] 5 2 2" xfId="89" xr:uid="{00000000-0005-0000-0000-000085000000}"/>
    <cellStyle name="Millares [0] 5 2 2 2" xfId="209" xr:uid="{00000000-0005-0000-0000-000086000000}"/>
    <cellStyle name="Millares [0] 5 2 2 2 2" xfId="331" xr:uid="{00000000-0005-0000-0000-000087000000}"/>
    <cellStyle name="Millares [0] 5 2 2 3" xfId="169" xr:uid="{00000000-0005-0000-0000-000088000000}"/>
    <cellStyle name="Millares [0] 5 2 2 3 2" xfId="291" xr:uid="{00000000-0005-0000-0000-000089000000}"/>
    <cellStyle name="Millares [0] 5 2 2 4" xfId="129" xr:uid="{00000000-0005-0000-0000-00008A000000}"/>
    <cellStyle name="Millares [0] 5 2 2 5" xfId="251" xr:uid="{00000000-0005-0000-0000-00008B000000}"/>
    <cellStyle name="Millares [0] 5 2 3" xfId="189" xr:uid="{00000000-0005-0000-0000-00008C000000}"/>
    <cellStyle name="Millares [0] 5 2 3 2" xfId="311" xr:uid="{00000000-0005-0000-0000-00008D000000}"/>
    <cellStyle name="Millares [0] 5 2 4" xfId="149" xr:uid="{00000000-0005-0000-0000-00008E000000}"/>
    <cellStyle name="Millares [0] 5 2 4 2" xfId="271" xr:uid="{00000000-0005-0000-0000-00008F000000}"/>
    <cellStyle name="Millares [0] 5 2 5" xfId="109" xr:uid="{00000000-0005-0000-0000-000090000000}"/>
    <cellStyle name="Millares [0] 5 2 6" xfId="231" xr:uid="{00000000-0005-0000-0000-000091000000}"/>
    <cellStyle name="Millares [0] 5 3" xfId="81" xr:uid="{00000000-0005-0000-0000-000092000000}"/>
    <cellStyle name="Millares [0] 5 3 2" xfId="202" xr:uid="{00000000-0005-0000-0000-000093000000}"/>
    <cellStyle name="Millares [0] 5 3 2 2" xfId="324" xr:uid="{00000000-0005-0000-0000-000094000000}"/>
    <cellStyle name="Millares [0] 5 3 3" xfId="162" xr:uid="{00000000-0005-0000-0000-000095000000}"/>
    <cellStyle name="Millares [0] 5 3 3 2" xfId="284" xr:uid="{00000000-0005-0000-0000-000096000000}"/>
    <cellStyle name="Millares [0] 5 3 4" xfId="122" xr:uid="{00000000-0005-0000-0000-000097000000}"/>
    <cellStyle name="Millares [0] 5 3 5" xfId="244" xr:uid="{00000000-0005-0000-0000-000098000000}"/>
    <cellStyle name="Millares [0] 5 4" xfId="182" xr:uid="{00000000-0005-0000-0000-000099000000}"/>
    <cellStyle name="Millares [0] 5 4 2" xfId="304" xr:uid="{00000000-0005-0000-0000-00009A000000}"/>
    <cellStyle name="Millares [0] 5 5" xfId="142" xr:uid="{00000000-0005-0000-0000-00009B000000}"/>
    <cellStyle name="Millares [0] 5 5 2" xfId="264" xr:uid="{00000000-0005-0000-0000-00009C000000}"/>
    <cellStyle name="Millares [0] 5 6" xfId="102" xr:uid="{00000000-0005-0000-0000-00009D000000}"/>
    <cellStyle name="Millares [0] 5 7" xfId="224" xr:uid="{00000000-0005-0000-0000-00009E000000}"/>
    <cellStyle name="Millares [0] 6" xfId="53" xr:uid="{00000000-0005-0000-0000-00009F000000}"/>
    <cellStyle name="Millares [0] 6 2" xfId="85" xr:uid="{00000000-0005-0000-0000-0000A0000000}"/>
    <cellStyle name="Millares [0] 6 2 2" xfId="206" xr:uid="{00000000-0005-0000-0000-0000A1000000}"/>
    <cellStyle name="Millares [0] 6 2 2 2" xfId="328" xr:uid="{00000000-0005-0000-0000-0000A2000000}"/>
    <cellStyle name="Millares [0] 6 2 3" xfId="166" xr:uid="{00000000-0005-0000-0000-0000A3000000}"/>
    <cellStyle name="Millares [0] 6 2 3 2" xfId="288" xr:uid="{00000000-0005-0000-0000-0000A4000000}"/>
    <cellStyle name="Millares [0] 6 2 4" xfId="126" xr:uid="{00000000-0005-0000-0000-0000A5000000}"/>
    <cellStyle name="Millares [0] 6 2 5" xfId="248" xr:uid="{00000000-0005-0000-0000-0000A6000000}"/>
    <cellStyle name="Millares [0] 6 3" xfId="186" xr:uid="{00000000-0005-0000-0000-0000A7000000}"/>
    <cellStyle name="Millares [0] 6 3 2" xfId="308" xr:uid="{00000000-0005-0000-0000-0000A8000000}"/>
    <cellStyle name="Millares [0] 6 4" xfId="146" xr:uid="{00000000-0005-0000-0000-0000A9000000}"/>
    <cellStyle name="Millares [0] 6 4 2" xfId="268" xr:uid="{00000000-0005-0000-0000-0000AA000000}"/>
    <cellStyle name="Millares [0] 6 5" xfId="106" xr:uid="{00000000-0005-0000-0000-0000AB000000}"/>
    <cellStyle name="Millares [0] 6 6" xfId="228" xr:uid="{00000000-0005-0000-0000-0000AC000000}"/>
    <cellStyle name="Millares [0] 7" xfId="70" xr:uid="{00000000-0005-0000-0000-0000AD000000}"/>
    <cellStyle name="Millares [0] 7 2" xfId="92" xr:uid="{00000000-0005-0000-0000-0000AE000000}"/>
    <cellStyle name="Millares [0] 7 2 2" xfId="212" xr:uid="{00000000-0005-0000-0000-0000AF000000}"/>
    <cellStyle name="Millares [0] 7 2 2 2" xfId="334" xr:uid="{00000000-0005-0000-0000-0000B0000000}"/>
    <cellStyle name="Millares [0] 7 2 3" xfId="172" xr:uid="{00000000-0005-0000-0000-0000B1000000}"/>
    <cellStyle name="Millares [0] 7 2 3 2" xfId="294" xr:uid="{00000000-0005-0000-0000-0000B2000000}"/>
    <cellStyle name="Millares [0] 7 2 4" xfId="132" xr:uid="{00000000-0005-0000-0000-0000B3000000}"/>
    <cellStyle name="Millares [0] 7 2 5" xfId="254" xr:uid="{00000000-0005-0000-0000-0000B4000000}"/>
    <cellStyle name="Millares [0] 7 3" xfId="192" xr:uid="{00000000-0005-0000-0000-0000B5000000}"/>
    <cellStyle name="Millares [0] 7 3 2" xfId="314" xr:uid="{00000000-0005-0000-0000-0000B6000000}"/>
    <cellStyle name="Millares [0] 7 4" xfId="152" xr:uid="{00000000-0005-0000-0000-0000B7000000}"/>
    <cellStyle name="Millares [0] 7 4 2" xfId="274" xr:uid="{00000000-0005-0000-0000-0000B8000000}"/>
    <cellStyle name="Millares [0] 7 5" xfId="112" xr:uid="{00000000-0005-0000-0000-0000B9000000}"/>
    <cellStyle name="Millares [0] 7 6" xfId="234" xr:uid="{00000000-0005-0000-0000-0000BA000000}"/>
    <cellStyle name="Millares [0] 8" xfId="71" xr:uid="{00000000-0005-0000-0000-0000BB000000}"/>
    <cellStyle name="Millares [0] 8 2" xfId="93" xr:uid="{00000000-0005-0000-0000-0000BC000000}"/>
    <cellStyle name="Millares [0] 8 2 2" xfId="213" xr:uid="{00000000-0005-0000-0000-0000BD000000}"/>
    <cellStyle name="Millares [0] 8 2 2 2" xfId="335" xr:uid="{00000000-0005-0000-0000-0000BE000000}"/>
    <cellStyle name="Millares [0] 8 2 3" xfId="173" xr:uid="{00000000-0005-0000-0000-0000BF000000}"/>
    <cellStyle name="Millares [0] 8 2 3 2" xfId="295" xr:uid="{00000000-0005-0000-0000-0000C0000000}"/>
    <cellStyle name="Millares [0] 8 2 4" xfId="133" xr:uid="{00000000-0005-0000-0000-0000C1000000}"/>
    <cellStyle name="Millares [0] 8 2 5" xfId="255" xr:uid="{00000000-0005-0000-0000-0000C2000000}"/>
    <cellStyle name="Millares [0] 8 3" xfId="193" xr:uid="{00000000-0005-0000-0000-0000C3000000}"/>
    <cellStyle name="Millares [0] 8 3 2" xfId="315" xr:uid="{00000000-0005-0000-0000-0000C4000000}"/>
    <cellStyle name="Millares [0] 8 4" xfId="153" xr:uid="{00000000-0005-0000-0000-0000C5000000}"/>
    <cellStyle name="Millares [0] 8 4 2" xfId="275" xr:uid="{00000000-0005-0000-0000-0000C6000000}"/>
    <cellStyle name="Millares [0] 8 5" xfId="113" xr:uid="{00000000-0005-0000-0000-0000C7000000}"/>
    <cellStyle name="Millares [0] 8 6" xfId="235" xr:uid="{00000000-0005-0000-0000-0000C8000000}"/>
    <cellStyle name="Millares [0] 9" xfId="74" xr:uid="{00000000-0005-0000-0000-0000C9000000}"/>
    <cellStyle name="Millares [0] 9 2" xfId="196" xr:uid="{00000000-0005-0000-0000-0000CA000000}"/>
    <cellStyle name="Millares [0] 9 2 2" xfId="318" xr:uid="{00000000-0005-0000-0000-0000CB000000}"/>
    <cellStyle name="Millares [0] 9 3" xfId="156" xr:uid="{00000000-0005-0000-0000-0000CC000000}"/>
    <cellStyle name="Millares [0] 9 3 2" xfId="278" xr:uid="{00000000-0005-0000-0000-0000CD000000}"/>
    <cellStyle name="Millares [0] 9 4" xfId="116" xr:uid="{00000000-0005-0000-0000-0000CE000000}"/>
    <cellStyle name="Millares [0] 9 5" xfId="238" xr:uid="{00000000-0005-0000-0000-0000CF000000}"/>
    <cellStyle name="Millares 14 2" xfId="34" xr:uid="{00000000-0005-0000-0000-0000D0000000}"/>
    <cellStyle name="Millares 14 2 2" xfId="65" xr:uid="{00000000-0005-0000-0000-0000D1000000}"/>
    <cellStyle name="Millares 14 2 2 2" xfId="90" xr:uid="{00000000-0005-0000-0000-0000D2000000}"/>
    <cellStyle name="Millares 14 2 2 2 2" xfId="210" xr:uid="{00000000-0005-0000-0000-0000D3000000}"/>
    <cellStyle name="Millares 14 2 2 2 2 2" xfId="332" xr:uid="{00000000-0005-0000-0000-0000D4000000}"/>
    <cellStyle name="Millares 14 2 2 2 3" xfId="170" xr:uid="{00000000-0005-0000-0000-0000D5000000}"/>
    <cellStyle name="Millares 14 2 2 2 3 2" xfId="292" xr:uid="{00000000-0005-0000-0000-0000D6000000}"/>
    <cellStyle name="Millares 14 2 2 2 4" xfId="130" xr:uid="{00000000-0005-0000-0000-0000D7000000}"/>
    <cellStyle name="Millares 14 2 2 2 5" xfId="252" xr:uid="{00000000-0005-0000-0000-0000D8000000}"/>
    <cellStyle name="Millares 14 2 2 3" xfId="190" xr:uid="{00000000-0005-0000-0000-0000D9000000}"/>
    <cellStyle name="Millares 14 2 2 3 2" xfId="312" xr:uid="{00000000-0005-0000-0000-0000DA000000}"/>
    <cellStyle name="Millares 14 2 2 4" xfId="150" xr:uid="{00000000-0005-0000-0000-0000DB000000}"/>
    <cellStyle name="Millares 14 2 2 4 2" xfId="272" xr:uid="{00000000-0005-0000-0000-0000DC000000}"/>
    <cellStyle name="Millares 14 2 2 5" xfId="110" xr:uid="{00000000-0005-0000-0000-0000DD000000}"/>
    <cellStyle name="Millares 14 2 2 6" xfId="232" xr:uid="{00000000-0005-0000-0000-0000DE000000}"/>
    <cellStyle name="Millares 2" xfId="347" xr:uid="{00000000-0005-0000-0000-0000DF000000}"/>
    <cellStyle name="Millares 2 2" xfId="388" xr:uid="{00000000-0005-0000-0000-0000E0000000}"/>
    <cellStyle name="Millares 2 3" xfId="394" xr:uid="{00000000-0005-0000-0000-0000E1000000}"/>
    <cellStyle name="Millares 22" xfId="32" xr:uid="{00000000-0005-0000-0000-0000E2000000}"/>
    <cellStyle name="Millares 3" xfId="346" xr:uid="{00000000-0005-0000-0000-0000E3000000}"/>
    <cellStyle name="Millares 3 2" xfId="386" xr:uid="{00000000-0005-0000-0000-0000E4000000}"/>
    <cellStyle name="Millares 3 3" xfId="395" xr:uid="{00000000-0005-0000-0000-0000E5000000}"/>
    <cellStyle name="Millares 4" xfId="348" xr:uid="{00000000-0005-0000-0000-0000E6000000}"/>
    <cellStyle name="Millares 4 2" xfId="350" xr:uid="{00000000-0005-0000-0000-0000E7000000}"/>
    <cellStyle name="Millares 4 2 2" xfId="389" xr:uid="{00000000-0005-0000-0000-0000E8000000}"/>
    <cellStyle name="Millares 4 3" xfId="380" xr:uid="{00000000-0005-0000-0000-0000E9000000}"/>
    <cellStyle name="Millares 4 4" xfId="352" xr:uid="{00000000-0005-0000-0000-0000EA000000}"/>
    <cellStyle name="Millares 5" xfId="356" xr:uid="{00000000-0005-0000-0000-0000EB000000}"/>
    <cellStyle name="Millares 6" xfId="45" xr:uid="{00000000-0005-0000-0000-0000EC000000}"/>
    <cellStyle name="Millares 6 2" xfId="83" xr:uid="{00000000-0005-0000-0000-0000ED000000}"/>
    <cellStyle name="Millares 6 2 2" xfId="204" xr:uid="{00000000-0005-0000-0000-0000EE000000}"/>
    <cellStyle name="Millares 6 2 2 2" xfId="326" xr:uid="{00000000-0005-0000-0000-0000EF000000}"/>
    <cellStyle name="Millares 6 2 3" xfId="164" xr:uid="{00000000-0005-0000-0000-0000F0000000}"/>
    <cellStyle name="Millares 6 2 3 2" xfId="286" xr:uid="{00000000-0005-0000-0000-0000F1000000}"/>
    <cellStyle name="Millares 6 2 4" xfId="124" xr:uid="{00000000-0005-0000-0000-0000F2000000}"/>
    <cellStyle name="Millares 6 2 5" xfId="246" xr:uid="{00000000-0005-0000-0000-0000F3000000}"/>
    <cellStyle name="Millares 6 3" xfId="184" xr:uid="{00000000-0005-0000-0000-0000F4000000}"/>
    <cellStyle name="Millares 6 3 2" xfId="306" xr:uid="{00000000-0005-0000-0000-0000F5000000}"/>
    <cellStyle name="Millares 6 4" xfId="144" xr:uid="{00000000-0005-0000-0000-0000F6000000}"/>
    <cellStyle name="Millares 6 4 2" xfId="266" xr:uid="{00000000-0005-0000-0000-0000F7000000}"/>
    <cellStyle name="Millares 6 5" xfId="104" xr:uid="{00000000-0005-0000-0000-0000F8000000}"/>
    <cellStyle name="Millares 6 6" xfId="226" xr:uid="{00000000-0005-0000-0000-0000F9000000}"/>
    <cellStyle name="Millares_PorceIII-FormulFactores" xfId="370" xr:uid="{00000000-0005-0000-0000-0000FA000000}"/>
    <cellStyle name="Moneda" xfId="7" builtinId="4"/>
    <cellStyle name="Moneda [0]" xfId="8" builtinId="7"/>
    <cellStyle name="Moneda [0] 2" xfId="3" xr:uid="{00000000-0005-0000-0000-0000FD000000}"/>
    <cellStyle name="Moneda [0] 2 2" xfId="19" xr:uid="{00000000-0005-0000-0000-0000FE000000}"/>
    <cellStyle name="Moneda [0] 2 2 2" xfId="43" xr:uid="{00000000-0005-0000-0000-0000FF000000}"/>
    <cellStyle name="Moneda [0] 2 2 2 2" xfId="82" xr:uid="{00000000-0005-0000-0000-000000010000}"/>
    <cellStyle name="Moneda [0] 2 2 2 2 2" xfId="203" xr:uid="{00000000-0005-0000-0000-000001010000}"/>
    <cellStyle name="Moneda [0] 2 2 2 2 2 2" xfId="325" xr:uid="{00000000-0005-0000-0000-000002010000}"/>
    <cellStyle name="Moneda [0] 2 2 2 2 3" xfId="163" xr:uid="{00000000-0005-0000-0000-000003010000}"/>
    <cellStyle name="Moneda [0] 2 2 2 2 3 2" xfId="285" xr:uid="{00000000-0005-0000-0000-000004010000}"/>
    <cellStyle name="Moneda [0] 2 2 2 2 4" xfId="123" xr:uid="{00000000-0005-0000-0000-000005010000}"/>
    <cellStyle name="Moneda [0] 2 2 2 2 5" xfId="245" xr:uid="{00000000-0005-0000-0000-000006010000}"/>
    <cellStyle name="Moneda [0] 2 2 2 3" xfId="183" xr:uid="{00000000-0005-0000-0000-000007010000}"/>
    <cellStyle name="Moneda [0] 2 2 2 3 2" xfId="305" xr:uid="{00000000-0005-0000-0000-000008010000}"/>
    <cellStyle name="Moneda [0] 2 2 2 4" xfId="143" xr:uid="{00000000-0005-0000-0000-000009010000}"/>
    <cellStyle name="Moneda [0] 2 2 2 4 2" xfId="265" xr:uid="{00000000-0005-0000-0000-00000A010000}"/>
    <cellStyle name="Moneda [0] 2 2 2 5" xfId="103" xr:uid="{00000000-0005-0000-0000-00000B010000}"/>
    <cellStyle name="Moneda [0] 2 2 2 6" xfId="225" xr:uid="{00000000-0005-0000-0000-00000C010000}"/>
    <cellStyle name="Moneda [0] 2 2 3" xfId="77" xr:uid="{00000000-0005-0000-0000-00000D010000}"/>
    <cellStyle name="Moneda [0] 2 2 3 2" xfId="199" xr:uid="{00000000-0005-0000-0000-00000E010000}"/>
    <cellStyle name="Moneda [0] 2 2 3 2 2" xfId="321" xr:uid="{00000000-0005-0000-0000-00000F010000}"/>
    <cellStyle name="Moneda [0] 2 2 3 3" xfId="159" xr:uid="{00000000-0005-0000-0000-000010010000}"/>
    <cellStyle name="Moneda [0] 2 2 3 3 2" xfId="281" xr:uid="{00000000-0005-0000-0000-000011010000}"/>
    <cellStyle name="Moneda [0] 2 2 3 4" xfId="119" xr:uid="{00000000-0005-0000-0000-000012010000}"/>
    <cellStyle name="Moneda [0] 2 2 3 5" xfId="241" xr:uid="{00000000-0005-0000-0000-000013010000}"/>
    <cellStyle name="Moneda [0] 2 2 4" xfId="179" xr:uid="{00000000-0005-0000-0000-000014010000}"/>
    <cellStyle name="Moneda [0] 2 2 4 2" xfId="301" xr:uid="{00000000-0005-0000-0000-000015010000}"/>
    <cellStyle name="Moneda [0] 2 2 5" xfId="139" xr:uid="{00000000-0005-0000-0000-000016010000}"/>
    <cellStyle name="Moneda [0] 2 2 5 2" xfId="261" xr:uid="{00000000-0005-0000-0000-000017010000}"/>
    <cellStyle name="Moneda [0] 2 2 6" xfId="99" xr:uid="{00000000-0005-0000-0000-000018010000}"/>
    <cellStyle name="Moneda [0] 2 2 7" xfId="221" xr:uid="{00000000-0005-0000-0000-000019010000}"/>
    <cellStyle name="Moneda [0] 2 3" xfId="76" xr:uid="{00000000-0005-0000-0000-00001A010000}"/>
    <cellStyle name="Moneda [0] 2 3 2" xfId="198" xr:uid="{00000000-0005-0000-0000-00001B010000}"/>
    <cellStyle name="Moneda [0] 2 3 2 2" xfId="320" xr:uid="{00000000-0005-0000-0000-00001C010000}"/>
    <cellStyle name="Moneda [0] 2 3 3" xfId="158" xr:uid="{00000000-0005-0000-0000-00001D010000}"/>
    <cellStyle name="Moneda [0] 2 3 3 2" xfId="280" xr:uid="{00000000-0005-0000-0000-00001E010000}"/>
    <cellStyle name="Moneda [0] 2 3 4" xfId="118" xr:uid="{00000000-0005-0000-0000-00001F010000}"/>
    <cellStyle name="Moneda [0] 2 3 5" xfId="240" xr:uid="{00000000-0005-0000-0000-000020010000}"/>
    <cellStyle name="Moneda [0] 2 4" xfId="178" xr:uid="{00000000-0005-0000-0000-000021010000}"/>
    <cellStyle name="Moneda [0] 2 4 2" xfId="300" xr:uid="{00000000-0005-0000-0000-000022010000}"/>
    <cellStyle name="Moneda [0] 2 5" xfId="138" xr:uid="{00000000-0005-0000-0000-000023010000}"/>
    <cellStyle name="Moneda [0] 2 5 2" xfId="260" xr:uid="{00000000-0005-0000-0000-000024010000}"/>
    <cellStyle name="Moneda [0] 2 6" xfId="98" xr:uid="{00000000-0005-0000-0000-000025010000}"/>
    <cellStyle name="Moneda [0] 2 7" xfId="220" xr:uid="{00000000-0005-0000-0000-000026010000}"/>
    <cellStyle name="Moneda [0] 2 8" xfId="403" xr:uid="{00000000-0005-0000-0000-000027010000}"/>
    <cellStyle name="Moneda [0] 2 9" xfId="407" xr:uid="{3619C4A1-8DAB-41C7-A46E-1E085F973E03}"/>
    <cellStyle name="Moneda [0] 3" xfId="56" xr:uid="{00000000-0005-0000-0000-000028010000}"/>
    <cellStyle name="Moneda [0] 3 2" xfId="16" xr:uid="{00000000-0005-0000-0000-000029010000}"/>
    <cellStyle name="Moneda [0] 3 2 2" xfId="59" xr:uid="{00000000-0005-0000-0000-00002A010000}"/>
    <cellStyle name="Moneda [0] 4" xfId="23" xr:uid="{00000000-0005-0000-0000-00002B010000}"/>
    <cellStyle name="Moneda [0] 4 2" xfId="78" xr:uid="{00000000-0005-0000-0000-00002C010000}"/>
    <cellStyle name="Moneda [0] 4 2 2" xfId="200" xr:uid="{00000000-0005-0000-0000-00002D010000}"/>
    <cellStyle name="Moneda [0] 4 2 2 2" xfId="322" xr:uid="{00000000-0005-0000-0000-00002E010000}"/>
    <cellStyle name="Moneda [0] 4 2 3" xfId="160" xr:uid="{00000000-0005-0000-0000-00002F010000}"/>
    <cellStyle name="Moneda [0] 4 2 3 2" xfId="282" xr:uid="{00000000-0005-0000-0000-000030010000}"/>
    <cellStyle name="Moneda [0] 4 2 4" xfId="120" xr:uid="{00000000-0005-0000-0000-000031010000}"/>
    <cellStyle name="Moneda [0] 4 2 5" xfId="242" xr:uid="{00000000-0005-0000-0000-000032010000}"/>
    <cellStyle name="Moneda [0] 4 3" xfId="180" xr:uid="{00000000-0005-0000-0000-000033010000}"/>
    <cellStyle name="Moneda [0] 4 3 2" xfId="302" xr:uid="{00000000-0005-0000-0000-000034010000}"/>
    <cellStyle name="Moneda [0] 4 4" xfId="140" xr:uid="{00000000-0005-0000-0000-000035010000}"/>
    <cellStyle name="Moneda [0] 4 4 2" xfId="262" xr:uid="{00000000-0005-0000-0000-000036010000}"/>
    <cellStyle name="Moneda [0] 4 5" xfId="100" xr:uid="{00000000-0005-0000-0000-000037010000}"/>
    <cellStyle name="Moneda [0] 4 6" xfId="222" xr:uid="{00000000-0005-0000-0000-000038010000}"/>
    <cellStyle name="Moneda [0] 4 7" xfId="358" xr:uid="{00000000-0005-0000-0000-000039010000}"/>
    <cellStyle name="Moneda [0] 5" xfId="30" xr:uid="{00000000-0005-0000-0000-00003A010000}"/>
    <cellStyle name="Moneda [0] 5 2" xfId="63" xr:uid="{00000000-0005-0000-0000-00003B010000}"/>
    <cellStyle name="Moneda [0] 6" xfId="26" xr:uid="{00000000-0005-0000-0000-00003C010000}"/>
    <cellStyle name="Moneda [0] 6 2" xfId="61" xr:uid="{00000000-0005-0000-0000-00003D010000}"/>
    <cellStyle name="Moneda [0] 6 2 2" xfId="88" xr:uid="{00000000-0005-0000-0000-00003E010000}"/>
    <cellStyle name="Moneda [0] 6 3" xfId="80" xr:uid="{00000000-0005-0000-0000-00003F010000}"/>
    <cellStyle name="Moneda 10" xfId="15" xr:uid="{00000000-0005-0000-0000-000040010000}"/>
    <cellStyle name="Moneda 10 2" xfId="58" xr:uid="{00000000-0005-0000-0000-000041010000}"/>
    <cellStyle name="Moneda 10 3" xfId="37" xr:uid="{00000000-0005-0000-0000-000042010000}"/>
    <cellStyle name="Moneda 10 3 2" xfId="66" xr:uid="{00000000-0005-0000-0000-000043010000}"/>
    <cellStyle name="Moneda 2" xfId="55" xr:uid="{00000000-0005-0000-0000-000044010000}"/>
    <cellStyle name="Moneda 2 2" xfId="343" xr:uid="{00000000-0005-0000-0000-000045010000}"/>
    <cellStyle name="Moneda 2 2 3" xfId="367" xr:uid="{00000000-0005-0000-0000-000046010000}"/>
    <cellStyle name="Moneda 2 3" xfId="40" xr:uid="{00000000-0005-0000-0000-000047010000}"/>
    <cellStyle name="Moneda 2 3 2" xfId="68" xr:uid="{00000000-0005-0000-0000-000048010000}"/>
    <cellStyle name="Moneda 2 4" xfId="366" xr:uid="{00000000-0005-0000-0000-000049010000}"/>
    <cellStyle name="Moneda 2 5" xfId="396" xr:uid="{00000000-0005-0000-0000-00004A010000}"/>
    <cellStyle name="Moneda 3" xfId="44" xr:uid="{00000000-0005-0000-0000-00004B010000}"/>
    <cellStyle name="Moneda 3 2" xfId="27" xr:uid="{00000000-0005-0000-0000-00004C010000}"/>
    <cellStyle name="Moneda 4 2" xfId="351" xr:uid="{00000000-0005-0000-0000-00004D010000}"/>
    <cellStyle name="Moneda 6 2" xfId="31" xr:uid="{00000000-0005-0000-0000-00004E010000}"/>
    <cellStyle name="Moneda 6 2 2" xfId="64" xr:uid="{00000000-0005-0000-0000-00004F010000}"/>
    <cellStyle name="Moneda 7 2" xfId="365" xr:uid="{00000000-0005-0000-0000-000050010000}"/>
    <cellStyle name="Moneda 8 2" xfId="35" xr:uid="{00000000-0005-0000-0000-000051010000}"/>
    <cellStyle name="Moneda 9" xfId="39" xr:uid="{00000000-0005-0000-0000-000052010000}"/>
    <cellStyle name="Moneda 9 2" xfId="67" xr:uid="{00000000-0005-0000-0000-000053010000}"/>
    <cellStyle name="Moneda_presupuesto Colegio calazania 31 de agosto de 2009 1 2" xfId="369" xr:uid="{00000000-0005-0000-0000-000054010000}"/>
    <cellStyle name="Normal" xfId="0" builtinId="0"/>
    <cellStyle name="Normal 10" xfId="11" xr:uid="{00000000-0005-0000-0000-000056010000}"/>
    <cellStyle name="Normal 10 10 2" xfId="49" xr:uid="{00000000-0005-0000-0000-000057010000}"/>
    <cellStyle name="Normal 10 2" xfId="344" xr:uid="{00000000-0005-0000-0000-000058010000}"/>
    <cellStyle name="Normal 10 3" xfId="47" xr:uid="{00000000-0005-0000-0000-000059010000}"/>
    <cellStyle name="Normal 10 4" xfId="393" xr:uid="{00000000-0005-0000-0000-00005A010000}"/>
    <cellStyle name="Normal 11" xfId="390" xr:uid="{00000000-0005-0000-0000-00005B010000}"/>
    <cellStyle name="Normal 11 2" xfId="33" xr:uid="{00000000-0005-0000-0000-00005C010000}"/>
    <cellStyle name="Normal 11 45 2" xfId="50" xr:uid="{00000000-0005-0000-0000-00005D010000}"/>
    <cellStyle name="Normal 12" xfId="397" xr:uid="{00000000-0005-0000-0000-00005E010000}"/>
    <cellStyle name="Normal 12 2" xfId="10" xr:uid="{00000000-0005-0000-0000-00005F010000}"/>
    <cellStyle name="Normal 12 2 2" xfId="42" xr:uid="{00000000-0005-0000-0000-000060010000}"/>
    <cellStyle name="Normal 19" xfId="41" xr:uid="{00000000-0005-0000-0000-000061010000}"/>
    <cellStyle name="Normal 19 2" xfId="400" xr:uid="{00000000-0005-0000-0000-000062010000}"/>
    <cellStyle name="Normal 2" xfId="345" xr:uid="{00000000-0005-0000-0000-000063010000}"/>
    <cellStyle name="Normal 2 10" xfId="338" xr:uid="{00000000-0005-0000-0000-000064010000}"/>
    <cellStyle name="Normal 2 12" xfId="401" xr:uid="{00000000-0005-0000-0000-000065010000}"/>
    <cellStyle name="Normal 2 2" xfId="21" xr:uid="{00000000-0005-0000-0000-000066010000}"/>
    <cellStyle name="Normal 2 2 2 2 2" xfId="17" xr:uid="{00000000-0005-0000-0000-000067010000}"/>
    <cellStyle name="Normal 2 2 2 2 2 2 2 2" xfId="372" xr:uid="{00000000-0005-0000-0000-000068010000}"/>
    <cellStyle name="Normal 2 2 2 2 2 5" xfId="46" xr:uid="{00000000-0005-0000-0000-000069010000}"/>
    <cellStyle name="Normal 2 3" xfId="387" xr:uid="{00000000-0005-0000-0000-00006A010000}"/>
    <cellStyle name="Normal 2 3 2" xfId="6" xr:uid="{00000000-0005-0000-0000-00006B010000}"/>
    <cellStyle name="Normal 2 52 2 2" xfId="361" xr:uid="{00000000-0005-0000-0000-00006C010000}"/>
    <cellStyle name="Normal 2 8" xfId="38" xr:uid="{00000000-0005-0000-0000-00006D010000}"/>
    <cellStyle name="Normal 2_FORMATOS_PARA_ENTREGAR 2 2 2" xfId="360" xr:uid="{00000000-0005-0000-0000-00006E010000}"/>
    <cellStyle name="Normal 26" xfId="375" xr:uid="{00000000-0005-0000-0000-00006F010000}"/>
    <cellStyle name="Normal 3" xfId="12" xr:uid="{00000000-0005-0000-0000-000070010000}"/>
    <cellStyle name="Normal 3 2 14 2 2" xfId="368" xr:uid="{00000000-0005-0000-0000-000071010000}"/>
    <cellStyle name="Normal 3 3" xfId="376" xr:uid="{00000000-0005-0000-0000-000072010000}"/>
    <cellStyle name="Normal 3_ADM-INGENIEROS 2" xfId="359" xr:uid="{00000000-0005-0000-0000-000073010000}"/>
    <cellStyle name="Normal 4" xfId="14" xr:uid="{00000000-0005-0000-0000-000074010000}"/>
    <cellStyle name="Normal 4 2 2 10 5" xfId="399" xr:uid="{00000000-0005-0000-0000-000075010000}"/>
    <cellStyle name="Normal 4 2 2 10 5 3" xfId="371" xr:uid="{00000000-0005-0000-0000-000076010000}"/>
    <cellStyle name="Normal 4 2 7 2" xfId="364" xr:uid="{00000000-0005-0000-0000-000077010000}"/>
    <cellStyle name="Normal 5" xfId="340" xr:uid="{00000000-0005-0000-0000-000078010000}"/>
    <cellStyle name="Normal 5 2" xfId="378" xr:uid="{00000000-0005-0000-0000-000079010000}"/>
    <cellStyle name="Normal 6" xfId="24" xr:uid="{00000000-0005-0000-0000-00007A010000}"/>
    <cellStyle name="Normal 6 2" xfId="405" xr:uid="{00000000-0005-0000-0000-00007B010000}"/>
    <cellStyle name="Normal 6 2 2" xfId="353" xr:uid="{00000000-0005-0000-0000-00007C010000}"/>
    <cellStyle name="Normal 6 3" xfId="381" xr:uid="{00000000-0005-0000-0000-00007D010000}"/>
    <cellStyle name="Normal 67" xfId="362" xr:uid="{00000000-0005-0000-0000-00007E010000}"/>
    <cellStyle name="Normal 7" xfId="382" xr:uid="{00000000-0005-0000-0000-00007F010000}"/>
    <cellStyle name="Normal 8" xfId="341" xr:uid="{00000000-0005-0000-0000-000080010000}"/>
    <cellStyle name="Normal 8 2" xfId="383" xr:uid="{00000000-0005-0000-0000-000081010000}"/>
    <cellStyle name="Normal 9" xfId="391" xr:uid="{00000000-0005-0000-0000-000082010000}"/>
    <cellStyle name="Normal 9 2" xfId="29" xr:uid="{00000000-0005-0000-0000-000083010000}"/>
    <cellStyle name="Normal 9 54" xfId="398" xr:uid="{00000000-0005-0000-0000-000084010000}"/>
    <cellStyle name="Normal 92" xfId="48" xr:uid="{00000000-0005-0000-0000-000085010000}"/>
    <cellStyle name="Normal_FORMULARIO 21 AIUI SANTA HELENA FEBRERO 29" xfId="20" xr:uid="{00000000-0005-0000-0000-000086010000}"/>
    <cellStyle name="Normal_GP-111 - Presupuesto V12 - entregada oscar" xfId="13" xr:uid="{00000000-0005-0000-0000-000087010000}"/>
    <cellStyle name="Normal_GP-125 - Apus Castilla - V01" xfId="4" xr:uid="{00000000-0005-0000-0000-000088010000}"/>
    <cellStyle name="Porcentaje" xfId="9" builtinId="5"/>
    <cellStyle name="Porcentaje 2" xfId="5" xr:uid="{00000000-0005-0000-0000-00008A010000}"/>
    <cellStyle name="Porcentaje 2 2" xfId="18" xr:uid="{00000000-0005-0000-0000-00008B010000}"/>
    <cellStyle name="Porcentaje 2 3" xfId="339" xr:uid="{00000000-0005-0000-0000-00008C010000}"/>
    <cellStyle name="Porcentaje 3 2" xfId="36" xr:uid="{00000000-0005-0000-0000-00008D010000}"/>
    <cellStyle name="Porcentaje 3 2 2" xfId="404" xr:uid="{00000000-0005-0000-0000-00008E010000}"/>
    <cellStyle name="Porcentaje 3 2 2 2" xfId="406" xr:uid="{00000000-0005-0000-0000-00008F010000}"/>
    <cellStyle name="Porcentual 2" xfId="385" xr:uid="{00000000-0005-0000-0000-000090010000}"/>
    <cellStyle name="Porcentual 2 2 5 2 2" xfId="363" xr:uid="{00000000-0005-0000-0000-000091010000}"/>
    <cellStyle name="Porcentual 3" xfId="22" xr:uid="{00000000-0005-0000-0000-000092010000}"/>
    <cellStyle name="resaltado" xfId="377" xr:uid="{00000000-0005-0000-0000-000093010000}"/>
    <cellStyle name="TableStyleLight1" xfId="392" xr:uid="{00000000-0005-0000-0000-000094010000}"/>
    <cellStyle name="TEXT" xfId="379" xr:uid="{00000000-0005-0000-0000-000095010000}"/>
    <cellStyle name="TEXT 2" xfId="402" xr:uid="{00000000-0005-0000-0000-000096010000}"/>
  </cellStyles>
  <dxfs count="111">
    <dxf>
      <fill>
        <patternFill>
          <bgColor indexed="6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b val="0"/>
        <i val="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</font>
      <fill>
        <patternFill>
          <bgColor rgb="FFFFC000"/>
        </patternFill>
      </fill>
    </dxf>
    <dxf>
      <fill>
        <patternFill>
          <bgColor rgb="FFFF9999"/>
        </patternFill>
      </fill>
    </dxf>
    <dxf>
      <font>
        <strike val="0"/>
        <outline val="0"/>
        <shadow val="0"/>
        <vertAlign val="baseline"/>
        <name val="Tahoma"/>
        <scheme val="none"/>
      </font>
    </dxf>
    <dxf>
      <font>
        <strike val="0"/>
        <outline val="0"/>
        <shadow val="0"/>
        <vertAlign val="baseline"/>
        <name val="Tahoma"/>
        <scheme val="none"/>
      </font>
      <numFmt numFmtId="195" formatCode="_-[$$-240A]\ * #,##0_-;\-[$$-240A]\ * #,##0_-;_-[$$-240A]\ * &quot;-&quot;??_-;_-@_-"/>
    </dxf>
    <dxf>
      <font>
        <strike val="0"/>
        <outline val="0"/>
        <shadow val="0"/>
        <vertAlign val="baseline"/>
        <name val="Tahoma"/>
        <scheme val="none"/>
      </font>
    </dxf>
    <dxf>
      <font>
        <strike val="0"/>
        <outline val="0"/>
        <shadow val="0"/>
        <vertAlign val="baseline"/>
        <name val="Tahoma"/>
        <scheme val="none"/>
      </font>
    </dxf>
    <dxf>
      <font>
        <strike val="0"/>
        <outline val="0"/>
        <shadow val="0"/>
        <vertAlign val="baseline"/>
        <name val="Tahoma"/>
        <scheme val="none"/>
      </font>
    </dxf>
    <dxf>
      <font>
        <strike val="0"/>
        <outline val="0"/>
        <shadow val="0"/>
        <vertAlign val="baseline"/>
        <name val="Tahoma"/>
        <scheme val="none"/>
      </font>
    </dxf>
    <dxf>
      <font>
        <strike val="0"/>
        <outline val="0"/>
        <shadow val="0"/>
        <vertAlign val="baseline"/>
        <name val="Tahoma"/>
        <scheme val="none"/>
      </font>
    </dxf>
    <dxf>
      <font>
        <strike val="0"/>
        <outline val="0"/>
        <shadow val="0"/>
        <vertAlign val="baseline"/>
        <name val="Tahoma"/>
        <scheme val="none"/>
      </font>
    </dxf>
    <dxf>
      <font>
        <strike val="0"/>
        <outline val="0"/>
        <shadow val="0"/>
        <vertAlign val="baseline"/>
        <name val="Tahoma"/>
        <scheme val="none"/>
      </font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E1FFC5"/>
        </patternFill>
      </fill>
    </dxf>
  </dxfs>
  <tableStyles count="1" defaultTableStyle="TableStyleMedium2" defaultPivotStyle="PivotStyleLight16">
    <tableStyle name="Estilo de tabla dinámica 1" table="0" count="1" xr9:uid="{00000000-0011-0000-FFFF-FFFF00000000}">
      <tableStyleElement type="wholeTable" dxfId="110"/>
    </tableStyle>
  </tableStyles>
  <colors>
    <mruColors>
      <color rgb="FFFF9999"/>
      <color rgb="FFFF7C80"/>
      <color rgb="FFFFD47D"/>
      <color rgb="FFFF33CC"/>
      <color rgb="FF65DBF7"/>
      <color rgb="FFCC00FF"/>
      <color rgb="FFB4A54A"/>
      <color rgb="FFFFE3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openxmlformats.org/officeDocument/2006/relationships/externalLink" Target="externalLinks/externalLink9.xml"/><Relationship Id="rId21" Type="http://schemas.openxmlformats.org/officeDocument/2006/relationships/externalLink" Target="externalLinks/externalLink4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8.xml"/><Relationship Id="rId33" Type="http://schemas.openxmlformats.org/officeDocument/2006/relationships/calcChain" Target="calcChain.xml"/><Relationship Id="rId38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29" Type="http://schemas.openxmlformats.org/officeDocument/2006/relationships/externalLink" Target="externalLinks/externalLink1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7.xml"/><Relationship Id="rId32" Type="http://schemas.openxmlformats.org/officeDocument/2006/relationships/sharedStrings" Target="sharedStrings.xml"/><Relationship Id="rId37" Type="http://schemas.openxmlformats.org/officeDocument/2006/relationships/customXml" Target="../customXml/item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6.xml"/><Relationship Id="rId28" Type="http://schemas.openxmlformats.org/officeDocument/2006/relationships/externalLink" Target="externalLinks/externalLink11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5.xml"/><Relationship Id="rId27" Type="http://schemas.openxmlformats.org/officeDocument/2006/relationships/externalLink" Target="externalLinks/externalLink10.xml"/><Relationship Id="rId30" Type="http://schemas.openxmlformats.org/officeDocument/2006/relationships/theme" Target="theme/theme1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MENU!B5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MENU!B5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1636</xdr:row>
      <xdr:rowOff>0</xdr:rowOff>
    </xdr:from>
    <xdr:to>
      <xdr:col>8</xdr:col>
      <xdr:colOff>304800</xdr:colOff>
      <xdr:row>1763</xdr:row>
      <xdr:rowOff>2</xdr:rowOff>
    </xdr:to>
    <xdr:sp macro="" textlink="">
      <xdr:nvSpPr>
        <xdr:cNvPr id="85" name="AutoShape 90" descr="data:image/png;base64,iVBORw0KGgoAAAANSUhEUgAABQAAAAJeCAYAAADrx6j+AAAAAXNSR0IArs4c6QAAIABJREFUeF7svWm0pfl1l7fPfO5QU6urZ/UgyxraJrJZDokcGYEZYoIVjI2zEgjETlYgEMwHiAngLyFg+JIQ24zGYbGylsMQbPji5UEBE3lAxoBlW/ISlixLanV3dXcNt+545nOyfnv/9/u+59at6la7W1V96rla13c473mH5/+e2z5P/fberZ/52C+tjA8IQAACEIAABCAAAQhAAAIQgAAEIAABCEBgIwm0EIAbua5cFAQgAAEIQAACEIAABCAAAQhAAAIQgAAEnAACkBsBAhCAAAQgAAEIQAACEIAABCAAAQhAAAIbTAABuMGLy6VBAAIQgAAEIAABCEAAAhCAAAQgAAEIQAAByD0AAQhAAAIQgAAEIAABCEAAAhCAAAQgAIENJoAA3ODF5dIgAAEIQAACEIAABCAAAQhAAAIQgAAEIIAA5B6AAAQgAAEIQAACEIAABCAAAQhAAAIQgMAGE0AAbvDicmkQgAAEIAABCEAAAhCAAAQgAAEIQAACEEAAcg9AAAIQgAAEIAABCEAAAhCAAAQgAAEIQGCDCSAAN3hxuTQIQAACEIAABCAAAQhAAAIQgAAEIAABCCAAuQcgAAEIQAACEIAABCAAAQhAAAIQgAAEILDBBBCAG7y4XBoEIAABCEAAAhCAAAQgAAEIQAACEIAABBCA3AMQgAAEIAABCEAAAhCAAAQgAAEIQAACENhgAgjADV5cLg0CEIAABCAAAQhAAAIQgAAEIAABCEAAAghA7gEIQAACEIAABCAAAQhAAAIQgAAEIAABCGwwAQTgBi8ulwYBCEAAAhCAAAQgAAEIQAACEIAABCAAAQQg9wAEIAABCEAAAhCAAAQgAAEIQAACEIAABDaYAAJwgxeXS4MABCAAAQhAAAIQgAAEIAABCEAAAhCAAAKQewACEIAABCAAAQhAAAIQgAAEIAABCEAAAhtMAAG4wYvLpUEAAhCAAAQgAAEIQAACEIAABCAAAQhAAAHIPQABCEAAAhCAAAQgAAEIQAACEIAABCAAgQ0mgADc4MXl0iAAAQhAAAIQgAAEIAABCEAAAhCAAAQggADkHoAABCAAAQhAAAIQgAAEIAABCEAAAhCAwAYTQABu8OJyaRCAAAQgAAEIQAACEIAABCAAAQhAAAIQQAByD0AAAhCAAAQgAAEIQAACEIAABCAAAQhAYIMJIAA3eHG5NAhAAAIQgAAEIAABCEAAAhCAAAQgAAEIIAC5ByAAAQhAAAIQgAAEIAABCEAAAhCAAAQgsMEEEIAbvLhcGgQgAAEIQAACEIAABCAAAQhAAAIQgAAEEIDcAxCAAAQgAAEIQAACEIAABCAAAQhAAAIQ2GACCMANXlwuDQIQgAAEIAABCEAAAhCAAAQgAAEIQAACCEDuAQhAAAIQgAAEIAABCEAAAhCAAAQgAAEIbDABBOAGLy6XBgEIQAACEIAABCAAAQhAAAIQgAAEIAABBCD3AAQgAAEIQAACEIAABCAAAQhAAAIQgAAENpgAAnCDF5dLgwAEIAABCEAAAhCAAAQgAAEIQAACEIAAApB7AAIQgAAEIAABCEAAAhCAAAQgAAEIQAACG0wAAbjBi8ulQQACEIAABCAAAQhAAAIQgAAEIAABCEAAAcg9AAEIQAACEIAABCAAAQhAAAIQgAAEIACBDSaAANzgxeXSIAABCEAAAhCAAAQgAAEIQAACEIAABCCAAOQegAAEIAABCEAAAhCAAAQgAAEIQAACEIDABhNAAG7w4nJpEIAABCAAAQhAAAIQgAAEIAABCEAAAhBAAHIPQAACEIAABCAAAQhAAAIQgAAEIAABCEBggwkgADd4cbk0CEAAAhCAAAQgAAEIQAACEIAABCAAAQggALkHIAABCEAAAhCAAAQgAAEIQAACEIAABCCwwQQQgBu8uFwaBCAAAQhAAAIQgAAEIAABCEAAAhCAAAQQgNwDEIAABCAAAQhAAAIQgAAEIAABCEAAAhDYYAIIwA1eXC4NAhCAAAQgAAEIQAACEIAABCAAAQhAAAIIQO4BCEAAAhCAAAQgAAEIQAACEIAABCAAAQhsMAEE4AYvLpcGAQhAAAIQgAAEIAABCEAAAhCAAAQgAAEEIPcABCAAAQhAAAIQgAAEIAABCEAAAhCAAAQ2mAACcIMXl0uDAAQgAAEIQAACEIAABCAAAQhAAAIQgAACkHsAAhCAAAQgAAEIQAACEIAABCAAAQhAAAIbTAABuMGLy6VBAAIQgAAEIAABCEAAAhCAAAQgAAEIQAAByD0AAQhAAAIQgAAEIAABCEAAAhCAAAQgAIENJoAA3ODF5dIgAAEIQAACEIAABCAAAQhAAAIQgAAEIIAA5B6AAAQgAAEIQAACEIAABCAAAQhAAAIQgMAGE0AAbvDicmkQgAAEIAABCEAAAhCAAAQgAAEIQAACEEAAcg9AAAIQgAAEIAABCEAAAhCAAAQgAAEIQGCDCSAAN3hxuTQIQAACEIAABCAAAQhAAAIQgAAEIAABCCAAuQcgAAEIQAACEIAABCAAAQhAAAIQgAAEILDBBBCAG7y4XBoEIAABCEAAAhCAAAQgAAEIQAACEIAABBCA3AMQgAAEIAABCEAAAhCAAAQgAAEIQAACENhgAgjADV5cLg0CEIAABCAAAQhAAAIQgAAEIAABCEAAAghA7gEIQAACEIAABCAAAQhAAAIQgAAEIAABCGwwAQTgBi8ulwYBCEAAAhCAAAQgAAEIQAACEIAABCAAAQQg9wAEIAABCEAAAhCAAAQgAAEIQAACEIAABDaYAAJwgxeXS4MABCAAAQhAAAIQgAAEIAABCEAAAhCAAAKQewACEIAABCAAAQhAAAIQgAAEIAABCEAAAhtMAAG4wYvLpUEAAhCAAAQgAAEIQAACEIAABCAAAQhAAAHIPQABCEAAAhCAAAQgAAEIQAACEIAABCAAgQ0mgADc4MXl0iAAAQhAAAIQgAAEIAABCEAAAhCAAAQggADkHoAABCAAAQhAAAIQgAAEIAABCEAAAhCAwAYTQABu8OJyaRCAAAQgAAEIQAACEIAABCAAAQhAAAIQQAByD0AAAhCAAAQgAAEIQAACEIAABCAAAQhAYIMJIAA3eHG5NAhAAAIQgAAEIAABCEAAAhCAAAQgAAEIIAC5ByAAAQhAAAIQgAAEIAABCEAAAhCAAAQgsMEEEIAbvLhcGgQgAAEIQAACEIAABCAAAQhAAAIQgAAEEIDcAxCAAAQgAAEIQAACEIAABCAAAQhAAAIQ2GACCMANXlwuDQIQgAAEIAABCEAAAhCAAAQgAAEIQAACCEDuAQhAAAIQgAAEIAABCEAAAhCAAAQgAAEIbDABBOAGLy6XBgEIQAACEIAABCAAAQhAAAIQgAAEIAABBCD3AAQgAAEIQAACEIAABCAAAQhAAAIQgAAENpgAAnCDF5dLgwAEIAABCEAAAhCAAAQgAAEIQAACEIAAApB7AAIQgAAEIAABCEAAAhCAAAQgAAEIQAACG0wAAbjBi8ulQQACEIAABCAAAQhAAAIQgAAEIAABCEAAAcg9AAEIQAACEIAABCAAAQhAAAIQgAAEIACBDSaAANzgxeXSIAABCEAAAhCAAAQgAAEIQAACEIAABCCAAOQegAAEIAABCEAAAhCAAAQgAAEIQAACEIDABhNAAG7w4nJpEIAABCAAAQhAAAIQgAAEIAABCEAAAhBAAHIPQAACEIAABCAAAQhAAAIQgAAEIAABCEBggwkgADd4cbk0CEAAAhCAAAQgAAEIQAACEIAABCAAAQggALkHIAABCEAAAhCAAAQgAAEIQAACEIAABCCwwQQQgBu8uFwaBCAAAQhAAAIQgAAEIAABCEAAAhCAAAQQgNwDEIAABCAAAQhAAAIQgAAEIAABCEAAAhDYYAIIwA1eXC4NAhCAAAQgAAEIQAACEIAABCAAAQhAAAIIQO4BCEAAAhCAAAQgAAEIQAACEIAABCAAAQhsMAEE4AYvLpcGAQhAAAIQgAAEIAABCEAAAhCAAAQgAAEEIPcABCAAAQhAAAIQgAAEIAABCEAAAhCAAAQ2mAACcIMXl0uDAAQgAAEIQAACEIAABCAAAQhAAAIQgAACkHsAAhCAAAQgAAEIQAACEIAABCAAAQhAAAIbTAABuMGLy6VBAAIQgAAEIAABCEAAAhCAAAQgAAEIQAAByD0AAQhAAAIQgAAEIAABCEAAAhCAAAQgAIENJoAA3ODF5dIgAAEIQAACEIAABCAAAQhAAAIQgAAEIIAA5B6AAAQgAAEIQAACEIAABCAAAQhAAAIQgMAGE0AAbvDicmkQgAAEIAABCEAAAhCAAAQgAAEIQAACEEAAcg9AAAIQgAAEIAABCEAAAhCAAAQgAAEIQGCDCSAAN3hxuTQIQAACEIAABCAAAQhAAAIQgAAEIAABCCAAuQcgAAEIQAACEIAABCAAAQhAAAIQgAAEILDBBBCAG7y4XBoEIAABCEAAAhCAAAQgAAEIQAACEIAABBCA3AMQgAAEIAABCEAAAhCAAAQgAAEIQAACENhgAgjADV5cLg0CEIAABCAAAQhAAAIQgAAEIAABCEAAAghA7gEIQAACEIAABCAAAQhAAAIQgAAEIAABCGwwAQTgBi8ulwYBCEAAAhCAAAQgAAEIQAACEIAABCAAAQQg9wAEIAABCEAAAhCAAAQgAAEIQAACEIAABDaYAAJwgxeXS4MABCAAAQhAAAIQgAAEIAABCEAAAhCAAAKQewACEIAABCAAAQhAAAIQgAAEIAABCEAAAhtMAAG4wYvLpUEAAhCAAAQgAAEIQAACEIAABCAAAQhAAAHIPQABCEAAAhCAAAQgAAEIQAACEIAABCAAgQ0mgADc4MXl0iAAAQhAAAIQgAAEIAABCEAAAhCAAAQggADkHoAABCAAAQhAAAIQgAAEIAABCEAAAhCAwAYTQABu8OJyaRCAAAQgAAEIQAACEIAABCAAAQhAAAIQQAByD0AAAhCAAAQgAAEIQAACEIAABCAAAQhAYIMJIAA3eHG5NAhAAAIQgAAEIAABCEAAAhCAAAQgAAEIIAC5ByAAAQhAAAIQgAAEIAABCEAAAhCAAAQgsMEEEIAbvLhcGgQgAAEIQAACEIAABCAAAQhAAAIQgAAEEIDcAxCAAAQgAAEIQAACEIAABCAAAQhAAAIQ2GACCMANXlwuDQIQgAAEIAABCEAAAhCAAAQgAAEIQAACCEDuAQhAAAIQgAAEIAABCEAAAhCAAAQgAAEIbDABBOAGLy6XBgEIQAACEIAABCAAAQhAAAIQgAAEIAABBCD3AAQgAAEIQAACEIAABCAAAQhAAAIQgAAENpgAAnCDF5dLgwAEIAABCEAAAhCAAAQgAAEIQAACEIAAApB7AAIQgAAEIAABCEAAAhCAAAQgAAEIQAACG0wAAbjBi8ulQQACEIAABCAAAQhAAAIQgAAEIAABCEAAAcg9AAEIQAACEIAABCAAAQhAAAIQgAAEIACBDSaAANzgxeXSIAABCEAAAhCAAAQgAAEIQAACEIAABCCAAOQegAAEIAABCEAAAhCAAAQgAAEIQAACEIDABhNAAG7w4nJpEIAABCAAAQhAAAIQgAAEIAABCEAAAhBAAHIPQAACEIAABCAAAQhAAAIQgAAEIAABCEBggwkgADd4cbk0CEAAAhCAAAQgAAEIQAACEIAABCAAAQggALkHIAABCEAAAhCAAAQgAAEIQAACEIAABCCwwQQQgBu8uFwaBCAAAQhAAAIQgAAEIAABCEAAAhCAAAQQgNwDEIAABCAAAQhAAAIQgAAEIAABCEAAAhDYYAIIwA1eXC4NAhCAAAQgAAEIQAACEIAABCAAAQhAAAIIQO4BCEAAAhCAAAQgAAEIQAACEIAABCAAAQhsMAEE4AYvLpcGAQhAAAIQgAAEIAABCEAAAhCAAAQgAAEEIPcABCAAAQhAAAIQgAAEIAABCEAAAhCAAAQ2mAACcIMXl0uDAAQgAAEIQAACEIAABCAAAQhAAAIQgAACkHsAAhCAAAQgAAEIQAACEIAABCAAAQhAAAIbTAABuMGLy6VBAAIQgAAEIAABCEAAAhCAAAQgAAEIQAAByD0AAQhAAAIQgAAEIAABCEAAAhCAAAQgAIENJoAA3ODF5dIgAAEIQAACEIAABCAAAQhAAAIQgAAEIIAA5B6AAAQgAAEIQAACEIAABCAAAQhAAAIQgMAGE0AAbvDicmkQgAAEIAABCEAAAhCAAAQgAAEIQAACEEAAcg9AAAIQgAAEIAABCEAAAhCAAAQgAAEIQGCDCSAAN3hxuTQIQAACEIAABCAAAQhAAAIQgAAEIAABCCAAuQcgAAEIQAACEIAABCAAAQhAAAIQgAAEILDBBBCAG7y4XBoEIAABCEAAAhCAAAQgAAEIQAACEIAABBCA3AMQgAAEIAABCEAAAhCAAAQgAAEIQAACENhgAgjADV5cLg0CEIAABCAAAQhAAAIQgAAEIAABCEAAAghA7gEIQAACEIAABCAAAQhAAAIQgAAEIAABCGwwAQTgBi8ulwYBCEAAAhCAAAQgAAEIQAAC9xKB1quczOq2j/sjp59++81v2fTsHbfsDrs49ZRV2edrf4bvIM95pW/yM3d9u319Mb9/NaZngTtNI493u33p97nNF3n999Ltx7nc1wQQgPf18nPxEIAABCAAAQhAAAIQgAAEIPClIZBy6XaS6c6CSf5MW5xWVet7q+XULUe5xSDGFqn1XtUYrrTl0j/j484izH1f82PVNlt1rWXtxm/rfcTpNa+w8dhqaavV0trtlq2WcfxOpxtnsVrZahVn02q1/FOiUb/XR7vd8a/LZfysQ/h21XOX5Tnx+9l8YZ1Ox7r9ni0WS1v68bQ/bbeyTqdt0+nU2u22b6fH9f1isaj286W5nzgKBL44AgjAL44XW0MAAhCAAAQgAAEIQAACEIAABF4Hgd+gAJSEOiXV/Mc1IxgCzT3aLR9niceUgK/tcpQXjMzgq6fgbvGNfvIdW78I2bj62O1Ouwi9pa10LJd5eZFxbBd7q5ZLNz1ePJ+1Wm2bVxKu5UJOH/q9niNR1+10rB3qz9rVvmP/eaz5IgSjzkDSsN3pumxcLhe2Wi2sW85R+9N+dR76DBH56lxeG2m2gsAbTwAB+MYzZY8QgAAEIAABCEAAAhCAAAQgAIEzCETy7PYfdyoBPqOE9vTmJUF3+2OcLe9em7ZSgk/pPX3eoUT3NgeX0LOW5NrtnxtpO6X6mmm++D5kW6dItiIuJfYWEnGR9MsEYG5/+mcJPE/y+TFKktGlXZyTjtEqyT79ZqF0X6frEnEymVhXacLV0nq9ns3nc5eM+j6PhwDkRX8vE0AA3surw7lBAAIQgAAEIAABCEAAAhCAwMYQWEvsnb6qV2tld2YPvdM7uZPKSwH3enEq5datS4bP2k0VPTzrPJa2as2LBMwnn3HRK5XxRpmwp/JKsi4qePX7KPOt0oENWSgpd3qPzRRhfp8SMEOAmWpUSa9ShPpYrlb+vdJ/koBe6mstm00n1u/3fRsJwCwDro/zevnyPAi8uQQQgG8uX/YOAQhAAAIQgAAEIAABCEAAAhAIobVe8VpRuaVctjyyrtFa1n5tUb3b0F7Z6uza4Ne0OlGAq356zbLc2z311gtdqai2tbBVKxJ4dSlwJhvNS3QVzMu+frUwLaW+SuBJ/jmHKLltpu78+ZnsU6qvetw7BFqr3bPVMvr5Re1wKWn27aLH4Gw+t263a4PhwBbLlfcB1DG1rfr/SQDqI0uQ9b3kIALwNd1GbHQXCSAA7yJ8Dg0BCEAAAhCAAAQgAAEIQAAC9w+BWwVgowdfI7qWnq/p+8poC2u9zj5zPuyjDBI5Tfzs8OG6bQxV1rZVkWGxj3qbeh9nnb3ruoaA1N4aPRFLc8NqMIecW0kAdtTrT8m/drPHX8i9TPBJ3q2W9RAOP9O2nhWlwwoU6qfZPESgPvRc7bstJio9Xi3tZHTsAz66vZ5tb2/7thKC3uev27XRZGZbW9s2m818H0r/ZQrQabzOtbl/XgFc6d0kgAC8m/Q5NgQgAAEIQAACEIAABCAAAQjcNwTWS4BrAXZ6uMdZWk1jKdqm8tS1qR8Vu1cPB2aC79YpvOsC8HYCL9xZfZx6u1vlX3NJm2cWJby5l0jy1c/WYI5qSq+X/8YU3tViafPlwro9JQAjrReSLwTeYjG3+XRqi2X05VvO577NYj6revXpmJ/85CdtPB7b/v5Nu3Hjut24fs1uXL9ue3s3bHRy7NJwOp1Yp9u13d1zdu78Obt46ZJdvvyQ7Zx7wL72t36DvfNdz/o5+VCRbtdl4GAw8K+kAO+bl/Jb8kIRgG/JZeOkIQABCEAAAhCAAAQgAAEIQOCtR2B9CIin8spc3TVlVjmxpnFbWrslAai02ill92r9A33n0cMv+ujlR8i56IF3WtrlY/H7Miaj2qjOLja3O2s/+WxduwaJpAOMq18bCqIyXGt5Mk8Cbzab2snJiZ0cH9lkMrbjkwObz6c2Ho9sNBrZdDL27/X4aHRiR0eH/ruTk2MbnZzY4f6+HRzs+z4kB8+d2/bkn0Rfr9uxfq/r3+s8NOW3240hIxJ7+mx12tbr9a3X7du8NbT3/7Zvsg988D/1HoASgEoAajjI1taWn4+ewwcE7lUCCMB7dWU4LwhAAAIQgAAEIAABCEAAAhB4SxGQPEoxpCSaRJGSYVEqGsIoq0SVXlNtqp7jqbWSKNPwiWVlycogjCLpNMU2ptD2q/53Sp2pTNXTeaUsNvvTZUlqfJX465YeeCHqYrsydldltKs4R+1TQsz74jUGbrRNiTsNwogS2P6g55JuPpvZ1nDLlov5qSm/0QvQe/Utly7dVKqrxJ6SdifHx57Eu3btFTssom4yHtnR4b4dF6mnwR6R+FvaZHxsi+XMpdvx0aEdHx258PNsY6dj/X7PJZ7Eno6V3yuh1+8rPRgCVdvrGrsSfN2u9XqdSBO2Wz70YzFfeMmvPqae7Gvbon3O3ve1v8++5j/+HVX/P6UJh8PhWiLQE4u+DvWgkmZiMPsWNsuFc9vsJej3RuktqK/5eO63+aLIe05fxSDXVT+LXa6nq1ZKlN9Sf0/e6JNFAL7RRNkfBCAAAQhAAAIQgAAEIAABCNyXBCRumtJN4qaWNpJqIYZc7rgsjJ/1PIka7y0ncaS61lMCSeaw3+vbZDz2faYw7PX7NnfxFn3tvB/eqeEYcUg9KNEVgi/2IaEY/fI67RiOEY9FiWsmA/2alisbdHsu+/SzJFtIpWV1bEm38Ugltvu2t7dn165ftatXX7EbN254Sm/vxlUbnxzb4dGBjUcnIQV7Hf/sdGLCrsTg6CQSfRKFPnyj27Zuu2WDftePK+k2GPRt0O/Z1nBoQwm+XtdTfj7YowwJEcaQerpuXcLUS4azdNivy69VsjNKir3XYZksHN8rEdizWfu8/Ydf/1/Zs+/7T1zYilOm/1LSqX9giMTbC7x8YTTLhfOeyXU5LQdz/1qT089vikYx1zlcv37dbt68aQ8//LB/7u7uxj3XeP59+QK9zy8aAXif3wBcPgQgAAEIQAACEIAABCAAAQi8MQROT4NtJsGUIpNYSjnkM2iLrMujR0JwZctVCKm1xNdKMiqm5GYJqpfPtszFoUSXJFgl9kpyrCreLZNv68EZ0UvPxVf4xmoqrh+39NjT5Fvf53xu09HIbly76mW1kk3PP/+8C76D/ZsunF555WVPAS6Vdmy3rddXuq5Xrlm9/CY2m45trPLd6cRaLcm1tvX7Krnt2NawH1+3B7azPbTt7S2XfjoHia75RNcZgi2Gd4TAC2G28kRfU16mHNO1BMsGc5d/GgQSArbliUxJSEnElrU7XWt3IqU5nc3tYNK13/XNf9yefvdX+7lIQqYIlHRLIXta7J1OAzbvtLMSebnup6cMa/8vv/yylxpLsB4eHno/w0z+6d45d+6cfyrx+Nxzz9lv+S2/xc6fP+9JwEwDvjF3Ont5KxJAAL4VV41zhgAEIAABCEAAAhCAAAQgAIF7jkDKH8mblEM5JTbETimHLak77z/n5baRQmsO08jy3EyFqYS33VLvuZg+q9JbJei0D0kv9Z/T0ItI8ZmX6sZjKjHWcIyZLRczf56EYQoxCbQo453aZz7za95rT+W4169fq5JkEn4akrGYjHy7Xq/rkimSiyqj7fj5z+c6hkp8dS3RS0/bZgJvZ6vvZbrbW1s2HA78MUnAmBG8sHYZ8FGX6ZbHXF6KQMdaLkLj97pGf24pbc3Eon69NpCjyNTkLcFXPb6M58slRirTvMR6sVi5+Ov0etbVz93z9k1/+E/bhctPecouZa0YaP30Vdebsk03Z5bfiod+r6+Z3sw0XiUpWy27cuWKpwrVs1Bf8x7SfrX/y5cvu3iU1FOqT2ugjzxmnoPk4Ec/+lH7+q//en+eHpc01lc+7l8CCMD7d+25cghAAAIQgAAEIAABCEAAAhB4AwlIsEjsSMxIEknW6KtScNEbsO098Fz+FIlVJe+KsNPvm8m8PD05sJZ1PKEWQi3KdiXdJOs0+EL981RGq8EYKrFVWky99PQ5nYxsMjmx8fjYjo6OQjLl415yO7KtwcBLcVWSq/PqtNVPr+cluBJ1y4WupVN67rUrASXxpnJcST1dY7fT8QSgS7aSLHTh6Im76LWnj7jO+NSDkTYMGeqlvN6rr16gbqvrM1Ca8qy5fM1t9fvsx6fv9Zh6K0byUvuuJaDKovUbfZ3Nl9bvbxUhGENaRuOJzVo79t9+x/9i/Z3Lvl+tqfajNRc7fS/xlqKvKQC1ffZ5jOu+dWazWF24cMGZaqhICtbmczM9enofKTNTMP6Lf/Ev/Fy+5Vu+pRKdKaLfwNudXb3FCCAA32ILxulCAAIQgAAEIAABCEAAAhCAwL1JINNg2c8DHSJ4AAAgAElEQVRPkqgeAjK3+WxiffW804RZjbVYSQaqn1yUorqk8dpWlfVO7ejwwPvnXb92zaXdbDK1mzf37ODgwPZv3vS0niTZdDp2Yab9KwUoEajHNCBDAlL7UvpvaxhDMnReSt/pPGJwRqT4lKiTANQ2mbDT91GCa9buqvR14GW+OteBp8pm/v3WcOB9+yT3umW4iCcbi+BTck8DNiTUsudelsfqOWKnc/by3k707YuS3XpIivYRSi7k4ll99HyDMiU59+/76rRt7lW/sQeXaJ7+8/aGttL5dXs2nS6s3enZYqmf1V9xafv7B9YZXrAP/Rf/vU0WvbV0nvathJ6E3c7OTpGzUTadoi+Ebdsf1znnz3Uvxihj9snD2SOyDBPxEu1S9nxWD8DmK0HrquTgd3/3d9u73/1u+wN/4A/4fre3t1345pCQe/PVw1m92QQQgG82YfYPAQhAAAIQgAAEIAABCEAAAhtB4KzkVvPCMqEl6aaSy5wErFSYEnTDvhJ8Yzs5ium36p937dpV27txwxN7Lzz/BU/vacKthI1KdyUEe92e9bqSSirVjdJQCcHpWAIwEnTqlTcY9Mr2Suf1Xcplua1EnsRdpwioYsBC9LXNJaBsmI4nqZgpPFdmKlPW71bqlac+hUowxsCQTDK6xCtpv+zLV5Uju8Dq2HyuwSLaR0g8l3BFlOnrYDC0ucplF3P/qo+UX0oO+hTk6iNLgf1UwulVUvDWCbwSerNl11qdvotIn+y7WNpoNLaTkUTp3PYPjsxaknU9Ozw6sbkkYKdrOzu79u5n32d/5I9+h82W0YMwh7fk6WT5r76maNM66UM/61P3RT6vmeZLsZclv0252bznmv0EmwNDmrJRvf/++l//6/ZVX/VV9m3f9m1VAlXH1rnxcf8SQADev2vPlUMAAhCAAAQgAAEIQOAtR8AL56LtV9MDxPfld80+as0L9ORPo5zwtV982XFJFUUG6Uv1cWup4NlHfi3nlPu63T5fyz5ud92v9bmv9XrOOs7KVjHe9dRHHDseOn0etzuv9f1k77j6xorHS06sHE81pKePX/8c0mzpAu+zn/2sp+E+9alPeSLr+ee/4OLupRc/b5PxiU0nGoDRsq2toX+6OCtJufl06gm+GCyxiN5yHfXaa9mwr3Tcygc9qLx4Z3vLp+Dq+d1OmeLrvfGiR15dZuzaLXrmVRN+Jckk2KIUV8fypF/21FtFf0FPNa5Uwrq0tqYQT2e+nfc5nEtQdqzX79lkPCkC0K1eSejVgk/99drdGHJS5m+4hKsoK4m3WFXDOGJacUjChafhQqRp++ijl4M9JONisrFvV1ZO28+mMy/PVTnsyXjmAnAyU2JSIlVpSw0qGbh47PWHLvom07mXAUsIbu+et06364LxHe96j/13f/x/tNkiknpZXpzyrZmuyxRfyrtmErApPFPo+b1W5GXuN0VhU/TllOn10uYyxKT0kvzwhz9sP/7jP+79Ar/ru77LadAD8Ev19/rePg4C8N5eH84OAhCAAAQgAAEIQAACG0fgtaqi0xeuN/bLxpPX5Uy99e1+X8YGhCA4QyTlr9bP75RpVALqNQnA1yae7ry4Zwu7W/dcfrMqssYHSigSVT5Kv7UYjBBTU/NjrYSyiBNd3umkm0uLpXq0xZTZ9eeHkNGvzyrLzO3rwQwhh+I59blITjWn6NbDL3Q0yb+lLWwRa6eBEA15pJJP/ey7KyLQ5ZEPyY2STwmoVifKT31og8puJbzKkIyYXjvz6bTqo6ehGZmEk7BT77296zfs8ODI9m5ct729G1GKu3/TDvb3vAeffi+hpum3Styp3DdlWbu1tOV8ZMtlDMqIa1XyTtvFpNuYhBupPZXmKkWo34X4WXr/wFyz7B2YgzCyd6Bo1VotVip63pl1JdXKEA3J1Hotm/dabFsvcjg676G3nMfO814pMm5VvTCzvDYTeOWrjtla2aI18+fXerXlaxZeNVKC+qq18tLcpdlsHqyU4Ot2d/2rknISkvPZ3CaTmY3HExeT+t10OvMJvp42bLVc7knO7eyeM2v1vARY94Z4z8owD+frpck6zsqOj1XK3LH+YOj7kvB7/wc+YL/nP/99pgzjvfoh2fx93/d99uKLL9rDDz9sf+Ev/AW/9uPjYx8aIvHJx/1LAAF4/649Vw4BCEAAAhCAAAQgAIEvOYHfyFtnf4P+agLQhU8Io/WYoNqC+UiB0gOsKfaaOuI0ktMC0EcHvAq3fPz2KvHsHZyVbrtdUu30HspVFzlXlSj6NccwhEgNhUCKz3ofmShKHZfb5H6i1FMDJ+ZFvMVz10Vh7DcTTs195KRW9VNreY+7khArMinka1MMrl+3P0XCKgpRwwHmtZaUmNTsfL6wjsudSIQtF0tP4I1ORjadTe3atVe8H54Sdkroqez25PjIjo4OvF+eUnoSgKMTDck48sm3o+NjL8eVLFrOS1lqS5Ni1T+vX0u+krrrtM06XZWOKrkXk3hjFsbKzu1umx6XUIrJrh79KzAjheclpI3fB9PoERdpvDK11tez1lESgRWTco82Ba8OspjNS6VsGD1fi8JPj0c/wrw/6hLdOKbYx3COMIKhGSXTNJyk1OAWgae9xT0Tib2yfu1YQQk8iT2tlz6VuFMPvsl4qvxiSQiW5xU8Kj8eTXSHdkLs+jpLnHa9LLnd1noMfL+93sB790XCTknFhfU1mGU2d7EXgzXm3qswJzbr3u72e379+/v7PohD6UA9fzqf2e//5m+x93/wt5a/H1/yP52v6YCf+MQn7Ed+5Ec88fjkk0/at3/7t/vzsgT5Ne2EjTaWAAJwY5eWC4MABCAAAQhAAAIQgMC9R+DV1NmdzriWd3feiyuvFIGNpF8owUwohXAq5qU67J33fHYi79ZzPnsvcewqPnWbSz0lAdd2lVLzLFEYu8sSwUrCFVHmP1vLBYlKJ3NaqJeAenlppMwqEVgGEORJZgJQ8qSa7lr1b1OpaIiU0yWP/nMpOfXr72pyapScVmnBIrcknzRxVrJGwzG0vxR5q8XSy02VXvMUm9Joi7kdHR166u7G3nU7Pj70oRkSdzdv3rD9m3s+/TbSfBJfS2stI+WnwRz6vaSfBk+oL5+GZ+jaVG7b1aAOfXY0sCOGZkjq7Zzbqqbv1hI1JtXKpSm1p/JbpQDjdylaJdBaNp9Kb4WcTDFYM6uZZNovkoqptCMFmWXQlWDVMYqWPt0vbv0mKxN13f1l0XMkI1PSubbL5KQ36svHo5q43e77PRxrGJ/a3tdWAzpaHU/hzTyZN43PafCWO13Mtc9uKES/rnhOyMS2ddp6LM4t5vSqvDc+rb3y8mcXwA1pmY9rP5J+Or6Gdyixmteje1730qJI1CghXlhf5b3+fajv2UKCsG1Xr161Bx54wLq9vv/DgZKef+Y7/6w9/eXvvKcFoMTlpz/9aR8c8xVf8RX2+OOP+3AS8dfHWjL43vvPA2f0JhNAAL7JgNk9BCAAAQhAAAIQgAAEILBO4PVKwFre3WEPxY3VW6zLslPFjWulwP6c27s139bzS9XO77TxWasusRGiIz7ulPj7Yvdd7y/lX8inViXsJKCms5iWkP3FPJlnmQ4MSZJ941yelG3zapolqHEJ2Yctju9TbItMjNRgpLDCyEoUtc1Vi5e/RsmyRFgIr6VPlNVkWm2vabcvvPCClzNq4u1sMrPnP/d5m4zGLv4k/CTxWm31ZNMUWwlMDdtYeNJR38+V9ptoIu7E0307g671fMptpPeGPihj6F890dfTcIgyeKJxQ3gvvI7ZfKEptZGoymSecyoCMIY+1EIwEJXrX7Vs0DvnZa11IrPmsF7yXCRpkboh7FY2W0z99mkOkPD1XsQ6ZB+60yXcvlbtkHkhEDMtmInYEHjdbs/PL8pvQxpXorbVtcW85SJPYk9ltxqgMRqPXfhFSa5ksMqelXCUNI2vniRt92w119p2q2Ed2tbLfl3yRX/AmMhbBKD/vojA9soWyxNbtcQ40oHVfenfa43Um8/jhtV9HrdbSZd6GXMwV2m17g+JQn+ddDr+NH2v+04ltEoW6n69fv26fe/f+Bu2de7cPS0AdW3PP/+8X+M73/lOT66qV2QKQKYA39//NUYA3t/rz9VDAAIQgAAEIAABCEDgLUQgzNtt9V9l5nKLWyVaPezhzpddP7OhEiUAW43eemckCO+0V082ldRTQ100ntI86lkCUNIjeqStf6TWrHu6ZQVpSLhSMqoEV6cf/daKPck+ci43VysviYxSz7AwFclSauqyrqQD10VZiBWVvSptpx53KcK8FFfP0ZCJdscn3Gry7Ssvv2wvv/yyvfLKy55YUimuBmh4f70bN3wfu+d2vHeZpxOV0GutSp++qZfyzufTKGsu0m0wjASehKAm4mpIxu7ujm1vb0efvdaqKh9WAizLarNPXzYRjORirEHVp3C1tJ4Pyai0U1XuHNsp+Vfu0WZCrexDNFXumuKzmWKr+ySGuPJ+hZn8yym5KuHVFNzqGHXJtZKR9VnVcs9fL1nrraEdJa0Xl1YkWZWy69hEgzLmCxuPp3ZyMrKT0cRFnwSSC76FJFvPur2e99bzEuj+oEi+jk0nsyrZJyuack+HcnJew1+Xied5xOlEsjCKpZuv9JR54htlzyH56gnB+ZyZUqI+pViDUELSpvD2NGVX92cM/9BaqQxcqdNup+vX2NL6tlounR999FGXfdP53BOAf+cHfkC12/e0ABS1f/fv/p09++yznvzT+ozHY7//VeJMAvAt9J+7N+FUEYBvAlR2CQEIQAACEIAABCAAAQi8OQReXeClCMmyyfo8XBK5Wbhzuq5yI5XqqfcVfehq1XLWMJHb7l4u7hZ9eTtJecaWK4m/rpl/bX7UAtCTYaW8UTKr7ucWPduqdJXLvUiqVZ8+/TX7ymURZhzHJdhKAxYm5lNqfVCGhlnMXZz44AyV1c6mXnp79eorVQnu0bFKcm/a8eGh3bz2SpTilgSW5IuX16oMud1yAehZN4+hlX5/nmLseAnucND1vnoSGxIcknyDgfrwxT40uENrkkWkzbXWNcR03FICW8TaaZY5orZOKEq6xpRek9gsqcZgG8Ioy01DnDbTZ+sCOYdoRG/FxgRcn2gbh/GSXO/PlynDFLuaANyz5aoI1UrixjlIto0nk0jvNabkpvTR80YzSTzztfLy3LFE6twHZkiqtVvdEHxdDSAZWq+nZGQ/Eo/a/1RDPPLck1wRektVeKtEuJ78q0vSUI24sOAf990pRkVSutgr8rQpSP3X5T6MZGs1SaRKUy5WS9ve3vF9K/EZ5eyx1rrHxET3qX7W/SPhrNSnBmP0OvFV5fA62729PXvsscf8mmeLhf/uf/trf82WZVjIm/PX7Te+V63TT/7kT9rXfd3XuQTVa0QCUInXTOf+xo/CHt6qBBCAb9WV47whAAEIQAACEIAABCBw3xHwMSBrAq8RfCo0bi8AtUH7Du5v7aFmzLA8EENESr+z0BynVqAWcWcvTUiPWz/Oet5ZJyrpEQnAurVhU9SVctxybllwnEJm6eMX1EetlN62WjaXCPKBGMc2m01c3KkMdzqJIRmj4xPvozcajbxc8vjowL9KKkjWxdex70NyRZ8+TXe59N55w+HAJYunAOcz2+61rdOKnoExmCDEX/bD29ne9u/1XH+sE70Fs5feXL38NL3XJVSwzKm+UQIbcrQpPrMkWgMsljbXMypxF2W3WaYb/fry56aCddemnnEdlaMqzehHqdNuVWovpV4tuKrVVXq0HeXJ0XcuSmyb+5F48wm3XpYaoq0u5+3ZwYHYtm2+iOEZOQ03rzFcmxKEdZmxH0eTjldt63S3zFpRdhv8NXBEw0gkG6OHnvfkK8NyfEJveb73ZezpnGqRHedW39OLpaY01ynIGBASP7t8XUUvxvzIUl+R8D1Vk2lqttG/Mq5Lpc5RNl7KhUvvPv1Okkslr/oqARj3fZSgqwxWXx955BH/vQZ8fOELz9nbHrhkP/MzP+OvJ/X886TcYu5lzZcfesg66km5XNmDly/bn/1zf86WZZDQvfqnV/w+8pGP2Pvf/36/RklNyU5PNzan/tyrF8B5vakEEIBvKl52DgEIQAACEIAABCAAAQi8cQQU5zklAM/ceS0Bmxqt0m9nuLVbReKtOw5ZkyWAr5bcu91BbjdFuKTW3ILkc0/vo+VDMPKjkUu0VkmDSYZJjkmq6XtNudVgACWa1DPvpZdfcLGnksaDg30vx9UQjMV86tu71FypF9/Uh2L4oIzpJBJVi7nNpxPft+SReqhJtkjwdb0nnrnwUz89pfK8p1pJFErQqPdeX/3zqh56KXzqxJ7ko5+/l9pmIrHmsDb8odZIldzIPnrNUsdKFEpgdbzjYUnsrZfrZlrMS1EbskQSLI6r8uNp6RFYT73NslVtkwKumoi7KplVl2ZFGVdDOMoKNvrt7e3dtOl05oMzVHK7mGstQqi2Wj3rdc/711YZupLH8Z6CKuHuaoqtBm2EOM2kXUg5nV/HJXbV16+U43ryrpqQXV4pZcCHqzdPJJrNVxKodVqxeqwaVHLKca+9sIKfpwAbpfD+unLxGnIvxF2ueT2EJDpSqs+jknwqUZa0nnm67/z5814qfu7cObt48aKLvIsXL9j2zrbfp5Jh4njp0gP+3O3hln38479sly5esL/6V/+qzSZTe9/73ueyTLJ7Mpva+QsXrKV72Fr2jnd+mf3RP/Y/3PMCUPwkAD/wgQ+UHpUhf8VI148EfOP+a/RW3BMC8K24apwzBCAAAQhAAAIQgAAE3qIEmm9Az5pYqjewSjVJLOnNfaZXfIKnJIgmgRZJEAgyBRaipJYe6/m8qlxTJYmLSKClJPJ9L2LqrKfIuvGzj8co/e70BjpSX53yVZWQKXCWa73ymtOFXaWUYRxtyQv5k8ZgjRBWUe7qe3dxF2W4kZILIaLfqby139PjEnMzG52c2N7eDXvl5Zfs5ZdfsoP9m95TT0JP3+uxqcr/NMm21/MhFu22hIASaEvvsaeSXUk+pfok/XTu3j+vL9kUKbyBhmUUsXdudzvGmEhAKQ1XptzGuq6sk+LMJU9ZocpZ1tNWm6tTz3ythWDqsqr/XhlIoh5y4lgLrCIJiyxMXs01yJ6GkqT1kJNSaltNhY6zyIm2kUzLtSqpPq1NKQHXPZRtAiWbjo5PbDDY8rLa/mDoEk+lsyoHlszTfTUazW3/YGrjycIfj556SvFFolDHPnf+vA+y6HY0OEMCtZTTlntGib0c9qH7XT/H1Nv4vb7XfjolSZicpi7K+p6k1HZ6beV9r6/eH6/TDUlUpkJLlEmcHR8fu1CTBI6kYOxDr9F8feh+0DE8Vdgt5bT+ejLfp/YjgazSbm2j4+t3h0cqw40ycO0/pPHKDg8PXdQdHR17Gevbn3zSn/PMO57xkmVNuN3aGtrOzo5dvvygb6+Un163+puhPpT6WTJv2/tA7npiUoJQAvGll16yf/bDP2zndnfsB3/wB+387jmfmKv9qVxdDCQAVe58Mhrb1//O32G/9xs/ZK23QA/Aj370o/abf/Nvdm759zT/3iEA36L/4XyDThsB+AaBZDcQgAAEIAABCEAAAhCAwKsTSOnWLNHMN6VeJqokU5EEEgeZXEkBKKvkSSovoYyJtt2GlIgwUaPvWmNUaKaO9LyUFzrjfHMsoRdSpWNznyabJaEhHeezufdIU0Cv1c4BDDrfhXVK4iqn6qbQy9RhXNfKtvoDW0r8zOdF/IXDjDLWhQ16KvM8sGvXrtmNMgzj+o1r/vPBwZ7tXb9io/GRHR0dudzz1N1gYNtb6tcmaToNaSjJ4335pi5DJFP084XzOyHqOm3fXs/b3dGQjC0b9Lul5LZV5kx4NM05dLpt67ZbngqsRjQU6VeL3FiTuv9e3A/+uIuzmNIaScrS1C22aPRmjMf8f97DMKSgi12pPyXqlnGcmLgbaxFloTGAxIWpC9XI3KUU1n7mU61VSCylu3LgRpS56nkl7VfKb+uBFV44bGM10MvS2TI4Qs+7fmPPZdzB/pHv8+jkxIdoSOSFsOvaYtm2t73tCVutep7Qi0nCIRe9VLbdcUmVwzOi/DckpP/flmSaEpjBVPuMnnlKyaVA7sY1SHA3ehy64NMOlhLdZTp0EX+CH/fjynr9vt+H3V6nEnJx7FKqbJKFoUZTuGdyT5w1hCNfWykYdW4uDZcqxd2yk+Nj3/fJaORr42m9S5d8myeeeMJLcSXq3vGOd1i31/XvtZ1eAw8/8qjt3bxZHUPl6W9/+9td9F04f76IyY7N5lP/26GSYJ/2PJSUnVq/N3BJ+yuf+IQLQIluJeZ2trbtySefdGl2Y++Gi1gNOlEJ8PW9m/Zt3/5t9h+9/2s9GXprd85X/7v3pdpCIvRzn/ucDwFp/mNIikAE4JdqJe7N4yAA78114awgAAEIQAACEIAABCCwkQRcTpVyv6o3W0NUeLP+Ip2yab2+6o2rfE+7rfLHGMrgYqmqqyyDKspQC+88dnqKqke8IvmXciKSdhJbSg+2vFxQ56e0kf9cSltdAE6VwItm+pFMi4P7wIpSQCkxpzJWJepSvml7yQeV2Z4cH9jJ8aGnjG7u3bTDg30Xfnrjrp56N65fc8mW/ewkL3qe7pJAnNnOttKJs1IWGtNvXegUkSap53LPU2RtT1nt7Gy7APGyXU3xXRV55snDGCobE31r8eepuTIl10VcEVA+wGOtV1voulyPZjqzlg3lcRe8sXUz/Zk3evaAi9538dtItUmOhhiWrPJ+bx0N/SgCr8jAHDahlFp+etlu6Yeny223BtHjrro3zPve6bz0qe9dLpeyXC/D9U/15TM7Gs1tNpcwiz5+Sr3peUql7e6eswsXLvo9psf3bu7bxYuXIn3picmujadTv3+bSTrtX0lBv26/pgyE1tN8JZ201v2+EnLzuAcbfQgl/IJX9OxTWtYHWvg04bb1lAhUuk9ThIsU99eVz9KINJ/7wVX0Fez3e3H/rpYlSXdive7AVvOWLRc6j74dHh3acGurrOXK7zX9XuskwRcSculCT2JNZbqSeTr8M88849vGoI1IdEriaR/6UJL1gQcumQbIPPLIw85vNJ7a5YceseOTUSX69Hp729ve5s8VZ+1c97+XkndCYuraMlEs7jr/f/mTP2kf/okft9HxsX3us5+1Qa9vTz31lD/npZdfssefeMKmi7mnOV+4csW++6/8FXviySdtXkql79U/zpJ/ulZJ0WY6M1Ob9+p5c15fGgIIwC8NZ44CAQhAAAIQgAAEIAABCOQ02VMkmqmUfNOav0uhFG9gNVFUSa9ulfKr0mhln9lzrjnJtS4XjbSYp5RK+knSQ9JPsksCTBJOkk8fkaRbVoMuTo6O7PDgpk8PVfJI26rcVvJB5bjx/YnLPx+gcXJctlEfPZXYTmw83reV1wGHyNKxJB0i4RYyT+JO5+QlwJ4slJiUxJDAkryMqaYuB/V8lz/Ruy/TXbVFqkumlTxcSGz6EIjYr+ftSp8+T3K5nC1Csyrh1S8z2eeaqbGCdSdC/TJTmWff7JHUy48sufU9+m4iZSZ5lSkzTx96v8HgNFuqH14ZoJGJPS8JlljORJ3El/YTYs576k0mNp9L7KpXXh6jLuPNYRwp/7K8N88x7qGODbfO2XJRhlqoZHa58PXX9ufOnY+UqBKpnY5LrIcuPxyJUgnmbttmpYdg9jJcG6LhqcAo5Y1+hA1WXgocElj3qtZeklFidzxWaa6kl9J3PV8drUPKuEi89mwyGnuJuRKzPhVWMtCTfDMXgZ5k9fLcqc3mwUwSsT8YuBDsdXp26cKD1u107W0PPujpuoceesgFnu6J8xfO+/4k8S5cuGCXLl3yFKK+l6iTBFQZsuS3pKD6UuprW9LTBXSkInVvS4jreepTKXGo1894MrXh1q5/7fX1Go0kaL5+VBYvcFHKX1KH5WdP+bqIn3mZ7w/9P//EfuUTH7fPfuYzdu3qVdsaDL0EWOf4+ec+b08984yvrUp+X3jxiv2ff+/vWX84bPR4vDf/nH/84x/3JKP6IOY/pPjrq+JyRm/Se/NSOKs3gQAC8E2Ayi4hAAEIQAACEIAABCAAgdsooOj3f9uPFET55rX5VU/qdPuqxazSLVlq60JLOy5pPC8rVeloKVONBFn0+dNjKv2LpNLY9tU776UrdnR44FNwVSqr/nn6vYZkSPSlKNka9HxCbgg9JbHmLkwk/bR/ST8dwnuhlWEZMc22Y93OynbP9X0QhX7nUkvSp5SwegqvCEkJQJdOfuTY3sVGTmRVn0BNivUS5pyiK7k5jeMqJVlkXib+NFBiOBj6IJFMX+ZCNAeEhpQqgxrKQBL/XSmdzvReyiuXZUXgaaJshjKrUSblFzGGIpvrlXNYKxjWzVFkXimLbU6z9cm46qvnYkzlvkubTOc2Gk1sdDKx6Wxh4/HUlitxim1abYnTnn96fzn18fOJuJH0C7EX6Tzvnaey2iqRGueT5cW6lyajiZcrp6iSJLp5c9/FpcSS94pU37vFwq5cueKCTOucpeXtbqb6gnxTTut5ktNZbpulynVSVr3+YrhLJGIl7EIYhvSq5U5eWz63rXLipe6jns2mczs+OfZPrbP640m2KSm6s7vjKb2d3V0Xb5cvX/b7W4+rpHk5X/o1PvzwwzaajP3xLN3X9q+88koMhun3vbR3Opt6Oa36CKr8V3L08OjY5aCSrxKYSrgeH+nxmNSra4nkXqeaYuspSwnP7S2bzqd+DJ27uOrDhabYlX8ayJLXLIPNe3oyHvv1ff/f/jveJ/Nff/SjdnhwYA9cvOTXojX8zK9/xtN+3X7PpouFHRwe2ff/wN+NCcmePr7TX7C7+5f/F37hF+y9732vs9S65L2neyXT1Xf3DDn63SSAALyb9Dk2BCAAAQhAADr5wrIAACAASURBVAIQgAAE7jcCJV12u8tOidHs05dDCiSplH6KYRPZQy1+58kzCR2XOtr70sajkd3c23MR8+KLL7jUm88mdv26eupdtevXrrpgiCm2LZeCKeBUruu98yZjn4IbAnBuxxpa0NW2A++TFqmltg3VZ2zQt/Pnd63XU4opSnHDnxXRpAEcptLEeGNeSbeqnDgEYDU5N/sZehlsJN+6veH6EBEvF/VxJf48HdNTbGWQiI4uQZj95hbqMVcEYC3/6nJpJST9jItMcuZFiEmMrfcQyw6HIco8vacSWm/EGOm1OsUWasZ/W02GjX5q3uuu9FbThFrvy7c0H54xGo19wIbSZkp+6fGFkqDzSPJJgA0GQ+v11QNRazLw5y4WsQ+XNUXsuagSp1M3X0rAaghIGXKhzSQdk6d2uD0c2GqxqCaqqsT15v6Bp94kllJIqYRc05dVnhpSMCyoGEbPxyJwy00gQaPn7mxvl20b61DOYaXBKrrfupH2y8EZdXlrvCZUqj4ej+3o8LDqsSchpD57589ftAcvP+Sy6+FHH/FpzUq9KcWotKS208+Sbdq/kmRK70n4SdjpWLrnJQ2PT06q6bo6Hz03RaeWOM9PX3U+Gkyi69ZxxEq/0770+MH+vu3u7PrKZAo4U4zRC3Fl0/msDAKKBZSwFGOJxuSuHK0+xCFe271qn/2eyponpq/f9z3f6383fuLHfszms5k98djjLiWVmlQC8JHHHrP+cGAjDULZ3rG/9N1/2QWgRPG9LAA/9rGPuQDUdei+1ldxyL+nZ5Xe32//CbqfrxcBeD+vPtcOAQhAAAIQgAAEIACBLzGB4peKHLo1SZP9/nJKqd685tTQli1sMGjZycmhHe7v2/7Nmz4YQFNwr1+75nLu2tVXvERX6b3x6MTFwZaGZOxsueyYTk5KLzX1C9MwjpnNfdrogU8p1RkNBtE/bzhQmW3PxZ6SQZIV6ukW8jH6lun5Egn6WeW8Kv31xJ8qUt2PrWylHm9xxS6tIuVWl98q0RVJxpWn90K4aWhDiIws0/Ued+pfFxqt+oghGVFeq7SWH6kMMPEOb5UQjIZ/nngrfde07drjjbLT08coO/YvGTarhmZ4ti/2HTMi4mtOsc3fddqa0LryUkzJPU1YHY1VIj2z2Xxp0/ki+u+tdD0d6/b6Ntzatq2tbZeus8msSL3SM68xalgSUfdNpvZcVpbrcfHhs0g0Q3idX1Nw+nU1+KQQ9WuWiPP+lHVJpX5/48YNF2GaSpuCZTQ+8YSe5FSmTnUv63pSaGXaLftM6ucQtA3pWIbUuHhTOtFWXvKrfSlVJ8El8fbggw/6IAuJNUnHp5580s/p4sULLoEk7y4+cNEOjo9suDW0+WLu9/ToZOwyT2uh9Xvwwct+jloP8ddzj49PfNujo0M/nphoOIeLOhd2JW3bDunmaTylE8tXd7AliavnaY20H0nHSMq2bTya2Plz5zz553dPmQaek31V7qx05O75c2WCcghQCUClEyU9ddxY51U1AEQyM9dXk6zVf1On8o/+73/gvTb/wQ/+oCcQH3/0MWeo8792/Zo9+vjjzloJwKefeYf9yT/1HS6D7/UE4C//8i/bO9/5Tl+vTP2lHGUAyJf4P3b34OEQgPfgonBKEIAABCAAAQhA4G4T8Db9Z1Y5nfHLW9uBVS3CfmOFUrd79i35ndeBy9/lv47nuQZo9ED74vZx2+5Lt+zmTn2aMnWVp/8qPZ1Orc9Zy3UriPV9Vqfnt8Wpky2bZi++XPz652QWXzX0ItNOerOvdN1ME2p9mMLC00aSWOoTpmmhV69e9X57+nk+G9vR0TWXeHqezsRLMb2HXvTOiwSdVEYkAf1nDYlYzl3U7WxL0kQPNR+q0O16kmhrOLBtPbZU8qnrMjD66sWwh5AaShlqiEj224s+et4zLwWeJ/BigEYxTpF8cwEi8achCc0hGJmqi33qWJKAKe5CaKi3n8pZlX7zEa/VkoXcqFcwS0HPTPr4KZSJsX6I+l5yKSUiRYDl6yP3Hem4jou57MGnlFgMx1DiMKVg9N6TsJnOVB6tz1kM0liaTacSaNHPT/3glArTV8kt9YJzV+r9/KIUuNmbT8sh+eqoyzrHXRXCTAm5LCH3NTh1q6r0ub1SKnP9gRQjUcqaI02aKchbt49ehyG2JAB9ivJgUJXiHhzu+z2j+8yvtd+LwRjlmvR8Jc/y3spejjkEI/etfUiCSSQq6Xjxgbd56lGSRwm6p59+2iW4eumpvDVLk7e3tm3vxg2/l1MAvv3pJ+1kOnYBqESlxN/BwaFLbcnEKIXWwJIQeeoVKdApi33qcivuRZd0pbdh9hj0e8EHiKg/4dwFoD7UT1C/i+E5kdYVK52/rlfbqrRa3/u04iKnYxBPyHJ9SPjp3lLpsgRXJgX7vb7fYyFnQ6CL29HBoR9H+9e2+keAvb3rLvV/9qd+2sv1//bf/Js26PftoQcve8pRf3+0/8ff/nY7Vm/HVtv+g696n/2Rb/tvQmifksev8z8ib9rT1ANQ05OV3MzBKMm02RPwTTsBdnxPE0AA3tPLw8lBAAIQgAAEIACBswncWY3dTt7V3iqfX3mDtR3Wb4BPHz229y5e8eZ37eutIupsr3WLQrqlJO/0nuvzqLqKnXkGuV1pW3ZqG/3oEaDG7m4lWYuTxmOeJIpEV6uliaB6c6tm+XpjO/CvdZmqzERNJ/fnb5q9zDFkhW9RpbSi7C0md66rs0zO+NlHGzZPgfkbY59A2xSSZV3qEapFhsWxPK1T0jj5RjnSZyFOlMSRqJL8iiReacyvBvpK+yxWLlDUmyxFn54j2aI30xJ1J+qZNzqxq6+8bOPxiU3GI0/J3bhx3aaziZ2cHLsc07CE6WRi48nIe+zpU2W3+uolvZINpZw3S1g7nZX1uhpUEaWu6hGWEz69R54vUwzS8Em4PjijY72yXWAJMRgJvMKulGfqUe8TWNYlt4vhC5JzWttI4IVczNLZSOzFR3M9mq+JmONq3pvutFBqjNWoSpjL69iHQYQQ9DRhS6Wvsd/4UiReKcGtpV7KvXIsrX9rZfPVrAQI83GtX/TLW1nHBcdMvfQmGgIx8zJcF34uPySGXLuWmcd1L8EUhfOZ7ptIGEru5fCO/IuhHnQ+pXahNOfQxmVKq6STXkdezlrKTyURUwA1JYb2pdeKtnUR14qS50yApTCScBtocEORShJEbU3bVQmx98+Libs6hiRRJAbjmnK4REqTLLnVUAwl0fJxPffll16yBy49UI5v1u527Pr165Xg0jKpF9673v2uSkipBDflno6n1J6Or3tW56V+epJyX/mVX+kDMST4XrxyxR59/O12Y2+vKqGV4FL/vEcffdS3174kx7SvTOOJq5cX7+5EwtJ7SsYaSsLlayh5+9+qldKtkbKrS2lVYh9//6L0vS6zTU6xrgM/Zwk97TuTil7u2+3a6GTk2zTXQEIypZ72Jekphi42JxP/FJO9/Zv+VaJO5xXpxVFV6qrj5b5Ojk98fZWKFIPBUDJw6j3//vVHf877fv6Tf/yPvST47Y8/4dvpHxw0zKTbH/ggl+PR2L7pm3+//dbf9kHr9QcuIO/mRyYj1/57U+7hl156yVlrsrL4Vvd9Kd1HAN7Nlbs3jo0AvDfWgbOAAAQgAAEIQAACr5nAnTJnRQtUfuGWrNwZCa5b385Ekuasj0zjNAVGcSrrYk2S5cxd3Cr/UpmsH29dLeZjoSabEm9dtp35rGbaxzevyzHPvEZ/s5QlmtFRKo4akkdvIOUJeoOScvGpmSEA9aGvSjtp4mozPZNlaNX0z7K/lIApH7y8UJ3KXDiFLEwRJUmi3mbr/NelqD+nPDfSceo1FwMD5su5l++5zPSnxb6zbE7RKjXSV0mi+tvpMZXWqXxQEztVYvvS81c8aaTSO0m9G9eve2mgpKErJA3A0KTd6djaLZV6jv04GqwhKTcaHfu2kcoJwdMvPfN63ban+NRDbzgYeMmu0jqZiAu5F5NqfYJt1dsuJE54siilTWlWwnTVz0297ZNCC4e8F3xQhARQSf65YqtEn2DV/Jspu3pyboFb7ruq7E4H8grcHAKx/kqO11ZO0W2+Kurt9Lr0Y3rJryRw3HNyYDEsQ0ubQwrKeWoghl9E3MfTxcwms2npq6cpxkrnxYRbieXxZO6DIjRsRT31lMyTFHT5LHnWVkmlBF8MKWkmtHQQDdto3rvN11jwin6Euh+bacW4z+vHorxa5xLrUaX0lLi0EIjR1zB46ucceJDn5WnKklKLVGjLOhqM0Iky1Hw8hZ9kl46pn70PXhGSkVxT/8WuTWezSrRJQOlD0uWRhx7250ga6fWvVJ4k1lAJt+XCRdXv/F2/yy5duuhy7JlnnvF9Ktmn52sCraRWXo/3xTs48N9Lfkmm3bh50y5eesDXLvvt5bXnpF09P89d65BiVMfQOcxLwjF7xHnJdPnQcbTfFEfJOEt2l/OFdXQfFwmmfUi+ZcouRarO1Xv+daKEWEIuS3F1qOSZU4q1btqPWIhNpgj1N0d9+bQvnZvOX0lgCUD9Ttvpe5d7JemnY+e9oK/ZRzBeN9FL8/Of/7z9fz/5L+0Lz33efv7nfs7/4eOxRx71fb3wwgv21NNP2WQ2t95gYM+/eMX+5z//5+29X/Fs6d+4Xj7+mv/D/QZtmH/LU37n/aKvL774ol+vkoyZuGw+3nwdvUGnw27eYgQQgG+xBeN0IQABCEAAAhCAwJ3Tf+t8GkG0eEBv4PW/07Vx5WlZ+luJxDNxh1iozqMp+irrlzrjrB2kTjv92OkrOyOd5/IvBd7Z90IlJNcezhRUI2l1m1spREOdbFoLDPq0yShlq96I9TrVG2ZP8ZXHJEj0Bjglh5fHzVWipp5uLVOSKIY9RNooNWNKDy9nrQYypAyU6JIQiX5kOtPsL+bL633j6lSaCwAl6XIQhA/AXZT+dCFYDg8P7KWXrtgLzz9vN65d8zfgmoarIRkqbVQ/vRQBGl6xtaUBAdGnS2keHVMCUKW9k9HIlouV9fst74e3s7Nlq6UkTsi5rWHfLl44ZxJ9OWxACT1dpmSgkn8lhFUm4+pa8uYUA+XUQvo0P+qfQ9LGo6UBXRGtsf36BFb/zal95ZvkNTFbHUxqNkqDU2at30brcs9lr15zVZ+6pc2XkkYhwuIYjURg8/uST1xLC6461moPy5TbKP3NFKDvp9W2w8Njm0ym3ttNU1v1vYYXxHWphFepyaGnofqDoQs7iT+lG5u997z8U59e7hmlwS7AlyHAk906P91TSm7GfXm6z2BT8uneS8GWIlUSJ6Vavm4kwlKwq5RUr5t87ekcUrznPZryUds0hWC8BtrePy5lVJ67npNpOW0n2SQhJXGl81QKLXtAKiH28ssvR8+9MvVXcu3cjoa/9FwAipWm4UpeeR+81dJLdf/gH/pD1u317MaNPXvqqafK695c/D3yyCP+estBIjq37G+XfJQi1HRdlVbncAudt2SPftZ5pPBqluLqPLVvfdX2KT51rZkK0/HEWQItE3/aTsy0TSYB9fdE/6igbaMv4JF/zXJdMZPIy7+Fep2n3NP5S6BqzSQ3M72nY0vo6TqiFUCUCOt5SkbqZ08w6vwnE9vZjuvQNWofKQDzuXl/5LnrOnwQyWTkJdEf+4WP2T//8IftM5/+tL105UW/l1MASg5++bu+3EaTqQvAz33hC/a//x/fY4889qgfJ3oA3t2PZto1/u7H3yPJS12nJk+nZBeL00nAu3v2HP1uEkAA3k36HBsCEIAABCAAAQi8TgKn1djpsF0pMPW9rwXgShP8V00Rnm3RytlGCd3tP+70YCljzKLfSu64TnhVGl6BebqMt/msterns84jpo7e6SNkXIihlGnRv81zZbZcxD5SvHnCQiWrpUxUUizflGVPrEyqdTs9m45n1vaEYUmx1YbLn6fUm95kq2w2h0OEKIosoic/SoLOk35lAmwca+4DJzy5V/roSVboTa7SNJPxsT3/3Gft+PAgeuydHFfH3N4aurTzN4ulBDan0eo4IVbmdjw+8CSNN+/3T5X1dWIIwjBSez4Uo2124cJ5a7X05rvrv5PU1BRe5SpDEBWupWee3sQq8RcyUMeMPnriF+vRsaX8W5a93rKQ9Zq7xj211E1ZdVr8ee+3kjRbK9x18VV6zK0WZh2VisY51Puok4GepMvz82m7eZJRgmsdJWzX++/F9mX67SLEXj1AI3vRSdC17dr1I5vPlaycutxTj71IU+qV0bLhcNtLbwf9oZen637R/iMNJnHctXZLfd6iJF1sY9Ktvi59AERI6TJJuFyLyzwPP2nIRrxGUoKmoNLvPJVYrjn55OMpu/X7TH9lKWOW4GZ/uUziZYLPS0ZVOq7y+zLpuCJbEq7ar/eJK73o9NwUUpFOW3gZp2STRLcezwm3Sn/pHpZwktwTt3e/+90uqt6ufnDHx/aJT3zCPvqv/pX94i/+oksWbavtJOr63Z4LqolLtG1TOaZSeWLc6XXt2WefdQE43N62g8MjF1d5fjpfPVfnmhJM16tj6/f68P57/g8QXZs0pttKSkmy6aM5QMMTi92u3xu5Lw3BUNothVBTJCVnfdW1Zj++/Fuo33u5cKfj95bknJjp70hKOG1bDfbodKoedNpG+1PyVAJQ34u7OOsj+xbm+WZ5dZb9enq5XIcmew9Kz7+m+MtJyCl3837Kv+chMCeebP7pj/yU/dRHPmK/+slP2v7NPT++SoB1PRKAjz72qLW7PZ9MvX98bP/rX/rL9uBDl0sy+FX/M/Wmb5ACN68tX4vPP/98NRAm5WczAfimnxgHuOcJIADv+SXiBCEAAQhAAAIQgMAXTyAll97AND/kH1yM3CYB6G8k7ij/9Nx1hfbqHZHWz0E9zF7vRwjA9R55sa/qiv2nKgF2y4FC3p0lAXOvKYGa02pTgEnKSJ4oBRIyQ6k+9cOSeFCz/Z6Xx2YJakq7fIMmMbIz3LaFD0aYxhvxTimjLKZIffT02Hgy9jesi9nMf9ab4fl8YqOTQ5tMRnZ0eOjpvcODQzs+OrTjkyObTMZ2cHPf++ipJ1+mCSX2PIVnSxv0NAM1JJ+X0ZaEiOShxKIkQU6frXvs6U1/39pds/6wa/1B9ClLBp628pLQEBU6L/Xzu3jpgv9O+5HQlNkadCQIIynZlK05VTcGJRRBWE0PrRfSK/mKLDvrPsoJq83HXOCVYu5WO1KCKa9ijSL9Fm+sQ+BGn724k6LcNoTldK7zy7ssBaYksJ6v85bsDKFX5nfUk3BbbTseTVwsRB88lRqrZDvKd7X9ycnYf1YFeQ7biCEb8Urb2t2N6bilV1wmCH0t9NrU8VNa+ksty4XLMIWG3AvBquBgndabaRJyo09kWtRqn6XXYXILzsGhFtWRLGuKQe8L6CXCtRjKZJekV0pW7aOZXspyUT9eLJW/viRAMzmm1JwEj5jk/ZzTcbVdCr39g0N757ve7dvoOV/2ZV/mZZPqnyeZJFGlklvtR2kqpfb0VdvpOf/0n/5T++Sv/Ir90i/+oif2JPh0fhJ1w/7A9znyct0QgBrEILZqF/A1X/M19qHf903W6fW8r2IzHZmvU11ZJu2UosuUXDMVqb8x2VMvhWq+FrM/XPX3prwIcl0G/Z5LPN3/WSIqeajf5VroGiTndPxmok77mIwn/rvhYMvPQdvqHxa0bQ7ayHOSuNT3WeIsSag/LOqfONgauoDVYykWc9pvXoOem3JT+9an/sZ4e4Ly9zfTj/6YekdmD8mSMjxdaqz7Xf8I8WM/9mP2b37+5+1XPv5x27tx3a/jmaeedva6Hx542wM2VMpQPRC3tuxP/5n/yS697YGYTHyXewDm/d18jaTke+655yqJnQna/Pp6/5vL8zaLAAJws9aTq4EABCAAAQhA4D4lsC7hipQ4HX9y8efFfGsKbT0zdecS2VRnkoDxNrwO7p0tAlP+1RLw1YXh6UVcqzH2qYynBZ7Lu3JtKQhOX0lpwebPr9OGzauPekp/M60EmouZKPXNhveeIpK08SmnM5diwix5NZ2My+8igeRvNssQCn2vZMxkNLbrV696qaxPm9TQjJNjn3arMlqlWyTiQviFAFSST1JMb9Jn05HNpye2XM69R1304iol1X7OS9vaGrrcU988yQIlYiQnXaBo+m1PCa1FmZIbZZLaTp/6PqboRvoupYz2FeXMMaBVOk1vutXrzHv4lb5vOk/t5+b+njNQvzPtJxNb2vdiOrNOCrUyzVbiqkpQqowyDlLusUjfpVCK1GDKuVNy2VN50aMrhqOkoFPqLp6nL3ltMaxCZbX1xFmViPrvvNQ0y19XJSUnwRbiM8tiVfIcoi4E4M29g5B/S6X/spS8DHBRyk7ltlVPvUwXRoJQPfZ2dnYjDegmvp3t1uJaxM+agq5cq/f/02gHSbiYFiyRGTLUfK1c0CxUOtot5dUh/bKcWUxCSGfSr7zG18rUlcLsnUrrNpOQVpWCNsvfa3moIS4dm6q80te55a+LLE3VcyR1siRX66jHVYKrxy5euuh9+CSQlCLTIA1JO5XaSv5o2yeeeMLvPck5iR19LxGn57/yylV7+1NP2839g6pX2mc+8xmfqCsBJamVUkqlvpKBWTqr1+v3fs/32Cc/8Qm7cf2avec97/Fz0OtSnztb2zEExHsSWlUmrEm5WsoPfvCD9ru/4fdYq6s+gnMXcHqezlMyLJKakYbLnnuZXsx+ejEgpO3nmdI0U3z6muW2mYLUV92ryVhmWX9T8u+cWGcaL6Wh1iT7BTZlfCRIVZo7tO2tHd9GiTmdeyYQsyxY55u/0z2mbT2Z1zKTYFYZc6YddY46v+zdV6dt4/7La3A5327bbDL1v3tNTpkYzDLwHF6S/8CQclB/WyVBf+xHf9R+6Zd+yT76sz9rB/s37aHLl+3pp572v7Na74cfedgTgJP53B58+GH7k9/xp2y4veWvq9eSVH8z/9+QpgDUdaZI1rVKAEq06vWQ6dtM2L6Z58S+3zoEEIBvnbXiTCEAAQhAAAIQgMBtCdQiri5VPWvjSLmF/MmP0wLw1TDfEhAsDua1iT0duZRI3jKs+KzpxbnXlBF6A9YUEM1hI0WGVScYz4kfy7CLRlbwtJIMqSm1VXrIedKx5Ma8BDSSixJQ+l5vNlXymsJOU28PDva9pGx//6b30FO6RGIvRN+JS8LtrYH3xdPzsj7U9+EJP8mxls0XM3+jLhHoVaM+GKNn3U7LBn2lYPRziDuV3EpEKlml56Zw0zY5vbZO9CkdFkNefBZIo/w4ry8SkDHII8sxQw5JOGooyNIG/YH1un0XAipBzZJCf7O5WtnezT0/zoMPvq2arupJwI66H4aozDf61RvqIu7KctWSreqVp3JViTYNLYgBK75tXkMZztH8OWVgluvm6yTLcqOfVwgbTZ5Vj0b1xZPl1LYhehd+jSq7VHu7vRsHLuqyZNglX0naSdjt7pyPacEuAeMOzD592md32C+vvpCVLumiK6Rvq2P5zyknyzZxLdGDcGl1ejL67ZWEokR0GW4RicFSOt3WxOSur6cESqx1PY067wV3xM42U5IqJ4+kaIiGTpTAF7GZ0qj5NyMTlFrfTGDF60bnKOF34vvK/nraRuW0kkeSdxJHkhiSdhJ/EkxK8EnISZbtnDvn16jt9Twl9CTwdO9J4GgAgp6jbSWVdBw9puu/8tJL9uTTz9jJaOSnrOOobFKlvDonST5JLV2zhnhoH5JTmQj8v/7+37dPfvzjLuV1zBSYOpeL5y8EI5eYmnp9Iyb7ivlibh/60Ifsaz/wddYfDu1kNK6GVmRCLnsdZm+/TAWmFNU5hNiLCd3ZY1HXJ9GZk29TpkmM5u/FQ9elvz9ZXq/npxjMRKGOpeeIo6RsTgjO8mAvP55MXQC69Gxso3PT83IdcshIJn39b4OGt6xUZt6rBoNoHfLvR8otfc1rzMf9HlKJd6frCepmb0jda5kc1HH0kc9vJkt17w0Hffvpn/op+7Vf+zX7Zz/8wy7FtXZKe2r9dV0q91XfzNlyae/9yq+0//oP/xHr9pX8vvsCMF9zuSb13+ilfe5zn/PXiu7b6h9vxL20tXi1/7bz+OYTQABu/hpzhRCAAAQgAAEI3AcETgvA9cEBDQDevE9lf3UZbpT8psVbT1Sdhe52W9yhqrjajeu0ld6gtdf6CIaQPCUAK0vTUIsrJaO6RZacSu/lPiq5GftcLwde15T1Y5mKDGmhlFL0q5vZ4cGBN/R/xQXfTXvhhed8su31q9dc9L1y9eWYPLta+ZvLnFCrgRnqfxd9+iS89PZ3aePxsZfHSu7p95IinsLzZFbbBoOup/h2d3dsZ3vb03XhuGqh6W9DvYVbpuFC6MWbQwnMcu1F8nmqT0JI6SR9lu2y3Dn3redmOaHSj35nNI6h0vF+Z2DzafSc0wAJiR1PwZXJu3qTLFmjDyW0sneZS6dW9BHU/ed9/apS3rosO86ppO8yIVg1upeQ0n4a61glOku2tbwYqonVazdmpOz8/ivPk/g7Pjmxo6NjG40mNp5ouMDKhaCu0UtSuz3r9frW7vRsd1epxuipl737KgEnQVbJwEj11UM+ogegBF5MIm6mY+vhIbVkaA4UKUlCXw+lEOtXZi1SI00YacY6CZnCILdTH8Xqvs/7wjfKvwkhgGPxy+uyOpyeUKci6/sjy3/bLuYkiSSVUghJKknm7Z6LQRlf9mXvqJJKuveVDvvUpz7lpbheTjscurDSp0pMJWck5B59/HHb2t6x0XjiScHHHnvMnycZp2NpWx1HfS/13EzEaa2yXFVJLpVxZllslrtm6W0kYvt+DytJlUk19f37f3/ix+1j/+bnvSxfU3y9L+Fi4duc3z3nlOb+Wo/JwDqm1kO33Ld+67faV331V1tvGOWzEjeZINSxxPg8XAAAIABJREFU9XOWNWu/mbATzxSpLr1KuWtKM3GR9NHX7COo/SoNJhmq69O2KlmW7Mrn6Rhi1kwgpijVeUhM6rl5bj6JeDiMicTD7Wr6r37WvZXTfnXsTDCKR5bp6nuJUN1c/UG/KjPOx5sTl1MEeqKy9N90uVqGT0liZ6/EZqlrs/ej7qPsM5lCU/9Ac/7crn38l3/ZS7R/4Pu/34b9nvW6PR/KIuZetry7Y3OVIC+W9sHf/tvtd3/DN7i4VfpUf+vu5keW1Z8ecCNh/Ou//usu0TP5mslIfa3/sedunj3HvtsEEIB3ewU4PgQgAAEIQAACEHgdBNZ7a7nlabxRihLF3KYqiSwJN6+uzB5oZbhEvjnIJEWWXOap1b29Ss+48h4oBVLIrUgN6Y1JvmFtphO8F1a3b7PpwnsQZoJF4sHTcCmQygCK7K1XvxlUae7KOq2ezaZR+qQ0i1IhSr8t5rPoXVauT4/FIIFINGl/SthpAq3ebOpNuybX7u3d8LLc69ev2fHRkV258qKn71QaJsE3m06s34tSWgVABn0dQClKtybV/qMMOWRAKLYi9zodT+t5Qq/TtouX1K+s6z3DtM9O10/YBUxM8Y39prxsSkpPky30Njj67Z0exewJrjJJ1+VMYVpPZVAJ86JKzTWnuabMWU+LrCcwlVVrl2EnSnopHedJtU68Uffk3Mp8KIKeKYGSCSBPLy21bqrgi3JVPW8+izSbBlaopDjFXdyTmpRSEnRe5a0UYG2/YihLlOAu/J4Pj6WkWib4fCLuaOzCYjpb2GxqnuTTubvgc+mqktJt6/W0Hj0v0Y2punEOWcKagzmUHKx6DRbBGK+5WoTp/GNIwdDffOs8ul31EJtYp5elu/U04bpXVzCX6MlefzmVNSbYDm0xi9L0fIOf/cC8BLIXgx9SFmlfuW9db78r8TNtlLVH2a1Ec7wO40OvY/WhjB6OkR7MO1OvI6XK8p5R0k3nICm2v39gX/3VX10l9CTk9JpQIu7yQw/Zc88/58JKgi7lmp6vUlwN3ciyRiUAddycuKttNcBDa640po4nBhI9WfIoYaVUn7bVa0sfkVKduQzKZOB4Mql6Bur5Ohfds5Je+pDE0nElsPP3//bf/lv75x/+CReAsrzqC6jz0zG19rvbO5GW7HZ9+rLutxSAx6MT+87v/E57/IknvB+g0mXNv7k61yy91brpnCWjkl1eg7aT5NT952nO2cwTaxJ9+r2uXeek89e1imGWf+t3+n6oUtzSXy/LaDM9p3PQ81MSSpzpmDmQxY85nfoU3pS7KfvyOX7vlkEfuh91b+k4/g8Lah2ge7SUeufE4WYPw+TSTDamaPUS5H7fbly/4eeVJcpipuuVAM1hITklWOuefOMfXRb2r3/u5+zf//t/bz/6Iz+inK6d2z1nTz75pPf/073YHw5cAB6djOw/+8ZvtN/7oQ/ZTH839ZfBh/zc3Y9MSOZ6ibfulytXrti73vWuu3tyHP2eJoAAvKeXh5ODAAQgAAEIQAACdyZQi7nY7ixxl2WA1Z6yR1o9njQeyjBZ45Daf8pCl3pF2kSCrCTSqhJB9Z2LN6VxXvWO/Lz09mmxtF6nVya8hpjLcmTJMX26AFCvqNnU1POqLguLybaSh+qlF296jmw8GbmwGx2rN97Cf9Zz9ZgSH3pjeHJ85G/UJ+MTO9jfs/l8Gr3GfLKmdE/IMn2orNb7zEl0lYEIlQBZLWy1mPqEW/Wx0/ml3PPy1pbZhfPnSslkTBGOQRu+Os54No8BADlpN9atTu3FUhQBmH0NY3UjuWYx1VWfMaii3reO44Wi2aOxKmuO7VzwlhK5+Lk54TZkVIqVPGIzmakhIm0f4qKSu05piB/nIqmR57V386bv53wpRdMb9xAbKj+Okld9n+JQ0k4JOwlAlVDqvFSOq3tBqaHsN6jlWixDMoZYVGJTAnlZevTpHlGJsbkQVPQqJZoPiGgrbbZr2k9ce5GKXm4bJa4+cKM8VhRqKceNyc2SAJpGW8u+uNFTaOdr0GVueT1EH65IaXa78ULL14me66lTTUouQtl7SmqgQZF52o/31Gt1bDKSSOz7z1memiJnZyeSWS5RGiXceSxJW+8JqDJjlT17umzp4kiiRK9N7UvCRALm8uWHXCypF5627fQ6du78OXvw8tv89STRl2k5PUdCR5NyJSEywSaJJSba/rHHH7dXrl21Sw884Ok8/U7XpuNr+qqSfhJyul9yiISSbXUST4JWvfNCTOm5EnQSXXqO9qdzyF5+1T2vf3zo9Vz2P/DAJZdmOTTk+vXrvv8USGs96xr98/7W3/pbNpuM7V/91EdstVi4AMw1EBslAF3MrFZ+fvqd0nV6vR0eH9l3fdd32YOXL9toMnZmIYUnvvbZz0/M4x82lr6OEqW5dnoN9F3GLWww3Kq2035yYEezj6CuMfsM5t8D7VuvM619psJS+Os8PO3a+PvQ7KUXgi8mnusfL/RYfqRAzH8Qyudpf/o7q7Vu/k3S75rpvix3bpaMi0XK3OZkZ0lV3SM5pViPZal3s5ekuMXf82Cd/y1TW4Z/9A//oX3m079mn/7Ur3rSe2u45eXkWQKu1456NR6PxvZf/sE/aO//wAf8b23884T+Bt/dj/q/ibFeKYL1Gnrve997d0+Oo9/TBBCA9/TycHIQgAAEIAABCEDgVgJ12WZRP420n36jpFm+QckkYPXmy5NNkgCNFFX2t4sgoTdYbyYM6/5f8SZKkxElVUIUxRtJn4Zbysu0C8mMeFMYCbwqPaSBEApWeZlnDKrwrmPe10rbruzKSy/6AIybN274G3l9qo/eZDqx8cmxjY4PbDoZVW+SY5ruwibjkYuzSOTEOTUHWXj522JmuztbttIADVMJa9cTJeqjl5Ny6x564ighFv32XKosV3ZuZ9vPXx+RVmmm9SSkYiqwrq1qT1dSc14221MyKcSq2GXvPU8P+QCO5pCW7HHYLHnNEt6y/uU88k2u0lleKlfe9JYTrc5V5cchH7NUtLw5LreaS7iGvfWzSaFoS1uqhNdvH6XxIm2a4iyHTty8ue99vvRm3UXlUslQyTWVwQ5tuey4JJHMiAEnKiM0UzIrpVyI67hP43yif6Sea95HspG280RUCLKQXJEKjPMOCZiTbnVMJRUz4efSrUzgjc1Ln69GabHL6yJTleyUCojJz+pHGSJN942voUo+y4RolXLr/g25renAMpMdl9ga4uKDMPx1oufq9or7srqvlPKTHC7TlXWs5Xxlw/6wOq7kirbPYQzTeUzH1c/arx6XYJFM0hCN6Wzs5eUPPni5SBHzpJlKoHXfXLx4ydOQEmPvec977fnnX3Cp4CkwMxtsDWxnd9d+9Vd/1X7Tb/pNfh45SVey5cUXX/DS3BxsIYmj56onnYYrvHDlJbv0wCXnJMklVpJ5KrNXki2TW5lY0+tZIs3Tgr2BS1yda/bqkwySANS1an86Xk7P1e889VYYXZd8vBR9/XSu+syEodZJx9TfBJ277l2dozhIDv3QD/2Q/dqnftV+7md+ukoApsSTbLt04aKzUIl9CkBPpGlK8NGh/cW/+BdtqJ6E45ELx+yZp+fo/FIWi0UKQK2Lzj+FT0epzPHEhlvbfr1ZNtucgpsJwvybmwm9TMbNZouqBLqZ0K7T3PGPAM2+fJk409+02XRsnfK69D6oW/p7GkN6XFL2JfLrHpVatyx11nb6RxNJW92POcxEa67r1rmGiA9x6H0LlU7t94Ot2iyUdGMeJ8uWdZwcPKLtmkIzS4P1d3zv+jX7u3/n+71f3pUXX/C/5SqP1nqr7Fv3qJdZDwY2ns7sj/2JP2Hves97bOX9VfUPNXdXAIbIrP97kPeG2Kmv4bPPPsv/2wSB2xJAAHJzQAACEIAABCAAgbcYAU8SKUGWTd/KG6OUBtPJxIVBvpGqRYnkRNdmUwmFKCGrP6LvV0qufLMV6a86PZYJsZh6GlNi41iZdGt5okJlYj7QosgzvQFTia2mZ159+QU7PjrwkkCli1Rq6xNwx5J6IRK1D5+iW96I6jHvLTY+tt2dgffQC/ESKT5JNElDIdnejnSMl9kOB/6mUJ/RY8+8BDinwaawSfEmE6QEYIrN6IMnURjlhvqfUow+UbhK2ZXeaeXnnFK7XrqbpJWUS/nWHMIRjwf/uj9jPaylTvqVLGU1WKJq/lfylJHgycEUJeEnZVXEYq+kG6shGmtdEiOZV9UWV+Itpsv6INpO1xWYeuWpbDf65Imp7qmuv2F/5eo1T69Jpknw6c25lwPOlnZ0rEnF51zWZQpL1+0JQJd25VjOI2RA3Ms6fsfmSx0rJJtLwrWBGRoeEAIzpaFP110uffhA9iGMS66n16Zo9Euv5GlOmy4rWUR5p5vytp6SnK83rX2KB5U7SyyHfJiHVFm0rPf/s/cmULZlZZ3nvkPcG/N7ES9evjHz5UxOpBQqggylQtliFWJZDaigpXbXsuyF2rWqG6WtbqustroaHKBr9SpLAS2HUqjqbpSkEBAECgTFbgSSzCQzycw3TzHHi/neG71+/2//zzkRL94jEzEHuDd5RMS95+zh23ufe/bv/L/vA4B2ArJwDFWGC2+4tdPGzU6OcdYJ11Uy86Jyxd25nsIVnrUjRWe9LngBJEMhtmfveDpw8KBUYdgXuAGgi+y2aDg7qd6opcmJfQJduBRzDGAJYAX8wwYXL06nY8euT6dOnkqHDh0WGJtfXEhDw0NpaGS4gH70D5AT8GVLwIzkL85ca3Ua7QV8LZCQYs/ewg0Vi9uFE5BnVRzQiN8ZuzIeXUvx57h2GPoZ1hkc0gc+dyIE2sH5wKlLS4tp377JtLoSWWmpN9o7VcS7431Uh8A3zZusjHvXu96VLpw/lz76oQ+lZr0utSL2p1zm9+TeiQIA4nLO+8DILi7I3U5685vfXKgB905MyJ70j5dVd4Y7BoCcHw8JAmgBsmWvrMAz+AvAHq67LsMQrwoQ6W+nEzEKrfQ1eKw+MDCcNGQrjyEEQiThsPsz9vY4cY22us+qX2Cr3b2pg7im2BdVaTWbMXW5rRxHWYwbZfu7TGXmDMLODmx1LPUYnlbDGFhRGe74rXTh3Nn0tl//jXT2zJn0yCNf0vUWxeroyEh69LHH0uGjR3StxJV7q15P/93rfzIdue46ZQUvrjlPYRhAAz8/aPB3NfMcBSDZqfuvvgWuZIE+AOzPjb4F+hboW6Bvgb4F+hboW+AZZYHtzkcAIqsvHOcNWOX4caEAjA1koI26YuhZIVZmYw1VEzQioFvAjULdJjWb5GlF4opGE/VXL62trCjjLcq9+fm5dOKx43LVxQUXxU0kz1gUDCQD7tAgLsAB1niPHgE/AIZSUdESXHlXgUaO4RdxueR62+jpJxtPoAMbytGR4QL6bRDkrZIEA7fkgGvaKkUfCpuEws7wU5tnubl6UpTZf2XL8H5N9ZDAFa7O1c2zN+zh1ht1KuGFlBv8A2QF2IoxKWGia61mac5FxEc1bIYGDfv5qFCEVOPT2RXXLqyVihTzij57kyzH3dwe1H64l7os4EWuOP8cSN2tdlrf6KXpmVkBCdRYwKP1dVScAIh6mptfEEABJrWHQt2kzflWSqfPXEgTe/fluHKhJKUtBhJyT6y4JsuChn2APWL0FTEoI7lJacMyc3Ex5ytqv0g+Ell07f5cXf4xRlW36Ox47Sy7cunFfTFAjG0YAAcYBPQOuK7Ya91QnwHveDVQ33Zrcm8GbjBXDUo4xiooYMbq2pqgNmWQoADgsn/qGsUpPHAgFEtAKNRU1LV3z0SamZ2RQgoIDoghwy2uqsA34uuRhGNjcz2tb66nQwcPC8SMj+8J99j5OYGlPeMB4YjlBxg7d+68VIH0g7UMYKT/qKVog+JqkqFa7vpJQC2y54Y7q+EbgGJ0bDzNzs+nPXtCsWdYZLdbyjPswhYBKAPUOalDe6Cl6w2qPM6n79ThuH+0g7bRdsq1As3x4rhWLC0tqr28+BwwidKQsaMsEmgArVAlWjl3//33p+nzF9J/euc7db0BYDF2dr8EAGrt18h0TLbdcK0O1eRgetOb3iQYuLy2pmsZL7vRVpN8xDV7K5JtZHVdVfElOJWVtwZmTogRILlbuNd67RgUMrlRogKSmeuOvecYf/7bLuCGcgahXNPIJEyfmQ+On+jkJe4TNgyoH5mBnU2Z8jlP8SD37y/AYcydgOcFQO92NfaUXT54iusEZe4EgI6TWe2LYmLm+IOhJBxIJx57NP27f/tr6fSpU+nUqZNpqN1ON990k8adxCB7JydSExgJeB4bSz/63/y36fC118ql3teHag6i6vXjyfi9UIPm66aVm6w71gvXhP6rb4ErWaAPAPtzo2+BvgX6FuhboG+BvgX6FnhGWcAKLSd4MIQqXVENuQwEIxFEhigZlkBYDKrsKtvr4SIbm3J5AgPh1lbT/MKcNv64yrHhW5yfU/IM4AFJMoB9KPYcC294aFCJMzifbLoNJSsgfmC4TfIZ0MCJPwCOAIWBAWLqNZRJF9dJNvqAjIiNFjHkAqqFkqtQvOTYfbEZBhCGikobowxIDTMD1FWVj7aj1WABH7e7WW2Xe0iFUwCoUh3pabRdWel3Y1OvCFJs3u1WG/6uEdEvq9Y0LleZk1tSjeGKG1RT7q21uv6ODLf0OtxY5ZKb4wVSpDewgADFtMJ9O6ve4vhGWl5ZTZ0uAGJDLrmAG5JPbG4C+Oqp0RxBg5QurSwLRDUbJEgZEligPrLnzswQa22f2oDbouI6AsW63XThwkXFlmPMvXktlT8VlY0BaSVRDRZ0JtF6xYUZl+bC0hUX9oAp8YnqqmPsHVmEC8AYB24fvzITr121DSM41gDQ54QbfKjysLVBRWQjjUypqKd43zHKAooMCVg5Xt6Bg4f096HDh9LpM2cEm0iSAThj3pN9mfNxtWVdAlVuuOHGND0zI2iEiy7wBDfHG2+8UWo9VH4CNL2uoCHQi6QBuALTp0vZBZYx5BoAhCQhwrnzF9QuQUIp7/Zo7IAloRxcLWCVoGenk/bsGU/LK+H6zHmObYfacH5uQf2wys2JNwyTOJ/PsJVVg/TZLrok2gF24C5Mudgv4vvNSRXomIS0Xf26dEm2oM/j42O6xuGOzAtgQl2OG+h1z+eowgy26P9DDz2UPvLhD6f33XNP2j81pfGhfOxEGXvH90TGa7k2BwCkb0C/iX2TigG4trFB5ptKpuYA1lbuKXHL5mahLLTrq91xi3mc14TqywpK2mEloUGe56ohJlnN84IvwKZViHbfZRywlxV1mjN5/drllzYCa7EfoNTto/2ME+DTQM8ZhTUHcIXPiVN4gMN5BncGn6F0jGu0E5AYkqs/SkQSrsIl5A+XYbsDG/w5UYkS2igmYgDAd/7+H6Qv3HtvOnfubBofHRUApCzm0PjePcr4u765mQ4cPpxe8wM/mA4eOfK0AYCeA+4/7eZ35idrmnnff/UtcCUL9AFgf270LdC3QN8CfQv0LdC3QN8CzygLhKtkrxNuhUi57JqqpBW40PY6Uhyx4SEuHhv0+LeWOhtrqbO+ohh6bMjYHON+i2uc3XDJhMv5KD34CfiIjVVksd3qEmOOTQd6wgBujncHnGODjoKOzwGDfBbx0gJc4MIXiRkiO67jAEoRmAGh4RBAkPrJ8EsZkT0zkkQEAMxJPNhEa+OYYWPhjpuVehmCErOu0wmXVQM3xwu0Cgc3Masqq/H5dDzx2gQz42UVX/wedXkzX06rSgy9HM+tALKVuVd1cyvUfdVMKhIA1tJAA5hEMoxw5VPMOtUNBKylVcXTqyVycqDIA+Zht+hfLW12eujgdH7ESOMY5g7JLYjHNqTyAHr8I1GHfipxSWSMxQbApmv2H1C9jGe4hQPZGml6mrhpBwqQY1UPtjl1+nQ6ePBAVv6FWsk2I7FK1X3Pm12bSePRMOwORaqPKWBAkYk35p1fVglil6pi02Posd5Zf3WcnVUZsGA4FO7mJCIYzsou2lUTGMEugKejR48KqAK5Dxzan9qDA4JEN998i9x2z5+/IDdb+o/yDiBImSjyTpw4KRiFqu3odUfT0MhQWl0j8c2GNvuAeIALEAswxnm4ZrcHBwUPDx06JCUbxxisUDcAhnOn9k0Jbgj4DA5qXdI/7AlYnJ6dSWNj4zLjEqpAjt+KuH8AQNlic0NgkHMAg7gAG9hxfQAqAYzo3/zsvFSGvLj+AO140XZAmxVfwB/FZDvAHAulHg8ESKLCAwn6zjmGZNQLEOU4g0O7nwPiKOua/fs1NvSV92gjSkJswRy12vDkyZPp2muvLVyJAWC/+qu/mk6eOJ6+eP/96dqjRzW+ssnSkmw+NjIaUFeqw1V9ZgXgsRuuT69//evTRqebtpjjlViRhngGOp6bVRBmVR/zvSsFaqwZ/jnGo9V/dtc1NK0m25DyWsloAk7TPsYAGxrU2Q5VeM13B/XQP+Aycxn7GRZaCUk5lIc9aQfn8ZO5qXiPJMEZGNB8seK3WPtK/hMPJbzmOAbbGxL2uj0p1BWGofJgwLDR7sAGw46RyPsx5kPpgfu+kP7yLz6dPvbRj6bz58+lwVYr3XnHHVqntHfPxF4lIkIBeNOtt6ZXveb709jevameVb8KUfAUugD7oYlhtSHvpz71KSXlcVzSZ9RtTb+xT5oF+gDwSTN1v6K+BfoW6Fugb4GniwVCDfNEX9vv9h5PCYWo5jItz1XOrlZTZHGItu50/PxyPcjb4ischgPoX/e12x3w4ym1jGW2W8+eaKuKVlxW9ZXu0GNzvtOiV6r38h6RxdSusVdrrdKF7mrn3a1U2qWMHefyy75QNbGLcLtdXFrQBswQbznH0cN1FjdF4F0o7boCaHIn3AQCLqetXrwfGy0kUARw39RxdiEGxjmGX8C7gHV8Dtjjn6CQVFMB+8iEy+/tVmQTZcOJYs3gITKhDkiVZpdcKT+kuiOzLi7BoVikD3KnVFi8AEUCSYnNb6geAoLCL3KiCRKTAAFzvDdvkmJTGa5zkUSijP9mOZ8BHC6XPraEQ1bwMf7dPAc8PnlE87yKcwL6BZ/anpAD8CZmV8nGrCQUebbE+6Hi2369inKXFlbS5gZKzc20ofENFV8APMBo2DeAYNRfqgDraavWUCw9NrRh31Du8eK4AGQGpNEG9yWUl0lzC+XZwYOHwq28EZmJQ70Y8eMAN6gGq7G9GK/Z2UiqQJVs7p20wBvb6ua+usIC+8X6Cy3l9pfHirlQAtxYq3J3zK7AJBKpuv+W7pWxzqxiAzrQH+Yd4IAYYcDhiYlJJQkAiKC44WcojjhuJBRcvZQOHz4i6IUyh8D8uEpDDg4duUZKKBR9z3nO3xIwve+++9Idd9wpu7OmsSVut0CYxaVLcpcE4o3vGU/NdjOtrK7IFd8qOcersxJLiqlWW4AMUGb3WSvdKJ92W8HF3Ef1RtxG+ruysqy2s47WNwCXQMVWurR4Ke0d26O5xvFOzsE5TvzjBA9AOJS8vAgNACxEtTl9YTqy4+Y6rVgKcDhVAEDqBDLSd8AM9QXs2kgXp0OVSP8AiBwLzLz55ps1ZorJNzmp8xgbfneSEdaLYRdQELdqjllbj8zAXLftMhtzMqW11dX0W7/1W+nPP/XJdPH8+XTTjTcKgDGvaBe/E4pAULjeUP1SAI6MaExvv/OO9KM/9mNajxuxwAoXVsMtbGhVaFUVSB1W5wkA6hodikjOdcxDuzEDcflOYPxss3BDJ6t6ZC5nHABiism4sKAy+JxzrPzDdtTteeJ4fO3BtuJ/OvMu0JSXsw5TDp9xrmP8cYzjBJIV2ZAP+9IXznH8vjJjdSg7OdYKRr4nuihEu6Hw5j9egqE5CznX7/mFhcIVXzE0M4yc3Ls3ferPPqEwFR94/x9rnFist992e5q+eFHjhbs2KmZA7p133y0FYH2gmQZyPE/uHx7Pnc4TvZd5vMdX1aC6ZufM7R/60IfSy172suJ7/fGW1z/u68sCfQD49TXe/d72LdC3QN8CfQvkDS4xenYHgeW7FYeybLftEGY7n7uc9FwJwGUnsytiwcvhT1RftKeAV1e/BdWNsQ7ZCcIMpnY/P55sX61sP/7epdxsX29e7NJTfVJPe3A1Vcy1Qp2zPasdN7goRWiHVVmOqxWqh6420II7+QbYbjABAcostlb1lIksgB+4ktYVO8yb/1CshVrNYEybv0o3VXaN6GGoPHIiDlwv2XhUjqMcNjuoeEiGwXl2qWo1B1LqbiV+AkM4DlgGWACMnDx1PAHyiFE1M31B7wXkC5XeOm5eW12JoAJYxQaAsvzPLrJy7d1C4bWpDZT6tdVJg0NAn1D1KVFGm0QZbbneAvfabWIE5uQeOTMw9lFdyjKcAV7u9M61khP7Ks5gvKpZhXkXl96dSDsMWM7/UtlVorFcXA50X72gOd4e2rbYIDlxhN1ec6xEqcNiblVXlucBYIgNajXGnOuJedxLW/WNtIUbqV9bOUGFYCruwRFHDubIhr+Ir6fYcgzcgCBbQFCr51La2OymzmYvzS9cSmTqXN8AShDjLABfKBBJbEKSk8h2a2iJtZz1Nlxx7f5rlWLZX1x/t0PJ7WPB5text6in6pYYQDXUN8SXQ9nGi+MixlYE8sfN1y6nHKs13WgoLiRzHrWY4ForXB69RqQYUhzCyHYKSGANASwAe8rO2WrKfTliOUYyDSuUSpiH+jEylNrF0RDaUALgZPUeEIpjgUnAScq74YYbBI5Onz6dExZcCvflAwfS2PgeudfeddddgibYAjfdcH2sy7X2phtvki34DAUfyj5oNgk0aL/Ud1NTcolEAQiMsVKJMcSWzqQLfCFuGoCiNdhOi0tLUkLRZt6nnfQXWzXzvEAprAy2+/erLiAPQB+wbnWfs+UyxoqB14zrKmAk4vt1ZHPmA+8vzM2na/bt1+q5JdmcAAAgAElEQVShTOzGsRzH78wBQBtjH1mJIwmPQNv+/WrjyvKy+mqlHjbHXvzNuAMOUS3SRpfFePDZvqkpJXOZm5+X2o++005s5Vh/ziTrzLPUaTdkgCTnC5wNj6qNo6NjAZmy6z/XZt7H5vpeqaX0wAMPpI/86YfTn33842l+ZqYAgMx95hFzhmtOzPVwJSUWI2o53Oi/46UvS9/18u9WO1BWG8iFO3fEIrQqEVvSF+YSc9WxC63w0/WkzlpaVpuZQ9gJmzGGKBOX8/hZnejx80OUKmjkdyv0sGN5LYzvOGzj7MqUPzQ4qDVnV+1ILMJDk3DZ5Vit2+zK7HVnkAmIZzwZd6nSO51infq6Y+DH+GJbQGas1WY6d/asXMzJrMyLcVpaikzRXId4wEKb6TsqTsZDykUyMm9spH//m+9IJ48/lr74wAOKU8lYcNwl1hRK3uGRiOO4tp5e8u3fnr737//9UAQSWzEDyacSADKfPX/ov9WgH/vYx9JLXvKSYvz6N/x9C+xmgT4A7M+LvgX6FuhboG+BrzsLSM3yhAFghe6Iq9VKMCQocrnaTJxu2/tGglkdtIumrzhlh3/J5e4mUcbVXgEAr6CCi8Zte23DIbt8vu1g4mhVEheUm+4oRdlGs3uOEzDo/XxjjhucNkqCgXGzboBnFx42/wC6gB0B1Eo3qDKphQCIYaDch7oFADIciOyaBntsnlpEJsuus9EzxYzLcFGuSRm48JmQookQzpMN4qdloBYoRXDCoAuIJoXJ0FB2sYwN3fHjj6WVpUvpxKOPpdWVFWXFnb4YkI+NCBYJd1qgzVYo6pokFGCSEWx+Q+63Q62B1N3YkFsvrlQAPqucCJ2EyiNAXsTSQ71E5s7WQCs1B1B6dfPcCFcwWh5uulG3EhbUIoqclHB5ctgbFQ1e9bVzqttUBoA79RK4VsmulRhv/B3pQEJ9U03KUVXh8bncjXdCxZzBOAAlgAj3VpIwWOUYAe/ZIHZwwyvGMwM63FiZR3Xin20WcK709XWPt1KnB7CK9kcw/si4GwBOFsvuswOhwuttqUzc5tY3OmlufkkqIDalKORwSRYYFJhspPE9k6nRGEj1OtlfB6REEQzP5TuBSNRfxjOs9qm6PreNVV6XhvNVdzvsr3Wbs136M7vo7XQtA4ABvbzWvd4Yv6rrZhUAAhCIATkxsVcbdT4DAgICAFYa3xrKTlzcQ+G2vrom1VLAx63Ukzo0khBYdYQdHPyftcc/AICvJwApgArr8PY7bg8lXbOp5Bocw/tOBsG5JIHgM6ABSr1bbrlFYOXMmbPptjvuTK32oAAgCTZoI5AQCGelE0AGOEo7cSclMD99p8/Do+OaVk5UQTtQUwJEmKMGovQPgEe7eZ/+DA0PC0IAANutlmzgLLZy55b6MGIN4hJPnwAjczOzaj8PXVZXl3McwYBtvO/YbZxHmY6nZxdO+kX583Nzad/EpEIQcE22yo42O9Or4RVlWB2GDfgcFfLF6YsCONgZAAnAUoKQ0VHZALCFehS7oE4DHPIe9Q+PjKatei3Nzs2rbs6nvYxhwLxww3WyCX9v0C/KGBkZVvxMP6BZXFxKIyOhdPT3CwCVz1H0UT8PaO699/PpL/78U+mP3v3u1KzV0vXHjuWsx0ljR3u5TodisB5u2eNjcqlG+fmDr31d+tYXvkjjwgMeyrSbqtet4NrQkGzPmmPcqqAuFM+9tE8xG5OUmbTZoJCf65sbatfK6qrep/1OsGGFrSBZjrNXhXi8Z3dquflngM5Pq/r4KQV4jqknBbjaFck7nPSDNpTf96HiEzTMMQiZu/Hgqqs+0m8gH3OEdcFnfg9YbABIDD/UpMBm4Cf1AIADZI/pGqkHQI38HSxVZsQLFIDc2Ej/5i2/mi6eP5ceuP8+1cM8AjI64Ux7cEj3iLhrf9t3fEd6xfe8Uk4Dvq+56o3Xk/Shbc5P3zt95CMfEQDsv/oWuJoF+gCwPz/6FuhboG+BvgW+7iwQADC6vatA7jKLbAdpxOCqkcXzCgDOArrdoGAJBHcHeFdqTxW3PD730wwlrxioZncwuL3+3SGhzswbnZ2mqgIdAwYHHDeQCHfCInRXZOjLqhNtYLOSIJQISRsxbnK50ee1vraehgeHU7cTGwdBikINB0QJlz8rF9isODNnuI9G5llgn9sYEAW1X3aUdLbbvClks2sFHecR5i7auilYhnKArJTnzp1JC/OzaXVtJV24cC7Nzc3ofTbiKGEAUq2BZhoaZHPeCUgHzOt2BPNoGxucra2uPt8gXl9W69BmFHoRM6+ujRpwj3/Yxu65ND3injl77U5lXWSiFYGQehApWmT2DahGso1QpJQ62bCpxrDy78oXDwPymEPbZ1Iv1ZuI5EqIqw1wIbkLNZnOy8CnWg/HSuGTM1gahnnjZwhn8KMNUnZNtXqU+Wu1TgGVehEnj/IDWmRQn1VmoSoB/KKeRBlUurwqhh7qPaksUfAtRey9DpAPdzVn3GymerMu+FRvRDxBd13JQRq4TaOIA9CiVLUrcFYUZpdi2+dqF++qisfHVUFqVZVbrNuc/ZYkG9jKmUqBMx4Pb+SxKwDMAM1AwTDfANDQwXCQtdLLSSKYhgAFlFLEpAuFT8Qis8sj53U2NqXyQWkLUEHBBeBwDD4gHfOfTTwwgP7QLhRRjCVwgPPpx8MPP5zufPZdmkNs+IF0Vh3RB0AhZQEAcScFaBw/flxlUc/xEyfS5NR+wQDcU1Gh0W4r7Pid81EuOUkEx3F+gMlNQSzaCCSkzVwDsRfwi/NpLz+dhRa4JOXcyorWvcDY4oIAFe3jXLsA+3pJW5cWI9Mt5yzMkwAD8Lilcgwb7ULL+AJZOJZzUeQZivC3lZTzs3MCcoAlJ1zAjvzjb/ptt27aQhlWKfI7AJA2A7doG2ox2uVYcnxGOxhH2wIAxNgxF5QIqJbS/ALAZ7SIDYc97c5M/ziO8qsJRQQmR3DbjXlHQhIA4Nj4eLF2rXZVbMIMKYnt9+EP/Ul6+KEH0z33vEffE9dde20Ra83qu1C3RxZsjcnUPoEosij/0//hf0yHj4Ra1nM7YhoO6z0r8OxmS9/lgp1d0KvrOVyFyY4eCljH+NPayw8mUB1iH0Mtr1++OzxHqgk2DOMYQ0Ns3lPSmm48VKMeJ9UYaLUKxaLXeDy4KRPf8LvW9+CgjpVtNzbSzMVpzQvmihXDVokyjwGgHMsc5Xzeo15/583MTss2fOb2xhofKa7hqGptH2xlV2KuqP/sjT+b1ldXBAAp08pd5jTjANznoctWrZ5e+nf+TvrO/+q79LBS8V+5h9gRl/XJvon2vY3H3krLT3/60+lbvuVbnvL2Pdn26Nf3xCzQB4BPzF79o/sW6Fugb4G+Bb4GLFD1cH38gZyrwOzqANCQZHc+6HIygCl25kFVHq9byTb3wwLL7DI4u3SwiJrjyqourrsoGXdtU62hDfBOxZGgQm6Gb775O7J1hssq6qhms6XEBLGxCIWWXEyz1Axgxqvq9rsplVtKA41m2ljb1E9/DvSTMiiXRV3K5IrWLSeGCACBxqmX6rVu2lgPxQ//iO/EBgUIB3BbXsIFc1N/EwuLpBioRzimu9FJS/NLaX11XZ+hyoPTNJulcg+A1+1tpoGBeup2NjS4qPLYRA20GqmFC2N22aXLADc2XUUijRoQqpXIpstPAcoc0w5gBOwK19FqbLky460TY8RQBHwqbEwCjV7VZTWOiiMCgNqO2b96m5IVAC0+um1u7VAEYpBM2bU5rExN2WZrQ67Ugm+XKQGz62oRDD5DxCLge6jrIoGF40CFEk8usUoQEm54AaPsapvVcmSp7cZG1XbhONxeGXMgoIGX4ZyVLKHAa6a1VcaSDaaVoQELHbuPjbcAXnYFVtB4AUtcdlNaWV0qVDQYk7UkwJjXolys8zjnJMFSJ0rFkhWFGq2KirG6+h/vBrWq3JOtMhQHstkGlGuI5I2m5kutJjCGss0bfScS4G8DwHDHLlUqAMAV4pPJRrViLPZOTAj+OTEANgzXviVtyveM7dEanJyaklslbrS0EUhH+4izh8suv6PGA7jZhZWNPRCNsjnuud/4jVpDgAYgnSEH0Mdx3aqup05gQT9m52bT/msOSFkKwACG8aJtVqJxzeEcIJdt4Th3tBlQQVm4jtIujqGsSBoSakT6QXmoy6gjrkdr+SHAgLJvA8bok11xsbXHjbrPnSHD75SugSQN4T0gagDJw0XbOIZz5baaH7QYelqByPXJcfhQtrnOKnzCdsA7oCjlAWgMNW1rbCzVZ8XtFcDoRBTONisFY69XJJSgD3pYlOPHAbh8DGVZAciYYyu7shpKcV64r7YVb7SziVszMRAvJZI+WI3bbrUL0MXDGYAV5/7ne+5JM9MX0/ve95/1HYHLqPvguRLfO/GgQFDwyGHN8dOnz6S3vPX/UDIdljjA0YpL5jZtxAZ2Y2fuRHiGcK01lPS6Rg1LFlyvX9uEeUj8O4C64v1lF3LH1hOcbkSyJFSOvq7ZdZ/yrOCjXsbT42HwT2ZnFKjNgVaR2MVzzvEWrUijPN4TjEax2m5LAch7zBEr/mgXddnN2P33e4yl69ADsl6EKOA9facqy/Sq6onrZnwv4LoequUcHxZ360Y9/aMf/dHUajbSg198QNcWVLzYkOsE8x8FIC6/tUYz/d1XvCK98EUv1kMHJS8hHEFFdf1U3BL7oZUfqrA2WI+s1dtuu+2paFK/zmeQBfoA8Bk0WP2m9i3Qt0DfAn0LfDUtUFVFPdFyoR9XVgBqY74rNStJm5VmgVyu9HIhOwsjCH71HJewS0m7AsCs4rJYblv1OyOzXR4pMeKWNSqJAUITVgU9gDa/iiYoQ21ADuJrD7RCtca5CupNXL+cdAJ1F+o6w4OifDYoJKIgOYKylsa/gFyhWOP36ZlpwTni5bGBBuSxIet0N9Pa6qU0N31GsfCsCEPh56y5bPjYYIQrcSgfVEcGnvRna7ObXYQjA26rTQB8gqsDachyiItUTUo/XHkdT482AvuAmSj32MQEKA3XXyAfasAAqfG+NlOFu2mArp6SYAA3ow+GfM06bs3lgBYqTMM9lRtqsqoysxir7MZ8+YzMeFAkq5dSHUBbxsDDXSrkhEJDldMr51XiATaawowlXxTMKs8tE1YEHCuVpVbzOa4ef8d5oQDEhNgId9FGAcs2NjtSmPEPF1xUfN1euIQH1MvxHLM7m0FexMqL8qMN4abbHhxNPWJIek5kV+BGHRBBAoBVbfYBeaHWsKt7jGm7BTyMsY01kZNaZNOFiiiCLgqeVdaxYhRawVmBp7vBwCoILBREetLgpB6Va1Kui3PsCij1XacjxSngCEhCAgDO533HxuMcu/EZErIhReVTruGAhosLC3LpJe6kXBMJzr++nr7t278tTe6bkk1wb0XBx2YcWAUkAxiSWOQwcfb2jAtuUAcAkhdJNNj8AgtQr6EaMpBkY4+yDxiAO++hI0dVNxtmAIDH0VlROc5wDhhnMBEuqYsCOEAGygXC0UcnTjCkMjSkbXazlTpKAHBIwMFZdDnfiRgYb2xL32mXk3hQDu3DDsSQm52ZKeChXYA53q6ykxMTcj0GVC0tXxJUjLhhm+n82XMCgLSZNgAnrTAEvNJP3mcMADdAPKvRiC03uX8qnb9wXnAxrj/xoMUA0MDJEInPaBfHz8+RMGNE59huVr05Ey9ghzKwhTPRWnnFezx0YYwMng2NrZCsqkcd+w3bqFySE9FeYkkKYi1pDJmDUmcOD0v9eYC52+kUqkhgEXFZ3/kHvy/4il0NGXcCQK4Bmj+HDmqeMG9/+3d+N3EdqgOhBuKhjkFvuCMPqq+O58bn/PNatNpN9wx8L/Elmh+SOf4hbQdyDg4NFvcV9MvqN45HgU5m+OGcuMaxESnDa9eqWeaFY1Aaym3istshFl6rmP/MI16cTx9Q1OmqmRWAdlFmrVlNODYeyUaq9fo6YrDqzxhfXyu5FhFCABdizz2us1p/LVT2JFiqKa4mc46HGdiRsaf+pcWF9N+//vWpPTCQHvnSw7I78TmtNuVvkucAABsDrfSaH/iBdOddz9a3FdecpwMANPjTtRlQWaulv/qrv5Ld/aDh8u/w/jt9C+S7mY9/5rNX3nf0rdS3QN8CfQv0LdC3wNeoBQIU/XVe26HcztKulmm4yMeZ4cJlzKSAglcCgNZp7ZTw7YSa2VlzBz8MHLULoNNxpauna7kMUaKuwg06Zw0NyBCx5KoKMuCZoUPEFiO5QtRbqw9IaSXoJ/AQnyvDH1ALV9kW8Cw2iY6Dx2aEWFbzJMaYn5fKiM0v2XBJkIHLGxlwAx52tdmzC5Jdz3qdtZR66wUABLpxLBtCbqjlgrwVSSSAdSgO2BToX6stAIkbmXqS3Y0jKUKoGAGAoTQUZctutCWkxV52J4on+RF7ir4r427Fdcm2l43lfkpSj5QQOgK5QgFZQrYoJxRX1VcVBIVqJMc83KHi9JiW514+B4mflWqdShKMakKdDMmKApxxucx4W2aKrTBDwUOfGzE6UbqpPfpnVUck1ihcY3vA5MhSurIC4FuX++zGOuA2YvIB69nMMZ9arXZqNABYAwJ44dIbgBGbOUagVgKnFmsnwKnsqAzDob7zP29EnXFXbopFVt4AfU72wQYWeB3zLsdCzJt9jaXUrDGf/AIAGlZjftQ7wfFKFWMB+K6gCow+5XlYJN8p4zBWP69CB6m1FDcxMjnzN0CJv9lgOwYg59jlkrJ2A4C8Twy54cEAYHYh3djcTP/ox388XXfddYILZ86eTbfceovqe/TRR/U+43fm1Ol08PChBIRgDQE7ULVRDqA/EjHUpabz+6x/lEZALNp+4sTJdPTaY/qd9wGFBg/0xwAMCIQyyH1Bncc1gIQeJKIAMnDtAR7xsoLNYApgwjlWsVEu9t9Y3wgVXzMAIEoo3ud8ABjttzsw7XJGXeAKkINjRoeGBJiAmk66QT8YE+q1Wu7ee+9NBw8dSotLi6nVbgsYksDh1MnT6eiRiE9oxZ7Br1WILt/Zgw31AIAA2Jm5WdlU1xz6lV09DT794MQqNtpOG+U6XA+3ZOaLoZ2VnlJu5Zhw2JXfOY56eHF95OGOVLY58yzj4hh04R67WWSUpVzqZWylFms2FD+VBz3Af+ZpZDJGAR5us4wLUAgAyMOjvXv2CAqePXM6/dZv/abqBwDGOi8TlfhBFQCQ+Th1TbiKozJ829vfkZZXVnUtAp6xwO02z0/H12QcsBU/DXccb89xHVm+3c1IusFntqNdqTmv1W7puqgy8rqVXQfbaWlxPo2NjBRwnjHwGBqCA/edkdlrip8jY2NpeGQsNZoDsqli8eWwHfTBCUBoG/amb84WbHUpGawBdFbwew4xtx3T0Q9BPI8MA/lmQ8HomLV6IALgWw1FqNsyPDKsMAHU4QcWzOGHHvxi+s3f+I20tLBQAECvcyd+0fjwfTDQSj/+Ez+RDh0+ous+CkCFn3iKFYBVAOjvLTIAv/jFL47+9l99C1zFAn0FYH969C3Qt0DfAn0LfF1a4EoAsKKHuYpdLs+CezlO3FUCWJRZsDa/cxmku9qwAEuqWUyrx1bRYxXmlccE/MM9MeLeVT9x0hAr6fwzjinVUL2egUj19Aw6eFLOE/tCIRax9bwh4H02JKH4C5ckgMfi4kK6cP6cEmPMzc6k8+fP6Z/A3tKiAn8rIH0tpeGhyFIrN6lmgATKwDULdYjcvPgbEEim3TXAUCQGAJ6NDke233Cza8vV1nGu2MT4/IiPR7+qSSvYcQQgdCKIQh0IkClYX7gk6wZdbqkBjACcjYHY0PpG3i6S2yFOBrpWnmWAo34HLY1RkW1LEFQo1XZl3JHFeCuxeSxj8IWyzW6s4T673Sm4xMHUWVMSGFRrO9V+XlklzJMuUwq3DCrJ4KD5G4DPmXD9O8ejnut2AyqsrK5pc87mmQ26Yl/JpQv7RifZjA4ODithTKs1mLod3q8AROZ8BtYCkHYLZmOcN3MF0Mvu1ZqvOzKARD/CftuTlDhdSlXxKEtlSBdKRen8eqSfURDEyvUgoJ8hHzExAyaU867q7k38y52JVcq5UFnRed0ZFPqnkiBVAKbP8JQhQQ0bacd1W12OvwEpgm4Te4o4Ys70W4WhVq4BnKoKQL8/PhoJOKSOTBFz8ad++qfT4Zw04zwZhA8dSt1eN506fVpx+nhQcP7ceQG3Nplcs5stcMFusI6D5wQhTgpCvXzGfDp+4mS67rpjCejo2HlWchkA0i7iG1Iv5/o42onai7KaA00pDXHP5ZoB2ArIHDHTAGvAEYM7uyOj3EIBysMFZw62+s7ux47Rx3i5DsqnLBILLc7NS92HjQAuTiZCWznumgMHpAID4pG8BBBCGw03UeEduCbgoQEZ11bgD/ak/44N6AzKBpvLqytKRMJPx69j/hjaSXWVE4bQL6uci+y0y8up1Qw78bLbtePhMZbVLLKUa9DGXAIiocDDnvSX87h2U69d1avJR7AfIAsbaXwGmunSwoLqDjfS9XREmazDTZSxNfzkoRDfXZxHDMB7P//59O53/z/KYA349nWbsnE5l5pdsWGze/iBawSNKPvNv/TLupYBAH0tMjD3dZ9+WiFXdXmmrYyD41iODA8l1qQBuuE8f1sxqUQu83NSrSluX4atY6MjafrChRx7NlzV/d0MQKQsQDo2wG5V2EWbJib3pZW1tSILsec1c8kKRMbDc0IPEHLCEH7SRsaU96v95XjszHwwbPaDGas4w507Cd7ynWtlYENJTWJu0Ear9HjgWKi488OSL9z7+fTpT34y3fu5zymmI/MdpatBPTZQXNmsAHzDz/5sGhkdU2KkKrSt3nU92b/Hg8N4KGTF6Ac+8IH08pe/vADlT3ab+vU9cyzQB4DPnLHqt7Rvgb4F+hboW+CraoHdFYChxtvNlbFSuQgPaoSyjMtdfkvl027NvjoerLKBXdopcEeW2stLKcFmqTir4ID8az3VSGCgaOHCBvn9EhiW4M/vbUejVopt5cx/Sn7Q2dQ/oBcualaZcbMOwCN+EptKfp+dJ+vtclqYm1cG3KVLizoXdQeqPcfFw32WmHGo2iKbcGTfrdWI4xeARAkDcqIMzlUCC9ws2yQR6aV9kxOSjbGx86YPKOiXs8mWQCfkX1Jh7ZLyAjXWVq27LfOztI+K4Sito9icXT+l+JKXLhuWyE6Lks/xDq1s4TNvxLyxNDwzSBJMrKfU65AwxHAI1+Eyh4ZGVOqwqgrQYEoWFMCUK69eAesKQKe/yxh++kyKwdJiIKzSTbdqySgvFHLlv0jMEWo74vMNNIB0ZLEMlzFcc9fWI0ECGYI3cLEmKy9x/ZoDUi+h3iN2JO5exLlS/8QpA+KpPTnmHu6/and4blcgY1bYCTtFmp5CFWdroNAUBAwoWlVPhrn4rITCBrABB8OcVZe1As7m8aBNta1wTy4sJ+M6CGh2p89r0/UHYIsOKQlIHo+d7fccqr5vlYgUN416Wl0jo3aoc/iMmGFsfFFCsYnnODbFBw8cEGB5zx/+UUJNRow9xdZshDKNc+0aalBgCIEKbycAZMPKNWBsZExudgOtAamUJvZNpn/8Ez8RwKzblTsmiTK4rszMzgRc2QpXWhJfMN7Ag9L1sialIO7A9MlqQNpipaIVY6EO3CvYAKSLuGFhcyvsOI/juGYYzhl0GDihDHacPGzmhAYGZY4PCFhzhlvmOvWMjgzpWufzeR+AZSgGtLK7JElLUEBib9qwd8/eNDoykk6dPJWOXnutYAoQxzHplgC0e/fk2HOn9f7s3JzGnfKJx7ogOBmZdwEuzuRrtRZzyC7JVQUWdgkX0yGFMbAi1OqxnYksONeqRmyNnVBAch4unNRHG1ASUq5hBtd0zuOnISI/7Sq7sLgo+1jxyO+MeSSJiGyyfqDDHGEuMx7ML9TbhIZgeQk4LS8HSF3jOhRxEpWReXxPwBSSIjUb6f/+T/+X3Mw/8YmPp8mJvVJfxrU23LQNAANSZRXqxF4BQK5dP//P/4XUrYC4SP5Dhvtw+2WN2+3bbp2GWFWbsEadTMPAucmYLF3S+rVykDmKHYB4I6MjCdUm9uBzsm+jomc9WDHIvGL+Af44hnZZyen5zxhhV8oNGBYuzIwpx9h2TuZCnxxbkPG2ck4wcHVVY+31abUj9lTsQkHTeHGu16XBoa9xAsNKXhV1OVYi886Jf6wet8IV6Hf+zJn0wfe/X2pA+s76cj91DeIBSwaA//wXfkEPpOgz31/VBxpFI5/kXwxRqZY+0/c//dM/Td/5nd/5tEhS8iSbo1/dE7RAHwA+QYP1D+9boG+BvgX6FnjmW8BKHG7krNZgX62bKiDUwIAAgDfQVfWMN+FAKcddKwVf8RvHsAGobtz9JNtPbas3t2IYVUVOBSxW3QBLWAA6iEQH8Srdbw2uYjNexuULGJddFntJCgyCoFMvG/pQEtD/SFiBKyrqOZRAADvF01tHibWSVpaXE+BvdWU5Xbq0lDbW17WJ4ZiV5Uv6e/nSUlpbXU64+hBbD2ZKmRHzi7hiuOCyuSrdHfV5IwAXbQUCNhq4QfF+uLqGPYjFQ1kESQ8XXcUF5Ia9cEMuwWWgrSpItQt0uCyXrwoI1Rj6kx0QFPeroH2lC2Z2X5Uqq4BxAdKUNToXliP7pd7WRujnLhvgEtSVAC/es+KrVmPuoYS0ArCEWJp3xEeswLoqRAxIVUu15s4YjtmlO2ed1fwXoCqVgdEIBqeRuh1iU7Fpjcy3AsAApZx0g1hXoaghuUUo9QwSaBsZc4FY/APoAfn0EwhaQx0a0K4aC7AKKa2sLNSOXkNZbYh60K5QtMsbyZjvnVRrRJIWuxZyjONO0daAtz1t1q3E4W/sR7m9DkCatjcFqxxjC7MDJ10W9Tl7Jf3yhhj3vSKLcc4K6mHabZ0AACAASURBVE2wQYCAEBvhCugDmClRSacjBZtc3xRTbriIZceGlo29XSJR8XAO8OyOO+6ITfvIaFpf39DftPXs+XMCBHabRV124403Ks4YoOF3fvu304nHjkv1xJrrbkVGWuo2WA/bRuxC6rbrKr/7+kZ7ATKjY+NKwOAswDfedFP6oX/4w2l8z15ttIkBODY2LniC66XVVjPTkf3T8ATlFYpA7E+bnXyCzT/9MWAAIFhdtzi/kPZNTqoMu50a2NIfbMc4AeFQAGIf3ETpJ+0Pt91DKpu2cQwvxsuKrEgotKa2AvmUfKPXUzmox4BfzAvGBAWhE2143mDbAEpJ9QE2KY/ygTONeigO7X4M3ALoYDv3FVhht2LmCg8eDBgBMBzPPDJU87hRJ8dRPu3mJ7aj70psMr5H123665h9Hg/Ny+x2auij63JWpsX3bbk+DLOoGxtgY/rupC0PPvhgocIUOB4bK8b6umPXq6/Uw5ih2Lz99ttlZ9pG26kPCIaNeU9ZrQm50NkM1+KcZGNoaFgPH+gHcwlbC5YKLK1LNfiOt789PfDAA+n+++9LB/bvl1swSjVsT/+wp7LL50zdzPN9+6eUBfjw4SPpJ3/qp3UtdDIfElRYKYnNaY/hI2VZ3WW7ODOu3JgHBtKpU6eLtQAEm9o3pbYY9FEW60OJaOo1PUShndjAcKwK92wfXfcaDR1DO2iX5wTHULeUi/nhn7NDcwx10wbeq14vfW3gPO4P+Ju+e5z4yUsx+paWimQ6jr3p5DSMtRK5DA2pHmf8JrEI8f8MCDmOeV1kD263iqRl73/f+9LF8+fSB/74j9PiwrxUjkA/2kQ9PLQAAKKSntg3lX7mjW/U91AzP6x4qt1/fY9pMGw7f/zjH08vetGLiodPz/w79X4P/qYs0AeAf1OW7Zfbt0DfAn0L9C3wtLWAcE7epBoAAE68WfSGpYB1lThpAQUDEGyLz7att+GegdKCl109q0BQG06p2ZypNGCQFDrZPbZQ/OSn4GZF4KAAEAEZdRx+rRlO4D6I6xKbAt4LgMmT9IhzBnggfh6ZbbnZxuWWJ/vAvPmFObnKXrhwXviFzRrqOrsmsrkjJlJvc0ObKOp1+epsjl22sb6a3RcDTmILueoqSUYtjY8NywVXEEUbxHgfVR92RcnnNtPP0t02mBSugQoNl/tmt1sr9pwB2BhJPw1SFIPPCrbASuUrfpdqLydpCDfMitqTp+5sZHNyEMPiulxOQ00XCj5NtAqMC4iHqjFJQahgdjvWid1wA75ZGBY3/flQnYuKJqv8CnhcJtIIdZzLDrgXMehCKbcBQ6y4xKodxHZUPwmy3tEmCEiEMobNMa63HeI69oC0w4UbegExK+WFV3Io+OJfZO71eMk1U93JrsKFm7P/rioMd8YYJAYeANIJUMIuAu8CxlGP128V4AtQAgBrAMAyph19t5qJsoAlKjPHsTKYkbon1eTSzfCx4QQS0g0pQzKgYUNLed6ksWlGhROubV1lgWYd0UZBceakMhpHP5aXVyLZC8kTLoUyxxtvXDtxWaQujmWTy0aYtYlLKRCMv1nbAKfnPe95aieAjCQZwA65u62sSBnF6zxQbnQ0Q4yG1HTExZLb7dlz6a1veUt64P4H0rVHjwq4o4JlI0651B8PPUoAaKWfM+T6YQp9BcjgRjiQE+CgALzlWbem177udWloZETrCgA4vmeP+szxwDDOBaoMDw0rgQjXSpRacsdthjstx1n9gw2cBKSqwEP9tYfYfJ1ITGGoBDDgXMbIbruonuKaFyo1xh84NTo2ovmHnRgbwzwDFqANbQLQ0X6Oodxwdx0RdKDfjqFmIGNXV45z9tzI2HtI5/Ji/HAjr8Y1NPAMdedakSADNSAKMKuMI65qTQ9rHC9NCtCc9ZnjnMkYGEIb7NJLf+QiPTyia/bSQgAiq/iAhNjNbceW2ItjsIfBCaEeWu24vjOeznDsrMLO7AqIIQ4d6iwrDxkr3PxPnzmbjhw5qrr4DNsa2Hr8A8iFkjNi/NllFnVwfLcB/lm/ZJ+2ipHrh+bF6EhcR8isvLqaPvD+96c//uP3pYcfeijdeP31mkPYBMhGXVLG5QdtJBbBFvsPXCNQduedd6XX/dAPR/xW5thgqwCotq+BK+PtB4YGYswjgy8+GxoeSRenZ0Ktm9WEE3v3pqXFJb0nV/Hh4QLeVtcfkHhufqFQvjJ+zsJsEO5YfswFP7ixujPWR9wTuJ12W2ZOcd3B3o7FR5l+iKLjckxAjKHrZ76OFerOhYUCfrL2GPMqhF5ZW9X6mZufj+uVk+bgdo5yL6u25facQ4NwzfSDk3/9v/3rND46kj70wQ8qmQgPF5jn9Ie2az5mBSDJgn76n/wTgduI/Rr3frbnU3WT6wdR/o5jbgDLn/vc5z4t2vdU2aVf7+OzQB8APj479Y/qW6Bvgb4F+hb4GrIAAKQutRuBpEPpU1XfcIOH+k03tztiqwUkiOQBRWwzJ/OoxtTKT9F9s+gNMjeklGv3nkYz/nb8LwPGcDMBkJWAqEiqsdVVtlngW4DGOC7ccFa0GcXdlo0PMfWInccNIk+72XDNzc2kwVacL3c1Nu8R3kbt4if9F3TLGyUPfyTL2Ewb6yuh0KuFEk//shoPtQRuVmwSKV9wLyvz3CcAJecaeEYiC/uMOhNuJNUowGfeXAWhw1027CabFYrNnOKEcSoQThXwBRLsYfN8RGnhgI9CUIUyb8e5jmWIqimDvthw2J0zq0CL+HoBoqwWFfISLOL8DMCKukpgFyAod96uroZlckDHDTmXkOGeYWPUl0FaRUXnzcJWaqTlNRRkkbmUjbFcb1E9ZGipAOhksW3gUh3B+uUGpXEihhPzLmK4aWMvdWZWDG7FXNzpWlxeQlDBlH/lMH6VLMCl8q/qZrxtvEiGkpVlgnM5SQZQnTUFRODFvFLbM1RXwg96UGumrW6Z/APbeBMrOyku3aDKwC7b4D19zipZK6wMOzAfc9oB69l00iYHwY9smJfS+uZq6nRyTMreljbrU1P75ZbJpntsdFyqIWwKYHjWs24TMACSsKaI8cY1jM9wRQQQ0MZHHnkk3X333YWyEcXSC17wAo0za9+JC3C5Lje7nTSNump8TIoo7HXm9Ol08MBBwQ9+/5Vf+mUpAG+84QatZxSAQCdsxeZ5JwAUVDx/XptpKSZzshMDPQBGa3AwroWbm+n2u+5Mr/2h16URJcpIilk3nOOIOeYe5ypr7+CQ4uCx5vmbOrA3sAhQRluAQYAD7ErfGQdUYkAtrk97xsaVCZV5AqygbD5zog7s7Cy8ADzmBnahPs65/vpjAvi0DUDF/GIdUQf/OI6f1G9IaajCDGy1cf3cECShnc4G65hodmcEtjDGKJScxGJ0dExwmPZaDWnFGvPP7rO4mSqhwtCg6sEuVgAyByMj8IbgGe9jJ8bJcf2YH87eGtfxcP8lgUu7OSA3YmxHucBIfsdO2I4yqNtJWpiXgGnqRFE+Obk3DbSaGrNnPetZhSsvc9kx3JjTUtHt21fAGa2t9mCanZ1P+6b2y24G4wZotMfZZTmefgC4rA4j5uvCArHxBgRLUZpq/iqOXFcJdoDuo6MjCWUZsIs18MAD96d3/v4fSN1+zdT+ND42Jpt43vG7Aiz0eopZymtweEig93u+55XphS96se45BCLrZQIa7OQYhcBs5i7wk/nm+cs42N0W8I8CnZioHKOHmJ2OrjFkmLYSjve5F7DK0MrB9c0N9ZWHWKHcjjiNVlNWlWW+vtstWCrBwUF939td3DEHrRSkTNrC3OLldhgyci8g5elqZHq2yk9ZfNvtYrysqsYGVidK8bwRcSp5SBDQlYcnPFRpFe7Avt4oNmIjHu4AfCnzR/7hj6Rbb745feTDH9ZDScIa0Lb4HtyIOc23RL2e7rjr2elHfuzHNG7drYDFvJ4OAND3lvQflTF9RbXth19fQ7fs/a58lS3QB4BfZYP2i+tboG+BvgX6Fnj6WyBu7irKrIrMyrBGiiXH/8oqPT8JB2w0GygG7O67XT0ElOIm11wnXDQCVGmjkSGB/7bCLCCDP8ddcF2wjRto3O64QSYpxsz0hTR98WxamJ/VBgnQh3oP91t+KoD6IPHS2Bw0QimY4VqAzpS6nVW54OpmHxfOLgBos1AlhTIpVHscw4350NCgfjYbtTSxdzzgnB1TFRct3Hz5JzcwAGZ+Ai8bSC0Y5ww0iN2TYVl2A7ZtBDUzEDQ4dDIEw62tmgFgRUdWsfk26dyOjM9WgFbRXgkLY/4aaJQgsHxfqkoJAkI7WMIhj3FPCqlCsKdOV2pDbVYo9HLNVQgIYO5miOdsg9UMubjmNlAgooRERRpKQMWFyy7Is7NzgnooydiMEmsv7Eq8vGZK9XYaGGhrPDWmzYi5FG684bKr+HtSpBJvriZlFspLPi/VfBXMqnUS7XY8w2qii1LtGHEcI+ZdzgqdFYDavFj5WCBcw0xfW4CP2UE4283rCzDFK5ROjGOokPgH1GMdDTRaqdcJN/qqy1gAw1BxotoJcFXGfLJrHC3sbK4peQxrzZtwfZ7XqSEIAIQNMhv6iYlJbS7H94wp/uItt94seAUIwu5sThmrixenFRPx2HXH9P7x4yfS85//An1OfQC3ial9qTXYFnxg88o/+ky8OJI+0BZgCzHLUPIBiNhEc+7mxqYsW/zd7ShGnDa+OX7hpcUlKZxQ1Jw+eTL90pvenC6cP59uuuFGwWumoF0SDaGqV35sCMhA+VYFCnbJHBvfo/ZxESEG2x133ZVe/ZrXpLE941I2zs3NC6AxiIrdNjkpEO24dFzRgB7AE2f+xRbYmZfjl1lB5Y09bSIG2iAurvPzBUDiczbRwCZ+dwIQuykCo7APNmMd3XgjsRB7ahtjCAyx6yJ9NLiyAo2+YBPmAjEuAaAAHMPiaqINK6foh2MLYmPB5K2AyUBpxQTMmYUp24lMcC319Yv2OkablX58BoQjTqDBo9XvVmpRN2Uy5+wmzXtyR52YTPMzs9sAIJATG9F2gCkgwvEOgXqo2gAtoRBbTGNjuCvXdCwKLOa1FY2UwboBehkg+qFZKCyH0/lzF9LISKgPvd59TlWZRp8dD5Bx1Xdpq5kuLeNiDowPd3iua6wR1IVcGZg/E3sBmh3ZHdXfA/fdl373d39H8+7QgYNaH7QHuHnzzTfntsR3PNdf5guQfmZ2Nv3gD742Te6bSu3BIbUBt3ESmTDfGAPmsDNKC1JnpSbzz+0u3JLlPRDX/ipg44EbtiNsAGriuJ5HBl67j2OPSOIyUiTHoHyOcQxKu0A7eQs/aaNhHepb3Zt0u1qjUsRmV2Fs5XnIOX4ZJnNdpJ3MCcac860YtBrQP6269nXP8Jo+8hnwlvd8X0YYEI09D20U3oSvl3gAxL2Nr++vftWr03PuvlsAkORfXC/t8o59BMD5Dk4p/e1v/470ile+UgAQ9TvQ1HDxqbzT9frmJ3PwM5/5jB5EGJY/lW3r1/30t0AfAD79x6jfwr4F+hboW6Bvga+yBbhtxp0xntiHSiiUTc6uSow6YnRlIJAVctoU6Z47YrtFPP4MoMQxcqIDbhSVxbQbboqolYAnuNMqWUYnbeZg8GymcbHFJYsNARtKFAanTp0UMEOpMTszIzddYvDhGjs01E69LRJmhILO7ky6Mc3uqs3sfijlE1lw19ekZggIlNLwYFNJJLipB9iRMGN4eEiqCMBGqNrobwAQXoJ7UixSDS7H4Zca8CUr8TDQluOpGfBVs80G4KzXUB6WmUir7tR2JYxhL1NTGKnRnOYA6izHy9uu0qvGPtxt6qicKqC77KCI2Vd9yl/9nS6yiSkBrudAuCozcdiECwwWCs5qEox6atbbcqGV2iwr9pysQjHypMYLuBcuxrHhk9t4r54WL22mzc6WwF64NjHXmGNkkt1KI8Oj2tSw4SQAvdxJs8tVp9tLrcGhwh3N3QdKAu7i2HBHtXuzNxyh9sP7NQO8HbYzoAVgBhi1SrFUK2pUs4vtTtNb1VgqGD0LyiOFXbNClvoCmBAXciBnlw5lI7APVWo1k65cejuQ01oabIerXLgnlzBQ41qLrJsBwskUHWqpSEywLjdi1nMoC3tSYlHGdceO6fjxPeOaA3feeaegwl/+5V+m66+/QRveixcvpLPnzqbb77hd5aHwqtca6dprr8vxu9YEA44du15lfelLj6S77nq2log20FwDRkekRgFuUK8VWkAwYIJVdxGv7rDGgo06G33iz7F+2aCP5ViBM3OR8MIKxos50+3gQEvKv3/1i7+YLpw7n24iLqAyW9fUFsPH3TbFdu+0UoVj7Mar+Gzttq67ZEZ97jd+Y/oHr3qVVH8cr6y7+/YpXhowZWLvhKCGAaDj9BkQMQdwAXZiBiv4rNozgFDSjYMH5MZs+GUFIHUq7mGvJ7hJWdgVGOTkEo57ODJMltOaABVt4RzHd+R3zrEy0gonvg9CkVSXmhYAaHdbQ79q9lzs4BhzViN6PtL+S1kBVYCh7ApptaPjuwE0mMsuL+K1rhSulc76axdo5g7zhvng2JHVuIgAu1Yz7AdwwDbMQ8csxHYo2hz70XHhsDNtBQACrw1E7UZMXU58Qj+VoKOSEbYAeCQ9WF+XOlkgiAdeQ0MaM7ueUraVv4w969OxMvk+RgE4Pj6WLl1aToNDwxpn+jA5uU9ZgRk/En2QwIrvzemLF9PDDz+U/vAP351YG+OjYxpfbAV0v/XWWwv1PHZ+5JFHQxnabMhV9Wd+5mcV31Ku77jQZwBP3z0/rHJzXESvF3/3aO7kBxSyxUDAKNru6xhKOPWbECf6TugWmXkF3Mm6vLKsdWY3YSfYcPIOjrHLPD8NwSnXilGO4Xfazzo3ZPRYOLkJbeN85hZzpciUndvs7M0cw4s+YlO779pt3CpDh1Oh7/zu6y/XeN0L5YeswEBCLPj+xuuL6+pPvv4n02233pr+y0c/mgbbLY2dFcB+kMJdx+r6enrtD/1wet7znx8PxaQuj/u6nQ8Gv8q3qI+7OI//xz72MYV6cPbkx11A/8CvSwv0AeDX5bD3O923QN8CfQv0LRCuLeGKEhvUCAzOe9xE85Sbn8oWm+PaySUYMJZdP7kB5oaXG/eV1UiIgQqPm1UgAe44gD1uRPmnBBory9pUbPLe6orOVUw9wYRIeAEzQrnHe10F4A51HeBDLrg94ioRlD2ecPPic85pNZtycaOt9IcXcA+XXG7KA651UyvHCQx35wAowD3soLoBLFbU5eQHwXJychQnOckqBLsQx9P4UGUY3UQsPxob4Af2A8QDOPlGeucN9e432HavBbBxE17Ncptry0DWG4crzfTIoLsTHG4HVgZ8hlh2hwLWrK9FIHNcqULqGcAwNgpZFVjLmWlz/D5ciEJRVksLcyiJIqaQlaQCfDljbSSuKLPp6jwl8IjkHO3WaEq1hupn4xPgLrvgoo4inhx2jtlRJIwJsFtmufWGUm0XsI7MsKH+8LkZcFoRi7ttjTljsBtl2nVaY5fjD1YhqWMY8jPUHaX9vckt89qUjtmXj6EwntYKL8MnrWP1PStbM3TnmLBRuK0pluH6pgCCAYNjXQE6cIXFfZL1iqrJWXGB8yRjoF6UaqxdYuhZ8YKaiU0um8mz585pc8zn1Pvggw+lZz/72aEWzAkrrjt2XWw8Z+c1diTGwA5sukPZdkDnPvTQQ4KBVpMBT4bIZLqxUYAdK4acPMFx2SiHNlEvgISNOkrezvp6JIgYw+V2SzEAUc/pGlevS70H4MDV87FHH02//KY3p/nZuXT9sWORHTvHb+MY286Q2Bt5QZQcH9AbdcoXOBwelpqGvwGlL/m2b0vf933fpw32ZreTLi0tp8l9k4IMxC48eOCQYpY60yiJV7CT4QnHAfCAU5TpZAgGt8AOoJTdoIeGh+RmjP3dfsbPWYutxsLmzAPK5DhDNdRnHqtq/12fYTHHO7ZZNeGGM6jahVGK6Qxyq+Viy53JGbR+u5uyDa7QZIA1gKaf/LNqS3Anx4KrAkXqAqLQT/rM31Y3Mm+Bqcxd2oydgaGcj/1Q8jF3NjoRZ473mVuMNW0yaON3r2t+p412s5crfo7Da/Uhfxv+0H7GxuuTz2iLv8OAn03cWHPCDsCN3cGpn+MNnmgDvzMfWd/6Pl5dTnvGx9L5CxdTexBl+6DUtLjgT0/PqB3jY6OClTywW1tZkSv3n/zJB9P999+frtm/X9cGA0AUgKEmju+6kydPReKWjXWpa9/85l/K8K+dFnBJHh2VndxGu7tyrsGW1cl2C69eB7GFYY9hPz+xM/CL9b65TjiPsCnv23Y8VGTdh+IRl+wlXcP4WyFBarVCncf1xA9HvL4dO5LvYGcP5icv2sxYUAZ1+uEKa4C5wlryd7PVeYbTvO+ESfGgsozLbCAsm+TvNz/AjXblewzdosTc2uCBaTtAoVWFzOs/+A+/L4D855/8pO6VUEhjLz10yPFE+R6ZW1hIb/y5f5auu/56PSwD5kaSq92Sdz0199QGgB/+8IfTS17ykuI77ukCKJ8aq/Rr/XIW6APAL2eh/ud9C/Qt0LdA3wJfkxYgEQOIQU+Wcww7gATKLmL+bLC5XFlW3Dw2kwvzc2l+bi4tLS5qA3Fx+pyyifqJNNALYMe53JwTXFqBsgGIThqSE1yALdZXLqUa0LGL0isSegwMNHRDirKPG1p+ovgjYQBgj5tUbnq5ccZFkYOAEbj8xI17Un24u6DyETTM8eak2MsgpFnnST4JFLak5LBCihtu2myuplwVAo/OUpxdXAFKjjtnIFgkRjGQibh3Bjr2cA2lYCaWlfiKcd8e7qPVG+xSeVcCoeBLASH8Km94r6QKDJil/1cC3+2ZgSuOxDqmbIOz+pagrrdVSwMt3IQa6h8gr9MhoHk3rW/gTr2Vpmfm9D6wjuMD9kWSDmoeHRnV3wJY2ZW8qgAkQUIJ7gCNwC2/FMUwj29AsFDr9Yo65KJbZPHNQcuLhDHM83gvlH5lLDyrZmITDYyOGJX8K46XgrKQw8a45YEOl+1QDvJyDM2doDfmr1oeY1IZTNel5VJ1na72P8e8DHfjUFLGWkpSVwE+cKPVWmgPavOJEo+fKF2vv+5arRvWKi6cKAVPnT6tdgAJrAgCdoRCqRPx9Z7zDSoPN+qTJ2KTz0Yce11avpSm9u/XphiABugbH98jO5ItFnWZHzjwOUCKlzJrtlqRoVS5U2pSYB04cI3G/dFHH1PsPjbe09MX096JvYx+oTpjzBxz0Ko7u8Zx7XKmWAMQyHDEIEMFNa46zpw7K6WgFZVSAA2PaIgefOCL6S2//CtpcWEhXXf0WqkHue7QB8ffsyum1X7YHwBA3XYL9LWS6ygKKmzMEBPUn+yV3/XylyvOFq7rEfdvn8YRd1ySlxCXjZiEKANHxyPpCWU7my39AwAypyPZxnAGzaW7M+UePHRYCVAMYAxwHcfOY8I4UlYVUEjpt9lR2XYtNxDhb+AHP2m3Y+k5fhpzCwBCe1m8VkvxvhNBeK0p2cYomZpDhUpZ9EnXeSlgO7rWtwbC3Zh6aRtl0i/itAFveA+oQeZj5hfHnT17Lt1w4016aADUwmbMIWdipd+8D/Qz0HO2VcV1PHBNWl1fUx/spglEYi45S6zBnOPz2RVZauUusWdbWh9OXmL1pG0BmLL6kvXFvCrAIskd6oSRQN0b1zCOZa7TV9vJcSFZZ5zL+Co7dmczPXD/F9KRw4fSxenpdPDgIYGwmZlZzQ0UpweuuSbg6vKSQoF88YtfTGdOn0r33HNPOnniRDp2/fUqi3YxP7kOhOtxXKQefvhLcgvmskjyn1/4hX8pwD/QaqcNVG7NlgC+wZsyO1euYwJ4FZdvhxoQGBNcC1jn7yp+WjHJdU3uussr6hdzzvCa+wKSsCjpC2OY1X5WX2J/ymW8sCXj6hAHdidm3OgoAJBjrdazCpa64yFTGVvZAM7jxVNOXP158Zn7wu/uexVeynU7qwa5V+pu5ph/+bofIUPixYNbxYDUg9BQFdIW7Iuamev4n33iE+nez31Ox/ghjUMWaBxSLZ2/eDH9n//215SYCNX8QDvGzONUVPgU/mKV6Ec+8pH04he/uA8An8KxeCZV3QeAz6TR6re1b4GnkQWKzfJOkYY+2KmqKRt+uaZj92MLL8sr9jmXVMhFrm6cjASueNCVW6zt2JdrxVc4MlevdfdCfc72NhUl+e3HWfTVNDYxknmjf1ljoB6Xq6+2H2bXTb9bbdTlNT/euXF1u5TuonGc69z+kw3Ulx78otR6bLSXFhe0WcLNFvdbNsY8PZerG8q6BnCu4lbTI7A/cZYC3sWmLdxiAQ5sMABpQAP6xWYZVR1lAPQAfWMjQ6md1Sfc3Dp7rZBR5FTQTzY6vGcX2wAlCm6TY77FBoibXqn4ckbdUP/lmIPE9co3yFJk9VD5DKRuZ2tHEhSrD6wSc9w+qwz9E6gV9UfyknBXxQiGN/QZLVwo3AIGajVJNZfnVm6fwZ/7ZmXf9hlUqvOkayMTbq1UoJXDXT2uqLUybULBiftxlU5uB4AobCIGHqCH5rMxwTUMqLSx2U2z84sRgy/HzKvVGqneIFD+gH6Oje0R+DP829J6iUGtwrBiRecEGm5H2fdIrhHXxGx/lHc9FIgGs6UruuL1CdbFtcu2DeQZL0G6vDnbCfcMBJmTmiv5JENCH+/4Ux7TAq7mZVf0sRIwvYS5ZV92Aj4fEylcdq7f3IFaSotLi9rY0l7UWMANNogAt70TE+nQoXB7xcUVkMRxbOylemm39A+VLrAAAIJLnJMtoAhhHZHhFTc+YqVhss99/vNS8bHxrTeIt/clbR6toqF1gDxegA3iKtIufnKdkTqwHaq3448+JpdJ2iwlmq4LASTpN4qqQ4cOagweO35ccA7XUUIDSKlXj0Qjrnl8MQAAIABJREFUXLc4xv13xln6y4YdVRNt5G8rpAIgddP83GzaOzmpcoCf1GGFG/UDQYba7fTFBx5Ib/7f35TmZ2fTsWtDtciap09AIubKTgAIOOCFQtBKI7cJkEgiCanfiNG2uJi++XnPSy992UvDhTvD7P37r9G6A55+0zd9k2yCO+aevXs1xzd0jY0MptjN8QAFYzMABNDQPscpU2y+qanUHIi4ZgbetNWghHPs2mvIZ7UVfzN+VUhh1Z/dJinLAJBjKQsbc45dkbGfQN3QkOYa7wP5rHwyKLQCi/MBFBzLpfzsmdP6PgESAr6cZVgPn9Y3NJZzs7M6ns8oB+gKtDp+8qQSaADEUVcCyKzYon7aaRdmhawQsIv5yRyS+yjwMWdxdn8ZB0NmynFMRKvzqNvlsSawqd22AU5WqNll1/PbNuIYJZIANo6Oqp3YlrYDoeySzjyxYozMqHfddZfgPPAGYM2cPn3yuGK/cc61112nEArTM7PpyNEjaXEhkkvwnYkCkO/s995zTzpx/Hj6kw9+UJ8Btq16w4YA+lC2xffxhQsX9TCAeyiUlv/8X/xCxFnlexu1dk7QETERI0mJlZCGoQaAdpN1DDw9qNtYU//pO+PDubQLyCl32q2ttLhArMUxxVm0+y1Qc25uVhm2fY028GOeWCmIXTmHtlGfrlM5DmCo0JOgmBXkuuxvRVZfQ2F/N1jVuM1dWW7wociWkjUD9eL6nzPtUpaVifSfcUb56WQkXp+6w3Cs5uxqTxbniH1Yl20IIXDv5z+vB7nvec8fpYcffEixkrnG0z8nc2F8uAadPX8+/d7v/4fU6W0J2g7mOImGqbvfiz4573rsrHbHBZhkT9jL4PXJaUm/lmeiBfoA8Jk4av029y3wNLCAtDMSxmzHNt5illvNSmMLluRfrkypvhy/ylHESkXPlWySCyrb80SBo/u3A08V5e5W8ZfDarFDBh5FhtMSmvjmR8IXBcMv21sqqAKo8AQ9XPa6giw7b8SsjKE2xz/xpl5PXJsDAgGAKjaffgrrDY6eqOpzbugiPhbBsyP+CSoEkhCEAs03fSgS9CRXgfc3I/lEDUiSN0122esGWLALaEApBdTLN6Xhjsp53IlhCz/hDRfT2NxK5dLFRYlA/GS1a0ipd/bs6bS4wM8z6cKFc4qjh5KPBBpz87Opt7mR9owMpWbeyNEHgyvazubMbReGcJ05mUB3q5NW1paVJIOn7ZwvuEccPSXKaMntCsiAO45cd7dyAoyseiJJxOWwvAow4/NSaLUToF4NTIdLjF6OtSY+VwFCSqIRKrDi0Aqo8827VYTFTM8AsVFHORjuxOGCSRbFUKpFPWFHoEXMmYi1aJVErR7wNFZDACG1RFA/lyHQmVdvToIhzpgBYDi4BvDbCfBiDclHOjc9oFi44AIZcJkdiOyAPdwuN9LSpeV0aWk1ra7hulYXIEXVh6IPsAY0CNe0lrI7br+alFmFq/Hrqllstz9MiLO9cSntHcDPQKUEvqWiQpCYGIbZfts3WCSnsRqOOFrtcH/KG4OAetEf/x7rK2LZ8c8bTceV4m9v/viczXIoTutFtk3PLQMMuyESh8qbVNehjWs9Nu387rhPHOe65CpWq6fpmYt6DzUN57NRBNjdeOP12sgCMZS4getNo6FYe8997nPVN5RauM++8IUvDLXZ1pbUUmTUJf7fwsKi2u9YXUAS2uJA6gBBNn3EFaPfAK+j1x6Vyyrzis8Vyy67zxn6MEf4jDrJ2MrnxJ4DxAEh+PzcufOqhxfQhM3wqOLfxTgTD3RyYkJ9BkQePXpE7WdjrqQbeePP5hm7OZYcMALVIv3gM4CAN/ZW5fDgobbV1QMP2jA8PJIeevjhbefhIjcyMpyG2oPp//t//zL9q1/8X9Ngq52TcQxo8w9YcJZf2mZXxKJP9brsY/dWjz8QieQVwFJUaHPzC+k7X/5d6VWvfo0gCeoyqfMGB7VxP37yhCAVyUv4zhKATFuFMo++01/66thznlu0BXsbAEYm1RHBAGcdNbCwu3SEalgRvDSgoG+OdYeKimu73Y+9bqzG4SfnK95irttJPHgf11OQPmrOSAKzLrDGsdTBHDVMZP5a/cmcAuzR/uMnT6Vn3Xa7jud9u2LTX2eLBW5Rfq8TiigryIkBhxrNMSQ9d9xmvvuwlxLGZJdiq8FoK9CR+YkbutWPdvE0yDRQtIszkJLzNF+3ktR1KPhoI3OEeW3Qx3vAcSAP7cZ2jK+zHuOSDoDjodfxEycKd2f6x9zX2E1M6BjWw/U3XK91xxzl+sH3EvAbJanc4ll3QNgcz5HrglS/nU3F50UJ+x/f9U4Bo4999CMq4+iRI7qHwmMAiElSD/pMO5mfrKdn3fasHLe1lt74P/2cvjdC6Rbfw9w3YHu7Xlu163ViMEf/HevS4yjF5d49xbxh3BmDcJHlgV9DY8h64Cf2tFs6c23qmv1yZzV8M6w17A1wFmETHH/P94b+vvA9o79v/CCEn4yFE9tYIW1Qnr/hZTvfw9qN3vPI8Si95pgj9D3uQwfShYsoeQ/JLrxko+VYs/HdwTWxrXu38bHxNDsTWb1//dd/PYDue9+bFrk27t8fMVNrEffy8NEjEcaD+45aSr/y1rektQ0epjqZSNzLGsA9Vdux6vc1Y4cyF6Dt79+nql39ep8ZFugDwGfGOPVb2bfA084CXwkALD25Mvi4Cie7HNPtpnjL2SMLgrC7mbar/wq9zbaDs1jmCnberiiKXfvVEGXZ1quhQNxHSyCzPetoiLwCAJIpNWBOgDDdeMiVaDUNNFtFtrheTsQQN2eRDc43mtWnqioDhJKz5/mptW9oSnjTS/VGxCjzppSfoQRqJgRmUj3l9ygH6EerFUMsu6TG37hgADxzrDD6JuCX1WDEPut1FZeFG0+UOZRlMAikjCQZodQD6J0/d1YxXrh5ZjMyPz+bVpaXBEVwnR0ZHpSLbq1ud8dw0RU8JZkFADbbFOvGJi7DrBxQWk++c1wmoJ7jEtUpf4w4N+GOE+d11Xclyshwg3PD1bKMiwdX1QoQ67rSDCmVT3noL5ubEXHtaq+s/tsxVQP6yM9Q86M67oZQ/qljizhveY5mkNjZ7KVmI1ySCzhLQgbiFsolKxRkdgmMlsbcyEK4AoAa3lXBvsFZCdBKVVu4VDuBiMcux9/LcfScPANQQcw3Ng4AIeAVU2+jgxt1dg8iqWkDgDuU2oMEhB9UkpJtCr4UikepAoEvzmL7FV6dbTOvzbisZDVndleyq1G4ZhNfKsZcoEVrKlzfWOtVNYhBRBXGuZllTKaNQsETazqUJK7DKgJfcwwkOZaNFEpINuze/HnDT3toH5u1Kpi0+seuWL6Esn6BUIYftJPNNJsyZwHldzbdbFzZ6OybQtHXTWvrq+oWrrURx6std7w77rhDbaRtX7j/vvTsu+8u4CabvGPHbpCCeXk54ncCSWg/AAA7y92xXhOIQe3kJAVs9O1iSj9xH6wCQK5dDiLPdcquuYZ4jqnWHmyn8+dDiebYaxyD26ayFm92FGqAbLW06/SpU+m6665VfwQssjszn7EBLlzzmk2p5QyM2AjTDkAIbbMbHfCKGGgrl8LNDzDxpUcjkykbb0Aa39ccR/s++1efSf/mrW/VXCMzqq8fVwOA7r/BV1wnAmzTB7nnaq4008raWvqu7/676bv/3t8LiAKcEwBsC8BSDyDDWUWBAgYTlGkIBcAzrFUstIEA/HZvZU5IGShVZjN1KjHqONa2EjzO5zNf7eJIm52xFCXi0sKixpvjWYP8tBu35um+UJ7yO3ZmTYQKc19aWpxP00CMgwcLl2VsRR2RjGJSZaNKYj3QdsfZG2gNppOnz6RDhwM6USZz1Pb1POR4JyhxHwSVVlakRMX+TgzD+wbYPLSiTMAJ/TSMpC7bmO9kruMG6waGVg6yjmwr1qhtKyi0lVILlVWvp/VHv53MhjpYZ4wj52PXgHbh1s1aJRv1zTfdpP4u5DEXZG429TnnCYoPDxWZqOkbn4fis6YHhaiDsQUZcZOSzczKXobsfI9PX7iQDh86lN7+67+hbNgAQNrLGgMEo7ak7Y6faRd/oDUJgVgreycm08/87BuLLO3xHRzXbkNDPzCxWzpznXltN3HqcMIQzgOSArvsKh4xW8u4efSTMqr9MdxbvLSkxCfOFm01q9eoFbBeP4aa/kmnHD/ZD5X9fVFVAFqZ6PsJf8a9XyPVUnsgHixZ+Ui9zjiNHXgZKnINc0zJ1mArrayupKn94drNPSoPDhSnLz/IkktzjtlJQjTuFSnr53/+59M1+6fSe997j+43jx4+Eg8NNrvKvg5UJAxBrdlMI+Pj6ef+l/9Z2X8b8gSI7+engwtw3G9H/GquEbSL64T7/1QDyq/wtqh/2pNkgT4AfJIM3a+mb4GvNQsUapudDEIfWB5XUa/ltwulkQyyC1jLhtqprLncfo7fdTUQV2qCdp6/s/1XKyUUSTs6Wqi3rnRmHH9FvLOFcq58EmwlTukmScZPgFIoc4BM1Uyr3OgAKxyw30kXtsdEC0DqDT+/OwYTT/hxA+VGjBs4bqxQ0JWxXLqpORDunQKRivmUE0Pg5pKVYgG2cAPBpTJcXXUTmtsrV9iNSIixurqizQP/uBlbX19REgzi0XATS8IMJc5YX9MmnJ/8W11Z0U2w4GJW7A00aqndrGsTG0+lATkERV/X092xUbIehqsf2RJDSRdwLpSS4RJr23hjDLQiHqA3lfTTYDBsGcCMn5vdCPhdVZcWbrwMfE6iwXkan4qrMAo3VGg6+8txvF0uHqEKvOqs3faE+vIn1lu6qb2au/7Oal2GbyyVNCWPv47NYBDFH8owqaQyYJRbal4RAl6KjZcViEVFVtDFz3qdDeKW3C0D4AXEE8DrJmXARYEoPSAJL1D35Rh7vAdE0BrMsQoBfE6UUWugAGRu8z+D0KwW1PEoE3Dtxp02j5NUGyGoLF3jrz4GV7vuG8BbTRHzssyKbDBolYUVr3YLs1qETRqbJsddMsSjLCuTrOQogFxOkkH8MNZerOG4XlAeZei6k92wrMqwsqnVZgO2qrVupQiwg3q8EWUjbnAJyHAAeNqPe+7o2FgaGhrW5gW3WtrLOsdl7znPeU5RDjAAZQNghbWOG+RhXHZHh9VO4ApgjXlHbDFnvTX4ue/++wW2bJdwWz2kzTix5rxJ5njqlwKyosRCZWMAYaUPEwFIByQxAMRG/KOvofA7l+MORiwzFIDECfOmmHazgaffTjLhZCO0YW52RuAOGwMijxw5nN2YZ7O7IMC6XaiH2OhzHSO+FSoxu0dybaceAAIvARAyHK+isltNg8PD6jdZS53J9Py583KNQ8XMNfMLn783/c5v/3t9RwA6Ym7WrqoABKY45pw3qp6TgCmSIKDk0RzpdNMrXvm9SgTCukONRYZc5hl9xM7Mr4hRtyUloiGdr90GdR4rwwrDOf52IgjGjO80f+/SLgNmgzS77Vrd6e8K5p/mOpmKL0xHPD8yq5IUI2eJ5m+UZ8xL5jsKPYARbYjfj6b2IMq9CwLdvAx6sJnVWNTNPAFQCHYtLOQHfszVtSJpjN2dKcfxzuyySfsM9/XwK8fdw42a9cq8oB6/Hy7r4TKt+ZljxGE7/gGerORjLjsJCMcDLQ2Fq+CTcWM+AM4M9Vgndi+16yrt4H0gNtcEA0nqM/zG9rRhajLUs0pyQlnL4WZtRZ3VjtQrN/T19eKhAA/leGhIf1B7MRdRrk/PzBQu65xP4qwLJIbZvz+99Vffkh5+6MH0+c9+VuNx+MhhnT83Myv7OuOz59vFmel04OBBzWfiLf74P/6JIku74PVmmRTDY2XIG4lK1mRb29gxFvlbcf2IETkSGYRpB2X6Gud7NeYex3Jdqt4DoJYG/lrRp6/vrAw30PO9lr0tKNMu65RrEFZVvfra5nXu7xDHwGTclAgGdfJa9N/KRkNr5pHnlL+PnLGaenlxT7e4tBDxHLMHDHYmvqIfdNA3x3iNe7G4F/6pn/qp9Ny/9Zz0e7/3u/LOuOHY9brOrlwiIduKHsqgLkYB+Kw77kg//KM/onu01kA7Z3mOmLP0+6l80Re7it933326LnNdc1IZf58/lW3s1/30tUAfAD59x6bfsr4FvgYscHWMR3D8q8XXKw2QJVNViyiBw5cDGFffnEtZdEUFVqWyXQgN7pvb4uNtExZuFWGtrqzvqqfOJsSkDLDvGg2VvCkXIFDILiBHGfOMINLKFIorCSqHgSjLMVFwf5B7RQ6AXFUQKrC/wEk8MZaSqAVwiY0/N4MAMpR7wC4nyiifAHfTVo8MuJfSzPS0Ngu41xJTjxtuBWffWFfQeOLr2QXUwHBrq5PWVlGuRAwn2oY7SACQHFMu4eZLFtwAP0qUITesAWWwbQ/UUl0Za5tFYH+5cimxRhl7L26EthTsGeCh/m7FJpMbvRK+6jZYw4C91S6zbA1KmfnN2XEL9ZbcaEPZqv8oPw+oj4nYfqU7ahIArCZ2KOfc48FKu7rZF0WUICmA3XaXFfqPMtIu5jtVaBQjcFYJrC3rSF0nTWB8lm+q1S8lusgbCdUHQGZDmrP11mKeKQ4S8fBqbbnWAmEio2f829jcTN0urreMYT3VpBxq6Al8KPA4tyEX3pogot3oAzwKTeT4iNGesk2lHXqprlMDZPAqsuzm4+UiWyB8r+Tsrq9K/3qX6IhxV268yvUf73uuWFnh97wh8wbMMZLY6BkWMuZWW3hTxpr0Zo11hHKlGoDe8ZU4l/XOpt3l8ZONt10ayZJLfCtvOtkQG654k8hmhLLY9CkY/taWNqtcH5599zckkpxQJxk1n/e85xXg8bOf/Wz65m/+5kLhhQskCj+7aQJg2FgzL1B+AOUAXrzoq2PgGUZ+8cEH0w033lDYFKByzf5rdCxzzC6NlE/7aCd9AZAr4cH+/QWMtLrOqlxirNFPNvD02wCQvzmXzS5lGcwBhOIhTLifGs7YBdBJK3iYQcbbqal9WhPYDBvTNiusDL4c78wJK3AXRlXGphnbW0FlF1Paq83j2rraQjIN7EB7b7/jTtkdZdrkxGQihhbfH5/6sz9Lb3/72/XA5uDBA3nN1a8KAO0e7dh5nr/UKTXTeLhGO8zEP/ivX5We/63fKiDTaJJYIBSqvKSIm5jIqtJaZGjv9WRzyjBo5li7lPO7Xdntvk7fsNe+fZOhON9YLxSCfGagi53tsmqQZYUt9r3hhhtlM2LGAfAAUE7WAUygPQbT2J9xYEx4UQcwFzs4YQvvMweswAL2OMMs7fU88QM6qbuWl9PQYMQMNDzkfLtbG6hXVboGgITBcAw4u95ynN2kmb+AcgHoXk+u1457xrWAeUqdXGd5H1vxPvZ++OGHBSPoD2vREJS6eV92SlsCLWSeNrSw8guICCzHXrQH29Jf7MXcZx3wExWn3dypFyUga8BgBFvQD6sm7RKuubIRSUT0vVcjfAfhTHqKK4pdZJNBVOC1ND87o3iV//Fd70qf/MQnFHsRW6HuA1CfOnFS10YrjimTvpP9Fxdjvt/u/obnpO955ffmxEg1qZWXV5cFsKoKXdov99ypKZVhmM0aUsbunOiF/nJ9AIR7vJlDjIHnkO8FOZb3/X0SfU4CgHFPuT0b884HR1Z+c76vlaw7/lY/mIc5Nl7VJZgxwiZuF+PMOrDrNucbdgNPDQkpjzZ77dIeqyId7oCHEtxr2j4RZzjpuuGHDfp+zPdbJFBDMc915A1veEP61hc8P73jHW9XyAUAIHafnZ7VvQmqUG75L62upld87/emb3/ZSwsA6DlUvV/6690FfOVnG+qzNj7zmc/oOxZ7MOer3gJfeQ39M7+WLdAHgF/Lo9vvW98Cf+MW2BkB8IlV+LgBoO5Xdu62UefwBO7LP4XbHaaUaqMrtnrX7JNxdKCecOO8/LCd2KCihMy/0vd6o60MoSovP33VZj+XjtpCsEXqsaiRG5p4qkpMvoh/FnAwJ2HQzVwo1bhZ4qdUa9oYRTwXbpCk6FFQ5K20qaxm4abqzRO/E2cHt1u72/LEHNcbNlOrK0vp/LkTqdkM2RVZNbVxbkVgfQGwWlIbaBtPWlHX0T+5Jm8B9VYFALlB5mEq92rtNtksCTYe8fQcSw81Cm0PWyn/ZaptEccw3Lt0Q7YVij5sxeZOT/cVI1GSrUh8YFdfPeGtJCIoXIGzm3WGShxfVbzFeER5rSbxZUqAGOBWIcDjprpIwBBlFC6fanue0yV/qkZ7LOZYSZnK+R88Gsi8jToX09gus+GmEqq4eFWBEwgvwGvhKiLlW66HLMP4xxZwLSta8zGBO2sR30hzTs7UYesM/waabE4IzI9bZSetrgGVImnDxgaZNIGQuGRFcPlQobR0E49Sj/oL998i47DHo566OVZg0budSTSySqkAoDmuoPpUD8WogG2Oo2clHupA31x7vsUNf15L2Y3dfX1iV73y6MiwvB0CUg9z2Js3Qx7WEa+qSxV/V1W5dnO0O5dd8+xa5rUt+Le5mZaXQrHkGFtABsaAWFFs1K3OwOXVsZvYwNHGyX2Tit+2vhnub7fffrvGkPK4PrDpZ3NHe9nMk1TD6xGIdvMtt2qcmZv33nuvzqdc2ggQxIWXDS9/h/ot4t9ZQYULcKoHwKdNdr+jDadPnVZ8LrtwPvjQQ+nY9ccK+ykLbE5cwcbSLr/UJdfXWq1wbQY2cqyvPfTlSE4uwrUY8FEFgFaAUZY/8xijzCM+mcra6kn9NT4egNDwiA0+47+2uqq27J/ar80v62di36TaClThuACYm1JEUofHyG7K/K2EDcPDhasgbVXG4xyfi7VI0hTKOoOy8nDYmdiAAJARxcrrpP/ysY+ld7ztbTru8KGDaqNh65ViADpDsMFtFTQI4IwOCyAA3nkA8OpXvya94FtfGIkBCLqPC1+GPFKj5ViC1O3sr3Z/ZHCtBMMWjANzxTHlDFl4T4B4P9mXe+ni9IVivVmlZkiFHVFsUh9zhvexKS7mdz377jQ4NBKJHqamVI8VgFYEco7VfXZ5tuKO+HS000lnaL/hHu8b9vC7E0TEd1l8r7FOcREnqYeBE3PfSjJDZ9k5q8gYa9rPv4XF+TQ0NKgkKlb3UqaBNvUy/yZwMb20XKwl+h79q6WTJ08pviXlG4xTtpPOMNeAiNgQ2zIPDHpQhzfbrXTuQmQaxi70k/a7POJyGsL6gQZrAVijRCM5Q7P7Nb+woLWIjXDtJAYe42L3ceaH1XTE/9tHdmrd+zT1PUNSE8pCmaxs0GT4BQQtLaXu5mb6kw98MN3znj9S7EDANACQzOGPPPyliCGaH5wylrS7MdAUTCRUy3e89GXpxS/528oeju1aPJztddPYnnEdC0C02tFZu50UhTmLfRyfUYCL718epuU4rtin+tDHD2asEOOnAa6/Y/xgyQ91Xb8VpAaa1QdOjhfIscSRBJYFUN8nm2EDKYxz0hBfk2iPE8QwfyhTD6MGwk3Z3xV+3230vTHj5lAXsrOSnnX0IECu97q/HUjrG3HNoJ2cw0NlXoSjAfqiyv13v/Zryq7+R3/4bs1lsppzzvmzuOnvi4cO9Vo6d/Fi+qdveEO6/a475enQbJShNgwZv9Lv/q/GebYRPz/3uc/pO9ZK2XiQ/ngeI381WtIv45logT4AfCaOWr/NfQs8TSxwdQXS1RtZxvfa/biduO9ysY0BSOVLbhdFTvUr8HI94pVdkAvEt7NMA7ycsCAwT4aAloXEXYtxS0YvhdOx/uZTsqgWR+UvayCVoF12aQ1AkxVOWYEV8eZQtIUblI8pAVcoTAK8ofRDTRUZaXmPG0tuto8/9qgUHRfOX9ANNTH1Ll1a0oZaMX9GhlV3ZL/N7r05c+hWbzO1moC4iH3HZjiULVEX73HDFbHaAmjwxJ2bQ24KhwZbaXi4LXdd/gb6Oc5gtxftjMQc2e02T5PIuBvCzUYtw9EMqYCZii3Dk/+8wVWiEW5K5W5N4suIcSb1HyrOCr0t1JUZxvoGyht490Pnp0bqbobbqV92D/bxfrrO575BD7cR47OAvdvnaKk0C9BnQJTpYiVqXrn+ynM8t+RabJfY7GofrrCRYMJt8g126cic65MCLTbi3gCU9ggF3kaHGGybaXUF5dOGNvHr6yg1w313+RIKEYBzN42N7ZWbFWUODQ6lblZeVBNkGLIFsCzVGQEU3eZSMSn1ZjEvKiQ1rziDP/VRhVYUirjCoRbNDJj5VED4SmbnKN643yOd1zLuwV+pDFCuxJE92vPK9bsWb9AMne3Gy+fegFjtawhu1ZtBXFUhg7IGMABMY7NvCMb7QAxAABt5rg+GWkArjmeDSzucYRJXUWJmcSwbfpJu0A82hoATICJ18Z6BFWXSnojhtz+tb3aUHZNNGQo/B5qPhBdHC2UX59NGrV9cY1FEESuNhAKbm2qTkzXQ/0cfeUTtpY/EqPzSl2KDbjCkBAOHD+VrYcTPQ4njZAqUYTdQ+nZtDu7P+8cfy9l4UVhubKgt1M25hk6cy2YVOxiOYQdsCQwJ+LaWVpRwYEzHcj3mfNe7sLggMDDYHkrHj5/Q2pqYnNB1S8q68XGNGfYAFmEfKy45jzHjRft433HlaIfj5QkgdroF0AFYAaY4BrgEaAEwcD3/0w9/KL39bW9Lo8PDikvo6+zVYgAaRNIOyrTLHPWSWZUYqmy2AwBupO///h9Iz3/+CwSGl1eWBZhxEee7iH/ALh5IMY7YEPc+x8qjTLsJUx/z0hACSAq4Yix4PxSjh7SugbDYh/H3mgHSMhcpj3lOfcwZIAdlMp9uuuUWqZcvTocLuOPnGQBzHONkt2wnbmBNOAsw4MkxJGm/XBazmpF2ci4vxpd5QZsoX3Fomw0p76f2xbqougxjE861olEJcjY2ZEMgDC+Sj2ADxsGu0Qa6KC3X1wKWcDya3xOoAAAgAElEQVTzibFjnrN277zzToGspSVidwb8xCa33XabyuYYZ5NmTnEtYB7G93zEfGPdju3dIwAIWKV8K78YW+zNnLYbspWN/t6yuzHXJPpGGxgv2qhr3jqhQNp6yAmIZq14faJAw1thP9BNWaDjgRPxP0lqQlmKszk0pMezxArkvuHTf/4X6b33vCedOX1KMTgPHT4sFfxjj6AIvUF9MHjRNWtqn1R2PPT6wde+Lj33G78pjY2NC+ZzQ0XIAmIUWuH5/7P3LtCanlWd53PO+b5zv1fVqXulcqlUguGOMw7dOHYrA92ibc/0eMFRVKRFpWnacXS0tXWWa/XMGh2nUVxKd9sjgroWRAUBIQECAkmggaRIAiSkKqn77dzvl+9yZv3++/m/3/udqkowSEji+bIq57u87/s8z35ue/+f/97boRTMyPTBDf1iVqMBcR3ocgBCNvIS8Fhmf5oJJsZjdgVGNgLGiIW4JcGHxyX18DV2p2XsCWjLLuSsR4CYrMPch3ypt0Ho8mGT24Vs/F7sPA64M2uR+3wowfimHT448KGX15Bgr68rtjJ6pwFAkl0RNsChJuQWnX9vAqIC6l24kO699165db/vrwIA5ECHa8+ePpuuu+6wmKCdla507uLF9Ju//dtp5+6J8HjICdN8gOZDIe/XT/df+sLzgrAZylY/MqJ1wuFBnu46bZf37JHANgD47Omr7ZpuS+AZJ4En84Ar8d6uWverZ0GNS4XLlKl1VxxmRSKLtgBqV/EULheccYX4Kn8I+O5qJ2Vbjf6tTVBEOTH4AvdrZTYOdlcUYjZfvC8KVolSKtqyiUWAMYFcGaAQKMWVuGrkYOTEbQJwqW+Q0AAm3YYyzJKtDiVsZmY6Lc7Pp+mZybSxtiYX3Lm5WYF7tXowIxqNWhoc6A0AyqyjDDaaEcUJK0oTbQs2YsQklEKKe259XUw8n/iinKLI4XqMcgZwSAw+lCteTrChNucT7GAzOguy3ZtxL43ro/icKTajbU6IEizISBTiOmBMGvSzwWnGJHHiyEjKS0RBMeBCaTdoV/RyVq6i3u1uwmYbdlfIthr9aPDGdWUEEHDcAKGVdAOASoa8ScKUZmkIl2PgtUZMMZra3NVjBLVcWNuz4BYx9HLWWwNtBgHTZiWtrSLvcPfWyXuDTMVNuVWCl2GoEFONfxhsATYFCwWQb20D4JeYS30Kok7fixzZjCQ0lMXnxaUVMUUwGus1Mjf3pLWNtdRMEbsxz/jcBwCdOeaegVhn+S0xHpv0W1fMjRhPWjXiyvxQ6um+FYBIwpmiQAZWV5HdWQlc8jgQ8JzHn55aAva1WmQ3fD/zqS7MGJ0GV2NMtscAtDsVRhPGM/K3gSsGFn222YyMsNntDOYd18qFtV6X8c0/u0salMFIwlhiveCZBo8w5rgWoMqGPWAC8cswNjC8OSxQLDtmULMphh/Gh9z+azUZ4ny2IcJnxgZgAr8HaLND44BxAjhDve3O6efRf9QFY5o2MMepA8AKzLH+IVxXazKgAXcswzOnT6t8uSRWu8VkBhCz4QagAeigTN4rEf8QecB4c10NuJw9czYdvi7YgxhVAKTUxQceBth4ttmEtJPPBk9db1wjAUYoDzkDAA4NRfw4AI8C9CEW2VRkrNy1ayLNzS8IDKFc6oA86HMHuDdga+ankwMYSKEtvLeBznMZ6/QdfRSxIzvT9EwkjKCvlJiBLKg5C/vHPvbR9PY/+P10YP8+HQw5G+8TAYCOeShjPzPPVW4GAIdGhgSCAGoSr/MHvv8H00tf+rLUqQQUM2pzR2eX6s2eqsyzc7OSF9mJAdXMsqOv6Ru72ZrJaRYTYBYAFfME+cCWifE8J1kaAGRs8AzGsscVz3aiDMt0L0zJjo40MzuncW2QxUALz97KXtPBVAYtaYvjvVE+/YBc7DLJ+PC8dmZinq2DuRzTjxiRu3bu0Dy3uyj1k4v7xIS+B8Bm7PM7MuGZyM3MVpie3ONELWbHIvOujs7IIJznB+sE/Y182AdmZ+fSyMioxg9MP9YI5OasvsjE7rdmtZnFy34yMDSYpmdm5BJK2wyeUp5d6amzk6rQBurAS2Bh9gpwwo6ZqYgTKQYta2Z2vXdiD55P+fTXZQDAXZEdl4NU9ibahls6L8dUXFtZSZOXL+mw6OL5C+mjH/1I+sqXv6R5eODgQa2/uADbtd+MbNbZg9cd0hxbXFxKb/7Xb0k3H71F2ZthBAIwwb6kDQCinpMGEPlrQNgHiWbzaV1krJDdPYdx8ByzC7D3JMu7tQ9GnFVkYJCccvgdmXuf4T3zDzkwN5S4JSfkYLxIXyBsSxVX/QCczLpjjMe+2UoqVdZ/DOSZoW6wj+/NBrQ7MM9xu/08viOe9PDQoBLUoK9IbmhTzUgyZsa8DyqWFxfTQH9fOnH8uObEsfvuS/fce3cbAHjysZPpyJGblXyo0l1N03Nz6Xd+7/fEVMUrIMJhtxj7T3Xf/7u+j7HOWsv8o68cE9L67991edvPe25IYBsAfG7043YrtiXwTZJAu2PuVhitnfN2JZVuUy68V4JvJWfHol3tdwOUARLgSpV/eRLwjwe1hfLLIF0ZlGsJseAVleTa3ppgE8EAcibiFmAYjMDMzCuxh1pgoGqTOiok+qgrxtLqyqqCGi/Mz6WlhQUxRJaXFqVcYaSur61KqSF5Bhu+TrM3SJSBW+WSFCKAwIgz1yEArttJPDIbkN/5B2+q0gUYgltDuI6hKMLCA/TD7Zb6wTLgOYAjKNMAH/yFaSgmXw8A2GZmidQimUhtPbvkBrsNpY6Xk5QArsRnoNPov3KW2VAcW6BLJCEpQclSwOIz3qbOyGolWa6ojgeTE5Loc44LF8lPwkW4q1MqY6mPI+OxX3Gi386aaynWEXtRCmGbUtjK0gzLzay2rQqwAMhmZEwuj6xy5tvIENyCkqPsMu+2zPwru7THffMLS2LwBZBHXERYoZsC+gD+OjtwYW4BgAIz+Z16i3nZJQMcoAow032p/tvsSMvLawLAcduNIOSV1KgHK9IAIFl35+bIlBkGLwAgxtb6xmrqqlJPJ+pwW92O8pJWlkPE92Pt2Ey48Lb6r7xGRObs0kqS4/qVXao7Nt239FmUF2OnBURndD/AQXXU1vXqyY5Brr00O96hXKHIODgwUGSQFWs1Z7TEqEOxt9HObxi6M7MzMsCI/SNG76lTcp3FAALQw6DlOoMB3IehDtsOZhUtuXR5UkaQWWsYDxjFAFUG11w37me94bkHDh5IG7AqKhUxqgDUxJjJ7pI8zyAk9aYOfEa+ABRKJJFZmQBjYhTm+G3E/INR4/7gfkAMu0gWbrc93QKnzTjS9c1mJAHBTTcbrDAKd09MFCCNXe66eyPrKfLCgIUxhAsk9XQQekAlAEAOD/jesclg/mA4AxjaHZc+wKgOQK1DgBRMRrFtcnIOjDQx7BYXdbixY3xHGhgcSEvLy6pHuOdW1S/cA7PmwsVLeqaBJscIg8FDHwEQORMtAIQZY2Zslllo/G62qNhTtVqRQGBhYbEow7HgABo4/PnIHXek33nrf0hHbsKVu1sABADREwGAALuMNeRkRpCBDQ6jhkYGtdbA9GOdwQVYyWA6u9LFi5cEltQ26gKR6B/idcHYYw8BNJI776VLAqN5rpPFlJNZIBd+o98AAOlvwEDGF/Iug6LMQwAw5gz3GPTzOmIQRUwpYs11daWFxYhDxm/cb9AeOctNdXi4CHvhRA0A2MrunFJxjcEp5hDP4V63kfHKuDDQ5yzHAFNKXrCyUmROpU2MO89fQGjATq6hrYw/XoyhIzffLBdm6g/YY/CeMQsDlAUCYNBJghSHbnGxYNuKHUbIhpxIhGdQvsDjoRaQ5rh2tMHAjNxaqwFK+1DDLtt8Z9CRehtQBwykbyhXACms3Z5uvR8dGS2YsfSFnptd26kPY8LP5dliAO7eFbEoB4fS2Ni41g0l8sigEyxb9B+SkxHLGGbx7e9+d3rssRNaz/bs3SOZXbpwUfPcrDn+KuzBkZvE3IUB+L//0i+n/QcOaq9k3YdBWG+yfnYViSU8RxxKAXkYEDaQxzzQHtWMmMlrK5EAxCw55GsQ0WxAx4c0wOcYomvra0p8YtDS7HHWJ+5h7BrARYaU4RiEjCG5CufDY7vouiwfKjserNmDrqcAy6wbUi/GvUFI3hsI5DqzXl0mf2GuctBs1/KII4q8+gS883KykfHRMR1+9/f1pr/5xCfUz5+99970+MnHdA0MQMo8/tXj6dZbnycmKMDs8tpaeuvb3pY2GnUBguhNnueW2bV392/8L15LkZ8TDhng32YAfuPl/2wvYRsAfLb34Hb9tyXwDZSAT5DKhnRLGQ4gB1DBQYZRBsyyCEZWZMoqP8cgAkpWY7M9BlkZ+LM7axGjLLsiCgJR0Tw7Eg1Y4Sm7bHqjzuShKzz1xNIDwCn7cObMvtHGYEVh5HR2hXIfzw8AQPT7zgiibCAIZVH31XHnIRgzsZxWxDKAucA/lBOUzuXlxbS6vpRmZ6akzKAMBUuiJhCOKqB4AlQFc66hrLJqf64fSS0i8y0JN8LFF0Aksp11pJ5uGDMAgRW9x3BTnLVuXF5ATGE9xfMo28Ch3G6zx2kZtNwKlsKALKIzlhiQMSSvBqK2vhcHEAD1ailwi36I68uXtPqA+rdcqD0NDP7Z9diJOwrYxuAOiivwVW5/y9UWcMsunk7YcbVJBkuxlUSDKzKeUVxcgHmAT1fEFMTNO7LcmmHIwI754dPs/Mwi7iNg7GZaV39vpqXFWmrU4+SeOIq486kbcjy+7h6U6ogXybMDHM3hJHNMSJWUQUyfouuvMj/TPQG+XdmbHYpThoKP8WR3FBgPrAkCg+Wu1is3OVyfHNRbspIB0GLTYRiE4r8aiT6ye1IEsw4wLGLumZIX4K1jX5oF6vWJa/muvy+YQorZ2N3dSpDTR8IMGCGtuoZxFdlwg5UQwbTLrlTMEUAmr3lcg3HDy2ub3ZwwTnhRPoY6xhwGLM8cwx23rzftmpjQ9wAPDuBtZhD3mnmHbIiNh6stsqBOJ0+eUhtf8IIX6Jn8/sIXvlCGG3XCeKNOgEheNzB+MNQBXeoKer+oaxyXiXabcWQXQmSKYWzmhmKjXX99quVsrYqLt3+/fhcok1lCBkwcy4p20e/K4rt3r5L70K4y4Ec9H3744XT06FEZnDzDAKADm0dWz5HU0xuuYhj2CiyfgVTuv/nIzRro9JOed/PNytqLvAA/xsfHZNQB8lAGhi11OXXypNpipvCjuFYdPJgPYlZk2AMeAdgt5AMa5EnbkRsvGFJ8plz6S4ZoTvgAUEB5jpcF+MB647GCjML1PkCgUYxXjG/ihQ0N67BBAB/AFkZ4rVYke+G5gAEGsZCHE43IWM97mF3XIiREs2BYAboBzHrMIhNcKQEA/+q9701/+J//kwDA2Ce6xH03I5LxaOO+3G8AUd6XPQZpK/tWb3+PxqHW247O9I/+0T9W9mfenzjxWPqWb7lNAKBjysF4hMk+MjIcLLiuTiWRAIyhTY45aBCUPjCjyTH1kI+z0XrdtQspY0Vu0KXMzI5N6oQGXGOGG88iCYjdbRmfZgAiA8dUc+IAgzc8K8JrAFqESy/XUN+Ig1ot+hCZmdlIuQZcAeh4D7jHGEbGdum3vLgXsJExZ4Ywa4HWhrm5tHNXJOpgPXHMQJ5Je3i+54Tdd5Gl2IU7g227srZarOl2O+ZZZizTHrtoB9BGCIhYW7U294bbrl2dkR1l2q2ea5wEBLk4EY4PQMnOTVuQp2K4kS15fIfmx9TkpNY5gBHHYWQsE9NSc2Tqcjp4+FBaXV/TwRVMRgOtAoCqVfHJFV+5UU/H7j+WHvjiF9MnPn6X3KeRI3MFPfX0yVOScTDgI8ax1sB9ewWwsX/9zM++KR04eCji2m7CYB1ItUZk0i3r13Y/dpZlA/aWo5mSjC/iLU9NTkl+ZoDajZffDSAiT9YsHxzwmSRO6BE8n2t5hQ6YXWqzV0XrYDVCcvDZgCPgpt9zP31kQL3cJu+LMd7Zz9FNYy/2PT7AcDuoo0NIuN+RqffwhYX5dPjwdXH4kRnO6EDEM+U7g5kwN1EnOUBHD/6jP/qjNDczm+6662NpdW1FQPmuHTs1B86fPa/s9IpButlMw2Nj6Rd/+ZdTZ7WizyTOc3/Z5riaZvh0fWcAkHUPuTjEB3L1gfPTVZftcp59EtgGAJ99fbZd420JPG0SKG/iFFpW5BX7riPivln5ByQgqC+bvNyRNupynWAz5l6+l/soSpH+tUcxY6M2wBMbbBjx5VhZMiLkegZTKVwNy8ykAIByFtYMnOBqHIoZjKFQdIif0gHCkUE1nhFZ4ZoFKw8lkPqipIsRpzgl0RbcbQH0ULgwGkiOgTsN33FKjpJ75jQGesSsk0tsJeoa9WskkqGur61IwTRLRICG48RtbooJCLtvYz3q3tMdRg1sPeTAX4J5hwsbwcEB92B3ETC/FmCgQC7H4ivFoxNgWH6ZtajeziBgidnYQtECIJILdJkFWmZHXQsAjGcLOBSD8moMqihTimnG4NoBtIAdYRC2+rvlTq3xJUZGQ+ChrjHProin2JE2G7AUPeYyyyxTwTy2Azjb6iIc46TW2FD9it9znLqYK+HC2wLgsgIt91rcuWEiApJXI7utAt83pZTj3s1pNq6zTp5hFzGeF0kyelJPlYyH3RHDSPOArKjB4oN92NFRyQzGDP5J1AHsBbAegLG+FehnoDJAyHLyELMUC8ItY3MtxqbdsmRMZLdUjcF8wn/x0uXCmCwOALguMxwwlH1iTV/BTuM72GVWuBU3KWcytjshAIQzR289aKBNGFswLmSUrqwWSRLkrrmxmvoHe1MDFiZjRYBhAJNhyOFWHuAev9vFnGfidsVaJmZudt0D2MMQA+zh+QB3joNnkIXnYLxi0ANejO/aKaYB32O0ADwhSydv4FoYfQ7efuzYsfTSl7401xcga0Zjm/tgTADM2RWNNmBEUTbgWBmUoa5VuTXBYFpoAwBpD2sa19jdEVnaRdhuhYeuO6w4kLTV7kfUhXIAIGD7YMQiJww4DDwDYdQTA3qwr0/97CQeZlVgqFJnAyZmNHmNxNDHBRSXLtZmM1oMgMEoBBiBWc0ziE8GE41+o34G1mBPTs9MF4AE8n7owYcETjqWFffefOSIXIkZIBhbgJPwTwFQ6426AAa7zdpN23IAGDD4RrsMiOEWyNrCus3csotduMWF2xus3XDVXtZ+Kdbm5qb6WokYMrNbYEAOs4CMqKNBLLOxXAdkRBmduOc3iJUWWXQZ64BZGJFcKzfB/v6Iy1pvpD//89vTO//4HenWW47KkAYgZTmhLwGerAMYJKYcu59uVVioP3vT8OiwXIBJCNHT25f+2fd+X3rZy75V4/L06TNihcIgpj17d0cZJGCgrX0DfWJ/Xp6a1Fhl7DAuHCtS60d2uaVOyMEMyshOPFoE9TfDiDobfIr1I8YPMjeoxVx0TDmuN4DFe/qQv9xj0Jv+cHZb6u84fmOjI2lG7reRqIJrPEeRD2PY89YJNqgHdYXxy1pInQ4eOlTc6zkKyO+kOcwtxifrgOPmcR8HLcMjYwKxkRN1FpNvdi7tGB8v5GXAU3EHq9U0efmyEtPQ+SurKwVI4zic1vMM1NBexqrj85ldhm7VXammGYHxcYBE23wYwnfOkOvEBvQv45o+kju0Ys6uFyAh4BNAF+AS37PelNcWsl4ja+p2afJSGtu1Iy2vrkiWHFSxLnCPARQOfznAZS976MEH092f+nT6+MfvkpfD/n37lZRGa8K585rX1juomw45DuzPDLmu9LNv+lfp4KHrBDayv4ebbOhkClUAC3aLeynt8dx2DErGNX1JHyILx72kzqwVbjfPRKaU4/XcmbA1Nvt7JT+78xbrQq4Pz/PBl3V/yqW+Lf0KMLC3AK+ti7ktBiH53slAxCLNACsKhq8Jfa1ZhD5wOATGJO9ZY8x0pvyV1eVEIij6T2tmPkjVYWd+cSiudZxQMcr63Jn+n9/6LdX/Ix+5U54n7NEA2rSXLMATE7vFqichzMHDh9NPv+lNqaMSyabkrZIZj1vtoafNKCsVZJkx35ETe255HS7ba9+M+m2X+cyWwDYA+Mzun+3abUvgmyqBqzEAXaGIMRanh1L6ARw6g0kmozkDQ1YKzORrgSnEBwm/XH9nNpIISSW3UUEzW2LlCVjLWSDjBDMgCkA8s9rEpstgWpykhnJA/QDw+IQRFCCD/MekjAFqcGJ4/vy5tLS4ICWLU18x+eYJzj6dlhbnlQADJh0KJ/HuxKwAQFTsKlxMg0lI3fU2g2oGKBV/qlFLm05Mkd3+enq7Uzcsn0qX3BzsGkjCDANjMAMjWUgL2KMEsQVzsg/qFDH+crKJwrUxAKpKldh8HHG3A3fUr+WI2e7abCoYQFAz0K88JL5W8M8AYIBRV3tZcQEAsvtvaxwFYAdY3FnK7OsT2fJ1GOdgcgacy4osAHKFLL5GGPWjk03EmIxxQRtbTMB4fsBmHV0VjfloUQBrBqLKUKrAtAagdSuWXqPZmaYuL6Z6I1xXGJPUKcAmEqJ0pf6BQYF9ZtPGCTxQZtQz5kQZoAzQLtx4ww1XMs4x9VqyzuOyiCFokDQuJ75f4dZc3FR2N44v67CvFhfT8MhwMfc9BhkWYg+kzTQzOyvARmBHAeqn1C2X4Wi7g5tzP25lAQDGibuZFdUKrAHmXGYW13Fhj0QeIZtWPEetPzqgCIZfOTaSXKxqa6nWWEv1ZgDr4dqU42F2dKXV1TW5bsWzU5E9E4PnukPXyagdGx9Ng4PBHOMfBgpzH9YJABcGOYaaMkJmUBAZcB3Mp1tvu01AIPc4RpZdZzHWAFAcTJ/2wfDDRZIXfbu+tiHQA7CRsQBYBQBoIM4xmTCkvU5jmArcw6WpIxUMQMcbQ04O6m5jnGfzO/Lld+p16BBx8WK9x82Qcnn5HmdS5R7aRrvN8lASjr17U21tTX0L2EEbMBy5n3aIhZf3Flx4uZ7fuJ7yif80PDyojOPhAjgiGfC7kn4QnyvHEhNAeeCgrqNsxhbMOtwfl5aWVTf6S7HBLl8WwAf4gjFN2YCHOgyqNxLxBfnM2jQzP5fWN9bVz8ghgK16ASKUY8jRNoAng+WwdeX+Wg0GnJkxZsmyJkR7usW0MhsGmdAOuSjn+Kjc698N2JgRaWCGetk9kGsAz7X3kLldsdKqwWwbHQ2AYTXKBKTBfe597/3LdPt73pMOHzqkvY55y7qqjLoTE4VbcWvdJEvsGTGjvHd7bQ6367qyAHPwAXOHtY4kIC960YtTp5JjTKbxHcS3i7kBIMShHXVRnft6ZahPTk+pr8xWRb5mYflQgXqa9cd19MvObPQTsoDfnTnUrD3+Um/GHHM4DiYixi3tAiQGGHIMSMq02yLrjTPP8myDilwDYCq3yN6edPbMqTQyPKRx7zWCecNnrrvttts0pxiTnl+sHRj6jB+Y1bt371G57kfq7IzF9Ln7n+8tRwAY9oQBkqpkAKVgVs0HCMa6zhij/eg8fEfblcAHkDgfjHKAQXsZ2/TRVhCUMWRWKvVGHorZx96WOnRwavdjx/2jDOY/MnQWa36jDNZDg6u794QLLnPCrsrMY8dKLmedRY6Ui66mNWpqMvUPD2QQjD022N60BVnxTBiKxE9GB7v/vvvSRz/60XTPPXdrtyekwNjIqDwvFubmNQe4x3uNwiQcOqh9lFinP/XGn04Tu/cIMAuWexwIU5ZZc9wvdt7QkGTu2Hv8ddxSx8Ojz3fs3Cn52FWcsW0QlfFrANCxVf279tSeaqrjVaJkc8SRDhDSAD51MXvWrsnIkL7UtdVuxQGlbdzPsynT4CDfsZd5TWQs0a+RgOVShJJJHTpEDL0gwEra7XiIZlbT39zHuufwCqtrq6nSnZl5EdBZeyL7tpnLPM/xuKXvd3amf/ervyr5fuAD79fejRs3AKCSMK1tKDatEresrqR/8O3fnv75v/gXaTOfolu/M2h6VeX1af6S8cNawV/2SIPIT3M1tot7FkpgGwB8FnbadpW3JfDNkIA3luKUcktKC4E2GQMycCimQKORGvVg2djFgN/lOlztC0aSY6VlFyUDUDyQTdusOYwGncDljLQb9Q0BD6F0RDy99dVVxcQDwGOjNoOuVsc9Z0MnuijRS4tLaX11OS0tLKaZ2WmdfK+uLMug5B8gGjHugrEEjOF4hZFadbNZT5sJpSIYhYB9AHLlF+XxPYaC/mWA1EoSyn+P4qd1q50GscKtsSnFU8k/BG5Eht0WSArghDxacRQFNGYmI/II18TWPdFBdm8lflS4i5ZrHf1bikon6l0AbuWXnrQlB0vr9y0XX3nnNYdw2d2XsWPmXzlzrQxKfsAIvSo7L+LYwYbEdUPPyXEAURLpr47OSlpZw8UwWJnR7lLmXI2zYBgyuAJYc18E+3RljRg4jhuXgbfs8s5txIcyYNh2GivQDrej3Yoj2QIVAQAZJ+E+T2ZMxrCA5RzgOtrRkTFJQITcNs0/vg92rcF5Z9RtF3hQ/SIcY3Zpv2oswq3d1D6+N+uRkXVkdCTGneopJ/iYMzl5y+LyksZ4MNmCdVrtCuUcF0Zn7fP4FZCXn4dBw2fNsa5wK+Y64rV14sSdQSkr5UoooHHfkd04OwqjCNk5EQUMIgBAwHYMmgiCX5cL0cTu3eoHADaAAoxyysaYIa7ZjTfelOPZNXQwwHOJL2aWIKARmTIBDMxQoU4wd2yg14inRIwp2FidnTLk7NprI8ex82x48VyYbXJpTuFORYZYAVTd3XKl5X2se+u6zow06mhgAmNKLtVpM80vtBiA1M0AoIPpY6zxbIxQ/w7AAGAnhmWlUiTxoEyMLhhLADH0K20BhDCYQH0AmnaSvGCDRET96Utf+pLaRTn8e+ihh2E8VuUAACAASURBVMT+MoMLgBHwwOUHw3CnDnE4rMF4o00wepnrAIAYdjyLtR7jmf7gfsqm7Xt27019fQNpbm6+YEBS3vkcr5BrDMTIvTmDAgCAgBCMT9aYpZXlIoaqAdeyy6/dD2k/crOrtSYB60BmySIXG8HUM9wkk+oKSEPMMO+hAqmImaUzq3A1NQPQABfy4HpAE8VbzMxBs734bW5mKsc6jFiCZKRlvFM24zpioFV0CPbxu+5Kd3zoQ+oHDqIYs9TZDCTq2bbGpVQkhylYv3mfd9xFsgADhDPvaN9rX/vD6cjNRwUKLi4tK84e/elEBLB9GWPUlbkFCDs1Ey6klME4A4z1em9ABtlE3L0xid3gCnOI2Lvca1dErmWdMmuPz8x7nuXEMM4MjZ6wXEqSgCzMVmOuOhENa4bjMLJeMiaIAUgiikOHDgoAc5w9Z7NWEgnNsXrhmkodzDhk7pHEZ2Q0gGqvPfz1YQLXmy1q+SAD5BRgfFLCA7cZ0BfZMladfReZM2c8/x0/U4cMzYYOEhhLBjyd0MLuwow9fkdmrCkGJQHP6usbAgBpM+13/DjWPWTH9/QD8mEPoN7MPWXJFTu1Uy68Bj/V1v6BOEzLrFi+MyPN80QhFuZnBUADZGrP7cJjZaNgrQP2M+fR4QBrP/GJT6Q777wzPfjgA9rLAIABCMkiTCgDxzHU4dLGhsbbxJ7dmt+ASj/yo68TyA0ACEjlw2Lryo6fSnthuxnYcwxEs5xpl9nG/dldmr7xARh/aa+Zgq4P5Xks811XtUsuyNY5yyxY7eGZ6WYmoNc2s1Udz9f6FPUyaE6/KD4ka5eyLFc0pxgDzgjN2hJZvVeKOevDA8o36533PIvxalYv39EvnRViAbcSc6A3sZbQfg4otB41iWVN367rUOO3fvM3lTwJBiCxVyd2T8gFmDHe19OnWMX02ez8XPqRH/ux9N++/OU6KHMSEPrrmQIA0j76lQMJZMc+5UNQ2QptSeO+GVbjdpnPZAlsA4DP5N7Zrtu2BL7JErBysLUaUjYyG0mgl9xMcwZOsVMCKNCpW2beyb236QyiAXQ4JplsIcVbaQXjL7Lh5nhhAHkofvOzszLqVteW0/LqYiIjLqyAlZwIgzJlTDUbaXZ6WgBJrYaryJrcnexmoxNYYp4UgFcAFgASXMtzYDoAYvLX8fECkAGkSamvD7ewiJ8SjMQA+8JVGKUH975WUouCQ5WVlk0FFVYgtKhzzrYroLSDbG0rRYbcFkhVcpMGCsoAnZU2AUSZ0VcQ10rXtGLzARLh3lSKvFiOh2jWZYZ0rgAAnXQlx+v72odqC4Rs1SXfnY1hPyti2cVLMKbql+sLgy/LLpRfuwBjVBPzjlN8OW4ULLnI1ptZepudqdozkJqbxNWLuD0oj/zD7YxxAjNFcfDK4J8qZPfnqu5vGb4lgKyj5bIXfRKKagBlFbm5LS2vps6uGCtOXqJEHdkdFZe/iBEYcTSjjcG6RFT1xrpokB4bBknbDfHMULxa35ZiWor5V3Ti1miPV/auZnujI01PTYs1hOu/gNk8n0I5xb2vJhdGnu2TfuqLS/zq0pKUf4MT/OUas/XszkTf2EUSw8AgwOrysuY5L+IQAiYYKJGbYG9fGswZDJGrs93KLXJ4SG5gR4/eXCQwOXfuvJ61b/9+MUIeffS4mGGAEm4bLLxv/db/JrMUiLF1WUYMAJYVbgCsI0eOBNDcQbKUZRnUKOg2gOn/voHBYjizptkQpw7IyK6rPAeZAITBTuM9Y4QxwUEGRjbPDWZeZL+1CzDfI2NejDOzMABZyERJudRRLqU5+D3fKU5gtaqA6fSJgQ1kj7GEIc7hhWJg5ay7GIlmCdmVmXZg0GM4OjGAs3IODw8lYjkpaUfOjssa7xiCgCXU2S7ANiz5HYYfbqxxaLOhdjtb6KXJy5K1QR3qCzBqoBV54gJKQhoYgHwW6yQzuuwGyPd2obSxBYjnzKisEcijnATCbFZ+o8/NJDTLywAP7nfVbhLnkGgpmPQw1g2k2QWOvuE5jA0b92ZABcM83IcdR43yzTijTIxDxkeAelPFOGBBOn/uvJhMrIuAEsj+8PU36NqTjz+Wjt58VCwl4sHd+eEPp4997GNp545xHaxEXwT7kjZ6DbIBSkHO5nwtALB/cCCM9WZT4+tHX/dj6SAJVzZxL4UZNKDfHL8POSnerUCZXmWCpk3Oimu2m9dL6iAWY3e35obj3zE/6G9kbVkybulbuxDbnZi6M7/NzALYYfwyXnFfpSwAPfqG8s2GVBKIDGo7hpliBgpkJeZYZLOO9xX1MW3zekh5AGZ8B/BhYLMMBK2TRTa7YJo5SjtaMQ4DEGdeUD9ny6UOY6OjqVqpqm0GQEl0gVzMUuZvizG5U22dnW5l7YVB1gsQmzNzM7Z5Ns/jn2N7+ne7NCOnXZmpt7y0XMiP/qIvmd+Anz7EcNITy7HIyNwdSXyspzL2qb/BD+orxlzOBmyWm9bNpcXU24cHRFLiKtZ72GhmoksHE6s/kuDccccd+nfs2P0CBAnNwHOQGeugY/bRD07KMr5zh/Tk6647nL7/B35QfUWSCvQK5AMIzPhz/1AX+ogxSP977WB8GFDjPrfLQLX3VYN1dt01M9jAJ23iOTpg6gwXbh+ycC/f+4CNuvCbDz15RhkcDnfjDelKrofXAMvCsQmdxIX+Y34IqBXjPmKU8izGKXXjXtYUA4ACmjOYa7CUctC3xUS2x03WAXt7etMGB6d578WNG9YnB/9nz5xJf3777eqzz3zmXuksAIAkCYn4kTsF0AIKc7DwS7/yK+mGI0d0UBZ065YL8NbDjq9d//27u9LjnP0ReUV27mBjltfhv7sSt5/0XJLANgD4XOrN7bZsS+AbIAGBF/k0yYo8xZiVAzAWseaCOabsgMQNwn2rK+KshQtq7KFWDrmcDRwFYH5uTieegAnExUFBBPwiCy6KGgofp3eKw5ddNIih12hsyI2p3sANpK7TvkhgEaw3ufwC6tU3xOoD1AslAnaX4wcGMxGjBsCOTGH8BfgLD95g/ymjrZIRkKAAZSA/p0jQYCZjjluYXR2DWHale6xOO+txglcFEMrgicEoGZL9ETTffeDuLQyqHLz5Wt0O0MQrlBUzvXIihU1YbVcm0dANW7x6r+6oqyfnoq/G+Mtplq9auavd15791Qk0opTsE96WMARFmKqWs/QGgy/iQ4ZLiFJ98F2jKXcfGA+rK2tpA+N/ea1w741Ykk4+EQy8kF+w/2IOZKag/sIiBADujPgwOT5d4ZKbXVA9VyL5RisrMHEAcZ9iboTraSvGpuuCMm4X+WDPZoYdSrESuCDjcHu1Qqrxkl1ZUXCvqahqSJQgP8cfoi3X7vCiNzvCBzwza8bFZCuvEwLa89qAzKkXbpdmDrFmdFdgJURQfZRXDAxeGLlcz2cbqLsndhfJLTAIjx49ovWDAwAMRYzP9Y2aFGCACRTi0bExlUk8n8cee1wMPGV5zCyJR48fV0w9ZMt9uIRS7k3EfOvuFruOZhJnywbSAw88kG677fkZMN7QdXZbor4YPc7+Sr14Nn9pUxkoQPQTKOyZncozMNycUdbgk+XCMwAxaAN15FrYy9yHscxYASAkI6pf3EO97b5rBqDBPRmwmQFYZvg5A6lZGxhldt9lvcY4lasiwFUOeI+rp9cqG698xqiMmH0DBZgAIDg0NKi240ILSEW73A8AADAqPZ6UdOTw4QIEA6gBgOnt7pGxyBgJlmaXstqSHRn3QBtBdntm7CGT2LvIzBtsHfqQewGbMMgNdnK9mFDjkXEWmbNPCaRhfJJ4J7PRzF6x0U3dkYP7z/0JqMNv1ANjkxflwFChjP7+yKRsQJj7DPoIOJe75WUxANmnqL8ZbbxHHgaP2EdhohEXzc+hbfQ1ew4gFUzLSo5ZNz+/oGsp48L5C2n3BGy/biXe+NN3/Um648MfSvv37ytig8FCw2g3Aw8Z2G2bdj2xC3AjwWBijaA/hkdG0+vf8C/T/swsjSQVE/rd4BttCPbrpvqez9O4LWf373DtDaCKfkAezgJsUNluhAGqrEq2ABC8vvrVr2pcOU6nXRDNQoS9xP285NqsVR+GV2S/NRuSfmKuMmYNOhskdoIW1pW5+fkCnA/WcmQu9XphtjJ15T3fUz7vBYoORVKNMgOUa5GDQRizrwI4DXafgEfiJuqQMWIlCqDmMGdkJGItzs0V7uq0yy79ZMl2HedJXpZBRNZw1lYzugC1+A4ZaK3K2X5po106ncwj2NcRrsXuwpTnfnQICNfJ8RjZvZCJQDslTgtdLtizmwKIKUvs2MxuZk2jjjrCw2uDOLIVWIydiRiByEdjhLAuyHJmRkDh5z//+XT33XfLBRg9klAM7vORoeEiGYbnLuUDALL3Pf/5L0j//H/8n9KgEmH1FId6uLB6btN+7qHuivuZ623Qy/MKWTBWaCt1ZA0y4OO1zOu/D4IUzzMDbh4DgOjostIxMsvOByZxyB3rjvcvH1AzPngeB2iE6gAAdLZgxhzX8df1NQOTMuzizVhATvRLrIMRB5drmb9OOmPwzwdrWidzEhHFJt2McCCs2yED2I89aXF+QX2nEAAkXSF2YUdS+IYvHjuWjt1/f/r85z+n+KO7JnYpWzTrw97de8MVvF5PjO3f+Pf/Pu1kHErVYbxETGLqFSDkE3m6fAOMsS2PpHzqwzqO3JxxfBsA/MbL/rlQwjYA+Fzoxe02bEvgGyQBAwve6AxSeeMx0Aa4hmICaAbwB7sHgwYlY252Vq4uly5eErjH5j47O5OWlhfSuXOnOH8V+09AWCW7Z6o9wchDkcAdF2VVikk+ARVbogs3P5ImrAngwxhlq6Z8fuOkFqYU8fQwrIZyvC6YSbQhFD/cJhVMKQCtwqUWsLFLbrbKwKtNPxh+AeoACEUWWylpBdMvwKoClOlouUK2uikAI2UVy25rjhUocDKDilJ2IoOHbi0DPap/JwBPGVgqA6wAs5mdeI3x0QTYLLkJFO9zEMbswXnVu41rlviDV7muXUG6IuGvvigz1AIEtDe5Y9gZAFT98j2K3dfVnRqb4YrGafTKyppYdbhGbWzUBc6ROFaJmrOizyk8zDonhygYgUpeYbZgsFOJ2xcj0fXMDLc8ZjjdD1DvyqY7iYjGF86qGeANGZNwo5k26gSNbwGLZvCFkhlZ9YLpFYpeC2RsIbSem2XwjfHDPGFO+HWlO0hu01XxvmBTPqGCq3HdSJcvX0o7duwMJo8A6ZjLAK60HPgchZp4egEyRcw7u2lNXp6UGy6GBc9wIgwUWtqBoTo6MloAVYBJyIK5CEDu4PmwbTD4wu1oNfX29StuVhcJPRQ/72ExcnDxsYHzuc99Lr3spS+N+bwZgdUBHgTa1CPIvBgZOyNIPfcdP3FCz4mT9kpaWV4uMm2aiVEO2s91GHP8gzlmFypYILBn6GcDTcjcbBeDbw6Qj2ww3KkbzwrXrhYoyDNgJwKk2QUM4wpZOy5aGQAkthvGo408yjU4a+YacgHIgImCkU79dGAzP59279qVuisYzWsCCwBHKA+WB32ELJAn5QPgOamHAd2jt94iA5J2mjHpMfrlL3+5AGapg2Ku4XabDXyeT33pY+pjF1GuxS0Rt2a3mTFB+QSMR2b0YxjG3QLKAYuRF7IBPIQVI7CyQob1usbXEC52SrgUYLXioXE4oGRQ4XLGmAzW8Ib6GFkaCHa9zTDjM+6GgN+a1xkQ5BCLuFTUkWQLgG3UQQDm2LjGKSylU6dOKhMu8uWf3QYp06AKABWyJb4iIJ9BHepud9SvPkqylJsyiLSWYE4aHFZm1Z5e7YE88//7L3+YPvzXf62xjwswe8vqWoCWZuAZwOUvbXjiJCDhNonxzpoBU9cAIDIhIQnMYuKAXs7x5XiuEgjgKl6tpt5qd2L9MGsP+TrhhYEy+oIxgoFPebDSxBJrNtLK6pIOGLmfZ8O45UCAe5hrgKHqK8UFjkzeztZMsoDJy1Naz+zWbeCVtpfdcO1ObPdc1oGuaiVNz8xpbPnQz2w9yvJ6QXvNVrRLP31IWcMjJIEKANBurrTDrtC+1/FJuaZgIdLmjiQXVuoFo1IsqJ07tdvRftrugwe+Z+7yTN5rfe/sTKNj44UOAbhtl0+eabYs49bxEZGN39ez1wRtKEI79PQUzFnFSi28KWKtd6IL7mHsKJ5iX58yZSMn2mcvDxi9rFVel9mHHF9vdGQ4NVgfN2ppoH9QTGrGMjICVIY9DnBEHOiJiV0CWT772c+me++9R2wyDolYEwTojo1LhtIVct9TJxiuZBT+h//wFem7X/M9ArljvSdZF2+ChWfAjHFgV1zaZdCY57qPi/VL6/eGYnR63TQD0kxHH6gZJLWbLvMA5jV6MuxeM5lZ95Cxxwnl8p37lHJYO7TGEctW2ck3I2YkgHQGqa2/lgE85EM5BQCLPl+tpOWVSCTjseY6mMlpl2ezAB1jksM/YmibPRhlcpDXUGgJhwZBqWOM098XL1wQCPixj340feELn0/V7qpCRRCPMhIN7S36hkPDX/31X08jJKjp7NAhYncV8Da8RQxKf4NMr6/5sfSFD3m8v1nWV+p8X/Njty/8eyCBbQDw70EnP7Ob+DVQTZ6wAU/9BCbu/HrKt+XsOmx5VrlqxU+la7Ir4dWbt7VdAUHE6xrllRz4fN2VrWt/rtz42r6yVKJtAHhsvBgmAUqE2xnfoUCfevxxuWBduHA+LS4uiMkHO4HAySjAJLdQ9lu50uZkBoWbb8TQ22zGyafZgUEkDGCFcvknt96NOCFmc1NgabLdduLiE+4XAHzE7KO8YAGGW65ZfPFMZzwNoxujX4pYHgl2fAR0A7poNutFUhHF/csZUwX6NHlGtXAL0DMymAawFoCB47vF5/YNORiIReKBHGvQJ77hTpHBvfzXI6AAkRrBSoyyc69n2QFmYQzwchvbxprYY8EgC8W1NboMwAUg1QLpWvfHuIkQcltH2dXnFFmDy6M3sk0Ewy6AJmfJbWXQtUIHswuFGDc1/ipLbiOljUZORCLQqSKXOlxsunv6EgkjarWI8ReZfCNjcbk9dh91vQzAZYd09Ze8qV13kyeRsYA7Myuv3uZgaga4fAWY2tEUCAiIFmPDWXNbgKgZTAXzMBsYBSBfTmCSOyemTzvD8uqKoGDJLcuP7i7WmSc+4WY+1NOlSxfTrl0TMhqCJRCupoxrr6+wIAAD6CNkEoBLzJ2+/r70xjf+VCRnWFuTMe4YYRjBXL9/3z6tOfwGSwcjH3AP4/nixQsyPnCNDUN8M126fFl9RtB1QDzmgcCNschsi9LM3y9/6UvpRS96kT5rnROgeVnsHtoO8IDBsXvvbhkuGFSASbgIC2QlblStVrissi5R93NnzwrIDNZmsBYcx4hrxGheW1O8Nc93vmMuy+0rJ8cgdphZRNTxwsWLajfPY50DAISdAyjIC1da6u72IVPaIaM+J8jA0KEMGBKwXxYWFlVHu5Byr5k2GLGAWPzm4O/UU0yn8bG0sbqixEh8dow+x0tTlt9BknRspKnpKQFHGIrIVy7TNx3R3CKZgZMcGICkjrTDwetplxIf5GQXSgww0C/2EfJD5gahaCdGt41njCLkuHf/PvUH1zqDJuMfg5draKuYXgAJJJjIBusCAGAGPxm3AEmx3/SnNSWJieQQNnbNaDGDhjFLeXy2CyPzBKOU7O3MODJ427UVOS8uLaYTJ46ng/sPaF9V/ffuVVZeyiHbPOOAJA6UxzyBBeoyKc+MTOYLcwPZImfaYOOaDNAAOICgtJe2mykkFujoaBjTm830x+/4o/Shv/5gOnzoOo0dlbW4JPmbZcd3Gps5HqAyoe7b13aQQP9QXzFTs9s5/UhbiLm1/8ABrQ2zpcQTxGUk5iPPB/jqG+hXQhAG0FQGB3megN4cZ46x77nFeGFM4yZO/yEPMYET4UHCfZw6w+4lViTjwKCzQVWDF7H/wDgeS+sboRfRZ/ylDCdfQX7MgTLzjvrTB4DXtPHcedoViTGovxmLoXNFrDeew/zz2LW8ke2ePbBew0XZxj/Poh6MOwOP9DcycAZcuSHv2KEs7Mxns+8AEviez8TmU7KbPGcIacCL+RNs68hSTd/Tn647vyNL6iPwPGfVNbDF8+TOCnubrL99wYI1Y8xj2KxMnoW8GbduD2PIB2pr6zH3YVMqLmRmABpMNcuSg4GV1cgEzxgg7tvy/IIAsNHh0XT+/AX1o2PNwQqDZcv+cv31h9MjjzySPviBDwgARB0QE3tzM0DTnIVaoGSjUcSbJCTF0spKetWrXp1e+T+8SqDZCi643b1in8FaNJhkRpnBOq8ZfI8MLEt+Zw1AHnjFEPPQ+7QZgICKHC5xrcNl8AzKciboSQ7uxnco2YsA9e5u7atOSGJXZsdh9CGHv+eARE4AYt2F27PBV2RQZjEaWGVsIH+PBQRJeV6rPQbKgKXnAfcYPGS8VLuDwQuLOMZwgHKLC4tpeGhYZAD6sq+nR+NzeGgoffWRh9MjX3k4ffjDH1LcWQ5RWJ9YV+n/3bsmwusDAkF3d/r5X/yFNARo29mRNuq11NvTJ4KD6+/1ZYsS9bR+ZJwwb2+99dYC+N4GAJ/WLnjWFrYNAD5ru+65UPEcyL89BcHX3DAMcIxnxzkrG7lbDdcy+GJmiw6eZQA7blXAAPzHS8wdG/4F08dxxiLhQxjvGRXIscbcAIMaChYORT27G6H4sSECbhiUUP3a3ClF61J9MPQAwWDXYfB5cRdARP0zsNWqR7jBBhAQAFi0ualkHGxewZZrpOWFVTEYYNChCEdQ9eW0vLSQVlaWtMHOzk2nhflZvSfOHpstJ2+USwwZYm0AdKGIWracvlF3nhcMqBz/rGBBUT+UZ9xPqGMkEOBZEWsP2RBjL7LuAezhokvbBcooHhrgTjukZNm3ZNliSsW7MlAT8i36+4qRZ3BnK2hqwDCYah4j0cp4CSD0uBBQ1P5bXMQYqqZN/AuKqrXGHl8BUJar3QbkMETqznraKtdjFzflYKhlgC+Dl/5dTMMuXGUDgAo312DAOctsfA7grAwGSjIKixIupvEvmHKO7Siml5hrMMBgfMU/Tu0FpTYZu8R/gqkYirBj8GFYBOstA2Ny1wuXPf7hikEMtUaJQRhx+cp9bJm3/m4F/UPpDnC2dX95ILTWgADjWglpPP5wI5L8xEoLQ46/jqdjkMgsIMtLbvO4k3eG2xzjP9gm4Qpmg8Cn6TyXMlC2+W59bV2n3BjRdrOxGxGB+31S7Zh6Bs+tZMtYyfFixBjo6ZFLZsROjHXN8XlQoLkGBRzjH9aMDU4Yc4BdPhEXsJ5ZPbTVMaloE4ZaANsxdxgPfP7pn/kZGSpzC/MyOgcGB3Xf5OSUysSQNqsIQ5Z7AL2Iocl9ZALlczAQw9Xo8uRUOoA7YU4cRCZixQXs6yvYis4qiRKtQ4iS6x7PoW1z83M5s2707xe/+EUBCIDNjOXunm4Bb2YeUc/Hjp8QcGejC0APo5w6UgfagDyVyKJe13X8zoquYPK1iBGFoY4rnJkcX3n4YSn6em4N9/BmmskxxWgXTDoMU489A6kGECiLsimDPuAZrOc2KGkznxUjcWhIf2FMATY506QBJ75ThtocH00sM4zSzEij3t6rCKhOnbx+ix01viPVcgZWgxweL84oWv5sYIVnRAywfrllGWgQcKXEUlUBtxjltBe5OJkK45L6B3hLnNUIMM9nrkMmZi1Z5hjewznLL2U7hiKrSm19Xau+XYh5tsFF/toFlnJj31yRXA0S4MKLYaoxPDkpg5W+gYkIc+8lL3mxxvPjp05qzDEXqLdiuI2Np75+GEbLMqIDVAqwxO6WyI/nAopxH/3Jd3LnJkbu7IzuI+suDWG8U76ZagTqZ2MgFMc73/GO9JE770w3HL6+SGbF82zse29CFpYd7S8D4Z6fyAb20rhcqTfTeq2Wdu/bl37i9T+ZduwCrA6wEsCe+j7+WLBuAWPPXTgfrsMdHYrlhT4DiMYzAXY8/p2swowlxj1j1hlyWfFJxMMBQbnvGbfU0yw1xpfXP2QTwBtrDXHkgoHk8UQfs8YhPw487MZqdhu/0R+MAeYDHhHj42OSl4FGvi9Yjt3dhYs6z2SeGGylrB0kvsl7D88wAKsxOzysdQnZMCboC9rPWITNBvCB3JEbYwAZICOAZOoCIw4QkTlkWXCtQX30WtY/7yfWlwv3VIDszNjzNcjSLvhiZq4sF8xFxjlyRsZOpsIzDfxQbx8A8B37bl9vt/YiZOO9yu7TyJjrWPcZ//zuhBqMAQB16Sa1etoxvjMt0t6dcUAktl2lqn66dPGCPFA++TefFAA4NXlZZbNPASryLOaiQXXaz1quNRf36LW19E//6XenV/+TfyIgicNLu9ESn446Ihcz3OReO0Rs1IXiUMJAk9njXI9sWIvYdxwuAHkPDg2KAR0H9sG2VFzKzH7eqJHYame4visRjMOSxMEd9fDBY1kPKes42sM3U9rIc8dxNLne/R8M9QDtDOjJ9TofRNl+8Njyuuxx7v7zMzz2mRvUD7dswkdwGEAsV9kJvZFgBfkKyITZ2tcrlj7u0nfecUf68pceSnd97GMCfumjm268UbpfHJ6hLzRQvtK+gwfST/7Uv0yV7h6BgZJTM5IS8vKYLmuLV3vP/mAQ04eBsveyrhh1DtCc99ZFPFecIM0HkN6r7QpNEiLWJPQNr71+jg9irPNvPQgu28W2mQsSwzfZvfnJ5Lr9+9cvgW0A8OuX4fYTvg4JFAy0goh2dSbNtYpQDgC5irY2sQKQMZll60JWMKUyAFO4UJqlFcZ3GOORJYvTOr7j5Y0QAADj3dhOlJthpvwl4Br3AsTYLa5l2MMOk35dMOAiEUbEjBNwo3heGLXBvgMMDIwjM4py28JVtq6NZGF+8WsIVAAAIABJREFUToo9Svvc7Exkvl1bldsCwJ2Ub2Lh1ZtpY3Uj1dZbLrTE00PZaTRh5rGpwlAj0ypstnBjBLjgH3ALhipNBfyzEkw79Q8Fra+3OKkNNkxOgiAgEEOkW22z8uhMuJapwBS71kr40XxtVmKv+csnGjfl37YCgE80eMssqvbnF5BSGSAGrCo9LpJ/BPDq8el2xviKGHbtLrDt9REA6PG6papijjgm3ZY54EsxkF2P8u1SDuXGXG9lURYgzfiK8UpykC4ASsXUi5Neg3wxBslSCyszlD4nz4B1h6uN2yZXXeLwiQkXyHRIFmA7QPDW2KkogYf+ST7hHtYOQMp5OoCqKOQpvYreNQP0Km7WZUV4q4IUCmEAWAbmvPagtPp7A3st4DpYrFIGieWTAcTy8w12cQ+Ksa+nocxflENYQx2wZDOIZgCSe6wIeq2x+xDPtSHF2kZSHAH3AvErMlgwlsQS6uuTocALFtHxRx8tjE/FT4Jd2tEpVhMGsZ/dAgBjnvIsWDu8NwDoDgN4ACD9jd/4DQXznp6ZSTtxj6tEXJ/p6Rn9jkJfBgBp44TYcyQvWA3X2L17NbYMRFKvcVguAm4jkQIAldldjNnHTjwmYMEgq41jDGXuwTjhPtqH3O1SCRiD8QdQw0yCeQSLKMIgdEtWzuDJmil20OxcGh8bUzsw1Dg0wUWMtRjZoMiz/o8C5BCTq9qtk33LlvseefSrRUwtxh4MngvnI7MiwAAuwI4BaNdRynZsJmTlJATBRJxTG2mXYwA6/iJGI9/bndkMQcYNMsFYAtiHnYv8AXrYi2EGKTN0jiVG2wBukHvsATFmyIypBDupQ/Jw8gPGBgYNY8/ufwaxPMbDeO0PILRRlzGnDK/5ZALDGPBF60oGdZEj9yMDnqu4YPkz15m9QlnI04C3GZMes2ZXAb4DPnjNZ84rOdXqqurO/bBMYJSZucYYklt6V5fAKkAYDF1kpMymiusXQehPnY7szrxOnzmdrivFdowkD8Oafxyy+ADAa4xZiDwvAIqIvUndKEsuyrh/yt2ZAPyEIwh3Z8BO5izgmtYBZdSspf/4+38gw/ng/v2Kk0tZyIKXk7v4kMGAhQFAz68yQI/eMTo4qOes1WppZHxMmVK7M0Po7JlzSvQCeM48vfV5t2hNAKSEzUk9qS9yNgPWfUd51E1umDmpkMF+ywMDfKMOKyxALe6hr51Qx7HZzChDboxRgD275QOSGdjmOsdi5DsfChiE4Xfq4uQijMEL58+KdWT9gL8+IDBISDvs2uosqsxtXFMjqUYATl5rDQbRJgNEPkzApTkOVpivB1KdmJcrATjRZ47dSZ/ahZr3ZmnJ9TMzZT3WYsrFflDWmWkHzzOTz/PHrEaSQKyvrSqWI/f7sMSAPvU3kGzWtGMPAjh1dXGAsS5AjvlWgG7EhYShvGOHiqTO9JfBRIOwxJfs1GHWsjK/z8Mcwx07x+HDJVqHUjMz0kA+9clPpo/ccafW20pnZ7ru8HXS7aM/Y8/kxRj3IQvhRoiR992veU16xX//HcqYDDuZcgDADQDaBRgZIGtkaZnzPOYtckcefB8hDCJOI+subUTOAg9HhvU7DD3v9V5j2FdxubWrrpKl5XjeyMd7uPdMsxO3gl3aY/HuwY03s5e5x6CfGaAGMelf21QGauOQMcIxUK6BYerDe8uE66gva6f7n7pyeIKnDXs64TQcesSuyAUomW0jDoZuf/d70v33fSHdf/99OsGGPcl6DCgLAMyex9pb39xMt73whekHXvtDqUvEgwgdYQDQoJ4zuF9LAeU6ZMHLyV7cd9KA86GM55QPgstsVx3Olg4CLDevGdhgxP51Uhr6gH4LezP0U15bbRCDf16rfV3581U9h56Str190zNRAtsA4DOxV/6e1EkG+FUziH6tICAbFgyq9hhoxuGEo4UPZXEaJkZcjq/G5re+DoAV4JUz15YBm5Yx284K1OIpCCM20PICW2biBW0+WIosxlaa7NoJoMeCG4tuCawRaNRMA/1xSgorb2pqUkYiit/MTLi0oETjSmRDDmXQmXQDOCO7bC0HGI9EGZH8IrcXeUTtBfxhjAY7kGQZjdTdE3H9AAJRVjBaaRNxgYixNzyEIZHBuFLsOhhIEavPLL3MqAS30X/BNIP91Q6btX/S5pllIYDEvqncH/6nWxyf29l6W/ybSzNLkJJixJWZe9eeei1OYfkaj9St4JCBvjKAFGBg1C82Y3yIzTJsL/kKsOlaruoG07Ibrsa7KhVyNYCm+hTunh1F0orODhQbrqP/zYIL12Tun5vjJHlTSqwAPoLei8lXT81NYrjAmgHsDZewzk6YJDlRhpJnBCOQ7yN7bcvllNLqTRQ3zy2zcZ35t8zcC3A95BLfaw5mt+mnumR6HktimZ1a7iMpaVsyE1uR9XVcY9cbK14GAM3EsgJsJYx7WA/MiKJsn7wX4GBWjOlDZGummI1snsV3vCjHLmRWwqkDSrPZJ7gE8jKjTi6bWfZj42T27BEbhufCvGOeo3BTH1hvBEE/dDBcYynDxpkZU2XA07KxUYAhQP0MMsXMBQ8mptxaevvb3y7FG+bW6NioFGOUTxRzjH6zXrhvZnpGdTCYhrGgJCJidMT6Tt0EBuzfpzYjX+pAWxyfDXnD1HP2XveBs3cic9qGQYGRYJeyhx9+WLHBKBcQivph7GOIWTk/8ejx4kTe9aGOZL60MYs8RkZHir0BRidrM25nrJ+8B5BwIgLuA1ChnYBe6t+V1XT61Eldg4Hx4IMPiilG3W1I8x5j2AYwcgCcVFw7MpcSC6pSKZhfgBi0zRlTzcbjebyoN98BlHAIwHP5zHiyrMXQy8wopqvjcxkkkCssdUrBmLXLsY1Qg8rInrohOxv0yNOJG7yvLswvFG54PMMsL89DMwBpL3MCWcIOgQELO4QxwVjnN7uAx6FGGFcATMiEdhkApK95D1uV8ckrDtcCkKIsxhIx5Qx6cL3HEsABwIOAyOxaSVs1/ysBYhi48/jyXLYrJIMHebhNHsM8jzL5zbHveM/9PqwgLAdugFFGhKJgLAPUalzMBhsQvYDDw7e99XfSsfvu1xqATkDfKJNxNZhSHhvlwwsDVlv3Q+qL4To+EjEA12obSmjxhp96o1iNMEtxQT0MY60R8+voLUc17r1GwGhySAjaQJ2d/dhgJ+Ua2OU3xihypb+QM4evzBuzJykH8FftzwCi11nN15GRNgAPcJLnGPwp4kNWq5qrZj86rhprr2KN7d0bDK4LFzWPKMOHNMgTufnQgcMF2kCbWHsAlLn3wsXzae++cGtXPMDhYdXP7DbqxLykD7lG6w9rfkckVWE+safjFuuxrzUtJ0SRm24ej2ZfGYzwwRLXe78xEOoxarfj8tpNOwF2zPDDhXWgj2yyse9QnlmlBuq8/+IGDyBuVjPANbFjz5w5Ldan5wtyMHPa8RrNmHOCHx9QMO4jXuKogFCx1eQhsyHGGHVYWlhIS4sL6a8/+MH0Nx//RLp44XwaGxkRAMh4ZH4RD9JjnHnA3Ea+waztTP/s+74vveRl36oxDoCtOK+Zacc8ohyzc90+6wweywb6KAd50WfE1yY5lvUP7u3pCxdbg1M8xwAS65xYeDkGdnclmG3eN61H2VaxbmF3ZD6bzafxWq2IwUC/2S3WOokP4swqdKIs+kbtJzlf1oHKOpbHgWP7URcz2souwNgi2DMRqxU7I1jdZdahwpIojFFdMS7/y3/+w/TIw19JDzzwRdknw4ND2gtnZ+e05igZDfGk6/X0yle/Or3y1a9KnSQDRB/OAKDsp3yoV7A/rqGAsr/Y3jRIax2QdjHWnFzL8TqRG7J1KAbkLXfvfPBrUM+AufchwEsDx97/rSta3/SYsv7sdnjf3XrdNgD4VC2LZ8d92wDgs6OfnpO1BLNQTLW2DKl/i6Yq+D8wRRghNszLrrScsvF9GNrhEiv2U3ZZJAufkjDApsgx7oI1EK5/puazgSiTbcktmNRQXR1sgBmYkKtnYdrKPRh2Ta1OHWATEvS7Rwo1ZTQaAHNrYuqhvBA7D4WNv7Mz02Lr4X4AIEcWW+5zMGji3rF4k7VMdRPQBmMrgL0APoOhqDh6cv3lOYCAcfIG8667G9l0Kp4ez+ZUjY0H4BGXW202SnjL6VfIjTahHFUqBDJfBeaRESvgNGcfNfgaCTNKoBf9nVkaYoZ19sAlyp1uB80WiGfGQOBa2f26+HkrUJzBtOLrreBaGRwsA4Bb46BFdVpXl5lr7QzCkLvdgEPuZWBIcdBKzDJvvIFlNrCfM/BbdkMvx3CTSS2gpL1O+fsiQ62TVwRQZnfeOLnM7D25GgedMsC4rnT50ozmkMCE1XUBfLBBGjlmXX8/WRphh2XXWym0kTSF/ms0AgaPeREAnhTKQPfDHVi/01An+MiM3dRI1R4y6OZEJap0MIKKeIQZ8NN4LtyLW7IQiPqU1w9cmFtgYnnlcR96TXG/ee2I+pjh2QoLYACwzHixwe3TeK0vJbaEATWeV2bQ8CzGv41L/25j0S7BYv0uLMg1FEMYMAglH0MIQ9NMKBRIgtyjfGNwEG+PODqALcTwExAg9i4ulguKIYbBSJ0++MEPpve/730yaEnuUwYkMYCcsIM6mkVgMIK1l/o4dpRlJ5apDNlL6V3vepeU4ckpAMCx1NvfJwMGA58xSX3FOEypYB3BlEM2KMjKUllyATYrEFae+w4jnLKdjZbvL5w7HyyjbIDSVgx3B//nOciHdvOiLYBsyNpl80xkINlk0Nax+3wPsgdcgO2D/Hnm4tJC2rd/n1yzcKWiLMZjDy5HxN3KrrXUl+thGxKHCtYYRgpHHzCQeDYZKWkDbL2Xv/zlhZsz9zHeDJBQhuP1EXsRAIe+5hpkTJswRM22YKwhN/YGXmKeZmAUg4ODAT6XXXbNhFL4hp5uydxsDBt6AgDHw0WXmUQZzs6sfiHpxY4dxX5nIMMGTBiTuBQH05zPBuGoo910Dc7Q5q3ujDIsu3sEmFBn9mbKAfBDxvxOvRkPL37xiwtAlTpjNGIwXgRAGx8PN9oMsLGWOhMtMeXIZowMGFs8XyyTnBQHN2YzRJgjnj+wWoIlGcwlJ38xoGljMBj5wfynDrxYC8wY49llEJlrbWAjv2nmm1zOaeuKspIzBtzvAm/SZlpbWUm/89a3pmNfuC8dOnBADECeNT07o9ABBnnE2C+5yNEGZ762DPhroBQGDiwqXCNHxsbTW37u5+RazxpEH+7dvUfyKWJANmppeXkpDY+OyOjn0IoyGWt2TbcLrtxEszeCmZ/IE8CHvlZMy8zaNFuV+UPf0wbHazQAaPftFiAOgHq5AEAZd078QZ3NFOR7J6JAtgB6BoFZN8Z37Czclw2W4P7NGOMzz1ScsoEBjUUzShXLLbt20+c8m2tog8eYAT3kwHPYE8p9i06H/ABbkBfveUZ5nBi8duw2ZBMHQJE9lu/t6kvfah3LOjd1dAxA73mU73opg/PwqO4HAKFPmI9mbjJOeE+dGMfMJeuv/QN90kUMDHIffW9XZtY8P9OAFn3INcFu7Nd6G+7SI2KCqo05GzGMMblmcuAwP5fe9973ps/cc68S2u3dvTvtJHxDoy6wEQDQIBoy8HhFMe7p7Uv/8/d/fzpy9BYBgGfPnSviyfowg34x8y9sg4bkxj/kRh1ZUyxbs+iU3GI4svIyVjS3u8PNGmC9zKo0eCuALuv06HUGIs0c83PoW+5BnqyDjC/v5a7vcI7xSp29h3od5HrmMPfzQvbMP8aqk+DARmTslQ81fZjhuvsQ0cw5fg97L7yvQudu6b8GyAxsAlJiS7Gnvv33/0AALglA+GwA8OLFSGQWhwKbaWl1Nf3gD/9w+rZ/8HLFA1RYnC0AoD6XlcarvOeQyWuiZWTwXAy9fGBJGxn7tM0uv1xnfcIy4Dsz9HwgbECR4rWm5Ti5TqBjfeuqVS15v/i68vOeDOB8kuZv//wMl8A2APgM76DncvUEAOLK2raMPtmSWpZIZ6p09ojFVcTxKuLhRTZXgDIzAGGjGcSTgU4UOp0cxWZCzDQvzmyKRRYppX8PerxZgmwyACWbtQ4BiABr8WzwHBhStdRo1tK5c2ekPCwszClY/tLyov4SqHZxAQYfSn8Ai3If66kKjItTpkjCISyvmdPdi9IdYCLtQkkhzb1Yfrj15nhXBjFxwYWthxx4j9KPksN9XZWO1FmJRBeSTc48ioTNijND0adrbA7KtEuCCcVPCzfcVszBYPAFgFJ2oc3gXgsPlPHfpO+uiMvXPuoDXGpF7yueD7tMMRD1TeumAhByHUr12AIWXYkdlQG+cky5zEBTKb4G8Cncs/2K/TRi7/HXrgN2846xFm5wyDT614CWwah4GjJsgSX5OyBzswhJ4VDpVRw8DCEnXYBM2tDnpJPNeiPi3JAVt7YBqIS7eLjWjgzD/nBsvUqcWOc2UucAMCO7mhNkaAw4bl6RgCQAzLguANNoX70tdqDlFHEGm6mOq3lOQiIwLt/Xuq7FAmzJvZB2Tsryt1kzSmMrj2Eld8khBLYqS2Zwlr8vwD/mYQbpULwMGpqx59g+KGRSLLMrqk/LqQlKKGEC/LuN8yK+S06Cwb0ozVyHsYpxc+NNN6bF5ZX0kpe8RMamDSvWKQwQDFVl7MzsERRLjBVAQQxKjP2l5SWBbnt27w2lnCD+9UY6ffqMgEPWCub77be/J93+nvek/Zm5wnrowxG7a9rAKyupBmzKccm8xjKpNzs702MnT6bbb79d9b80NSnXPsVT6khpbhY22oZACsrjGmetdSZTs7bMuhIA2WgUAIrLc+wgjCqt/x0d6dyZs2LquW94PgYlxrfGeaNRyMyGBaAOACDgkQCYWi0YgGZY9vXJddfB/c1KgNFkUAvDmFhM7H/0KZ9npqe1lxCQnOfCUqFt9CH1k/vxiRNy9UEWMM8uXLwg4PS2226TkQhwAAPQTC8bZXahpg0AAWYF4cJvQ8L9ZyDAMZiog4Fwsb+r1QiijwtdBrLLLrrMDzOGWCq51+wGreUwi2dnZQxGwqZwJcUw51UG8OgDxi/jljr7d7mWkeE97818Vmw9DKquiB+H/DE6kZ3jwWHI8huypB60lbYwNxg/fKYtyFgg+eqqABUSxdBP9AnfMYdwH5ycmlb2WhuryIoyDbiauecYb2YyUidnyYZ5i+x5rtYEGIB5DjNPeTm7rYxJhwXo6tKeTp2Rr1ygc/ZW5gZytysqskCW7kt+wzBmzO2emNA6TdZdMUUVc7iRlhfDVRHdAx3mP739P6YvfO7z6dCB/QJFkPPU7IwybyNPz/swyIPRRnkGQw0AUscCAKTPO3WEmMZ37kz/6//2C5Kr2nxpMk2w5mV36dFRWEPEC1zX2EF+cjHtGxDIQHnI1QlZ6GuDwsiIOvHZAKB0oM4Yq2YAwti0O7GZgga/eb7ZZco6nGOkAkIzVng+99iVnXFlt3Nn1KX/AJiDzVVTyAPAIzN3WHOpP/fCdjMQaXatmba0hwMcxcHMLqu0nXGs2IA59AFtNXDjTNkGYDnEVY727J6JzMuxPw1Mc73BI4MwjCvcd9E7GYMGq923XqsVk25wUHXywRd7VRzCVNTH+/YFc5p549h0zC/3KfWwKzuy5VrNp0qX1kBAJuTjfrUszRaTW2+JGc731CdYwJ0CgZEjLsACo7I8AG+4bnR4WKAf+9+9d9+juI3XX3edklcBAEayl11t7pZmHAP+oT+96tWvFsA9ODyk+HxuH4lQYGCWsyebAUZbndzFYRqsW9BnZCFnHQVEN9hNX3v+wq7jWfQp7TKoWz587O3plf6BTO2tYEYyfekDSMaO1gySmuR4oyQPQe+mL8z6Y46wDpntxl+7H5tBb7dg6sneRQw/hznxuuHxQx3K7ETqQFlio4vM0cghUNCpnXAvDgUMZBI/HD0bpvdf3P7n6cTxRwUA9vb0pP7ePu31587B/N0XekBnZ1pZX08/+uM/nl78spfqcMIH2xAc5GGV1cgn0zy51qFDfHhsXY86mp2MbFpkE9ukIW+D12VgU7pJ9gzxemug2B4OZoXSP9YrvQbbtsDm83gw2cIMbpWXD11LWvP22+eQBLYBwOdQZz7bmhIMwDJ0szWrrqGIa7RssyNtNuxQajfCAKbiZCilDZ8WZUMEkA/gzCBSLIQtQIFFD6aclJsap81kq4OpF3HyiJkT/1ZTfaOe5mbmFYyfU2niAa0sL+b3C2l9HRbOUCKuXoBEUPFx7YryAOvqtTVtZAFyOZ6gE4KEqx1KKhsYQB6LeWTMitMewAsUOQA+GHtcwwIuI4L7NtZLDLMWUJdrkNY2cAcglpzviU3U7CPcfjFK2VzLLmChiHBaZpAsb4UZtHJbWkCg+6cEsG1NQHzNAWyABjOhxZQT+EciiejNLXfbLZmvt4KRrf7G9Gi9ymBTMNHMWosytrgrd6AsRBbX1khl4AVgxv12TbBbLPKwqxWut5Uu4sbk08VSIg6DSWaFmMUXsflyhuTNjjS/tKY+iPh8HXKHL38eGBwWQ5b64C7fqXh7kUiF9jDWy8BdAZniEkySj66sVDl+n1yvM9MRDqAA/FaMQ+csMYOvlTgECbVYc0J3hN2ShTlnZraLb6lLWsBba9xYNkpi4u5/CotfOYSkn+l5qFGTXZKsuLmI4nNHKjLtWQlj/TDrRG5uOXEHShnf21B2jBsUMO6NUAFNGZg25O2KZdDITDCMKq7dR4ZQ4gmNjooZxn0AFwYCMcpgwNm45XvHf6Mc7q10V+RSNzAQSTd4Ma/Pnj1XZDolxs9H7rwj/emfvEvAIXEHiR1oJd1sh7LBWHYhon0GnuQWVRwcdKRmR4cAwHe/+90aa2TqHRwaEgOQe2ClkqHUiQmQJ0YZshwcxFUw2A6AmHv37NVhEgmFWLsxxh1HzuAH39sgYS350oMPppuP3Fy4uiFXQAAYgNSTsjB4HM+PfiQeIi5nOgjBPX59PRID7N2b1oipWKnIyMcotcFEn/Es+sjuySziN99ysxhUPIvwDhhkuAmzh3EPxpKzbyJfAED6VC5esKthm1yMjLk811mAzTrgr9k2ljvjwtmSq93B5PI8EyshG9jsLwYvkZ+MyxwninLsVsx3YsHkWGZ8dhICP1ttywksGGNyQRwfV1ACjDjH77KRuRVQVEIIgT7BXhfjr79P4BQhMnCrg/WEQUl/AaAA7DIHAbnZrwFSeSlr586dmmvUibJoqxiNGxsC0+l/sykAhMsxIe0CzPq4tLoml1UbVowfA4C0hWfRN3Fg2GgbA8GK7NPYKwOAjAHGtdlo5TozLjQv1tZ0iMd+z8GjGZTUg/4FSDIoQB3MTjUQK/2gozM9+tVHNJ4AAM+czW6nG5FVeG4m3ETxHsAF8s/+5E/T48dPpCM33ajYiewD03OzcvWmvrRXq3wGAJ1cxll5ywcDBgBhTxKHbr1eS7v37E0/9/M/H5md7Zo7GAlTeJaYhB0BspG8gNfUZLi1KmZhZsG53xxXkusMOvAb8mFtBUChbbg3My95hli6OQmI3YkNJFFnM9FYB+lrsjGbZWq2sOK71WoqJ+ZZU/1ldhptYf1g7hJ3bGQ0gNtyfQ34Gvw2EGCmJ32LXFi3OYTixXc+XDKrymAJfWJXU+aPDqc4lGpwmBsgAH3oeWvmHN8ZhKL/GBcCznTtQoSCqcSBkxlqjkdpl1bkYYCeddyJcTgcnZqaTXv2hDu04yfyt5xR3IcAzDvK5R/Xw3SDgeyM38i8vL8iMyf98J5oEFIu9L2QByKuNp5Ac/ML6iNY0WKkZVB+144d6czpU+m9f/mX6ZOf+Js0PzebnnfLLcpivLwSybHICF0GGc0eZRwPDY+kH/yhH0oTe/YqPh/xUA3Qc5Bqth8y50UfOuOvdRDGTxkIExue+HnrEfvP60swMyOhDOPLfca45RqzZQUgAaRVcJENAA/Zud9DT426IWsxChsNAbFcwx4aMQr7VAb3y116aanIfO12OGlMECgiDql0jZxZl/2P5/t3g83ltcRtd53oW9lEHFgy7qvsTbE28hwDprQRe21woD8RJuKLx46le+7+dPqv//Wzkt+OsXHNd2UA3h1hG9BDiAH4up/4ifS859+Gg1fLI+UpAIDuUw4FDf4hv7HRiAfM3EEmzBf2HQN4jAH0CuTvOMByac4sbsKPMFaZT8gFPc9hOyiT53BtGfjle+uvGiMl8J/veXkd13VPQa/evuXZI4FtAPDZ01fPuZo6il4LwLmaC6dM8ezl1w7QKBB9CbzTlZnlF2y2prLHhl9huDoA1M3NzerkmwV2Y2NNBgRKB59JlgHgJyQFQ2VmWidMkSE3WHYojeESHOCb4tAB4hV/o2zAJZQkgDhsNeLoAf4B1MmQ6ox4T4BsBg3AZeL6DGLqvmrqrhCHL07Gw9hoFCCmY/61Bkg+1c3P8ilvAEdRt5BqSj29kflThpViwMUGULB5BAC2EqyUgRLQFyIICsi9IktyKwFGuV4qt5Q1WfEDt0bxKyVtcXkCaos4bS2X06jzk53HXWsbCwZfQJgG91qsPwOArd+2sBVV9xL7zyChkmbEMzty7LsIthxuYICCwRxjfC2lzSYAYCgZBbsvvGEL94biBLJIWCOoI/UNDqXN7F4bfh12hwCAjOQbwee0e278HkoALuBcVwLwChkHg08Ze7O7vDiDGS0PRhBu4RuFC65+E4PPIG27O3SrW1vzOHv9xj16fmSXczlWSjTuS+XHmHKG469DTSmNNZdZHst2i7ECahDF9ZqZnSvmi8EdjG27U6LwmbXH81HkAUswwMiaCuPS7MGIRRRKnF1vAKN4HsavT4iV3a5aDfdcDKFqVW5llANQZUUfEMTxpQLkjayy1B0whey1uHqTJRHF0oAPxtDk5UmBE4rr1NmZ7r377vQf/t/fTvuJOUVM7VK9AAAgAElEQVRYgXoEIUdWZjuUXYfKxorlafaTT5g5aYcFfOr0mfTOP3mXgnmfv3AhDY8My8CPdoRrol30kJsZgBgfEdsoXIAjq2PMR2JzOZabwVUOagDr7AbHGnvq5Kl0w/XXF0sUewQyB/BBXvQJ/5A1+wNtIbEDBrwUa8CL1TUBWgBMsDmYmSRwoC8weOVSu76eavWanotMeSbtJxMuTCoSusBQUFyioeHI1J6zudJXfGbN4D7HD0M9Z704c+5sZHmsVIrg9z7Np2F2oxPrMbcpWDGRYdvMM/rT7Cm7mDIOec/LSUDoP0Azxiny8GcMmsj+HoALhqnZJACAfb0BgvNSvC6xOmHARp/a3ZzyMGqcgIb6AdphBFEf+gF5IxfYkuyxGHzX33CDns/9GODKStzTLZnRB8ie+io+186d4dq2tKTfaDvtQ24AZs7ozDV25fSe6FhjHOrM4W7bF1lgzZK08c4zyaDsrKoGgsxiijhkowUDi3ZSP+REvCpkYPd9xxSDtcI4FqA0gPssLJ0AxQ2QUl8D1oxRAEzWEGSMsUmbGCvIkhh0AMwAKY8/fjIdvfUWyZB6INN9e/YKIEFH+r3ffVv68oMPpb17doeXQgmwN4ipfTrvEbSPl12vbVjyHW2l/MGhYTG56s3NdP2NN6Q3vfnNYiATj4027tk1EYkY5uYiFibx7uZmtUZQz4s5hh5lUp5DBdCPju1HuawFjCfqGRmUx+QBwuEsh712tfRa5nXG7Dnkb5AEcJ/5T/kGE+2CzH2MY4O0gL8GO+NQNtZg5jB6FwAgALIBKuYM78sJODwXmUsGeu3uDAAo1lIG5pGtmT8+9PD+YvfXMliE/sX8M3DmRDQGZDxfGLO0n/Y6ZplZteirBtydyIG55Lie9ImTgfAeGQc7mriE02l4KLJXe80wEEjZZpYZeKKetFdgZ3dVIJcBrziUDiDTLtdmghmMcvgHxt/Q0KCYrejw1GVhcUnrNQw97kM357DnwL59cpX/7Gc+kz5x18f1/tajR3VwuZgzECtUStZ7DOboIK8j1vj/5Ud+JO3Zt1+sewBLM790DpqZdYxX3vObY8AZxLfrv9dPrzWryytistF26wxi02VA3jIsh6tAhjyfAwQdUirsS0Nzx0C5x4jlbZDPGbWdcITvDTqX76cu1Nlrjd12DT4LtITBlzZVVx+U+rDQ66l1B9pnXYzvtO9zCJnBPsIxoK+bSUg7WB8pn0SIxAuen5tLn//c59Ldd39aiUCo443X36DxfOkSjPGJOJwkq3tfnwDA62+6MTWkZ2adNHNUnszisEIBAEl/olOQoIvnu0+//RXfrjAfd911V8E+p43f9m3fpv644447dK/3ZEJ7OKGR9ZxP3f1ptRm5MX6+8zu/U+3h/vJ8sFy9X/uQZuv31Nugrw4Dv44key27b/vdM1UC2wDgM7Vn/l7UqyN1bDr+Wru7pmAYrbJmlhX8oUIyAGxdnc3UqEf8JBZ9kmOQLINFH4OKzytLS5EkY3lJyjIn17GBgl1wygWwF6CegQUlnmg25SZjxRVwkWtQmGLDwq1yLVWqKB2V4jSUTQkFOVxDBvSedvAXFiGnpnwOGjsHYSTUwHWyBcxYmTBgx2mtTryKDE/Z/bYg3rVne/V9di4VgBL+yYWCzne4hwp0yYywAOhagAqudNVKAJblTUUbBaeEnPYX95cHbZTTBuA4gXHePdXHAjKvDuB4k3LdXccAy0puvW1zpd2FVz9lt9wrplQG8DI30RBTkZygYP3JxRiwYmtyigDtIsZdgHgYL2vrJF8g3mJDSiXuuDVtyJG5GcOfbGwk4OjrI25TZINuvTIkmYFhx76LtpTAtQ6ARh4YYJ2BuvA+bsXdczvCVbp1P11ebxBPJY+N7GdtpYvirBCV3W9boGxDwLZB0Pi+LP/2sWQX4jZn7lLcQPVzW9/mbNxtwyojo/niJ4/Ccu2FtG2klGIBWvll7LKm8EIRwwhy/DyDZdcdvl4ucCh1KF4EacdQ5V7HTLJRBRMGowDDCeMIgGJgaEjsgQKY2LFDxiHrGWVgeKJgG7TiO5hBYizB8uGwIhu/NlatJIop09+venjdiOyJXXoeLmh1Mu9Oz+h5fGfjnyQg/X39Mi4wFB564IH0f/zav0vXHTokANCsZWRjg86AoOctz0IOXgNshLsMjHkyjxJ/5x1//MdiU547f04MQLLj0g/EAMRIxjCTO3I27Gkr4QwAzzAuiCVl1z25Y9bqaVaxDXcVbec6gMHRkVGtTaypxEQEHBGjO7PlYFNyn547Pa3fiD2FjPhHDECYlsrcl0E5+hNXbK/bJ0+dSgcPHcrunKH0w7RkbNAOxpWSm2SwT0zBhcgoa9fb7kq1yCaJbNdgpq+vF0CtlPlqJV26fLlIkGGGJzJAVpTLPYxNG40OgK/7OyJ2kw05g9Qez2YF8Sz6gH2SV8SNjPiQ1L0I7I6hlo15x6vFbUoAYGbBUi5jgRiO7J/I2DH/bNzzfLPwmD/UGZnTLsYw/2CuYbyLrTY/r36kHYCtPF/MtnpNoKxjaFG23PoyE5NkK7Sfl5lFlAXwZmDBCQsMcrmuXI8bJvPfIAzPN5uR9js+pg1fu8ZRTwAZ3dtAzwgj2AwWyjpbSiKhmIajYwIGGY9mgtUbZK+MGMKsL7x/6KGHBADSl7QVQBCXdeqALAGlDN5ycEBMuXqjmY4fP5GO5hhr1FNMrJ07gwG4sJD+7//z/0qnT51S/DMOVpHbzNyskskgC89r79f0IS/WPNpm8ILvPN/6B4jtWUkbjXq66eYj6Y0/87M6UmNt0pgE4TTjE7dRsqQuL6ehkchaex52496I2VeOI0nf2WWXcmmnY/uVE9asr63ICOca2gPoyjjnXp5nZiDyZX1k/sLkecELXqB5zLgDhHPsTJ7BPfSt+9rx2biGcgwgF8ycSsRaduwugzZmVHv9ZP7QDq9z6LdeEynLWVNZt8JLJOLxcR/PMBvOYEuEd9gospNSd9YlrjWQx3oHaGwQm/HD3KBuzBMdODU3NcZg3PI7z3cyEv5SF8aC10/HFOWwg/qRQMxMQwN9tMX7CLKhf+1m7PoPDg1orvt3gxuUp/UlH74gc77zARvXG6Q/d/ZMrBlr62IAMi8AALmHsa/YmxMTcgF+8IEH0p0fvkNxub/l1ltlR0xNT+nZduOnzkEsiLAVgFKjY+PpR1/3urSbcVrpEksZ2bsdHMJ7XeN+MxfNuI76RXzCOEDG9oChGMlnuEcHRLWaxijXCrzJ67/nHfXygSR9N5TZqV67GNtm9/Ed95tNy330Ff1ikI0ELhxWeD4buPRhIvUwkOcyvL8ovML6mvZADiLLur5tEO9h9KvDqHjdYLywpwwPDWr+km0ZRimHZOx1mrskMAIsJnvw4IDW03e+853pka98JT322Am17dZbblEdL1+eVAxAMQtJVjY2ln7s9a9Pew/sFwBY6M2FWZoV9pb72FUVTfZC5t3HP/5xrQuE6qA9d955Z3rJi1+Szpw+rXH5Xd/1XZpP9957b/qO7/gOjd/PfOYz6bWvfa36hHq//vWvV52pI/9YR972trelN7zhDZpvxGlmbX/Zy15WeFkwZ5zIjf4wi1M6Esx/5uBaHDw51IHBWgGP11aft395DkhgGwB8DnTiM70JbEByOcinUo5vBei1uVET6wGUBnANdpySZmQAECCLBZDMj1OTk1qoUYYxOBYXZlO9tpzOnj2ZDfB+icJJKhoEZJe/LXT2AJrKiTxkx5KIIX9vJQygDddZgJvuarDxIvttVcGvW0Z1VxoYYgO0C2OAmGXQTW0zey0QHP2/5ThbgiEyfuK4dOVkJu19bPdWGFYB6rS92lh17RH22th2ch1tgUKtZBbxtDIQuHWMCSQKSlZbkguDR/5rNoCNgnJVcSWERWaGYrkMg0VXKgZZegrAC/jVlFuQyzHTrQXeBUBX/uy2CbzrInByPLOQYwalANEA9JRNrSOyJJI1GlAiFHzcC3CfIFZjxNaD6cdpZLjJdKee3v6SK/FWf1VkF8zA1sujp8x23fJdkfGX8UwW69xfpWQk0YEB2ur5SvoRw68l23BDF1ALmzbH87LyZ8WRvpRbRHY1smKmGJACNeNeu5egpLk/mPMojCgTBg+kvGaAwvF2+E5KSI6lp1NSgfQBIjOnBUIrpiCxFQPg8LGBgReUOSuL1MeuU5avjTKMW17UjThMGDUoz9wDAGcDGlBBGU37gm1mBgTKGu9vuOlGGaWU6SDtJGRgjaCOBgX5DIDBuMDIgpVz4003pT5Oa3G3bkY8K9qBoshfG7XIxeAJdeY6fouMugEuCVBqNGSg0hfUBwWR+5x518Yn9ypOFQ/r7JDhY1CQcUy9z509K3dUMrUCcj36yCPpl37xF8SWgxHEIYYAjJ6eHA8u4gfaCLPR2uq/MMKRcxkIYFyeOnU6/dmf/ZlcYUkqAPgXoHZkCAYApF2MJeTJc+i3Xbt2KgvvyupKunzxkgx8sxANoNCXMKaCLXRBrDp+c2ys+48dU6wt14k2sbegRFM+MuQvfUr/oxwDwHKPAV7GMHsSrDFexPaDVem+MBsPoI7A8chfDKh6I8lFn3ABAPkwXmp1MRcEPqUAcJzcAePRTDDPL1zoAcA8PsyU43e7/xjMo1zq4jhl9CNxDNlf6Te7DdIG6ld2I6Q/kb2ZKAYxzEq1u7X2387ONA2zJ7tCEqfKyRIMQmHg3HDD9QJ7KQsAAeYD9abtzA9AFoOWzurr35l7yAXwBYMdGcjVlMz13d0yoBzrkf6Ry2xPrMv8BgMQWVQ6w92O/rerGr8z7ymL7y3zYKRGwg2ejUyIg+WYbwa8DbpQD495Mz94hg352dkZgWcCejY3C8aa1yrG66GDhzQGYBKSrAbZAEDh9kYGadqG+zvfi/FYrYppgix5LvOE+hMXkrLtBmow6sRjjwkoBQCcyol06GOv9dLZUkrzszPp3/7SL6flhcW0ewJQvaIxyzhn7AkMz0BN6GBdkrOZ0F4HvK55He2p9uggESAAdztYN2gEMzOwI0cE8MJQon8V87NaTVMz02l857g2s9MnTylTsOcqa6fbbUYU9TGLk3nP/A0XzI4EiEFbuY8xwj8YkQaiHReV+3yQUuwHMPKWViKeZF6vDf7yHLO8PO90mJbBDDMGdQic3T7LQKGZWAbazKb13EW+uGUT/811Rda0xQmgxCJmnIxEkgizZmEjRX/V5R7PGGGt0rzYsaOIfUn9kQuHJAAX1BVAzCEqlPF4OGKzOvsx9fL4N4vRoJX3Ysf64zoOmOH+U5ZZez7kQKa8NzPZa47BSRJYyU17bLRIQMG85HcnbBHQNTQkucDcpO6sLcgVcAYwnyzdAM6ASGIdZ6Y+7GLKJAbgvffcnT76kY+kB46RPbYj3XD4sA6fZmZnJEvY8u5fxjZjQiy35qZcvP/1W96SBodHtD4xZ7VXZjDPBwv0FbLieQYoBdJkHQg52M2ZNjLGABlJWmJdBjnSZp7J77a7aLdZmOE+Wwugenm52DM9Jq0/8Azrgt5vvMdbX+PgAv3PbruUZ33FQKT1PbfFezQAKnX3Psp9XmM9jqxPMFZoq1miAXDW0/jYaNbP+qXjqr3yCggXd8ri8AIA8OTjj6ff/d3fTZOXLqXTp0+J4cnhB8+m/4kDqQQcq6tp/6FDSgIysXePXIALHf1vyQDkVp7/F3/xF0rOBXMYecD6GxkeSV/58pela+A9QNkAfSScYi4yH773e79XbXnPe94j/ZE90eDdiePHBfr9m7f8G8n82LFjGtuvfOUr03vf+16NIYPAr3nNawQ6mmFIuz/16U+lhx95RGOS8fSKV7xCh5vUD1l/z/d8j2S5/XruSmAbAHzu9u0zpmUFg64UhFq06wvn0tT5M2l5fi7NzE6n8+fPiak3PT2ZNtbDFRfllcWNDYgFXacflRxvpoOT85SWlzDmoZITD6KmIK2AdWLxZSafgsU26gI8IhlIuLX29nByTVazijYiNkFAPgE4GfTzcwQiymrOWT87YcHViiQmW6GbzA1TP5TJjGWA8AnJaT5/uWqWUwCwzEzbCgC2Jd8oD4O8e2VAElZbpzLwOvZgC/RDNigqyu77BOdAKHB+GYSJvxGDxCd/kkGODWQGn12BA0M0CzGDWSVXV5++hRKSM8vyLCBAEkjgiurEGPL2DrmE22wAYcVnYbXhmor7YZ1rM+AHY4+EA8tLy4nsZDD5iC0SLrswmYg5BxAchmSlArOK03W78MYzleSjI5JmKJtuAS5mN+MM4MVgaj9ja8G1ZQAw13kLUAhs15lgrbZcurdOesk2uzWUwVn3R7UrmCdUKYC2ODlGyUDeKB/CiTIYV34+bcQ9vtIVDNEi9kzJjTyYta2gxlYGpew1YYVEVjMbbTaGNW6IXihQKeJNbeaxpsQZxDYh3kvOcszzXGe/dzZTjw1cADH8+IciBHgE6+y/e/nLpRzfd999Uvi5zgqtA4ZTHgY2fY+ihiJ6/MTx9I+/67tSVQzfiN2DkcEprOOdmUnCbyhVNpJhVcAMYHwBviI/jEde5WyodqNzZkv6wTHwcB9kvWM8Y9ijxDleIOVgrFFfZ3Xk2bSPuiiIPe5HmclB+Y4Lx9gGsMG4lPtYo5EeO348/eqv/Nt08OCB1CReUE9kBGR8REKIpwYAMqcAAN///veLTXV5ajKNjI4KVAXgmJ/DvTOYBwZZkQnvh4YHNXuIvUqCDQA4jA7kSJ/jHngwu+BZvoBr+3PQeZgXuOpi8DPODNLQHsdSRInGoAMQ0prYbMpoFEBM7CNCQeS4cjBzBFI3GmIGje8YL/Yuns1eBvOMa6hnxIci/lcG6wgxsZ6ZPJkxZfCc8cczAKudGVZ7WpNYY9NFzCzqBuhJHWxwMwbt4scYKJKAUH+5Gq/pWuaE1wCzdPiO682isWHG3KIejEXaYuYhhje/TU9OCez1XAF4BaAdGYr4aPThLc97nmTIGAKUgWVpgASQC5DVzDEn9bAxLGbD8IgOWWDB2mAGSGIPNwDIGBUbbD1isBkctAw9d5CtY2nRT9Td65Jd6X2QaVdK2Gl4GjBPePl3ZA/owAvgjnYgRwP3Zjeh87B2oHsQXoT56jpQhkC/AwclTww7jEfmMowX/hK0vgc35pVgRDpTNQxWABvaTZ0AvwD57EqLfATswYyDQXdgv8BoWL/0EUY599IXGPjoP7PT0+nXf+3X0tryStrJIQOJO5rN4nDELDMDBfxFbqxHXpfLLCAn2Bjoi4yzaBHf8vzb0o//5E9qPyYmF0xdjHQBWWvrkilxLwEqx3bAmm6mycuX0oH9kbGZse+kHzyfMUJ/84LZRz/4YIL5y/qJnCnfzCnGEX3P92bSCUTIMSzdj/QTew8AIK6oyJl/HocGAL0eUD+zsGmPwME6DPo46OBes7x475h5PgSiPM3/UjZrXJcHYPc1AvSj7Z5bZjEa9GGe8o81yn8J9cChAuWyfntdEBs5J31A5oDY7GnISbE3M5sYN+1KNdhrBkV9uOF90+EKkItBUscZRCbUHX0eeThZhUGeNqZiZu0BZpqx3NvXky5cIGbjhOaO5ytrEWXxTPrdeyKygFVM+cx/5uHJk6c0rzhkoj8NAIk1nROqDA0MpA+8/6/Svffckx75ysM6ALvphhu0f24FAH2QZwAQfW7nron0r9785lTp7hGLm4Mu6ciAQ8txiIbcvF67z73n/f/svQeUZld157srV3V1zrlbHZSFkJAAgTDGmOQ175lgPH4eLAan8Rsbns0Y2+MZ24MjAhsYDPZ4cEK2McKJhxMYbEABlEBISEKh1Wp1TtVdOX9fzfr99/nf71bTEiCxZCzqW6tWVd3v3nPP2Sft/T//vXf9YM0gMfXjh1i5MAoNAts112xQykqbpk9jhHd4Doh1WTI2e7/QwWth7vtQzPse/3s8M6dSRyN+eB4sGcjjPsaEgWAzXXnW17y+GOA1cGhbj3r6QJnyuE9xi0dGJK+sx2z0LXLcQrLUJ6Dow2EBZWR0Rk9sb4s9Dz0U73//++PQgQMxMjwkWbD3UycO7wEAKRuZ7Dz33PgP11wTi5ctfVIAILoqdQcABORjj6M9gHHoIbffdls8//nPF+hH/3z0ox/VeLz99tsFTl599dWS7Yc+9CHNQf637n73XXfFLZ+7Jd70xjdqDsP8vuuuu+L1r399vPOd71S5eCX80R/9kZ6BKXjjjTdqPQXsu+HGG+OuL90dP/GmN8Ydd9wRN9xwg+6hb2699VYB4xtKEqoz7YqF/58eElgAAJ8e/fhN2worNizYLLhiExUGxPUf/EB85mMfiblZYjzBZsHVjlMustnOCKibJYFGSb8uBUIJFhxsei6aDZiFJUGFskJlUF+AhXS7Jb5HAnyAghiuJMyQy4pSqmdm4DzRShaSMgIrRh/BbTGwS1KOup9mAeWa+t1icLWwuryWiQZqYI7ZW/q2BWC1OvBM0vXjkbATAvoK/G/eaHjs8ubjTwlCfMXbyk2Vw209ZhqukQBFtSyqGccuK8DfrRNDg3TJbFIfcmJHNlqBf/MDiINIUQ6usvkpoN08AA9sjziEGbeCTXx2ht+cJKa7LQkvABkA8WZnMv4eP7q/ORecP5uBlZmOcUeBYt8jEEJuuxXoeKYLcMlATP0BqGoxAMWMQw7OIDYPBHQH8USjiqGXIyLb6ja3urIemzCvtuM+rliTrfJSgWo93gC0dnKZGtFQhlphj8L6svFfZ9DVgUADA5Tvk1zNlUhlj+990i8QrzBIM6ZlsvLMFrKimO742eL6KbANBRtnyU7KWJkoaMmQmpa8OzkQ6EkGhsvHQEFZoj5OOgHrASOYD9flvnbqlBRyXDW5j7F68803x3Oe8xwZCgZdqAfGJZlA7eZKGZye7ti5UyCGwW0MDowmFHDabWMOBa0F3DQzE2nfIiXw0ApS3PWoH8ablXSMIdpvFh9/K35cW1sFFDJmMZ64l3dgBPDBAEdeTnpBfTCCqBOGlPsrGQMZA42PmB7HjqscDkOYiF++79747//t5+Occ7YrAQBro0HhJwMAknwIF+D3/8Hv632HAEZXrpASThuZq8SJwojhQ90BTxlPsOlIuoFRQNsvOP+CWFrYHtxHuwzmIjf+Rx6bN21K0Dsi9hagSbOuHFjQh4wVM/ccE457GNsO0K+5xR5iBuC6tfMBwJUJALreTmTBe8Ri0fqGW2DOF5iWMFwZv5pvtaD7uSy0GIFmQLA8Hj6SSR742F2PMYs8MeQZewaQeTdy0HiaC+2HgFgCekvmVsoxW4jnGfv1LMwAApQDmGCmCfdh4GiuF8YWsrcLsRh6K1fqPQBY1HPrtu25Zra1y1C3iybvdzZWz+szmY+ZNXhJiQOWoLjc5D1+i7s1/SzX7+lMJEP97K5sg9aMZYE6hfEHIMIY4xrgm+PHqaypqQQTO7tiXMkE0sXeIDPjhrogEyeUMQOJuei17tFH98X69WsDIAOjzIlPDAI+cP8DYo3QL/QBxirvoq3oJwCg07PsH9mnAvUjKoaqXbmciZg6UCfGlxiAMH2PHIp1iq2YrvgYfNRfbmHNObnR6SD2yBEBgDOTU7Fq5QrFJGY7YQ01A5Axi3zNDvJ7rQPYuKeOcqvu7xcDlf0XYO+Ciy+ON/zQD0cHMU0PHFK8UdV5eESu+4ydyelJJXxZvZasxs146MH7BQDyToPQPmihrYwp3g/AzPhkHCLrdE/v0rs59DO71Uwj+ti6Km1ClvSxXe80f9qJkaUIuhWLinmHPJwsgzq7LIMzBqqYJ8pkXZIo2MWS76k7/ckYNCOO326jwGT21rY5HciY9UedlZBn7doqEQJ15VlkCbjJ3IH9JdfrmVklpeB/Z+JmTlOegUnexf5oRiHfS4efnIr+xUvSjbCErKBvDdwYgBWoMj4uGSEDg4XJem7mGChZgO0u7PlnxqoPfeg3rlE3dIK7774zdu/epfFEO5lfvJd+t/eBk2CZRcy9OQ/74kjJZj40NBxk7OUZ5EH7AADZV5YuXhwf+OM/ivvuvTf2PPiQ5L6TuLFtoXiU9LfA1DL2zRblOofI28/ZIQYgATt1EFH2KDlkNJqyUdjDPD6QhdcY3i9bpQDMntPIGLBr7fp1mfm8sLuRj4FrytHffX3V3kb/0I8G2Hw+zrgx8GddxuPSulxdr+MaDHX2KPQyH/760IHvM8lRhkcxQOi4kBXbUfMwD2nqeyVjxuuID1YoSy7jladKQ94/yYrsk6cPezLy0KEzsfyIDTjXVJ995tOfFmNu/7598vCinYrbq7EOUJrrPweRl15+uQDAts6OJwUAwjBmHsOsu++++zT/6Fv2uwsvuDBuu/XWuOqqq+LSSy/Vu//yL/9SBxUcRuNSD1DHOLr++usly+/6ru+SnJDPpz/1qfjinV+Mn/jxH5cMAfc4/PmBH/iBuO6667R3sGfQZsqGGcj3/MDu++d/+ZcYmxiPV776VQIcP//5z8eb3/xmHRh97GMfkyvyAgCoLfVp+1kAAJ+2XfvN07B5rJ+SpYnN5c8+8L/j1k99NAZPHox+MhpNjmeijHYSZXRGd1dmzQTM47Q9FY8OBUyvQI1oykj1yTMgH6c9uZnMd7dtJQ1IdKp+T7GvSjmthBPpMlwcROd52iYvjoyrdcCmumUe0Od0t617zQJsts0HgM5khD1eL+bmbVDq6+9vQVZ1ORV3XoN9lqmAyoJzOkmF5MUJYGM22gWaZp+YTWcQ0Ky53LSTldeYzQ16di6iq6c/GjE/0YiYk6U84nEYwIOmz2av2GUYy82I6VlYd6IpVuxAs/1iDsUEF4oEGIk1g9KbPx3peqdEJjkWSHaS4yDvV1y9vNICIAuwVeGgyoJbh03NUjwjY3Dl9F0fL4wt4Mt6IhH3Y/2+vHbmaJYCRgxNC1tVdRvKCKtQ3lb2YCtaUtSCp2sAACAASURBVOIwYhrJwLPiZ2VQJ/SFFWgmju9hDgJYqCyA84r1l24XqcRO6m/c51H4dGrbzHg+dk8EgCdLG++BleHTYwAY5j7FW2mUQj85pbicGPSARLt2nyc3OspG2XXWNLts8h6eQ6FCmULxdfydI8eOqoxnXn5ZMrKazYqxQ72tJHMdNyhYYYw/u+EQNH/zlq2VjJCn2XmZZCEVcwx7FHlAReqCYpzMjH5lBaT7DMwgT7tYmQlAOXYD5W/kwW/HGpTSWly8eNaMAgwevsMgNqhqNpfrh8s14RUAvQ08UTZyBGxYsWyZDk7uvedL8XM/+zOxa+cOuQYrA+EM7ufJ9HmiDMDGTCNOnx6M17/hP8au3bsl5y3btgqcoE8AAPme8uUC2NkpefJegFsxTUaGJc/tW7dJWeY5xh/XDIwhS/oA5VtuU2U8HoNBVFwrPdadfMGABbIAUOadvN9ZZDVPOgkhMBeMJerIRwzAkrTARhXXHXuMumB0CGBanHEXAXQAOWAFIXexK9raYnhwSMYqySx4jnIdyF4MiN7uOHTooAAqngF0AXir5lsxAu2iyTihvwRQF9YvcbB4B+UaKOA9MBG43y6xBgEFXvf2xob1G1VH2sK4kozIPF+SBTirrgGNnq5u9Q9MfrHDVq8RgNJV4ozRBhu6tIPnzZwSe7I2ji0HQBzWHiUkWJ3u1cx56ljFShsf11plV13mqJM+cD8MUvc985N3mfFJfwMewWTy3HWdYJbgToYBb/YOxhPvp64ADdQD91veQzkYZAbaGWfbtm2p1iPHVTTYv2fPHhmDfAASqQMGtw8FSB7B2oH8GFvp1poJL8zYol18hyzpK8cjzUM4Mkhn1ls0HgDAjYXpalCU9YGdDNYMACDuuGsAcruTLcocs+eE1zvmAzJCFs6e7AMN7x8CbJYsSb0OYK23N3aff35896teHSNjY/Hl+74cmzdt1ngYg53V3q6kDSQOwMV+89YtCeaeOKYYgPSTWYWsf3aFdVIQAc5bt1bJRwTYokvCVGJPKW6RPGfQQizJctjMvMi9rFNjzWEaAHhom99J++psNmTBs1xnfjFuzWBi3sjzpIDvBuqRqQEt3pVgF/rxpPYO+pY+RWcGjIWhTVmMOeTFdwBgXKNuvLeekddzh/YD3hECgvnAvPDBleuMXBhvjuPoNVFA2fCwEpiwjqUukUww7kGGBiu9N6fXRIZfoD28g728rydBPepL/Z0AiDo7+zMyYf5ST8Ym7ye+Nocfu3btnJeMhbWF9lMPZGEA0EBm5X6ueXOygPVjAjN5PzEmkRnsLTEuly+P9733txX/cu+ehzUfcAFmraszAKWjlQM6z4mu7p7YuWt3/MiP/qgS3QyPjkhfUVsBTsfGBTQiK7NQDbwiI2RrXcRrm+cQ6ywxYBVTuoTfMHiLfLwH0A71T0lCRx013olnrjAqCf75wJI54I/LoVyes2eEmHy9fQpFwCLEOMvxnAchlGWWeLWWlNi3jCXulx5V2I/Sv0vCCbff16Q3Fi8SH8rm4SMRdBxnvE2H/9xLOXbL52/0UNarv/yLv4i777479jz4oNznuRevjoyNSHiRxWo2jMqrrr46Xvt936cYyU/GBZi9gXFOXzh5FXsgTL1ztp+jrMS49aKvct+HP/xhsfZY7+mTl770per/P/iDP9A9V155ZaVjEG/6Xz75z/HGN75RsgRgxAPl5S9/efzhH/6h2II8AwMQ3Zo4gwCRPAeQePsdt+vA9XXX/ID0Y1h/r3vd61QWoCH6MrrRwufpK4EFAPDp27ffFC2zQqWFtZyq8jeKxj9//CNxyyf/IgaOEodmi+LxdfcQWwYlghOcBEYA9AAcpLQW91IzxsgAaeYPQIRPjnLjTHdGM6IMaFVZcAsb0de9sabLbwKI9Wd8rQWgsNF1VlH/5oN/hQFYITfz0MPSN4BX6cL6RD4VK++xAtF+DcUCQLWy8haWnQGvAoZlEwoIpoq6bY3o7gBEVH7YzGRrt1t6r4o31yY2nmLusXHLRRYGYFdMN7pieoZNerq43WRsEzH1GtSNopNtZOAuXWy51hWzzcx2a8BQ36HYlsQcPJcux3ZvLv1Atty2iJnGTJUUhuf4oDQAigE8WvGhz7Mu6bKjsdjBvTPqw/w+UdJUTvI+s4gss1aXmBea2aP9qX8/nw1YHyFml7ZF+xzxo2oM1Gqwp+s2AJt67IwxkvVDd8vvqScKhwGzqv6zCWJZKXTbeSMsvP5FKDiTioeTGYNTfnzoRxRoAt2jUKOI4xaJ2y1KIAyAlStW6hTW7nEoPiinGLt79z4ipXj//gMyyAF8MLo5+UfWh48ejXPPO19ulXavwnjHMEGpoq5cpx6f/OQn45WvfKUUMfcVCjBG9mWXXy6lhzZitALkoKTVmY4AUyiLlhNtBADcVBQku5qh7NpdxTKzMUqbvA46ky/uQJoXhcVD3c4E7HinM6LaiKdMrhG8nP6xe59BFNqN7OtsP8rB0OA7GB0sO4Q5wEjiWsaRY/2di5MDJ6KfJCD03aK+ePCB++PnfuZnFHcPAMdjlizGTwYAZF7g4vvq17xGffbgnofEqlyhjJ/tMTU5rTiAjBezLzEs5AKMm2VxRaTP7Tptt3WzeQxM8AwZGA2w0Ge4OgOOmIHA/mHwib5CthikGN2ey1UyE4yiDKpZgYJmgdhohuHh9zvGlgFAwHDYIJ5r46NjWlnpBwEPc6GYhRiCGGq4G9N/yuBc2PSz01OVSxtjh3HqDLYYHIBOHlPJGmzIqMZAXrxksfZI958BZbsRAj7xN4w/9mu+Zz20a70NJg5OBIoARhSWpo1s6s77qQttYjxRd95JeXwH+AzIagYbcud7ADzqbFDODL55QGhnHubUM0wzN8ymoyzmGsa2YxqK1VPYrux9rA/J4kk2lsE2ymEM0X7WBDOBeR/3MnEHituuwWkz4hgvZuWSgIM249ZsQIwyxLwt8WKRg5KTFJYicud+QFjqxN9OviA2WndX9BWAAPnZ5Zly7bLs8Wsw2muH+4QBdvx4ZldmHmMMwgY0YCvZdwLQ9AQg8S/9wi+K7U/cLdYNGbUlo2ke1qR3hw13s1Fbe2POJ8pHTgrFUNivGNq4hH/3q18tHYJYz4ClrFHIHaBAoNH0VIyNj8ZKYpMCtJ8e1B5CXRlj9KNBAB/UIAfPGzNC2Y8AcNJ9MgERgwteow34UZ7AqpJwwWsN7eDHgIpZXNTFsQDNkDVI6IRJvIN7DJ7RRsplXaZ/+TCPvU8oaQIx85pN7YWKTUcmZB3gZcZj7qEuBpK5xvsdX4+/6Se72LK+cqDL+sta6jiLvMN1QE5OqGFAiT5EzsiUd9r92PoOdeCddtt3vXm3wgMMDEgfUDgKjbEujVmDlcjaoDl/M/fs+kwbHLOzpzezxhvs5P28w7ECkaGZ0NTZ/WYAlIMt4pNm28fFyKcMGIDoKrC36B/crN/1zt8SAEjMSfbDbez7bREDpzLRFgxA645mOGpORJt0FPY3AMCRsVHtbTr8gSk6Mqo+N4PZe4xZlp47Zx7Q8i5CHyjbb0fGYq7vc3IxLwe46Fli75V7vI9aZ+M+H2Dw2yw7yuM55KbQAxOZmRt5sb4qu7dcbBNwM8Bqth+yd2IR3ul55f3NbEbvf55LtsPqOqt1UK8vaQ+0x9R0hq8wsYC55z5vHWC3K3HjjTfcIPbb7bfeGqcGEnBl7GQ84B4BgDq8aDbj21/84njFv/t3Av+eDADIfk67DOAjT/aTT3ziE/G9r/1eJf1g7JPsAznDvCOTL/KF0YdLLuOZ2ICAc8iZdRV5bli/Pq699tr4L29+s/4nriDyfvazny3QDwAP3Rr3Y54jniAsP/a3V7ziFfGpT39aIUVe+72vVdxY6vJjP/Zj6kcyEOMJs3Xbtidimi48829EAgsA4L+Rjvq3XE0bqCzoPtViY7/lxo/HA3f8Uxzce0/s2k28n+no7AQ8QalqRIdcfltx6QQsJMpUuYwiF7MsfDrJ5sq9fYsy0LEBkDNBEK4btGmBenWP3howU3Ot5ORcQEgbgAl1MgBTceeq7job7Fdn+UFhf+zP2Z9u3f+15ED96mW4PMefa2sDVDOTDRYcf/t3ndlG3R1TkY0u65MAHYyyzEQLuDc6MqY4K2MoEVPTOq1rwtCbBUhLBgU/KFIYNMRj0aYPza+44FaxAO1OS2IOZZF2vL8Wy80uw4l7nU0GmbyEOEhNu4AXJl2yI5IBeOaJo40brgOedXTJkeMxu7A15s5kCZZayUV8/vOFzFgBy3nnV76jjYzAc47hOJ8xaKZmFWdRrshlvM+LQdgUC8En91a+kt1FXJpkUxgIldHTaAqYYB6cOH44unu60u0VplJXtwxVlHaUDthcKI4AGHwoixhOMoBPpSvihnUbZLQAXgFY8I4rrrxSfYCb34MPPhir1qyO8847X2WYrfGle+6Jy6+4QkqwT4gxUlBwiLViRgF9dtNNN8kFAkWb/800+uJdd8X5F5xfnVyjjLE2oRiaqcE7AQoxxpEL13nPwYO4zyUziPL4zkwGZGBGBNcxfJAJ8kUGju1nsM9GI2032497bSSa4WUjnjoKxCuu89SHMv0O6oiBRnkCWwtAjTJJfQW2AHC3tUnZRClHyaf/kOXAwMnoIxYqyrWApT1x7W/8hhgnmVAp113m55MBAAHayZT9lre8Jc49/zxltF29Zk10kn1dgDR1OaV9w8Y9bXe8LDNP68a3wLMSfNtxlOCocp37GKfIBVBo8NRpyYf/DRg7cytlICvAF7uUG2yi3zQnagCgZY+sYe5xj+ZOAbGQs/u7MqZJbtPeJndSMRFKjFEZIrg/joxkhl8A+/b2KluuMuGOjgh4nJwY1/xDJswVxinjl350TCfGI20xuAfoQwZWjEjiFSIn5quBUI8lZMA4QnYGzQwQwWBlbWKs2X0QVgrz07HCPC8wfA2y0TZkjAHDQQ73A7w77h79gJGDzKm/WZeMWa/NvI82k6HWbCOzsuosIwPrxOkzK0RsQc2dJKzTPgNAGGGwJJCPxxn3A/5Tb+YPQD4/uLAeO3pc48fMKbvnJzg/qbGDK5eBZMAbA9QkL2F9w+WVD31qlqIOOA4fVj0sHwF1jOHRUd1Pf5px45hx/G8GK/c6NqhjEvodWuebjTh54rjkDlPpwIGDyizOfshYBJjhOVhaex54QAxAjtZgBbNnMFZg356NAUj9qL+ZWNbNDBIxvgTqc5jAfG1vi6ue//x41fd8j+LmHj1S4jDCYB3PjOj8kCCO9i9emjEWpycJAZNrlt2bGXPea5AB44HvHPZAgGJh2TpmGM/Q36wz1JG2eb7wP3sYsuC6XXWZnwALyMkgNbLkfsYJYwx5uw+8jzi8APcwxtF5eIZxYddd6u05Td2oL33Ch3mI/PoX92uNpO0GPeymy1puEM/Am0FqAeLFjZL2AHiISU3c0pUr560byJy5Sr0cf85sMQ5PNm/cWLXVLDCvbTyHzGmnAVQf3iAD2kO5S5YsrdYP5Mh7mD/SFU6e1JpJe712mmkG+81gnYFd1hjmAvORD3WiTK9ZyMBgKfPq2NHDcnMHBMUFmLZVLtHlnbhYv+d/vjvuveeeOLj/QKxft1aZgTnAGRoeqgBA64a8H3kaALz8WVfEy17+8ujq6ZXLJeA1H5je9AXzwEAvZdAntml8KGuGn8Ftjxdc5zUGZtLOMUBmUoRAwRJjEgag2ctmtPI9skMWnhd23c2D8DwwQm7eT5wwhv1O+1SjIXl7z3DZdl13f3GfD5hlE0LeKDEJrSvRBreV314rkaVj2foah1fe+7A9pqdSbj58YvxnvMt1yuL84AMPxP33fTk++clPaO/kMIY5yvjMBCAZegN5vvQVr4irX/jCJ+0CDEDqMBLokPQzewJgHHOfOn7gAx/QGszfjPtv+7ZvUz8C4iF3hWvo6AgSeSBvEnwQH/C8c8+LGz7zGYF3tAVg8TWveY32jHe/+91iAgIAfvCDH9Q6/KIXvUhMP1iCvB+AkXAKr/me14iRiBswmYaRGWAiTMTtuLovfJ62ElgAAJ+2XfvN0TCfCrP4J6iSQAQL7f49X4pP/M3vx94vfz4uuuiCaMxORx4Iw4pK11sBH8V4LZBUbnTFndRZRHUn4GB7i3WljMLFPcHScJw/A36dnRi4+WzdmdP1rDKsnsVlWGwvuZ9iSdQBmoqbV157tu/4yqDNYwBUX43Bp8fqMeDO0udnyRLcAphadcj2Oy4cYF+CdwQHF/inmHyZdVg4Gb8xWgDzAISmiVVD1rmZmJKLbrLBpqdQLnq0wfYtIgh7jxiA7q+6YVCx5EocQSlUVWVbiUV0STJnHJnhWRKzlA4r+UIqduOZLNDkx+GyQqsxa+az5FqsyPmJUZwpuXVqmTLP8TIfMHbb8o6zAHgtj92v6Lgaqa/23ZllwCBVZ8wDxGHkJOCTRiIgUeXmXOI1uk7TJbaSmT0oII7/w3wlNg59igKB4meWDPOKbJDbtm2VCz5uMyh3BNWGRWKlZbK4PqDoofQ7Ph0KHQwBMjiuXLmqMrgANDAMLrr4Eik9rBsCBefmYtNmWMKcdKeSfOcX7xQASE+ibFJf6ocBD5vMcWZ4Fye/uPCiZJlVxDMAgMRf4R6+A6ThOoqTn0c2KFmAilxDpulyltn+GNvUi/bb2DN7iXUOUIDrXLNiTjthb5BlV4cJxb2zDgByjTqh+CrDaXHNQT6OEQWbkpN85GFDjfKQPwY48sZw8hhFSacOMmanpqMHl7Hjx8XSdN/S/9SP9VOK+iQsqAPxe//rd2Pt6tVqe2ZXz8OAJwMAshYQ4+8tuBfv3i3jHsOWxZ+RjXF8FDfLnp5YuiTdqgGfFdvIgGWRMQc+akMx5m1c5Toypyyw9AVGKeMKd9sJmDP9i6s+QE5uj0DCjo4KxOE7xwBTTL1iRCOjeow6nhsq7+ksDCfuQc6OA5nueY3o64c5MleBkYqpVMa92Gf7DwjUxXDM+bWvSlpCfTLT36yuUTd/bxdv5hjvZl7T74xtu9PCPmuDOTU6Vs0J79MYgY4dyd9mvdng4xpJbPL+joq9lol5kgEFM9f3sz6QdIc6Ih+56a3fIAYJcZqY47gp0Ub60KxL5pvlWwdYBQgsWxpdnRnr126uOvwrgAgyoN7IcEkBBCiP5BqZLTZd5xnbACZmpiAzWBRi+RX3YtYO5hVGVgLl6UJ6HCbMqpStgSLe4cQ7GKPMe9psV2rKFHttcEggbIZhaKgvGZvJbulQfDJntuZQA2Ccua71GUZjyazOODZ4RZ2RpV3W7XVhF3CMO4cYALw6PXBSc5p5duDgodiwaaPeD4hBXwnkbjTi/vvujbf9+m/Eot4+ZdQEFKRvycgLE/HMJCAVyLthQzlkbSUBo48ZH8lqzhh6M41mvPgl3xn/1ytfKbdwsSGXLVf8ZJhYzDUOnJjHzAXmPm57HCou6s2M6/Sl9xfe4TFMe5Q0pmSIRf5e6yYL6Jf9kaAyH56nD8y0NTuTMrlXDPGZ6ZgeHxMjjP4FfDfA67ihjAsDbqzDjB8StFDfoeERzSFY1+5/A1Q8Z1dixhV/GyTiWfqVsADoR1oTp6dVJ4MkBo7oB+43gEbb6nuY2KRl7DqTN3UxeMP9XGcMm9XINcagshD39cXBA/sF5FEucrLLJ3OStlpe7GFup2IODg1H/+LFAl6YG7RdgGRhpFF36uF2mcHrtjJuhkfGYumyZeovzwHX031oWVBnMxYpk1jhQ4OntI6Mjo7JnZn+dgb30yXT+MzUVPz5B/8sbr3llti395HYtnWL4gLCyCaLMnOd+aPD0WYzXaPNKO7ojJe89GXxwm//9uju7YvTQ4NyATY7jft7+3or7yh7LNDfrrfBaDPy3C5dL+AQ5cnVt/J0yX4W+6yExeCQSSSKsv6ITTk8LNnRBsYXMnYiG48dxghyQdfhXvrJoCDx8iiT+upwrWSizgPk9MCoM2upE+XowLkkqEOO1IX7/E4Dlb5WZ67Sz9qLu2BwntLaLnLBaCY5cZIbvaPZlNfC0ODp+IvrP6xxRkZn9Hv0Oa8NsP+II0hb8MpgHbocd1tYsnUSwdeZBRjwlQ/rBgAg7YHdWl+LkAnMYOTPfEEGHqfosvQJurMPMkgU8qpXvSoPGMbHtffxPExzZ7K3Oz/9yprDhzmK7DwfGacYCc6uzHUf8vE8exEhEhY+T18JLACAT9++/VdrWR2mqJ9AsaH5FJHN4cShh+OvrntXPHjvbXHZpZfE3NxMKOfD3KxOpxM0yfh5AG0JuhToomy2Oj0ugKKMXBgVJdus3l2YTxbGfE/ItuA1LruC7Qrr0GDhV4JHNbAo8ZezuPGeCQK6BmeCOPOZW3lXy7jWv/PQoDPBQnakM5iH1f31clrPZeD1dNcdG51ULD1AFRnFjWZJisH3MOBg6qWcAMsUj6+4x3K9vbs32tqJjQMokkyoBAbS9Za4e3bBRVlNd0cDwfxT6+ciIomzALzz5dGSTRkFqDKl/a1MwBnr0R2TsilEqdobXJcEgOuKUzXOzkqenJ9xuE0MxLzxbJ7YZ2cAtth/CORM/qi63E3NATCv3voKWSrDTMZwMRPMAFkqo3NynxTgVTIXo6iirBnE4jsUC/5HkUApYo4CVNgl1EG1Hdyc+/jZsnlLrFm9Wvfa/Wrf/kd1cogiJkO2s0tKF0wjAB7PVZQewMJtW7ZKcUXB4xrvPnHyZGzdmq4HtAfFaHScrKOrSvxPkvp0xf0PPhDn7NihTIa+l+uw/YiVYqYCSo8BBrM6zHYCDEDp8ml369SYwPgzlTF+5513KisaCpyVU4AU5Ck3znJybdYQitT0VGZQpk2UpRhNhZECs4F+kMEqF/qMY0Y9MI7MXDEAiLFscAZDxpkMuQ9ZIzszf2gj1wANGH+O7cbzGIJ8J0WRGI3tHXH0yBEpvX6ONmSMwkWxceMGzeZjx47Gb7/nPXIHhP0DcwdZAIIQO+yJxABUChzG6ORE/PCP/Ehc8ewr1ffUb9Hifn1H/zsLsAFR6kxbYIDY5Z4xAhhqpiptkJtVSeygjOZtbfNcRWHwwAQA1LDLlYEaDF4bI5yYc8JuQ8ZJJOwGShB0u/eaoWGgkf/pQ/pHwOLq1ZWb3tjYaKxZtzoIY6G+OXUqerozyY1DWVAOBgPlMJ4BslH05Z7Y1a2yGYd21zUD0OuOx54zz9IGuQ8yFmGetbXHcAmqb/YZyQlsLHv+2ZWQeYNsnckT8II4moxdu7jDjOF/mC48T70xVAAG6VvGmdyomc8wCLu7Mvbjli2SE32GzM1+Y27QRgOAZjEuX74sZmemYmhoULLFSMJwOTUwEJMTk6oPdWUekFCCOckaBgODd8kFtbtbBhIMDDM2ebfjffJus/jMRHRMMXSP00O4nq+oDCszahx7jrIzDiVz6FiVlCjZeWNi3nEoZuCAsq2/6NnNm8WGZf0Sq7i4uCFTDHvmgllfXgtoL+PVfYe8nVjE6wbtIhD+GAkglvPOdvUBICP7BmO8An2bjXiYDJq/93uKh6a4gEVHMgDo+KFeh/mNUepYirk/ZnwuMQeHhtSfOobr7IjZZjNe9orvipe87KXyEEiW3RJt0qyjuBxTH37YC5AJzL+hoZFYWuJoUqbXMLve+rDH8ejMbvK4PH064/nxsdFLHW0om7Fo0Jx1kTIFYszOSH6rV63Ue5EfewnfM74ZY1z3M7wHEMChJACAid+I+zX1MXONuWe2swEQg4EGWl1/5q8BQIMwjGN7wXgfsXum21bJcmREsRj5HxnRJ6wpyIm6M17sQs54dCgK6sqex/6w/9F9mRW9sNspC4CDZymPNlAfsy6rRBDEZ2b/6unR3EA+BicNgrserI92a60AWOLDDg5Vh2NcZ5zb3Rs51td16mBgRW6j8vxoKJZixmYk3nhHHD5yOJYvW5bxLemftva44TOfjptuvCEevP+BOGf7du2DYsqyfxQXYAOAtJu2Zrbf9njlq18dz3nuVZrrAwBWJVYnY0w6Ci68hUlH/zIO0xumpwpN4oMT2kM7/Ns6jnSVouQadLI+xXg4SaiCvkwOxr0G9+2ezT3IizWxHiLB+hp15Tu7B1eyLW7kddYsdXJYBe+ZZv55X+F7uTWX8DICCht4E+Whm8cBAD31tUcD/cezjI9FuB2fOlWNMdYtvqcvWSs54JSsOtq1fvzHa14fvb098fCePTr8QdflvXk4kHuBsgH3L4pXf89r4xmXXRbSrp8EAKj1sIQJMAGmDnLyvQ5Zyehci/1rxqyJKl4/OeBjfVd24MJudR/VyzFDVADwokXFtsswP8jWLuU6cCvhD6xjmDTDXlN/fzFCFn49jSSwAAA+jTrzm6UpdfCCE1zWzwTj2nNhJ5kHCRZmhuMdv/bTcfCRe+JZl10c7TETzdmJ6GhrZmapKTY6Yu1knDd9lDQB0OjssfPmL1iO4VdAoILQ6B4hKO3RHp2RII4/NYCHDGtyDUvlVUYVSR8qNqCcUrNatdSr/r5S0mpJJPItNUCnAsAS9GrF2jMwmECa4+kR2y5zEic7DvaAwAvJFwUZoxh6/WzMTDfE7uDQb2aW4NmAF0252CQrBqZBX0RbZnXLNmQcQDZTjGZAvWQoldh69XbSBRVQdyZa1spa2xLt/HvYWAGxHo/oSD0s+/ydfWWAD5AWNpIVjFSOMpad26Sx11HiGyrmVDJDAS+UibMjwQzu92ZqVhbXHBvHTBhij6SbRmZCZAzkqXWesOpktrOz2mipq9tAea4rTJVOxfqaCxQdWFiKy4LbEyf8JQh5AlGZcY2yCMQuBgHZIDszsytMERQIFCCMSLdx6bJ0VVy3fp3YQVbwUDRJYJEMz3S7ADwAbLCRjlJEm3ENuOyyy2SQO1vivffeG9u2b4/t52xPV83pBMsIREwZcn+hro1ZxVmiPZxYTs0ko4c++QL73wAAIABJREFU3/vwXgVwx9CzEUNdHrj//rj4oourfqadGPgobDCGUNSR0cMAMzUA0GuMY3g5jh/3YtSjFFJ/MwUBCe7/8peV3Vfzp6NdABQKpGN1eT2B0SFDXslimjp9himA8QobBSUPuZntB9ADmIMy7lh8CtKPEdxIViCDZ+XK7B/qjuHCOEFOPjlHYSZr6upVCQCa6SJDtqe7jP0ZlYfBzbNmUwAIYlRhtDEueAf30DeOt4YRfbDEPcRYA4zgPQAO/I9xhKHE2PmlX/zFWCxjJ9/rmJ8AGazrdlP2euhxb6XeQEseEpR4oYAog0Pxoz/2n+KKK66QSwoKOLK0gnvs2PFYtiwzI9sAdhwn5MQHGach1iNAmTkmEAGGVWET8rxdD6kbZ0OjI0MVg8fjxfd4PQAAMsDG+5AhYwm3Kw6qmMcY/zZ2Ge92I6YeZpWMT4zH+nXrBTTR17hAbdm2vUrqQZt4p8FUkoI4oD0yYz3GWPH85nCGQXTs+AmBXfQbcnCmQe9JZmYY7KdMg8yZVKEVaF7uVQV0t+u4ZS12IomTSkbldKPNfdEAHX1hNpVj/HE/rqJKANLVpfHHeNqycZMSSBEHTiDdpk3VPsp85X8MIWQFwOsg+RioXAN8AFQ8evSIxgBuUcgPGWB8mwXHuGPt6inJwpgftA3mEYdZMLHoI4MurovXRfob9oSZiHY1Rp6nh3AB7C/rYhqrMDJhq9J/9Fe6hYYYoMyRyqDVmO2P7t6cc47dZmOadc/Zye1OyfjmOp9VK1YqEzzrg8cZc4C1iv2AvkR+lGdmEX1pl9DxceZtxljDqMYFmDWWMZVJJvoFWDN/7rv3nnjnb/1mrFi2PBb3Z7ZMjbfTp8TiMlMOGXkd9qGL5lrtOs+JsQmgiRsfrJS5ufihH/7heMalrMUNscPssir3/r7MtEx7AM7dB6cHBmPVqgTVGSOsjz5Mok0+ZDFoz3oq8IC4mjPTcfzokVi6NN3nkbETqTjRBGOCD2OINYBx7n2QOqNnweKjTIO0vN/JJ6zzun8Yu2YgJ0sqWev0kWPz8W7uMYPL6yftc4Z4s8HZA/g4TpuBF66ZFY9MPA69BrIfsH4dPXJYrviMKfYLgDzvt8wfMydps0Fb9z3s/iXLl2luC0wvbEcz9ni/WcQ6sCngA2OF9srttovQLz1V/WijDw89fq2z1IEM6ygAW6tW5QGkQfejRzK8AHukgS7qrsy/BWykjrR3CWzwZkPy43t0GVhlrKfDQ4Oa9yPDI/G5m2+Kv/vbj8bRw0cUYoFDI9h/rOHJmsp1EEYc1xRjkjZOTMYb3/T/KQ4gujdrEOut1vPiFYXcXFfrQfUEIAbDDIIanGbceJ9TecWd12w5f8+B0sT4hOpp91y+mywuuB6bDqvB+6i73YK514xQ7+meW+i/YuMvWiQAEblyj5l+BpPc99xnlqpArs50+WYNZG7x4R6Dzhwu8UGeZi9bf0YPYe0zm85zyeEodECZ7kLqyzf+xI/HsqVL45G9e8Vg5pCHPZQxh+7d19+vvgGU/7H//OOxeevWYmtVFoz+MK3COsz8b7+x//kAAvkhV8YJH6+3yDwzehc7sMR99EHoN7Y2C6U93SSwAAA+3Xr0m6A9dQAQY5cF0xRv4l5g/aMcd3fMxO+8563x4H23x7ZNa2PJos5oD7JKTUcnWVvbMIwBPTAYS0ZWA4BtxLzgTcnAagFwKYD832BdsqFszDuGn4wXZVFtgUPsGC2wr1UGZSquWoaOK+9sAVHlreXddVdnUbXmuWgmQFi2j44ExbJujq/n3wn+BTyJEpfPGXFxs0WhGB2bkIvmxBQskxkZNLi0kpwEZh4uRjwb/lFyDtxustz29l59V7W51KUOcnJnCyCsDTAU+yL/JzLsRLz7KgCg+7UOqvoavzHA/b+ApQK21X/XDRDXE2VJH4DPM56r31MH7lwHAzZ8N1tcQg38yT0S18Ay5pNVmSCbxlBhrmqD5mSwuLuARkhhLxu5GUxW9jAiUexwGeXalc+6Ig3qnu4qxg7GAYaH3Tg0O0rsLhuEsKZgvWFgwGibnJ6VESpG3f33y2jmXQZpUO4MnlEGH5Q6jORlK5ZHj1xQO4JkB7wLhkPGNUrltALFxsZi/Yb1igWIvAlij8K3jJPXjgRx/E7ilFx04YVqH3JC6cGAW7dmbXUPsr/nnnti87ZtMkATkO2QMkQwY0A9G3GUjXHm5AkGdwFpb7/tNt2rNuDaNDGuwOJk7DUAxG+YV9QJ0BDwD6MYt8bpxqzer5WisDiI27Zh/QadrPIsp9QGo2DtoIinq/NwrN9ArMDW+mMGlNtDf46NjomlgZGDwod7abrr9Ml9iWQsyAjFF3YYcmAMAEphrDAurDAaKBPrheD20zNx5NgxKdEydrVWpavjSoEk6RZzYP/+eOv/+CXFLeInl1dl9RGT6YkCgMwMAJg3//R/EYBDXDQAQM3tSGCftgJGMxY8nzBMMfhoF4A8MqHNxOOiasiPsUu7pLAXBp1d+RKkaIuBk8fTlbS4wXmsMIY93wHGYZc5vqNiUq5aFbj3snwDGNJ+3MYNIt3/wAMCwh3Dh+yPGJkYltSJviL7qFwAy7vpX97p+FUGShxriTobAEyGIK7DnXHwUGZyRVaMK89Tgz4GFLz2ONFNTy/ssy7FvOK9yM8ZIwX6LcokMNRb4GFhKiHPNMaWqz+Qrd0HGe9coy1mVtEXjrtFeU6msXXLlhg+fTqmJgCfEqzmw5gHpIMpxbPp5txQu2iTDSEAQtYgZMKa6D4Tk3ZursoKrPauXVNlbNa6s2yZDhI4AGH8GSiiLawVBiORmUEfxp+D32u96oTpdUIusD7wIKM5I5c+hrnGuEzmYsSxo0erOIditAwM6DnYbHyQuZPd8F4DlWapMJYsPzE7evuip7MrRoczppvBKtZx1jpkglztTkgf0D7cxeVONjaijLqw/pAvQOeuXbt1sCV3WGWKFtUvvnjnF+Idb79WcwUmEWCwxuMgsejODgDajfurAYDEjZyZmY0fFAB4qdZM+gSmFG0gyRTxSJED+iRxv2DysPyMDI/GiuXpim4XYDOixW4p4AXgHusgbfRYn5mZUgy47du2Sv7sMQBgljHytEu2wTHGgpPhKKnDOKEIkkFn0J+/nZWZcqmb3SzrBxACWoqeYMaeWXxmgtJ+6ut9lHUHuVdx8JTKO11lGR+MfSc1MqjEu8XuXL1aa5jXENY/EltccP55Vf1ZwxKcG9dY5V7WBcaz9w6+Z21tzEX0Ll4kFqwP1pirPiSk3nb39OGVgSH6GNduse7aM24bbWPcIXfa67bzfuTmOHRmE8LghsXKeml3b8n+WMa1dDgOZIy+Qr3IWjtO5t3+frmvP+vKZyuzNKCy9oq2NrmLrl27Ru6xzJM9ex6Kz910U3z8Yx+L6ckp6QYcWgD0zczOVAAgfZ16+HSu4UoeMx3/7b//gmIFA5hKVy0hPwAABc4XF3CvbbTbSTeQhdlyZt3RLsaAWYEeH1zz/oE8zNpmTBmc84EA341PTih+MkfwBs2Rn+VuPZf3WJfy+q56d6Z7L++lvR4r1hHrNoXmdIklqMRwzEuS3eBRBCOxuLhz3eD38pUr9F70MuRhkDaB8zzUMGjO+KLtzrStsWLmaXd33PmFz+f6tXxZPLpvnxK7JDO7LfeqVSuVvb4LFt5cxM/9/M8Hh+dnuA5VerzpDS3/nSdiAX1tz1iOtBFZ0y/WU5BXhrMg5nrLlvSBy5l28df2xoW7vlUksAAAfqv09FPYzrMxAFmctXhxCjg1nTFd5ibjj//32+PQo/dFb3fEmpWLIxrj0dacic72TLLRJADDXMakS7IdtDPMxgKqtEHlb7HCzgZc8ZSZY/zdApNwH22ICaLMsYUBBvPEgGHrubK4VuAiQdkjGk0DkRawWW4ttluCeC2mYMsFlg0UEC5jbWXSiYaMcsXTm8Fd67SAPgwVlGTqxYvFPmvHDYhMjrj8EVsvQdJ0502QUSk0APhg8JV4VNQFA4l4fpRVl019mBgwfbyhQyKKsyfZ+OoDLgPoq0ce82YBASnA6rc3xAQAScLSii9Uv9+F1tkHGkHFzYD3A0ghC4NPOVYyJpvdPR0fzkqpN2C57yoZTMn4Wyj5bNQOqOxNG2XFAAYKDD+KmTM4qHdv3LRJ38OKIJumXEinp+VShAKMDDiJhkWCMrx2zRoZM2vWrtX/KF/EsuOzfsMGvV9taMwqCL0zBKJ8wr6hXrvPPVcnnt09ydYD2KAuKLh8fPJM+ShigCA+0cVYgrmxccvWys0P1i7GNoaWGBacwLalgkVstw0bNySIzqc9A/2vXrFynusDciLe3nlk3J1t6DsURdoKC8GyNyhH+zF43Ff0ERl/X/jCF9YA//Yq0YVjRNE2gKx7v3RPZhwsbsQAgTC+HKgdeVA2QZKJK5ixqDicaJexMjU7k0BoV8Y2Q3lGKV0PQ6y4JI0MDesap8/Ig77AuAe46+vPuE0YjPTZqZMD6nsbjBicvA9GokCqAm7RD8iZscKHdyF7+k5AWFeXgAzkZTYCfYwSjlGhBAqwZ2E8DCU7y2xiZOgMj7SXOXbo4MH41V/5ZYGfCQAyLwkwnokGnjAASLyv4aH4yZ/6qdh93rkCo2CEspZhnAgArsWoSzYscdCSJTPbmFYbhgaH5Drrk3ADgM5saxDCrrkam5HZaWEA0R76iPvIlIe8uZc+wXh0nEjejZyZU2tWrdb7xsfGFK+NuWr2y5GjR5S1mvK4hz6mL53JFZnhFrty9RrNCd7P2LFh5/oaSLOBw1yk78QaAoRqT/dQJ1twMg3q6R+zYwyC1l1RBbCOjerevt7MPkx/28UXOdrwtBtxC1zNrIm40TnrsQzL8XEZrc5oizHK+kSduZ8DCCX52LRJgA4GoF2deQdjlHYSSsBsNcoDILAByj3JOE32tOM90kb+JsO3DXrHxrQ8DIDIwJ1L9hR1M4hRZwAyrpmrjulZzy6c43Bcc83G+/DIkOqo5DPTMwIRkq3WymxMHcUKPXWqijvINWfGFfu1zGfWIfqIOtJeARRDQ2Vt7haL69Chw7qH9tA3jAdAPsYifQ0wyjygrvzwf7K1RmK2mTG9KJexs349MfsyczIyYV2DAfyFz98R77j2WmUAZn0Rk5lYlyVDqNtf32u/GgDIXEB9YPyTzfxHf/Q/xQUXXijXftYk1gH6H1C1fkhCfQAA0VsGB4cFADJ3XGfHcjXYhOwYzxyGAD7Q3mR0tsXhI4fivPMyuzt7DLLRmliAKK7TH8gG8J51kedz3GfcZFzxddBTEpuwHpuFZH2E+c949NzjHrGqSvIzhTAo62p9vtKfBnjsUu09VSAh8cVGW6wgwF/qyftpK89Tfw50LrnkEtWTa4AfyBBdAGYjY8cMbcaS2XtOqEDdzLA0C50DBA5Q2dvFnitJlvjboX54N/1BmciVvz3epiaTnUp5tJnx7QzBBjxdrjP70h/Un7b7YAL5qL9KogjWFt7hPuDv0wOntDd6nlC+sgKTiVwstgnN/9Sz8nBjrPTJzTffFHd94QvxsX/8x+jt7lE5MMsAzyen8pDJag0AIPXT2kPc1xMn47ff+75YvGRpTJc5io5Bu9OboUdz2POGZ5Gz10GuexwjUwODzDczR5Gf1wzkYzdngz98b+afD6O1r46PCXjz+DKr1Pq2gT+D6LyTa9SPtcV7EsAZ/zv5Sf2Qm7WK/32YJWal18QIHQDbNqTtbov2wd4ejSMWzzob0e+tM0opg/p7nMpToMSyJGzBR/7mr+OTn/gnhYvgMHPVihXqR9Yd2rN67RqxN3tY2zo645fe+laFr3ksgO+pAgBpVx0ANNDH9dtuu02HZJ4jtl2Qj/dJfi98FiTwWBJYAAAXxsY3XAJ1AJD09DBt2IAUv2FiQoY9xvD0xGB86Lr3xsFH7ovh08finK3roiOmIppTMScQELcnVJwCAGqFA9KyGzAxpGBbtU4/1JjiKsrCaTeLFujWAgApq6OTtO8JrCW4lu6uAGwZnBtGnUGyTIDB4st1uY92zX93fsdJTQKeyeSBFZb3mbI/MY6rQDPGJzDes565sYU2IFzz+N2/iCDhnQJMxBAUcU2IpeoF0OfyBW5V7skJYmV4u3QZtntv0nd8WpRMuDPBPisP9VOlsw+U+W69X/9gejwH4K8E/erlt6DWNEa86fnk0iCeFU+z0ioAEbdaTjynpysFysqIFXfKqm+mZmYJRFZCggxqLExLbMJUDfxOykGBs4GJEWuXTBQqYjyhhAM4YCgTKw+FhA/XYUXZHRSl5vjRYzLiYK35ZB4lHcPi3PPOVUDsumsISr0ALhR/FKS+Xik6XN+wYaMy31mhUvysU6dkECBPywlGG8YHCpPYjcXIPnzkaOw873wB1WYOwXbjZBj2mJR1MiWWgOyAVWIlKnssrIQ9sWnDBrHbPG8o367IcpXrSiYAho0Dirt/McZgKTngPvWi7YB1dgc0Y8zByTF8zBChnEf3PqJ2iaXBiXxHuxiPyMCuSNQNBiB9hMKK2wmyJy4egcgz+3GXjBsbIzA1AWzN3hk4eVJGuEElQAnYdStXr6rcztTpzbmKyURZ3EffAQTIvaaAjKMwZJYtVZY6FFXqCvsSsMGGpEEXA8g2HLlXhgdZYgtTLrNvJ7uK7w0U2u38yKFD8Ru//utahrJ8BbdhZXzCAGCu1eli/7prronnPve5ykjbv2Sx2mQ2go1j6miQg6DfxCLs70cm6frK/kK7+NAX9Th2jCGu2ZBkbDEu9+xJZoznq2PEPe95z9Mc4AMgxHxL1l2zMpTpz3SXao8v33+/xpHrJ+Ny+XLJ08ads6J6X6LduB2ZqWtw3WxNAxF2+/P/jPcKCI+22FcAa763uyt/e07Rlwa3aB8glt17uQ/jW665HCIVdg+yY62ijPo4oi0AYjy3WHEaYWhmnDAD17ST56k3bUTuzFVANGe8RK4XXHBhlQUSsAjAjw8yZSzDZnUMTMqx2zJ9kHGqlmkf438HrjfgwJpu4NtJXbx3mE1k8MEJL84EALXGz82pvYBVfFhnDcQxF3iWkBMCrdsy3ieAKHNO35V4aDxrcNbrKnJFRowr+t7gogEW6k0fsPbq0KccdDjWHa6vHOydPo0b7KoKIEX+ANT0kQEV7wlmSqXMhsViBMih/+UavnylZMp84XnmP+38/B13xG++4+2xfu0aMQBZhyiDuenxaGPVY97xD+tzwHspbZUbfdm3iVX7kz/5U7Hr3N3SwQgLsGLFyhKPjsRAGb+MNVURhts5WBqNEwPEmszEVbQNOZjNxFiAfUkdGR/MT+0Z/f3FXbRdc9vJZ3SgVjK1e0x4rbQbuA8QzHzNA4ncE/0dbXRCBe+j3A9o5TANyVgcF7uSMAWMBWcjZ8z7wI42CZzv69O+BNCfiWsOJpDW3iYGsNnQHF7h2mggnnfyHaAw+6fnk9cmv9fznDWNe2hXnXnntbg+ZwyEegx4LeGdjoNnt236DlnWDxZoW505iOwZrwAa1F9xQpUoJhnH1I13OX7u/gMHYunyTOgE2LN2zdpq/eU5x6uj/bgKs/7wvPS0cjDJvGX91WFcSapD0itCX2CrUOe//duPxpGDB+Mf/v7vpY9onW8nrumYGICZOCa1UdxqWb8MAJJE7Xf/1+9pno4XV1nWJumFxT2fLNeMWbNAkT9jwS7XXEdO9SQmHpdm9HmPsa5J2w3+eC+oz0/WA+RvPcD3GoQz04zyrC95HCq+68qVki8HpxzaeT54/TYj1cxDnuV+xq/jcHKIIEC2vaPYaamPV3NrNpOcyAYperQP6r2GWh/3ob7XeO6jfAGezWb86Z9cFyeOH4u77vpiDJ4+rRiOrJHynsLlfgVsvzbRSlasXBU/+1//q+wv4hCf7fNUAYC00/Lgb+spzCs8XYh1bTDWa41tIf//9dtkC098q0hgAQD8Vunpp7CddQBwdmZWJ3NsagpGPzmpmGnE3pqbGY/9D90Ze778hXhkz33xjIt2RXfnbMw1MKTJtonLFyZ2Ab/UhgJpiQWI8p/uwQnYlG91apInHwBpYsQVQE42p2PJtUXMNokFR41gGCbLUCCf3ILRz5KBmOBZm1xsFUdPyTLaYnScE9pWEgLT8JNBmEJnk4O9Z0YUbD023q6unphpOL4ejA3AzMLiK6Ac71H8PbH37Cpo5+d09SXrq0/ZtMnTHhiUOv3J3MYELDbIR/tTaU0jvp7xtj5MzgT/6s9bjhWj6wmOL/XS42CAZwMgXQ8FEC8uvFZUHJukrsj4pNCuKWZ1id1UgoyziVKG7+W6N1sbn2y6lIFyZyAMRRXFEoWH/lUA555uJadAUZVbI5nxJidjeGRYipOVXpoO25NMXy960YuqGDQMOcq94447xGRDAVBQ6c4uubAARnGaTx2QP+92jCOdvk9lZj+uOx6UQIUCTDJWiOF3ySXP0Km0ZYUsMSB279qd8QuLfFDacV9DYTKzj7L37T8Qu8+/QAAg/SSDcGRE5a1dnW5llrUBAhRGnzo/+ui+WL1qRSYbKYwlZAgDy8xHZES5d999d1z6jGeIMWQjcnhoSDK3kUAbkRvy5GTUfWjQHWOP68hGspttxF133hkXXXiRlFz6jZgzex9JUNBGPL+Ry4rly3WYMXiagOE9ceLkcc2t/iXJHKCfkQusH2K9WWHHeOc7AA3ew8cspI3FXRqZYfBQDoYM7+EayqldOKm3gEoYU6cHY/HSJdHZ2ye2k1kejC/GillDXDezgT5yHEuuW4nG+IbJZ0WS+uHWSxuJMUWd6P+3v/3aICMibsyZNQcAEAbKE2MAqm9xkW/OxXd8x3fE97z2e+PEwMlMjIJx0CBAe7+yBIuxSIDuvr50n8V9rBvX8aayFANeYOjhjklMJ7PInP1WYGdJMsM4TsZEM/Y9+qjcHm10IjfmF2xP2k1/YnjTdz7AoZ+oF0lHMtlRgkRmvDm+FAatjU2DczAgvH5l5slFAmFsIPGd3Un5u+4yyNh2chYBgM25WLZ0icAyMwAT2N+g8W0AC1nZfQ6ZA0IwTmCx4uZJ0gzu156kzKqZZXr5iuUy7gAP5B5cDkNg8CGvlXLRGouR0cwkyZyh7cgeWVEPGyOMd7tXUj7rFVm9OV6DKQPoD2uN+xnnBtzNPqHPDVrQlwk6LI7eHsZ69rdjxsn1rxjhPE/f2I2a9mMAmoXEHqg1u8wT+sEuwMiP+jgLKm2iLIC4VEWaMTYKa7QpF3VkkCyaOZUPW9vlcrviaq5dW40jyqVMZEmdAe6cMZh+5of1yoAfDDaDSzyHixoJvAZKhlvexfuZC8jeTK46a9pusjwPAMWaxwc5ZXIY2IrJEkuGKTrJXNx26y3xm29/e2zYsF6HLqxBHO7CfmUuyD23HBoZ8PtaGIDeNwBK3vIzP6txjGviwKnTYiMmA/OYWLp8MpP2CjG0hkdGY66tPTZu2qx10aAz7UWelI1MxFQcGlK/me0pIKtKAJDsNeStzJfFDZJr/NA2z2/KcQw/gS4lOYXnql2GFdesZGilDZax44fyP0mYiElHkgLHXDUbnLWM8ukTPpTFvHOMXtq6fuNGAUvEbuTAijnq8n0QxVrC+HIiI7FjC4OOwznA41xbc33kbzPBeNYgteo7Pa01BXk4RhuxYJ31lvo6yYyZytxPXZG31wbmot43ma6ulAuwrjlz4kSlXxlsRyaUi2ypO/czvnE/37hls3QrwLR6bEUz5agTY5uDSYBWu12bKUaInNTZ06VWbWyScKRbZTKW/vAP/yAmRkfjk5/4hMAqDuMcAxAW4LwYgMUFWKCgdKK5eNu1b1diG5ItAVDDmlWMv3JIQQgEuScX11ZkAwDogxn+R3YG7CxP+sG6kHUd67BmfnounskCNLMaPcOMMa+11C0PttLV27+5j3fSRwLWyQ7f1SkGNvc7JqzLYb1mHIgNXQ7c6KM8JCF2d4YR8CEvz+mgurBWlQCmm2zrGVaC33Wgz3uFx6bZidSfeitUCwk2JibiX/75k4oD+NGP/v/SV5YtWaK1hr1DMb6XZ8bbmWYztmzdFj/xpjdpbv1rA4AGdtO+TXtHsRO7uwUAEsbHhzvIge89Frz/P0HTbOGxbwEJLACA3wKd/FQ38cwYgLg5sICzKGvDmW3EL7/1rdHenI71y7tjYuREnD55OHbv2BzRHIueLgA8XDNRpjMWVEXFLi6jbaLC2YW1FlQ+c6ImADgHsy7BiXSBLfeR9VZgoeh2VVhXwD02svGJqZiYmIqZadLSJ/AnQA9QsIo5CFDXER1d/UqmYeDP8QhxX2YxTuW7xVXzouzfvf39KrvOAERx0AkWAB6JQXDlFYiZIB7Xxfpr74ipyTyBzvvTFVWGyxyGdUOSK9bKWbLUZiB82TJGK8vdjwX+8bW/k/Je4iI+kTGmJLZ6+WM/fTYA0MAFIKcDKjO+bACZMefN098JPClGmt1bUQaQo0/fHeDbLhYo1jDx/L2NAsay46zgNkT/oaSRQQ6jWRljGw0ZrTIA2tPFiyDrdqVjDOLqDZX/xS9+se5BKWfMUNdPf/rT8bKXvaxSnkpHKRA1yovuVQyXNOp5vw1bAVzNpoxBxSxSxs8E05AfcfaoI0qPDjmLsUtcPdwdiZ+iBD64JpYA6Tt37FBiCxQ46vfowQOx9ZwdOjWV4tFoyiDkewBAK2vIirYDxmg+lJh3J04cjyVL+nVA4HFFvQHwAFyszNCv1GsHAENvn/qQ706eOK6T/fPOPa8CJxjHN998c7zgBS/QfVaGaIeTOXBNLJvxcclyy+bNGYi+0YhjJ44LfHD2SseRYwwg8/6+TFCBAXzq9Kno7OpQfDGzBxgH/NiNmnoSVxClmeftBgkAwtwGOHDoARR+6omB7WQL/I+buADgAh7KuCNL7+Il0V0CVyM3xwyjbWZdGrTWSThgXWEgjBr8AAAgAElEQVSUUJaAUE7mxzNLccYtimjMpiuz3XEyC/Cx+K3ffEdMjMF+7Mt1Za4ZbQSmfhIAIGsAMjr/wgvjDW94Qxw9diyI/QPbj7lNfTGOYQNhTFAnZCmDQ67yxFqbFAgCo4jMs+neOCojVVk5Ozt0P2UhY4AoAdMNkoIMxoqVGUOMa8iBvqb/PHacWZfxbNZTgs1d0dnTq/rbDdfrlbKOrkr2Ch8DgBhJzDXKpi6sD8xNnqPOXMcY5D3uQ7sxc48NKtpIOazfhw4cqMZrnWVIWQaBbBxTFxvWAPwwik8NnKrYrsiBcYR7shiAbVElB6AelAOww9/r16+Lri5cyE/LyEeuBkIMzBt8ol6OncY9Sm6yaXPMNOfkQgk47+QnyAp5YuQjW8qiL1k/vKbbRZF9kPXGLsC0D5YYz7AWIsc6g4/9BhlK7mXPHBzMzNgGOesAIH3Eu1kPeLeZa7SBZB8TYxkfEeAMl18DLMwj4q4x3yuX/AOZjEQMaNp0+rTaqDE8Pa010rFHzWjjfsYt9wMqWE9gLPT2LYrpEsPQMeO47rWWMh04v3JRJsYmBy5ifpL4YLHK5nvAJpLtsAgkENLMzKFzzfjszTfFtde+LbZu3izQ2PsDhx1nAoAGfR03zzqLrzPGLEcDgMRS/IVf/CWNObL8nhw4pUzwjJ+TJ1k7N6jex5UNerXWIFiCjB8YO4wBA1F1sMMuc8jQwICv0WZCCcAy4hp97RieZmN5rzagZQBQbYIBCiC4NJNYOb4oY5D+o+9drsciAD26BHXlWRKqzM7mmuNs38wVxwqlTxyLEHlyD3VTPLRly6K3rz/2PrKvSnhjdm+2LcOA8DzvdbIXrrk+AwOnFHbEbrpevwzCuE2017HoaJfYabDsxse0JyAn3km9mOfO6su91MOMNerBOEaeyNuHjIxZxjr9yBjgOeYda7rBKDOMKU9l4Pa7NEE9fuwJkPpxzjHGGmVRd8cfp21uA/GP6TuUUB+akiCCgwG76L7vfe+N8ZGRuPmmm6Kvp1d9A1sa8I/wCWcDADVulGymP37mZ39OIXymZmbURljuPAMAqL16OtmWBlipjwE6M96s23qPsk5rANDurwZv3W7rQIwBszLdfoGqVZzNZPw6DAHrKx/Gn11/vZYxlxhLHJbiMYEOSb8Z6KMtrIMGKHmO/6mLAXnKdt8Dqhow975Hfe1qTHI2dAHF5pyYqDwVkJcP7mkvsjQLl7YBANKmjra2uOP226QvXveBP1YMyJ07ztFehguwDg5WrpC+3tHdHRdedHH8wOtfX2zEs3s4PVUMQK+dyKt+UE97P/vZzypxmuNsMnet93td9Xx+IvbZwjNPfwksAIBP/z5+ylt4pguwAx2LndXdLUX5TW98YwwcOxxLupuxuCcUA/CC87bH7PRI9PaQbRD3tMkC2rWANzfGyzKgWAUStfiBAuoAAQHHwKgM7uWCP6HsXNMzjZiaAlSDZk05bGbE1uiN3l4CyuMml99jCWXW3Yy9p42ZGIWKp9cK4m9X4wSKUgnhpNzAYAVeCZRskxsBBoEBvwrAw9ica6reBvjMOku2X8bV6OkGPEn2VYKKzo6cqBqKjAJ5A4tWQWJ9r5N4POVDpHphC6A8ex1oUx1wFF5Yy8KcAGkCOigEAlzGxyv3a7uzwJ7gbweSx5hEUbUbC/0EQMQ1lAruRb4oNRhyKO0ofig1dqlEOaJvAAnpG+5BgSKr6rnnnycFw64dAEz33Afr7pLK4Adggw36uc9+Lp5z1XPznTBgSjZhWG+4Hvr0dPmy5WKXYaAuX7osNm/ZHJPTCTjB9EPRQjEzgIisbMyipGUCmzbVn7KRyUxJooKxBzCP++yzn/3sDE5e4nVSDpl5xTrkBHIyA5M/sOeh2HnuudEOgFHAXJQ2XFqIgScgugAZKPxiHeHiUWLCHD9xTK42uNV63NMGmA6wgXz6TH988YtfVJIFlHwrewTrHjo9GDvO2V4B4/Q/7EYYXHYBog6MCWREn6DAIjP6CoNy5YqVles2bUWJfN7zn69+4AM7jsDRjBn1KQbQ4FAMDg2qPgCABt0wjKwgC3QroLxdVO0ujpwA9WEgeDybxWtXU8aajXgYB04OQRsVmwnXaR0SJNuXa3V2Km3mw3NmH/sa9RUY2UwmhlliGfdmTocfOp0vMsB95t3vfFcMD6fRWh3LlHhh1PPrzQJM3RwAff3GDfGKV7xC7EviMomNMTMr+QJuA5xTZ+Yr8sXQ3LRxo+Yc8ZswfJevWFHFfTPYh4u1WQXUkXEoNliujnIjtNsw44z3Mk7sbsn7cT8HmPEa63EFcEUmUJiAZp1ywGVjun9RZoeWsdPZKaPYc8CAn1mr/O++8frC+HF9KYP320DLvmvGzNRknBo4KVYK7aszgCgTYK0eO4p7MMIznl6yYDGI6DvGDuMTAxWZbdqyWfNSa8jmzQLN+B9Ajc/q1avglgfZZDG4AMkon7llgM5GrZMD0DbaIXdY4s0pIVCPQEWDbLzbrpkGvJADdWSuZGKIzDAKYxG5GThAZsREY/3yXEDu9KdAu9nZOK6s0ssSlOiFzZTAMn3N+uS6eF7ybgx3HRAIgMrDDbLIHjq4vzD6GkoQJBfP1auUGRyQ88ILL1K5sJ5hamUIgkyQxFwiVAAHd5RnVhXvpd1mpBmMUgiAcgAoY7CrO9oA8kaThUeZtMMJFegj5GTgi/rbNY9+JITBurVrEgAsMQkB2pkXM1PJANIh5Fwzbrrhhnj7tW/TWkvIBnQ49gLHWaszAA30MW4Yl48HABpkP3FyIK699u3BOsDB1qlTp2Pz5i36WwdFizN7O8A6wD8yg1XVhLm8KPcEfsx+9hylP3UAV1iOdplEJrTPMf24T4lPSiw77z0GLOpsbier0fo+14ylSxZLrmapOvwAaxXPAe7xN+9iHyCUhPfG7Vu3STfjHvY85Mj8dCItxgBtYr5zD3sgZfI+AGD6H9n5cM2eALQXGTBmvDeYQWeAifYfPpyxde2ybF3KHjtOTOMDi/Rc6Woxk5sNJfExUMr7WScAMQHvmPe02SwzhxLxQapZ0wYADdRSf7MJDSaZAU+7FBtyciJDKJT54j2Y316rfQjvhCi+zvMZazEZj4wn7qXdZJzGJZi1gs/1138oTp04IQYgWbDRAzEGcP+1C3A9BiDjzS7A27efE//vf/5xMcnmONzr79fhCv3CYal0W8IkdWVCDcvfQF/q8K0kh3zPRwy3wjDlf9YDA0H87/3e45/x7rlqliBjy2sLcqFuXFP75D2VGXp1KFnWRmTkPuI79BvWDoNT0pfM2BPLmEQvGWfQc7BiOpaDB8KIGHBmnHAv9XV8Vd6PnQRbnrFgDxLmgOtjvYp2O4kIAKCAsNnZeN97f1tA/V9cf71sUABArY/TMxoreFMAALIfvfRlL4+XvOxlyf4rnmS6ufZ5KgFAv9brqhnOHIpfdtlllRu3x4nYkoUIsgAAntlzC//PG8c33XnX4wfhWpDXggS+TgnUAUCYLD7pEkgzNSXGybvf9a648/Zbo312LEYGB2L50q548Yuujr5uTt7GozlH7IlkQiUDEGezdMUVmFZGLSdQLPpsariyjY6NJ7gHMDILiyJdhSkDtoCYXWTPI/tYZ080GwCFuMOmIZ0JMtL1V/H4yL5bNaiVpdciySy2BqkcV68FUpkBYQWhDl5ps+/qnAcAuFy58RbmopkngHt1ZaCK6Vdj5dmd1wqNlZg6zS43heIm7ZiCj9HH9Q3Em/jXORwe8/YircctzoqjT0KRhU98xaIYGlafWmE2c8esGUArDDG+x6UWRQblFMWTLIOUa9cPgD5O2B3Li/aiTJjJQWwdK898d/DgISmRl1/+rMqFZmxiXGwkwAgAJDOLGEKf/8IX4oorr1B/o2wwsHq7e+PWW2+Ly5/1LClBZPXV97Ozmfm2AGlWxjh5xkDFCEOJxPiZmkmmB88AcKIc8mHsoSRgNBjwMXsOt0HclBtzGTBYinJHR9x5553xjEueodNvuRE2MuvYZ2++Oa666qp02xAoPhd33vXFuPiZl6rOBLIGkACYwSAAALQy6JNlM0+kyDeb6gfKw6Ay+wYZ0E/IGqWOZ1Egb7zxRp12VkYphc81Y8+DD1YJMmgb4ATggg0flEjkgfLL9xg7vMvMhMMlcQZJWOgT7n9k3yNx9QteUClRMn6Gh6O7q1vACbJhXtG3gCVkcnU/+6Sb8SdFDOO+uIhSJ7tY2Q0GNz5kXwevMRbt5kF76VuUVp73CT8Gk2IP9nSLacB1Awb0F3WmzXW2hxkONsgBMhulLSj1lMcaycdG7PJlxFmLOHn8eLznf75bGRJl7IkBmKsxbX6iACAudIDTzLvvfOlL4sTJk5p/S5YuK2t2h+YfILtZucgOcIEkEiT+oK4wB5EtMmIdNwi1qH9RRTBGFnZFp09g8PG/QzJ4bTXb04xLktJgnGs+FCYMZQmopZaFAbihJKlhzzt65IjqI6ChGEWMTYFWxV0SuSV7JI0m2kX5dgHmut05zXyzS56ACRJDTbfiGnIv7FXWLBtHtI96sv55LWc8IW+tkY1mnDyRLtasjdR34NSAXGjJDsszcn9flaELqCN9jcxhYvE3Y48yzeChbg7FYAPURqcSt8zOau5v2LhRiWjYm5Exc55604e0gwMKPgZCAfH423WAiSZXvpFR6RWsIzxvFzmYtMjaWXwlw9lknzlWJg4AyJQ54/WpDgACXjjzL+UaPKUe08T7miI5CW73fbFs+QqtPU6qQGIYGHWwgDBaATVxa6U/GJ+KW7i4X3U2Y8trHnJz0hgfWBi08vzkf9ZRWDF28aYdjDP+pwyzHb1u2o2QPoKBBvtQBypdnZULMAxg9Vdxf2WuAwCSRXPH9u1iAAogA6QpMQANlNWNf+aowS6PX39vBiBrLs+eGBiId7zjN2NdAVqPHj0Wq9ekqzXZimFv0R6FQ1i6JMbGR6WndXX36pDU490AIG0yYMocYOyaVcQezv4PyINLsd3y6wB9HXzIvs7Mro4hSr145+jIcILmg4Par81u8yEQ9wF6EQqE+3k349rzBhd2QCjmmBPNOOEIdWCumEnohB2UTX+KBaxD5ATEkI/j5hkot2upYz8KBC8yp1wY9E5KZeDHew7rg+MiJmN0pALVHUdTIS9GRrR+sZ4xP5At9aDvKcOAEe+hPCcTM2DLs2Yli7nVnUlVBHIWoI6xLjZXAXTrh5z8bVDJ8vJ6g/wpz2Co76ON6Cok5+CavWeQef8iEnONp5v73Fzceustcezw4fjw9dcr8RNMZ1iPJABhf6fPFT8c5udksukFJHd06ADgDT/4QwKaiNutT4lVTIxBseRKaB8fdvhAijpaXzMwaBadWZU+DDXjz+APZRn4Rv6MfYPdAu5wpz95QmuwGX70m/vB84n7KMeHkj7Q1dpTgCZ7JlnWrZi9PVUdPF98uC6PiXJgL1UO13L6cTplzvsM2lqXYS+H9ekQOtQL/Vh6z/Ll8xiv6BV5eCFjLr7///m+eP7zroo/ve46Hbrs2rkjZTKQWa4JTYMeMjoxET/4Qz8cz7z88vmeZ2dYKU8VAGgg2EA2/U8fMHbpK3R77yfWX/i+ThY5o+oL/y5IoJLAAgNwYTB8wyVQBwBhOTndvZRQ4kpMTMbvv//98bmbb4h1K5fEkYP7ojE9Hs977hXR1dGMZmMq2jtgD83qBAYFb2amEZNTMAtmYnoyWU+N2TltskeO5gk/bLg0EnujraOzcgW2265ZHzJbq+y1GXOv5aabfzvuYEs4dSp4xT+MuXZOCZPlMf9jMDCBNhtfPpkRmCaAMV18+b/6rhSk/wtrC3ejOvjROlXH1TcXfMf56yxxIKQ0dGQCFhtvNj5pI+8GIFWMwdqpnU7NXGZxe7OSRdW41woJmzjACJsxilZdwaSPvLnz2yCeTwtxUdZJZTE0fMJLGWzOGWA9M5yxSdtwBYThf8Au+l/BmGdmpAygPNNeFFDuJ4YSG6QNJNqG8QGjiBNF2CdKTjM5KbdYlFa7b5pRQTn33XefkhSILVESPvDO4eERjT3kJVfOtohH9++PdRvWq71mcWEA4kp4zs4dCfiKYdcZPR3dcfPNn5VBTgIP3B14B33KBo/BTN0dj4YHAaMoG+UY0AYXUwwQrvmklvrwbieGcPwsAwy4F9MeuVETbLm4gyrZxkUXKwA2H5ggGNJc37Vzp/oa+YqRsH9fbNm+rVJSAcVg5PH95o2bKkMDRRHDAJaCXVkZLyj7fIjlRb/oVH9iQgAnxpA/yIP325jkOdoHK21sbLRKDmDjD8AI5qTjuhlcASDBtdgKNtcxqugrK5AGPHbs2lkZldQDNx2z5KxYEt90cHikYgRRpzpbxwoyYxgltac316cKxJ6ZFVCs5CMlyLXdm+SmVtiHyq5X3MmkKBd3PdiTHZ0Z55M6YVwxVqwgMyaoA9cM8iJ3rtsVlVAKlg/zIdeqBKNQ5HHlJsYeLDNiAALydnSkuzdyhInMx2yfs20mPrm2gW1GQDUPujrjGZdeGtdcc03s2/9orFq9WsxIZ2I3sGmDiPWAtiqBQlcm5lC8ILIGm7VZA/scQwhXYAMg9AULL0l8WH9lTJcP4w9jmD4wiF5nlMrwVzynlQqzwLij/Y7fxp4HuEI/8LxBc8pljbIxZSM65ZixiCjb7rrIx1lLzQKG3UoZMmSDQ4iDGluACsx/QCbABuYa7/ccw2hFfrynkp2SmpCFOQ34DGafbJKhkWGNEbP1AAMxwJiLZkcvWZz3Gyy2iyHPM47NdvSBjV1FKcMJIii/b1FfzsN165IhXDLgGhChLMowWGojtK8v3a8xGnHnT1AnmXMCX2F0dnVr3WUfYA3lI7dKEtm0Zxy4Q4cPVf3PGsH3GFbJ0hvW/uO68D0AhllZAwMntf6wvnPoKNfMJel6zOGAwD9c9wHy7S6rWGMzCq3A2ABwsMFu8NZAM/tgnd1GuXV2Gs+bXW1wwCA3z7F3mdXmeW4WJq61xNNj/DHu0r11uQ4BtF51ZZgA3DzJoPnhD30oNm5YL/dHMcaJxTg+prWzDlZYj5EbfM1tuw5iCJTdsEEuhNpHR0aVLZWEJNQTVhtu1cgZpiTxoHVdyRzWRbNB8hkOLZYJCGS90vxnvsGKK0kfzJo1e9XeAZqbHSk73In5GCTieeRBfZEV89bANXuL5wXgGX3LuDeIzNhgHnO/AVu7YTMXXabB/p7eBLYMvPA39zsGIPVlDNA2JWlZsaICu+g3+hwA2IdaZuDRnhyLS6q2UFcDO9oj2nIuOGOus2znYXq6dDqGsNnTZqo5UzbyY7xYJnkwsKaarx5zdhF2dnnrhl5jPWfNOHMiEersfZRxxf3IxC6yxEWmjY7LSn/7Getq7AkGgekbM+Vy/V2meQoYTDnoS4BDp0+fCg6/uHbLLZ+LA/v2xZ/96Z/Gti1bta4x6DgoWUIcXh245R7Cukkfi5HbaMTznvf8+L+/+5U6qB0S43CxdD8BOQWIhQVPmwxqUo51cMqyLm5ZWk+2LOh7+tp7GOPHuoh1IidYMdhN+cQOZv0jIRtl6xqH0GUeWc8TUFq8CPjOgCKHRzzDOLT7vQFW6sZY4Dmzbm2zeB9SewvAzfxh7HMIjX1IH3qv5j7GBWMfXZeDewPEtN1j2vGwOSyVPVPC2Dz00IPxK2/9H7HznHPixhs+ozVp/bq16ltsR8YaicdgZg6OjMSv/OqvxcrVqzNB3r9yEhDrJLYfmQv0AV4yrAsG7c+mdy1cW5DAV5PAAgD41SS08P3XLYEzAUDFKiqgEUYtroYf+vM/j7/76Ediy8a1ceDRh8lnGxvWro6eLgDD6Wg0ZjIeFS5UMPTkdkvMqu7o7OgSMy8TfbTLtQYwyAw+mB1iDc7xPNX3eU0y/Fo/fHd2Auzj0mLBDyUVNsDHBwDnAX7lpKsCAwkg35xTMHbfJ5CPTKslTlqeTqIk5ykcm6pAJQzAdoJ3d8sNQa0s5dBCG92zM8S2SpcIK4BOjMI1A3s2vHiXGXGUWQft2HB8KsvmLKBOhnSyNMzW4x6X5/t5j+PT8VsuYYv7ZTzQxzIESyIO6gDjBqUCo9BuvASyBrizsYHydez48SruElkkkY3dHVCYochTF64JyClB/hNwW664LGLjFcOQeqAs2aXCp7JsuIBKdmnzCTuGrA1C6kVA6j0P7wkYZXbZBIDAsLmruN2KLSF3tEb0dPbEgUf3yxgC/PN7eQYlmzIBGHFn4J18f/TIUbEwlL2UU8uxzIxHO3FntQuMwSySHvARcFVcO750991x4cUX6eSbseTv//Ef/zFe8p3fmcokJ7G4q83MBPdf9szLqrg69OGnP/OpeOazLlMZMgpJhDE4KBdgXN143mAvoIOzeNI2FDoCv+OOjyKJEoYhw3XAAP5nTqMYUgYA4HOe85yK5UVbcP1ERpdccnEG1S6xkegTDH67CyMXxhDXYedYuU6jfEh9gRsnLBjm2AMPPli5rvlUVaynwrQB4KFtgOfEC6WffRIvg6xkCTbQYyAHhRPgCdCIecHzAF3uE5513BuvEbADUOgNOPheDFyAg/5FGIGZvMaGo1mCAqULsMrfHv/MXcYO4D0uvsjm1OnTJVlInvjDphYbgjk/OalMr7/7O78TXZpLfSVuUq6t/DweAGjFH9YXY7l1CCGEU/Pvsssvj+9/3X/QOIZR2d0LSypdsOrB+c0OYG4vX7YikxSU+HnMK7sH0V4nhkA2s00ys2e2WMaKYypNT07KEPPaxBrEOsP4NVOG/1kTzCqlXDNqyQA7NTUpBo9BOMYm4ABGsQ5mkH1zrnItRe70M2zHZI9kvVjveNaZSzFa6SvAO8YS3/k9jG1YZ5RTBwDF7D3nHMkYuTgxjdlzyM/xubqJX9jRXgGAXq/of+KYYuhSzoGDB5LR3NWlOca4oBxkxl7C//zQXmTmOcAc5kN5NhotQyW8WLtOLujIEmDFSS6ot+PH+VnK9Prh8ll3YLANDQ1qPtoFnbWGMjXOZhvzQgow744cPlwYj4tjapZYnqdVtuO1sgax//ChT2gr39M2ZOd+pZ4cAMlgruI4JtvG7cZN10leAADTzTzHtg7mFhGPL10P7artfdSsYs9nH1xYJyB2FvIbGcq4ax6vYgeXJBKKfVZARMaZQS7uBQBcvCQZiPQP3y9dAns0XeXpX8X7m5mJT/3LP8ff/PVfxZbNm7TWUyeeI+spBnnqH+m1YF3A8eAYt5SNHDUXC7ud2HMAgKwBeG3gAiwwBVB5aloAIPVX2IEljPfeTECwapX0IfaOZctWyEhnnNAPBhm5zwk5nIGa7wyUiE09Mx0DJ7kv9RGDRAZ+zQgFBGNssWYAmDG/kA1rJNcYN4rpGqF+QP6sMT78sysrMrYuIiByLhTDj/uYD06iYFdNZOn+47lM0rJccueDPABGDaohZ97lsCa8AxnQZjPsDZZov5yeiskJwLQejWuuIUeeM2uPd7IWUhcfTlBfALdNm4idOy3d3Mz2zM69dN4+ZlavGanWxXBEsU5j1rPBLsaQQUjqpAOxcjDtPlaW3o5OgfzcS7kCggvQKfC0HBzzbvqKvvFBI/du37GjxJXrlKzYVzZt3KCDRXRbZHrddR+I22+5RYkLz921O+e3Dk6GYumyZNpykMLvQYHVXboHQOnf//vvi6tf8G0KLTTirLtlX4YMoX2+mYf/tNkHtNYhzGQ0GIbcDWCK2Tg5Id2FceLDVeRtLwDGlF2mmdPsG3wq5iBeReXwX6zgckjB9z5Eprw6w5f1x2EF7L7stYvvLGuD8ma72tbQoUIB7N23+l0OtTPzeK4Z3i9ovw+0PFaol8bx7IxsJh8M8R5lGC76w623fC4++Gd/Got6e+PL990r2eACzO9Dh4/k+Obgnfi3AwPK2tyjBF+12POSWuvzVDEAPebrayv1hjGPniAweuGzIIEnKIEFAPAJCm7hsceWwGPFABTbKx144xP/9E/xu7/z3tixfVMcPrg/FsM+aTZi1UoybbL4J4UbByGx8QT4kZEuM+XmT26gD+/dK8Meg5oNFIWkML8zBmBJwnEmq6/lgpqZhVsf4nXwXyuBRv072f/lQtuc4ICv8skYgaXQSlHmBBYF3sAM8lH9S/wGK/RWrjE2vWFmjTmFB7zJGINsvJSFHCgL4A+gFCMtFbp0l0vjKE+D59qVI1gGppkaVrbq4KCNeLM/1Ddk0BodFZONjRojyQH2HZ+kHg+NdzjOEQbfho0bYt3GDZULI+9DAeOZq6++WnWlTNPeiVvHdRQAZKTT6EYzhkdHpJAS8J8PdaMMu6/YhUZ9EKE4dzA8+vqg/neJOYnsUEowoAEZXY4ZVwBQuKhZmeHdGN8OMG+ABjCTMsj2aKYFRjYKCu61GLkobLxP4O9cggUoYavXrC7uKO0yKB2jRSfzTu5C/KyDh6Scsvl392Y/YgQIPFiVgfLdVhhDdl90m5DHfeU6sQmpn4HTj3/84/HCb3thBfwCjvBz9113i1kEEMnzyP8Ld34hnnnZM/IEGeW80YjhwaHCJFkmwAz3PBn0Bw/IUDRDg/cSf22uEeoHGDZy3etor9yIHBSdcUCMNQBAnrdbEwCA3KqvuKICnOlDM2DMSOUZxpCzUtoYVXDp2dkYGQWMXlwxAx986CFlPCZDJiAt9TcAaDYNDJicZxmwuw6mA7qYkWE2gt0/uReFNd0YZxTA3oaxQSuzOGEG2GjFoKcd1EMA08mTsWL50ujqwNW7lYnWWW9tWNVjxtH/KPjUhfkKWEvIAOQOkMFpskD+yWSAcJ2x05idkfx+533vizEBaH1ijySJ+WsHAOtx3qgfs9FZBJ915ZXx/d///WJjKLsxGa/ZL0pSA5gaBtMqBuAyEjnADEpXRzFgC/AhML7EHxKYTVD32dnM+Ld0aQKAAFOjJIyY0VzyYfkkfkYAACAASURBVIXdT20AmX1aX9PEblD2UxhH7WLKwFCVkd/eLkALY12MrYlJrWVc271rl4x0fpT0YceOyqCzoewwBtQfIMOAHvuBs3nST8iI+G/HjqW7HW1m7eFAom5QOkGGmTR2gWV8zwI+jo5WDECPG67pgKHExIMBaKZixq8k8+0SrWHU2wwNA4BcM2OPcWd3LvqC8csY3LBuPZao/jdLz6AXwD5uy2aCIz8nLsDITBfj7mg0Z2LfI3u1Xnu9NfhDzFTmC2XB/OXd9A1yX7tmjebeOMy34QSFmZvU2+wx78eUAThAm82qEntF4SjK4RuJB0gkMTyicvhQR7mgA3x1dtYYLbCAE7TCkGQM8eF9BuvMJEbmyJZ+MMPHjBoAwF4y2Q4MzGMhO5Yd45XxoIQDBbg1O413HziwPy69NGOlGnBYs4ZYienWz97LOwDKPvKRv4kPX/+h2Lh+vcIRmIkIsE68Qz7IhI/ZjAaMvB9ZhzALmTE1TiZc1pP2jnjb266VnNgbcEGHgYMsYWOx5sCCZk8n9iQMQADA/v6lYiEbpOBdyNCu8vyvcAGbN2tf4m/X5/SpgQB/3Lxpo/qVettVHjlx+Mg8UsKajRu1ZhgATiZUgngwPsWYLAlfDLT4PZSNLJ3NmfuQN8AlzDD0AWcB5hkfXPBuM9aQnRnodRd35MK6aj2JMeR4kGbNAi7qwKewYw3SDJ4+Fe1tc4rpapai90z6kT2HcQDQ4PGs2HbFiwIX7dHxScUhNCjl+UF5BlANNvGcmW7Sf+ZS7yQZDXXmXYwh14H6223boI/HL/JozjSit6s7hk4PVSxHMyCxGxgTHHz4MIFylfhCyR8mNdYW4f2hA+sM6QDgiVs+HjesFbTnr//6r+Lj//AP0me2bt6itYJD+yNHj8S69TlGlAuPmJKnklHJuzjg+emffkvs3LVbniYcwWkPL4f6AroA32bSzdtjkL+tuxrMdxIkH6TqYK+vt0pgo/aUNYJ218Fw2wxeW3mnZLtoURCyBtnyv8I/KBFQhpDgHQbvbaMYoK1AvI4EZr120Yd+jw8u+Z8xZxYhY8gszvphtRjMXV0JnKOXFhCQsee9mXqKUV3WGesE6HKZy47kPG06GOSdrFV///d/FzffdGOcOHYsjhS29+5dO5PdThK4LVsUigIdfHhsTABge2dnum3/K8cATHuu5f1l2WILYfMa0P1qFujC9wsSOJsEFgDAhXHxDZdAHQDMZJHJNJMBwtvmIj5/xx3xa7/6y3HO9s0xdHogg8HPzMaGdWsTHBEQlvEyCJ6LopUuYZyYQXFzWvSIvXsfFuOHU3U2fjEAm2mg6oTNDECFvpsP1+VJTvlxYEFdOVuK2gSQqu8A/+ba9fNYHwN6yVbMj8GZrGQrrp9PebLO+fFpulh5U2n8wyCC6cIpeLQhW9ymKKsVgDeTjqSC4SzCyJWyk+ZPkP3paO9EtnnaZ8OFzdYuH1YC7JKJcUlfYlBh/J2zfbuUVJRMFAiUB7vfms0FQIMix8aPkoNCiVEGS27N+nVi+7huKHAoOcSbQ04GQakfbqskqLBLDP1N21CoUKAB6Ngs64YubXIGXyspGJsZnDxiBkp9cRmgHSSbUKy7khFUbgmdnXIPxg3Q7Ayucz8Kj+N6OQ4PRjqMmYp1CEDW0VG5sZqdg/tKNOYE5mBYXHzJJWoz/YJyaqYEhggsPE66+QDc8IH9wgc3UBRE+kMsHIG/CQYDdmK82C2H67A6br3lVgGdi6TsZowjnywC+lhWzEvGg+NooZgZFDh8+FD0L+lXLCxYTbji8Zs2kFmX9y/uzyx9AIDEm5G7Be4xTZIPTMTE+GTs3LErldCZac1EFHaUYEBUK6D0GfUy+8UxxvY+sjd2n3uujCPmiIEfAz0879NwZ0g1M07A3syM3NgAa6RUzs5q/G3Zmi6Tvpe5J0bF0lbCkmTspbuXFWT6wKfVAmFqIBYKMGNCfTw9LSMXwMrrAb8FXi5JVgHKKx/Gh91JbUyJCbN6ZeDCu6gvXfhsRDK+lODk+HH9pn6Uxz2UjwwBV5FXV3e618DG3LJ5awUWwG5hru7atVPrDP36zt/6LYEGvTzXmayHVJAfnwFIG5CPEztUayAGRmeHMiQ+8/LL4pprXh/HiUlFLMISk4e+O3kyY9RxoGH2B4AbiXAI9+CDBRR4ZyI0k8VMKNgFtNtx97SOElYBQ3EyY6iZRWQ2mtceQHSD//QpMmT84QIMiADTAIYw8wwDClnrEGDNGv2ITTHXjH2P7IvnPPvZVX9jjGIc4n5koJc+4hmPPfoQUEIGb7NZudL7oIe9ziwG5MraA2BIHfhQHm02U4DnDJDpAKXZENuP++WeVli7PGNGHfMRtpYNLww76ifWZHGPt4FnMJD/HeCfelOeXYCRh0A2XH7b2mT0wfplTbaBA+jCnkN5jGGet5HsgxHKJ04w8wMA1C7EjnVll2YDQNrLSuIH7SGwloldNjYuo9MMO/qQtlt+9LWZmgaVrc9MFGMbIBrZMfe9lihhBTFDARMUqiLd/HLsNbSmsz6iAxhQcx28vnlssz4aBHF8OlycSeBDgiKADmTuvdchH1jLkI3Z/7zHYDF60zOfeanq4j7lkBC9wUw5sp4Dtv3Jn1wX13/oz8WOIjOwk93AAGS+ah8qehvlCeCqhR8Q4F88QZAhciJjdzsZVzuI9zatGIDMYdZk1mH6R6yqwXTT5Z3sQ5s3btSyw5q1fFkmLaG+1pt4t0Nf8K46uEw7OdzJ/XBK8x+XYuY0svFBAOUpC/bcXJVYh7rwfsY9/UhCOXQIknHYTZLrdmelPvzvTLoGBg3q6vuubgGAzoKNzJCN2bhmABrgMVCWeytJa9rFaIXFZHd/g4j8z/xh/qIfUxf+N1AJA3Trls0C0u0qbv3Qhx+UwViiXgK0SxKfZGUvjxmS1JXYfMjKc8VJRRiTPuCyLkzZuX5l7D32UY9776PUw4mDvGbzHHs4smFuEYdv9YpVcerkKfWbw8RwsEydGAcOC4N8GFNeR1x2hw6R0X8zFiXjoK+XA06IqXmgcu+998T1H/yg7JhVKzITOnrRvkf3xabNm4qmnvbIsRPHNRf5kAzu/e//fQHZHJR1KeRCxuyUrl/WZ8JpIN86i9TMb9qA/JE3bWF+036t75zCFesFOfNxHxtE9bwzUMY90nump7We4FLL+KMP+D8To6TOxodyvBZ5PbRbrzw8pvMwhvobFKQOrJdmcFJ2/XCDfqJdZhVa/+EeHRAXgFIxSNGRy+GI2+C9zeOodEClm9cPY+lD2MsP79kTt916SxzY/6jW9g3r11UMQCXO6/4/7L15eJ5nded/a5csyZKsxZYtW/LuOIuzEIaGkgQIhV79teXX6cz8MXRoZ+Yq0F9n2tIOtL3KOtMynWkJMKGB9NcEGLYCw4SWJoS9CSGQOIEsjh3HmyzbWmzZlqxdeqW5Pt9zfx+/yWQxA4VcHb2JL0nv+7zPc9/n3s75nu85h6ixlOpWrFA18lo5aiP//DO9fpwMQMvHTj3k/OCDD0ofXgYAn3F4lt+8QAksA4AXKKjlyy5cAuUAIIoxxqMBHlcb3f/EE+nd73pH6upclaABcYg31Nan1Z1dCgnUZgdVviry4Dm8VwfnUuSv4wCqqFxM/f1HpNSZQm/QK1r8TLn7nqkvz8QAfPbrgpcYAOBTn/HU75SDeT6M/ZMra6qiUIQVaH66H5ZZHOwRflWAEirGQIhcJMzlwD4PNgY7LpSvCKM2CMK9whCeTNU1VWnk5Ehau65bh7/zXvEMAAIOeowyKyYYuRw4KIsoI7yPks5hDiUdJROWmA9g2gPr7YYbbigUNHvwMOAB3vo2bVQIpg1PfqJ02UjhbzNv7r//fjHozJCCgYWxguLAdzDS7Y3kOYR8oqw5/A25YvgRRqdQxNo6GRxiImWDmaIZ9CEYlBGuxHyiMAVAJn0zq4v7DQ1FaKsZWsgWOWE8oJT68KavGLm8r/AjlB2emXOo7c0Mw0KpISxqaqpgrzjnmsNzAJYi7w6KVyRw59n0i5BNg4XOC+ecbwJ66+oEaOJBRPkrD8FGNq7eh/KEHHkPIxzFyZVmUVBRRn/62pelpqbGJEMxM2TIUcg9kBOyQ0FU7qze3gDLYLIqSfV82r8PYG9bobwic5TQM2NnC6OWucuzkLPBU+YMvx/t71c/bBRbSeV6PLvl4BqyKM+BI1CFsGUKeaxqK64l0TRjV+TGSSEH8ow5VBSPhMLgcu6gYq6osuy5QjFj93HoEevUIKUYhcqRg8Ede5QYBKdOFfmmuCfhdsjOOaW4Djkzx5hzU5MU4JjV+DuRfHkuN64HQEJ23B9DFVkhM7HIaiMcJxgHXREGvBhsJMaavYEqrxhbFG5CgW5ubkrkGY1QIxT0ZwcAeaYNf9ajQRrvVeyiOG02bd6S/r/f/E2xKkgLwPvkhmN8AIuCVVGn4k8RMjeYgVcqadfKQJJR3ETuwABUkDEy1x6Sqywyby0fRV+VForQSzOsXIXTgCmAIDLEeOQ98oEyHowdbJEzp89obV977bWSKXsp+xtAnEIBqeq9tCQgYteuAFxYq6OjFHKJMFreYxyQuw1ugw/MWe87BnTNnOD6wcEhzXX6T1vNAOT7BlsMKnKNwqdbW7X/Ar449Fhjn8Fp5jB7Bn3xfmnj3GxLQifZl3AKGOyhnciYdiEj5EEbnKfO4XeMKUVTlrIskJdyPE1NaS47bJMxdBVQ5zE0I055+aojHJG2Mn60wyHjTgtQXgUYudE3UjJEIZhqFVGwo4CfPF/7ZZkDjn4Y4GBd2nidns3Mm5xmw2wvjx2gsPd0jG3yFhZjN78gUIvPfW/njXPxDtpg0IlnIlsATbFFKfxQwZgf0tnnAhTMec5P7su6jsrDYcgjO1XBXiIk/agqFpP6gHarXzVUeY3n8GLdsNZvu/Wv0he+cLtCgBUaWVGpsQIAdFVc700GoPjbLNByZwr3Zv5rnWf1bHpmNn3gv90k5yqOEdY/YKQcJbMzqbUtwslJl9HV1amw4EOHDqfW1gAAAYZ4rkE753tlDrJXEh2A3M1wQh7cw+xO5oRDKM0wZT0gQ+TPGgwwMioFBwA4kyMRAkAz6Fqeww85I1s+c7495imy48X56xBg59DkmXYUObSSe0bYf4A0yJO/YaUxH5AzexAvMXMzkA9IAADo8HraTN+ZzyMjAWbyfO7pcMty9pdDa603Oq2GwUB+Ooe0GbMGggxYG9Tnvv5+tG8ukce2/Ox2aChr3qCWQ6ppA/sCur4YnzU1qa2lLY2eGpXzhfQaYn7mPInOS8f9V7YGq43nas3nPI04uqQDLkW4qeS8Av1sXgAg+uDg4Il08003ySFH2gI5SkqLKqLR2RXsSBfkGxwe0lyhzycGB9NnP/u5dObsWGJ+Azba8SewXFEEC6lj1flK9Y7EsNxpM3PBjmavU77P2pMume0Hg7YGee0stH4RYxWkANkeNTUFc9bgkj/nXg71dRQB93WIuaMIbHeoqF5zFBSy/o8sWY881/qNCQV8z+2ws917sJzsJkHkVDnei8vtGN/LOn8QGyKliW0iDKCHHtytM4owYPQXznIKCSHXgWPHtR9STA05rtuwQVWbAWtfKFWAC+dytpOQF0QF1kE5yz5PxOUfyxK4YAksA4AXLKrlCy9UAuUAIFRsPN1s0vLgKKRwMR0+dCj92X/9LyktzWszPrD/QGpvbU/dq9eKUSEPFsGpFQSoRv4qWBR6Afwp9BbgqCRFpjzfkllD/IzD7/mDdJ/et6cSBZ/p+xkwvKAQ4DLWX1muHLEbM7PD8om/z3vLOdQUrqZqxgESmM3DIQlrMuj+oTRa0ZayOnZGnlCF8sgrF2GOGOEKxW1vFwsPpQwll2dzaLtqrpVDt8HKB8oWYBAgTmNTs5QbmGYoPlTdtcHDz7vvvjtdddVVUg4E3uZcJ2J1TE6k9bA+ciEClALaQsgdhxsKpL2HtB9jhj6eL+gBCBwsLZR8lF1kwbW0GUOee5iF44MUlgyKE+2trKoW0GNvPQof7EYrE1ZeYQFhRNhLGeBHdTpw4EnJwgnvKRaBEY7MeZ/rHfaGgs5zzOixokORjUcefVSMPIwfAb+VFQpNQRaXXXqpwGYZcWJrjQlUpwon7E/+YUAjP0AH2qD8cyihJ04Uzxc7anZO1yEbgULZU+6wIkBWwF/LnmtQPpkftM/jKGDwyJG06/LLFcILmElfuQ/K67q1azVWsF6QJe2gwqOrdgP68D/hazAJkGW5kvj43r1p+47txXtmaLStWlUAZnx45NBhjTvP9rwzQxE5854BdrMYDUjJ8F5cVGU5JasXk7YUOZwaG4tQZ7EicmJ0MdFyaArPnJufFRtXc0vhJ5VpNIN4AiuXwiuP4WIWD7sJSmoYUfUKg0VGjBf5HZ1LTd87eVJj5UIeyN1MFAARKo8yl+kLcwBQhO/b4EdurFfvDRg+gC9cQ5g5bOKoyBxANmMZW+ySgBXmGO0CVP7A+9+f+o8cTm2twSh0km2uf7YcgOX7EfJHfmYai6GtdA1LaVVHe/r9P/gDhU0BDLA3wo5hbeq9lhYVJeBaQBO3t6YmmK4GpRyiTZuUAyoDNzA26LtDwJAXE3B4ZFhMQAOHjBOAl/Nmshfy90tf+lI9h/3JDDPmF8A38501j4OAF+MKo0fyXNGg+cELkN+55RjHkydPpc6u1TKgDVgaSOMnskNmjJ/D9pzDymxj2sTaMgCII6S84i9tM5vP68thZApdTwFQcJ9y4Nh5y3hf4bjr1hXsNeYP408l8saGeuXgM5BikIT90YxCPgP8MDsT+bGHbdq4MZ0bn5C8aCOgtMFy+kuaBuat1z5zm/GnbdyTokmc7aM5/NKsF+d5tIHIs9if7UCDgWPmBNcgI9aanQvI2FXky8MSfa2BfNpSWgx2C0wV9sDy8E3Wj9lAXKNcdk2wtiInKevKIAmfMz+Zr/TNDFLaxbnBXLLji+/y95quNWL+HzgQ1esdOkg/WN+MgfPG2cFVnmP07NjZ1LyySWsNmcX4c54GcCwwoh7mXVW6+S8+mO688460oadH6w9ZTE1O6owy6CZ5ZCaQi2IUeXDL2NRm64lVqfBoCpildOON79N5QRglrCkAQOTJ/OKMo+2wHbdu3SLmGLmfL7nksrSiIa5jrjBHGGdkhkx4eU3wexT9iCrwhD+iH9FP2uQwbztgnepC4eoZhDdQyDXOd4ds7SDjGc6jxn1Z13yH8TIjFNm5IEhHe8xL5jjXOJTYILErC7twD/f3epBzQykGZgX6Ix/k7X6w/1m3cwSHwXPWisJVW1o0lmbGsd4dDcCzFJaZi7uZNaazCkcoThVyvlWGDA288B3rjLTRupKBdWTHe0pis1jSucX5y/znH2uG91iDyg2ccxmaDcvnyA8ZUUF5ZOSkAFb6IQZ9a/TJfdV5n6sH0ycDgJFSIHRt9GfGUezLxhXKL8w8v+eee1QR+JabbxYzbf26nsiVOEPqgDGlbYlX6PInhgJwRwaks3jPe/5zGj2NHl6dVuJ0qanReaBzKYNsq1rb1B++w8v6ImOBHK3PirGdIwrEIp0NoIs1yE9f63B4sy/t2LIz23sB9oNDsgMQP180hmfbIYVMsRkMKqNPlxfmIu+114rXjsOKfa75mdbzrFcbpDQg6D5LB85jhY1jwN3Oc+RkZ7HJDvSX+e50BnIA1tamO/7ui2LLvv99N8rh17uBSIdmyYtiQ5yv2HvYM7uuvDK9/ld/TRYn6YXQT57p9eNiACLzcsaj1yR7Gu1eBgCfcXiW37xACSwDgBcoqOXLLlwCT88B6PxlMgZLJSkMRw4fTh/+0M1paHAgrVuzJu17fH9a2dSS1nWvUyivPOxLpVSSiUIhkBySWwH45z8DmEN5YZOUUp+NcB8sGLjP/oo8VOdfT2ULPlN14Kfe638PHX76szgADXyVfxbso2A4GpiyYsV1KCYCNSgUUYdXHkbfghQ9DkMOQg635oaoYEtPulZ35XBgCn+QZ2lY+d0I44N9wDUYu8gJo45iKj09vamzEyO0UsYI90LZRPHiWcjVhhEKAoY+IB/XK0xV/UgCKTh4CZMt7wf5tFAeuJ+NWGTCmHF9F9VeMzBoBeiBBx5QwQ2eyz+DHg5FxTgPsCfC+qoqq2Wko3jRXisJGKq8UFgM3JkVwb3EMszFVuwlve+++9I111yTQ1RC8eAz+k0//LfyrFTXpGMDAzqE+cezURKRBYq4gUoB35mNgTIFwOj3CIFDlg8/8nC6/IorIjQsG/+0He89/ZUSm/MeDg0OCkSHCTE5ifFeodA/8k8RemvlWAyNbGjCCFR408yMZAGwQUglYccYkaw3/sHkxBCXAZxiDvI+CgfvAS7Qd/4h3+aWtiI00GC2Q3asbCM/vOFtq9o01gBtnlMChZqaNPcYS2SBgkw7tu/YUSjF9Im+dHR1FiF03P/o4f7UuyHynxlsZfytIJV7tmmvKzbLwCL0OXu1yUfFC/ljqOARdui4AMDZyItXMABVBGReYcv1DbE+cVxgNAAAKow3OyAYh+PHjhWGp0Juz1DgYSK1tMGSir4jU8K5kDH3Y93LkDh7VmPS0ryyADpVfKa3L9XUN0S1upwfDqNaVUlzviPWsll3ljlyYH6KBaUQ8qo0NDic2ii+UVtbMC/MuqRQyPzsbLrxxhvTgSefTK1KfB5MgsWc1/W5AEDvxRgNyNIyZI9T4aLK2Lvf9va3q4oiwKQYMDg7MngKSCyGF4zcisi5RwXTFY04CaLyK2OqeZQT2TuxPYAtY2HgydV6ke3o6dMKgzZoxjxjzeG0oA20HRbzK1/5ygJAYj/i3lu3bBOLlWIcex5/XOC7wWYMSeTLXPZaByRUjlTm3tKiik+Q25Dx4+X16hBSvge4xz5s9gr9ZIyQl/JuEhY8cKzY+9gHuN5nCn00mGdAzNVEySGF7ABPBOjlPYy5SGEJO44AUxzSb/AZWbesbEozU5OqEI1MDCAyb/ibfiAHrqVv7MN8n99p19Zt2yULHEgAKOzHvGgvewj7uUOYaVN5DkC+D0BELCi54JA7c9pghgDvvP7MnmFf5QwU0LYinBbsWVOTEY5mVh8yVuguAH/OjUW7uLdZRQH4L6bZuRnpHC4Y4By3gBsnjh8vHJO0garl5CXke8icNput5Tx8LpLDOAIW0w8zUg0A8ozYJylSQCL7Ic1fXtzXfaFv5QUlaL9BRsZh/NyYUkAgE6fmYE1yHoTxHAAT4Nv7bnxv+sbXvpY29vUqL6DZQ4CAZr7RJhv2LkxRHtppUJs28X36YwcBbJu3vOWtaWpmWv1d071WobXIjTlKmG4A/yfSjh3bBUoeHTiWutf2iBlMv3m+mXOWGevD+77XmJnp7DVUEQYcMjin8zc7k8wIdIEOZOJ5yLMCNG3Sc9kPnCvPIJ777jBa5wv2OAAiEH9ASg/uy/zlWc4dSlvoF/flu6xrs1q5t4sAET7tYg+sNQNGBgQZc+Wty2kgrNOROxkHLlqsQzJ9jcEm7sV7Bn+QnQFC1k9JeSxzBVxVkW4p9HHuwVnqsGD2bDPwI7dhnYpQsd8C1hqwAgzkPfZpZMu1PNfsXTEfYTLiWCFn4niErRr041peAFOM4ezcrNjOvGg71zrkuTJFhAJh0NKjqeC7gqIa0wI4v/SlL2n+ffbTn1YEAHlLWbMAgFQBdg5ApcNIKcEANOsXcPu9771R7VOodz5PvC/hzEW2gOxOYWI2cICSUTzRRAaz8qRnktIiV++ln8776PEpGHA5AsGsQH4a3GP8Js9NSLbIiXXJ3EMOyJprnQ+QvZd1YRanryGFBE5rOyHLATzaax0G2dBm7sFPxiGIC5HawqQNg13MfSJVeA66lwFKxk6MwhwBgoz9DO7t+ecwZvSF9/75n8khfcuHP5RWtbWmDThOW1ZqTcEgF2DOuTA1lV77T/9p+plXv0a5cV8IDEDbjMxtzwnmLmPF+rAz9dlt3OVPliXw7BJYBgCXZ8ePXALlACBJ9NnI2eT9D2X50MFD6WMfuS09+vCDaWNvXzpyqD/VVtem3g19yish7ym5cSqCqbEE8FdWmEO8PlWfjXxaHAoynMoqasU9ygDAp5f2zfc7//b/Hi58PgeEPyu/hm8uFjWGEeTTH+HDDSDOAEOEtcyqGMDM3IwOIw5wDjkOIxQ+jBsUceUuQcmqqEiP73lcoT4GU5ZKS6ltZWsaPH4iTU5PRqLqulrlx0FJOX16VMDVdS+/TockRnuEpQZbaGzsXHrx1dfkHIFxCPMPZRiFEIXToJ2NCYxYijGgsKA4AwAC6CB/QuMIcVMuQnI7ZUCJQwrDN1g3YUjZA96EFxYyGJVYc/L0b3/720URkHIPGM+A+n711VcXShHMSMaZfqJcirWQQybMfuOglIcRICArwQ4xk+KxFCHSGDxUwb3++utDwQKQysASygIyVEGOXNWQvqDgMnYyPFBkKipl+PFe5C0L8I+feJKRO4adlbuqyjDiARmQHTK1IcXzHRpH+5EZSilsRPrZ3b1GRiXzh3bwYn6gPDGPzGYj3Bv5kzPNiiDALK9Lc0gi7UO+GOK8KNhhAIT2oYSbsWIvLp5tkpgbwHg6AEg/BCDW1abBHMZK/wBGWCcCm0+cSL3r1ysU1UolnwFSAFwVsoNZCPOlPRiAwdCsTccBP7ojQTsyMtjOPFUutGyU0uaTJyNUsHAO5FATsz/wAAOqC6AolQrWHCue51Hd2Ey8qAI8n0bPnEqtrZEDkJBOeZWHR4qwKsYBZQ3QlrWMAcHznZ+pZ0OE51pWAHZ9vb0FW5A+OXQ8QB/y4gQrqLunJ1VU1aSpHGJTHp5Gf/mu879Z8ed95xEi/yBGBGNPGCkVpG34mW1BnjE+pwrwB97/vnT0SH9qBxxeLEUBo8yvvhAA0H1mDwrDP8AG8vjBM81lQQAAIABJREFUuPyjP/ojFfTBoFD+OTE3KsUApCIoOTPFYgBQPnFCAODcHBWMY59jzGS0Z8Pi5MhJzXuH5RKqy/jsuOiizKqGlTWue7LXeX8GPDbbl3lVFO/JydLNaKMKJiwB2v/IY4/KiDUw4nArwtJ0LuRcYuxFkvFiSfMCkENh+OT+ymFvzj/He6wPwF/Gz+uQdWnAnM3z2LEBtZ+24gjhdzNf+Z7zmTGOjD9gBWclY4zzAIYVMjV7Uowk5fhqUbvZK5gbNpBhTSJTAeSAhYC21dU6t/jJHsK9zcClLey3rqTMfZTUvrNL5wcHFuvdoXO6R2YMGshEFganvc8EYBcpLjiP6JMBcwHcWe9QYZmmJoViK9H7+Hjue6VKigHE28nGc8x4QQ5m9NEH2mXWl4Gr2ZmpVF9XW6x3sysBEDgPWcuNKxrlgAMYIn8dY8e65LU250qdnopCHGKlV1Zqj9+xfbue2X+UsNcurRkb74D2AOc1NXXp9Jkw3JGBmFm1EVLOPEGuri5rJ4bTAZCvLJwyARSuWhWgp/Lq5vMS3Q0AECP6nr//+7Spr1e5ZmkH46g8hjl3JM81Q8lh2TbofWYydsgBGSifXM7TDJPrzW9+s6pv0t8tOS0Ez2AOU/iD18GDByRTdBlYwK0UveLsmp4udAvuy3lIP3meHVKMp3VLZAnzWxXHa2slJ+Yn7ZRultlE5QAi7yFXszQBFteuJTQ45i9rm/FysQ+u4ztm7eJ0NbCsMN6U5ExhrnMtnyG38vQnnLsGxFyNl3lCO5XruoICO1HIIc7EiICgf2be2SnhMwFB8Tvzhf2HaxlvA6NmxCJ7hwXzHYM2Zvpxts5QzTg7LD33kb3BUzPAmNcDx46pb3GeTCjyh2cC9qG7BivwfBE3V7amv967zEylr3L0LrH2o51ek1yr/ruwxelgH3v9EiJsRnJVqpQDoG1Vq8YpwMOlND52VvYF6YXYgz//uc+J8UreUjGZ56gePqp1ib7COcYzCwBwaUk6/Lve/W6ND2A9zg50DMbIeqjXBbJ1CgbvbwbhDNgiS8veQCH9ds5I608CR3MlZOs6ZjW7MEeRn28uKvo6/Jl9xPPITE3aYeeIHN/ZMa8zjhy+6E3ZWVnusLdTljGlvU7/4LQQBg25D5/RD/rucVJIMWzS3EblDc1MbuYeZytzgyJCyI+9qGUl+lZUO+a+OGPf8fa3p8suuzT9ze23pxUN9Wltd7cYgMzXtet6oihLdZVCtd/8e7+Xtm7focgY9I+IHnu6zVdu6f3g0WU/iMFtW8DrAjmy1zA23g9+kPstX7ssgXIJLAOAy/PhRy6BZ8LZ7BlyqACK4gc/8IH08O77BQCQID1YUy1KMs0Gp8pOOez3ubh6bP4cbAJ6MovInRIAk3Nk2MjmMxkTypu3mKvwBRDDy0wiAQ2i3AMcRVEG3hN7yKGFS6XUhII/BcOOnC7hSeNQ5D1+onCgjHJ4nWe/LKadl+wUu4vwWZQ/FCGHYmBcUpnThxyHIeGpO3denPPX1crQbW1eKQPs+w8/nDZu2pgu27Ur8nS0tKi6KaGlV155pbzFtFseuEpCGufTt751b7r2upcrN4k93/QPmbmqpb2ylp093aGAAm6VFNbJGBAuAXjm6qXIEkMdownjGIBM8qsKJRnDvntdT2qgKERZaAPsBxQrlAKHfwQTYEF5tAC54vmE75bUdgAfFGUbtjC7kCdKhllfhNE6wTChtTAZQZWdpB0A8Il9+5TLMAwhIZMCXWAUIBdAKZ7HeCJfMePa2yMfH+FP1TVpeGhIYB8AFOpBKKRRCdMVKaWk1VSLQTVx7lwR5mmmG4oWSppDAG2cIxNkyueMqysYY5Sj8G7dvk3gnUJbstLef6Rf8idUijYiS+Q3ODwoBqZZkFIqARQGBhSabWCUEAwzcVhjVuwAFgHIqYJokIPPmP8OszIjZGx8vEhsjvEasq2IZ/X0aJ2JGcUdKyoKoJdnK29oqSRwY8vWraDLMvoZy5MjI1LoWMt+ISMS3KMgCZQVEyjyBzEfUA7xfmOkIyNC8whBJXSa/Wk8M6KYS3j6AcGYS7D2xB44e1Zjw7qbmBxPK1tW6r4AGawzFMtt2yKHJsAWsgOgwnBVuByhP3Pz6Rhsvw19SjhN/3gf0Mo5pqz8YRQq8TjhQ9nIRgmkzTyzriFAJoXWpYrUmqsccr1Yms1haCEz9idXJHbuI54zcHQgre5aLbnI2KqpUXisQ6EplGEAcCXVbzFmYApkx8azAYBW/rkn8788B5nmQA6dYu3+0dvelk6fOS1mh88JvsOaByAAaGMcYLOSQ3bjxr60UJqTMj9y8pRCRhkzDPmJHO7bvW6d9hH6ODe/IMOvoyNyoDHfpyZij3aRDOYe+w+gm19U3CMvqMF83pfxoNChCoFKALIYtzq3ch459hDC3s2iZQ/Rd1QBmfDjEe0dAOSsO/Ys2kKhGdikzAfWP+vD64i/7Shi8tbVVBXh1zwX5iz5vmw88mxk6BAuns2ciJQFAPThWGA8eQb7ODIGUHGy9yP9/XL6sKap0Ky9sLo6raaK7yLrfUzjRdEenktooZ0QBg5k4DZEARz2RMaB6+dxoOXKvAbX3WbCtgzI4EiEKcyLvZOxYD4wXgZYeDbX8zf7FHON53E9YDf7mdb3eACWDXX1yj8My94GlsGJcJhFzjflA80J6tl7zUQkNx05pWAMuZ18LuZeY2N6Yv8T6fJdl8vhQR+dl5Txi/OslBoam7UuOXu8LtnXDDzSLjPIfNZJ98iFwEiFYsYi77PX2LCm/ZJNXd354jgz8Tn9O3z4UFrdDSAd5zHrJHSEUuzPnF0VlTKa//APfj899sgjKhqB3gFIIh1nGgdm5OczAMNP5ilr2mw05G7dqojYaGoWA5nwSM7o3/293xOr/zjOkp71Gj/GLkAtwM7qdPxYMMN4jzXfQhqLymAUcba57wKU10TuTPZz2mInJkxq2nhq9JSARe7twh1cw1jzbO/Dqrie88oZoOA5gAvtbaSvqNLYMU/4HnPArDneN5MKXYa5YWYsZ3RzS4uASDsL3V87sswM433Wn/dTO0YVfllfr74Z1LHT2cAK8vbYmkXG3zhEWnBSVkbeXReXMMjN3DFYzD3sjGM/BtxXeoH8PeYT76N/srYd9UEb6DfzjDHhGWaCem5QcdxrzIAV85Exo13W17lezGqHu+azinYoFDYz4ey09hi6qI8AYCJG8roW220ygHnW5MFDhzS3pKtNnEuruzpT/+EjaW5mOr3vvTdqHZEyhxeRNDBIATZhYPIl6c2DJ/I+WJN61q9XPjk2vPk5Cp1QWGJeDp/JiSmlhyB/r895fvIvnMXTGu/yEF3ajgwsP+Y8e5HzBjtvp3NEMoe4ln4yltHWyCnIHLfOFvpROFX5zI4eO8EdOWAHa7lT244AhwDLaZ5zDPqeSjWR9TDmqdnsPl/tRLfdZb1/VVtbwjFivQdZMH/M0OVepcwEZDxoX+QnjZQt7FGkDLj55ptTZ0d7+vJdd6W21lbpYPxDdxdbPhMZ0Mf+8tZbU13DCqVlicKKyvSem/q0IpAS4P9JgqlCtXjeX3RelkVIIXv2VmRYHnHwvDdavmBZAs8ggWUAcHla/FgkYACJDcwb+Ic++MF07ze/njb39RVKE4eV8zbxHSuiz9ZIDhbuZwAQZgUbpg+3wvtZGV5B39OHGyEIgDVunxNPc+jI25gri6Ks+bv2tHPvqYkJGdwu+tDQuEIAg73PKHzkHOJgBKTCOAXI4JDFyOTAZTPnen6OnDqpw/Kan3qp+o6SgPGAgrh37z55fVXBMxf+qMnVLKlIRn40lI7JHFqAwQt7g0qTMmByonKUeozLu++5J117/fXZg1mScmFFEoMeg9qHvQ91gEFXazR4SoiFWWxi51F9OMuaPqEQ01cUdAxbxgFlBQW8a023FHiebWYZRiyKmEPhbPwyL/iMg0+KeinCU5GvCwyQT0+KamWVlFP67fwwZiMQyoFRT8htKFSRp4/r7rrrrnTlFVdEeAJs0gzgoUDRDjMxDMRgHGPgKcx4fkEKBgY04JC82rlCGsYixiQV5QAYma8CRPP8BRikwjHKjxUuFB6UcWTH+Fu5QnbcC8CBQia05fTZM8o5AyiEQkMFMxqPQQW43tvbF/M/rw3G80mKrWzsFaDmNaPwSsJLVSU5jCEZHTnnkUKDS+eT1hMC2bwyGHBeq86z5DxlvE9/kTV9s8KJbE8Nn4z8SrSV0JD5OYFPgN3btmyNUt6LkfcNhW3L9m0ymOkb96UICIo6CiiGKTLiuSS4V1gnlZ6pkFcRzBMVsGCu5dxz5IEilw8GC9cxN1inUxMR2gbYx/1gaSCbbVu3FmwhxvTMmdHU27dBDDXWG3IfGhqWvL13wNJgfDE8yZtmlt3BQ4dTx+o1BYMSOZcnimdMGFuMSIf/ef+0wVkN4zcr+ij+eMxhazFXeY4LOIhdALiai0CwX4XXPliuVNrtbO8QA5K9CUCWub2FfFuZvUoOnQOwwVpaE5lxNGeyg+a5AEDGiTGnfQbbPFes7NPeX/u1X0tHjvZrz8FpYkAKgIn9AMAJeZALEAB/167LojpobVTCZY0Y7CQvEoVkAKcVKpYZIWdOn40quwCXAt3m0uzMbBF2x94BAOgcgMjIeUENcHAN+2DP+h7NVcwChxwaKHLhJBv29B8DGVCaPZ85ePzE8QQDWgBgaTHC8+cXxLCUIwa22tkoLoDcuLfDC1mHAA+z01PpyJHIWUhb2R9Zu+yVyJGxZA+xgW2ALxhDOM7O6h/jzneUtzMb2Qb7ATcv2rlT84nzDccN7e/o6Erzc+RCm9BajHDSAKyQEfcyI4Tn8kwz95UPrLNDDB4qwSIv51EF7GPvdmip99B6AXYB6CEfGZYqIhIVzL1vIiOfv8iAMG+DdsjIYbKxDyQVuGFelYPUDv9n7J3InvnIWYZczHoDGGefdwJ81iUALPPtoe9/L5w0OfoBFrTZnWJULy6lOgpdzC/IcFWBF/bS7EThuYy781Z635OzrhSpQej/mVy1mPe5r51FDptj76SvM9MzOnOQG//M2DJgTZ8NpDDXoiAQOeam0gdvuik98vD309ruNRoDzkyx8+bmnxMALNcf7Diygwj2ONArpywyhH2D0X12LIpIsZdybW1tjdqLrgbblerbtJlIiNXda/V99j3677Bi+gZbi7kkFuSqYDcjH5jwXKs1vC4Ylw5/9F5K3xz26FyODpP1/g07jCJAzAFXYOde6IeMM+PgHJLledM0FoDY1TWpAlbpuaiQzbPNsBL4mgtiGQgyy422m5HKd9j/GC8z9PicceTZfNc5CcuBJj4HAMSBLD0WJlVmK7MWWXs4CuzsZs3wYt47H7Bz2XItc03pCnp7iz3KwA+sbmSBfmLd3kw+nDHsnY424BnIwm23PA0COf+qIxkIBT8zelrtNdOT/hgU5H6sKxc2cxoKxov9hrXB/oKjhpQMG/p6FV6Oc6u9tTV95LZbFSb715/6VOpo70g9GyKShYgbnrOyOYPfcqYsSA+TY2N+Ie28+JL0r//tv9HeyLwmVY3PZUBDgNuF0rycKWZrGvDxGNoBjyxVoTgz/sTwy0w/HJMOfbeNw9wx6Mt3HB3AHAkAsyT2v86ZnH/ZjM9y0InruZcZhXLg5/mL7HSvnIdcemIG+vjdTD6+z/PcRz+He5kNyP253jo6sqT9bq/Xhlm1AsBreH444LDhOC+5R4Wcy5Gj8lvf+la644tfVK5mdH6iCLAfmE/oZEo7gf5E+oSJiXTjBz6Q6hsj+grdGfXGZ5Zsyopw3pVjgv+QHMDysbBzkb2N3830/7EY8MsP+UcpgWUA8B/lsL5wOmWjyYeAvRm08K9uuSXd9cW/SRs3bJCSgnKG0qv8Pa4C9TxdMZDnKoNmEPk5BTCRE1ubqm5wg8fwL5JVx4EUm3+EgogNQ1GJhQUdFu3tHTo8UJYj7LOUqHoKMMR1Q8PDUu5QmDD4SAwPGw+QyAAS/WQTh4Fmr6vBN4wEjKOrroqKs+X0enKJfP/7D6cbXvUqvY/SCwhXWZGkrHGQAwAFOBZ9ePSxPQKcpBDUhSdOgEpNTfrO/d9NL7r6arGu7F10mAHKHIYMf0tJyCGxGEQAkMHAiOT2VlphMhLGCvjGYeyQGfKGAYSWGwMc8FKsc3JhFAAr38gNVgEKGuOBPK0QEx5MQn7a77A42kH/rSRiTHE/lDyUCO5l4CSUsZJYl+T5ChZj9JHxpGjJxTt3KodbEfSdcz8xpow7bTcLRWzPnHsE5h/PAUDCsyvwd2qqCMvhWQAy11zzU8V7AE4GT1/xilcUQCj34bvK9VaW+4e204cI4wv2A55l2iMmQcvKCCOGPSsjojr19x9N63vWFwxM56aj0AaAmnAcMz6qqgRgkifFhgbzSEyKDCQAVnjcea4BVu7Bda7aZ4NCTKupqVCYVwZbUIyQpaV0aphCE51Rya4ywna4RoUHenoUosc8h1W694l9YgBSNAZwTQr3aBTXYOwYc40L4Ob+/TIAzcTg2eTEjFw587puhkTeY2Np9EwwhgAF6asZEDBNzRhgrtIPgBaDBdxjeOiE2g/zTwpjglkSydVdXZl7msVHVV/WLOsdtlt1bZ1yA/FiDrL2zTzxHuhE8MiMf7TDVUK9ZuyJB7hU+GwOO2efcYVU3a8ywmcNTGm/m19QyCfM64b6qHaKcUKOI5TrKJiwlP7ylg+n7+3enVpzaA6hj65A+HwAIONg48uhpfTZTFtk+sY3vlEGFIDdxo2bNI+RE/fu6VkvRwvjQd/MuHOILQU1aAt95xoAPjPDuB8sV8AK2tBFzlMAQMDhuVmx3QwY0XfN/5z/lL8BG9lD7Uzi/mJ09gXIS3scxsbvzEeDTPxu1hBz2gxA+i5mUXuEIAq8OTchFqBZN8xH5WFsbQ3wrIJw3cjxhmwYToxV5jogOp879yX3UwjU6GjkWu3qCpZprkpK/2AKA+RQjKmpsSmKlmQgij66uIPavW6d1h17SoBXiwJXAbFYR9zXxXDshLOTxECuGHcYhoByudIua4R8m4A0jJ31hbOnzxRV1NnneV8hyxUVTwEAF+bmCva6AUCt35YAfnnPOdzkCMhVdQMkqxDgz5zgHGYNsV54nkMSGSNXzKY/nDMGcZm742PjqbExmInIoMjzVlVZ5G+1HmFGlVkwDCDsd5+9KmAAK25xMRiSANUZDHTREhcM4nmaE+yhObcpcmZ+uAgE30UWMJhxXtBXO5jMJOH8hfHHGJslRzvNwCKsbmR4KH3h9tvTvr2Pp94N67W/wh4VS30m8oR5//JZagagWU20LdiFce5rT6Kqt5w+C9rX3/gbv6G5RC4u5hbtJ6KDFyxLXlRkpTARc0HP6OwU2MIZQXuQE2POODLn2d+ULiCnWVDxgpWhD3BeOzWJWVQ+11gzzBHuiWw447gn9+d3vs95wvfpG2NnEJ7fHVJuHYV7MaYG5hVijRxrogq1wqGzvifnY2Y2ObyTcfTYeR8C4DB7yvPPoZrcw8UQ6DNnKs/kPbHV8/7jIhseH9rg9cJcR4cxU4/n0w8+52yGZcWe5dyfmr+Zfc79rR+6UjaOWgG5uTAIjF7aw/dcqK0cJDKAaGYjf9Nf9EL6ZCb/4IlBzV3nnTS4C+gHKGiGLLLk/pz1PBcHt8A8Qks72qPafEuLdLf52ZlUX1ubbvrA+5XS4757vy2dqJuCTCUcMafD2VRTK8c656p0wdJCau/oSGNj4+mGV/1M+vlf/AXNY9SryooAwhgj5Y5taEhT05Pap+x0KdfDDKAxbjzLzG2nLAEAZC5y5htAYy+x08UpEOwIsvPV+w1VhKXL5Igmg7LWO8qBZkVMZXYf7aJN7OPam5cCrDZYaR2b5zsfNb+bsei15bXGTzuMeLZ1a973mWXgkT7wuYBG6e4UEQJQn9bZpXkM2392RuDuvffem/Y8+mh6bM+j0r05U52CB92aNSsdBjZpbW16+7velRqamhRWToqZFxIAKNstJTkukDdn/vJrWQI/jASWAcAfRnrL331eCdhAtSdRnpuco+PTn/hE+sLnPpO6s3HihPU62Muo7s/1EBl7uYoZBgxKNSwiDiazJlB+Oaz4G+UdBYIDNQyGJIWI6+NgbQ3AKCeU98F16PChtHHTZjHwYI3QPkICUEiPHg32lqsUclhy8HH4/OL/+9oi74srVPFdctkRJkibnXNFLBUUzoGjyoWIgmi5oRjTlvvu+0669vrr9B0BczkRPLLDqG3vCGaPwB+qmN19j56DAkh7daDmkKMHHtwtAMjVGa18cF+UdOUfLKvgzO8PPfSQwuHoYxh4wbhkTOkvoBrypN3kVkFJxIDmO1Zs3Sd5Ydtaiwqc3Id7orBxyNsAKgeRydF3ww03FAYXSqFDZUmmbICJPmFUYsyYoaHw51zUhLxel1xycQCoVQH1MWb0GyXBTAh78FHuUNKcxJr20Q8YlowrFXIN1potSJ/thUUBxNhGfldeFQxDhZXn/DkAkhRQQUlijAxY2ntv0MmGQyjpHammNoxq+qaKjxSAwFCuArSLfCquaqpQhgzS8b4M+/WRPN7KBc8FzKDqp9lMNkyQjxKdq/bNkpRoQmVQQuV5zaEKyAqZaB5mYJF2G+DnvgLmYdQcO6ZQLXlz8cTmMD3kSuijKr9SpKSmJh04eDD1bdoomaFok7trZHg4gJAcxu75SnVgxsSsCIxE1ipGIQZkMKCiWuHEuQl5hZ2LDUWb980Co22Aq4y5q4Oqrcj8FAU1Yi8hGT0gE6Gd7CFmCSED5gR7DmswQmmimiMhlc6hiPwM9lmeXCtmUEtLEcrKeJhF437D4CKsmDnQlYED7kdfGB8pxhlAhHmr0FOqD8/Ni0mAkdO+ql3pDFB85xbm0/ETJ2Tw1NXXChD4+Mc+lr5737dT28qVAh5QsIGEmA7PlQPQDEDWNePuwgeeL/SB/r3lrW8VGHVuYjIAJxi4lRUC1AGwvRczX6OScUcUCsngInJhfGWcZOPYbCeMhWDQhbEpgxnwanpK89J5GLkHeyl7H+1iHlBhXCkM8tnFfTAecJAA2DFWAJIARciZf/SV73Im2HPPdwAMzKolhUBTrswOqzYYgPOprTVyl/Eid6QBFjsEFEZHTrqaKDjDmDtPIGsd4Nr5+NgbkYfz6/E7suPvxqZGATisa2QoZiKVbM+Oaa6zl9I3pX3o6szpEqgaHX0UI09pBuYDACR/VmUU4zHoaecBshBwSRoGA4A5tNZsNNaWmeYGy7g/bfH+x/eVbkM5Y+uUzoI9SOzEXA376MBAzLGKKIrBXulCSowv/aH/rFfu5SrJ9N9MJxeaMrPT69HV0wMUWdAc9blGG83gZfS0FvN8FONKDGQq7YbTTDJcEYC7HA9jY0XxIAOJBvsFWHJ21dYkQiZ5Af42KT1B5AjkPuwLHmtHRohBOjuneW0HaMyl42l9b6+cFi42ZYcbMqHiKc8dPHE8/fePfTQ9ATN/dTwHpyP3ALx7LgDQZ7qdhPQZGbK+6A8mLWHEP/2ya9PrXvcraXaekPQJhWxLh8hjHUXE5jTfybkaOQCDjZmXiuadz1s7PniedAByK1Kh/TRV5yO3pXPy0QfWBO8bgChnk/F9CncZXHXBBcaTfrCmnGvRjjvaYQDcYb2c5c5N6fFnPAjjNQPOOoT3Gj/TeoDBHDl4cLLOBjhEu1nHZtgpX3DOi2vnOO0wm5Q2j5wcEfA6nr9nvY25B8BHv5k7di4xz+kXcgdwY79iPXL2IGfu7TOUseOfQpgp9gEYNDFRrBWFHDeu0Hc5f7mvw1PLwUvazL3NCjR7jPnKe+zdpMpxZWCHnbt4kvUBOzMMgNoBwflCehIqz+OQi/QppVSd2e3v+/M/V+Er9AkKSQDuoX8MDQ9GKHpltRzenIPMAVjQgIg4pH79DW9Ml12+Kzt40GHqykJ7p5UmYHJqQmeVnVXMYYOE/M6YMFbMm3IgUyHpmZ03Ox1VeM3wZI4YzNM5lyM5bHcZ7AUA1L6WQ4A95/wd630eG+uIAt9wCmdWH85Z6/Tlz/CYKTojzxH64zRH5Q5mz3vv93IQ57bzPGTAfQxOGjzX2RNXFs4hwtrHcCTmSJLB48fTnV+6Q7p6x6r2Ilcn+xCkDpwMgH+rOjvTv/vt3xYAiL2Ffh4hwJFvXk/5MTMAbfsGiBwOdnQt1rxzKT+vEb58wbIEnkUCywDg8tT4B5eADxY2LzNT2NDu/OIX0//49CfTirpQEDCiOMhRxOx1tEHwXI20AmZwx2wB7uGDhOdyKPb29aXNWyJXlBlDPpQUhnn1P9HGigHMd6xQAWK96EVXR0hZrijG/fEEPvroI+llL3uZFJJyjxWAGGGmCjfLh5k9WTA1mhqb1V8OG3JzccbQ3wcffFBGnJXCAK6gx1eLVYjSxnsC3hR6uajE2fR/9eouVfVUaNrSksAfGfaNTWFUZmMDQ2/3gw+m1Wu7FbJgY9zttBeYw9+ADbKk3YAl9gKSH1FgzuJi+uY3vykgFJlxrcN9CUsDDIvCCQHC8ZM8XiTRxlPrxNY8DyWPduOpszFJ+5DH/fffrwT9vARWkBdmYkLGDW3q6gymCwckOcxQrjGG6buLEJwHMnem0VMjYoLQXpRC98s5wGD3mWHIPRwW7XmJMcl3DBY5ZKVgsClPTYRKIKtHHntE7ZenfiklvOPkQMIAQXn1fQ0AOB8L7bPxhvzwAnZ1rU4NdQ25mEJJhTYAgB16agCPfHi9FDnISgwsGu5FGxn/p89NQoAxADzuDi9CfgphywAgzCmMMhtOVs5QZpkDMvhzXhvGxAYxv0uhwTgbGVExEwAaJ2PmeTBNL7vk0jQxPq48MITiPrZnj0J0Inl8zCVYHBSDcBVM3mc/IIyTas7hGQ+v8fAwobQrNB80P2FyTkd6dVeTAAAgAElEQVThEzOoAFZQUDFWutd2i5HItYwTcwlQBGDBzMKJ8YlUVxP5wgDOYN5iZKLco7TbUDt16qSYt3y/oT6q++JU6FqzWuzBmB/BAOQae+t5j/ZxL7M7+C6GPvOuvS3nJ8veeLEz1gZ4RZsAr8SkBOBpCrYRc0dAcW2N1g95/CgktKZrjWTNMzGKmNvsXRh1tP8rX74r7duzJ63u7EgNgJ14/8nneAEAIM+nzYy9Qzvps9cGVVn/+I//WAAA85gqoKpavugCBdFPG0TMXeb/ikbkUie5sWaYi9ozMgBDiLBYNxkAVPEJ5nAGvTH2MK7NYkU+LgjAGqHd7LnsRZ63ZgBu2bS5KHZE0QZAArO7kA17mucaz8MAUdh+Nm4o0kQVaPYfjDjmOAYtufLMVsHow4FhJ8jA8WAtcA/mxKnRM5qv7CnMNe87nt8CuCcmikrQZqMqZFXsuzBK+S7fwfnB7wCRnGf0w4YnhqJYHhXhMCCcyoAEYwUb0wAK9y5ndWOsmhGkiswnT6WO9vZUsRgVdAEdMJy1h2TmmvPlGthwOgb6w3WE858bP6tcduwJZu0rZDkXeqHNhFqbycQ4sNdGpe3aNEMI+Gwk4Gc9OU+l54jZamZkOWyWvgGcEQ5tthrPZ626gA3rzAwzrje47zy07FMrmqI6K04OgT0ZdGUdcy4yJs6dRvtw6tH/xuamVEsIHkD9sSii4Hnp85RxPXT4sHQMxtHAm/PkwlTesm1HZon3C8wyyI7MATjIi4qj5d3veqeAwG7aJGdP0ryBKfNcACDy9plO+w28OfQOAJAQ2F/6pV9Kr37NzwrMU3GStjbpMGaO8wwYjIT6tbUFAw/mI9WBDRDYccZnrGmBVLmyOrl5AdwJ8/Ref/jwEaVH4Zku/OIwW8bGKUgYc+YL42fHp54pUDv2CAN19NeMVX73GYwMzPLyPOWn5WjdkTE0a9jAjYuaOLT7fPhrdRoZGhZDmL4DipnJyhpgPBkjs95YM7THeYwJjV+zbq1SJVhno83s+4y9HU+0g/vQT4PcKmYyNy+djj2DsXVlXect5F6qlNwS51kUc2rVHKCfsDoB7xvyPuvQfeTkQkWMC+1GVpzpjCmy4lns/+hQMO/ZK/ie91vGinlv5qTZv/5J20ivg74A4xRHDHOjSex2+rWYxs+eTX/9qU+mBx/YnSbGxnVv9iicq/1H+8UIrKqo0rluALBzdZccsOga73r3f0wdXZ05zHUmNdSv0N5D+0m5gY5AwT7WtOSUi8bZmcEcNHDmvclhsZoj5Gwmp950OEgcrousPI/op20Sg3SWJwCg1jt7uqvq5nzLPusMGCNvn4fMJ+SN/sf3cNLaEWlHic9qzwXr8bSHtjGXynVd24j8tMNMdkVul3Mi2gEucLK0IOcr+xjRNTjjmAMdq1al4aFBsX5x9KNDfvZzn9HZ2Leht3D2meQgvbOmJm3eti39yq/+aqptwCkThV1gbb5QAEDLjrXNGnbl639wA375Af9oJbAMAP6jHdoXRsfYwA0uGdTwzwe+8530yY/elmbIy9Laqg3axTI4ULzZP19POCicyNegmT0moWRFgQ8Ooc1btyiEVNVccxgrn6Eo3Hvvt9Mv/MIvBlMnV2Y0aPnoo4+mTZu3SNkvp7uTmPqBB+5PV+S8cTzDhy9A3tZtWxPGLYenlQ8zfWBokdeKv6PYSORi+/KXvyxAkcNUiooYiqEM7N69O+26/HIlE+b9hflgi6FYkE8EAJAD1PR/jBBkQPXRgpmRD18Uqpr6uiIMF5nTX8ASe3k56K0M0B7na3F+IkAth8ruyeHGVjSCYVmhaogAgBiVAi1zZdz9T+xTu0jEbUYdn6F0IG8Sz5tdYe8mSq5DGlV9bimJVYWiiGLC/EEWgDUAj+RUROGnTcjERih9v+KKy1NHOzntFgSaKRx0dFTzjmdrzFScgiqpkXcDQ8BALQwwjDG+Zw8z7edZ3H/9ht4c/rGkUAIYOxhkUeWvUm2sJo/TUsic8XH4Z7kChsxsmPA784BxaG1pk/cZJQU5IRsUzvNsPEF7aeDoUYU0AsgC/Hp8lNvs4p1PWV7cDwDQoU32+tIehwAHcFOl8MmJ8XOqQmxljbXtUCfaaSBKjAOBfVRNJINcEnvn0JNPiglA2CDAz8x8VK7d/cAD6aeveamMC1d1pX9XXR0h9XjhxcQaGJABCttPoFkuNgHD9sorr5ICGXtB0ljK6F6xQuwdFGgGBkPHuR2xyDAKzpw9o/Ayfuc/xooQpuaVzZEzQADSUpoYnxSLAe8+C4GqirTfa8mK7aTy80XFTEJnkcHQ8FBaAQsi517ins5x5LVjthRtdhgo98QwphUYtgrJU9jLnNYt80u5HpeWBPaty0VWnEvq6MBR5QtlfA4dPKAwpgP796e1a7pV0IGxRE4wGXs39uWw2rn0ja9/LT38ve+l9ra21NQQuUtTDjV/LgYgc8hsHuZQwcATo65arEnm13vfd6NAKZiHa9etFTDOWjt9+ozWFy8BL7mi7soWQmMpaFAfYGVFRVFohmtwzrBuYIrRJ+YL54SZxZhttI0ceAIcykIUFQ6b8+ixj7gwkJVw5iLV6wmvZI6SXwjQyc9BfqxpjxvjyJ6AYc36YC0cOz6QVhECXBf5RtlPaANsJRv/tBdnBHsRexTrnrDNcCTVpNq6hrR//5NFOJDnsg0/nst7zoFnkEphxhRvEostGB3MY+YNbcGpYsaPmUA8k345LFPXV8LIm9TYwCgEcNO8yHuWz0P6ptQekbUpnAEAseQTzeAXoHSEas/pOcH6mtfYmhVkgJb5wr7DHjI0eCJt2769CBmOvf2KOGfIE3r0qMAQ9l+vMTF5Ve028naaYcj9nUeP/jrUnvGg/bTFLD4ZqlXVCmH2Psm4Mr/YRwHuFJWQ82EphC/Ps2B6Lyg1CDJkbybvoViXlcHCBtSjXaxp7gmTSoAWxRSam9L87Gw6d/ZsOj4Q/cNIVs7fzZs1VxhTgXxbtqjtMH8dpsrz+48OpE2btyoXHfNKOdEy61Ws2FxVmVLLb3rjG9LU5IQAQDsduQYj+fkYgAajrd9gwHIeqQhRrsYL+w+dB0QEwJacbMxv9mzkRO5UxgJnRRSSWNC8bmtp1RnHfsh4G7B2HlrmGYxV5ONcZxS44lqqCG/Y0Kd54BBgr1/u57yrjDn7j/PKMSbMkwAcqwVUGmjSiVsW5VKef4/vOy0G7QT4ZptW0TYxz8JJ7Xxu5aCb5yF7CvNIYN78fDoBi7OnR/dFB2LO0G50acbdOp+dUYyZwNTpabHaV7a1pnOTwcCz08mMQdpuoIb7sAeF0zuYrACAyvUMCzAzXKkqbUYhbaSfupbQ7xyqTj/F9qMg1fCgABvkjbOK9YI+RTvZ9wwK8j7j4PDNCPdtTlPTFLVoVDsV7p7TadhpxnNddEWsscyOE1tY8Z2he7MOAQBhAi7Mzym1D9EJd915R/rG176uNBkw62EIwsIl5zY6ElWE2b8AANERu9et1Z4DAPhnf/5eVbWPsV1Kba3RT+YSrEVYrvUN6H/hnLaDFxnbkWwwmHlFXzy/ZNfkfYUiRiYzGGQ3SCzbIgNudrx7HeLUZK7g7Cx3rpmZx/W0l33BRWJ4DveWTCcmJE8DwDzH+6CBb+ZrRFsE6Of2lzNErTv6c+5hm80AoAFSF3Di/lMzFH+pT8dwaLZSPDIcqegnpIbpXrMmvf/971e0wv+8/fNqG85RdD10NPrBWHD+zS4spJffcEN6zc/9nMBA1jU64gsBACy3oWmzI3rsYHs++3j582UJPJsElgHA5bnxDyoBK0MGNAzk8FCM/w/f9IE0jMG3dq0UXQ7BcoaOGAHP8TKjkAOfQwVlwxR1vmuvMLfg2dt2bE+//Mu/HJVh8UQulMQ+4nXft78jlp8PHQ4tH6gHDh2UohEVZSO0klxitPfBB3dLoXW4hPsM8MWhpqTgWTH0gYiSg/HA4chhg1FlkOq73/2uACgzr/BUKilyY2P66le/KmYTL4zf8JZFsndy0qxbtzYO5QweHjl8SIc3ximKO6Fm8gBSiGNqKp0cPVWwFHzoIj8MGRdksaeO91FyUMoMuOhwIiduDl/k2SgMpvRjaMCOAQAUayTn+uP6I4cPy6CAEWXAhHajnMK4xIhzDhG+S18x7pzvDeWePpEEGoWXe2Koo8gRssbBjiIJOwaQBaPJ98eoV4hTU5PCiQwsoFyjaCrkT5MmwGPkr1wxAMcqvBIsNkKhpPjlfByuFk2Bjc2bt0SoBKGMGfgkR2RHZ4cSQi8QxpNBB8aPZ6DoOnTISi33YF47jI57ORStriYqN2JEIhtYa/HMqG7N6gEAdEibi4BgQAEAXnrpZcXqMjDvHGjuIxeUA4C+Ds8z7JD2VQGe2HvrPHYOqeO7rE8UF7MqVFUwJ7DHkN+0ZbNAPVhq3OvB3bvTtT/9MoESCrHJeRuve/n1kf+sqlKKOwAkYWEKxRLAHGHzjz2+J23dui2P1aLubZZngEkBpFKF2QU1kBnsJoMkAC0A7QIbCXeZC2OGMROouLiUjg8cT81NK6VIAtLTLvffxh7rg0TxsCWZ6x4bqg9jqMP+9evpIcBcy/24lxPF2zggfJdKqarKqXx2EYrGWOOdp7gF4bOATBhfvFi7KMzretYFmzEbq0/s3ZeuftGLVAiESuyM2V4qZe+6TEwJwNJb/+r/T1/98pdTG+HIGdydJ6XA8zAAHXLET/Z4xsp7DTksARFYW3/xoZsFAAyNDAsAwDgDEDp8JPKT4Ugh5If+O8y8piZA/VMj0T8MARt6zDnCJDH2BLKUAYDej8nBBADI/bmP5yqyQd7Iv7wISIDJEe61oWe95iUGICATBqsBL/YE1ittoW/Md4AP9idecmxUpLTjootSdS3VwCNxPaCtcmJmR5JDQSOfZ+TOA3CKcNclnSEwmcSoyuw2h+4a0MRosoOCtrPHOeR5yblaFwjprdPzAegI7zMQ4dxTdsaY1SF5LcyJlYWcNN/J4TQ7o7PVoV9Kx0EYW2OT9iNkzD3XUHUa1typURnvgBSA7ABArDeHrisfXleXwHIzfbg3xhzyHxoaFCPCbHXmvPJ75dhQ9koKjrj9flauL6Q5ZWcF5xX9cyoJM7u891oWyJb9Rwzuykrdm/nCvFBKBBwpFJnAYZTbobB1gMd8LjGXcCiUFhcE3gOSKn9fqZSOHulXH2grZxWMP/rDvIe5tWnzJp270xOT6ezoqHIN83zm2PaLdmgusB8y99BZcLBwRgJA+0Wxoi4ckJVVheOBgjTIAECSglr0mzyLb3zDr+usIwSYBe8QYPa8C8kBiAy819AOhQADyi+WErmN/9XrX5+uu+567Z+0Syy9ygCvUQEZj5M5hyt/Ey4NixRAlbXCuWoGFX9zvRiA83OSN/OffgFOeWwJNW6SQ7e6SNFgEML58xgjV0j2enbKGM5sP7M8/NYgCP3jGuZ15JwNBjkvMX1zlWvlJcxhyQYMkRV9N2BlVjJt4B/yY73CAKS6vJ/lezoHYjlzi+fSBq4R0D01lVa2tiQKJvF963n0hbVvfQQZ2EHL7w6P1nmJcycX2MNpBkBmpiNrivmqNDcz6ApRoIY+0h8YgDieutcE05XnoicaOHSuPu/nfIf3aDtrlNybZ86OSS/nWdzfkQc8g2cZQGTsxTrMBUbEgKbqeS46hk5BCDCOMfR6nHWHDx5Mu7/73XT75z8vlh97jCqVk8v5yOHIEwv8uZQ0j1nva3vWaZ3itAIA5Frr+DgJDbRNUd1WuVwrCmcme4qBO8afNpst/nQTSOOVi+nBwHN0QDlgZlm4oIocM2VV1AEnvefyPQO1diB7PjAXGH/PEYN5MO50zWKkfzBw6DYzjqwjO915Bvf2XPK+yOeuVO320XY5ObMNZ3uE+cwYKgqrskK6CvshkR06v3ASwkY9i7OgKr3nPe9JxF997etf1dih37AfomfxDAHGRFmMjaU3/MZvpMuuuCJxJqJHSm8XvP2TDQG2nLzGOd+wvzw+T58by38vS+BCJbAMAF6opJav+z+SgA8kDjM2c3uY+X1kcDC990/fk/pz1UU2ed6XtzsnV3++h/pQcX4pswbKvUr2gnEvcoi97ld+Rc/Aw7NASKzCNKvSE0/sl4IBsGYvGYcabQZUQunYsKG3SKQcufuqBHCh5JwHgYLejlGIUkAlQO5PW+09xhjgQF6Xk0iXe8kAclxp1549wD++T644jD2MjMgLGLlT+AxDoa+vN61cGTlhaMO58TGBAKocjGcrVz+1ZxjGwMWXXFyE5fIdDmTlwquuLgqy2PBFsaJ95KtTKGkeJ4cl0l8AN/prIAt2DCHNBgBpL78TuuSKfBzq8vArt1Lk3cJ4kpI2N1cwd+g/ipiKNlRXCwDh2WYAIWuUCcACxoz7XPPSa6SUlYcI0QeKCsBAhGmAsoFBh1KAESXWYE3k6LPCQxU75+yiDzCLAJB4BuOF7OSVnppWhV2AX8BZXlJkyD8lI6ZJ7eO5hCCaueDQCq43+BwsiyieYfaaw7nWrOlOFJUQmLFYSgcOPFkUqUAmyB9DjfYxZ2TcwDQqLcjzjJHQ0U6i+QhRt+fVAKDXFm1BaSsSw+eE68wtlHbnImE98Dcgj5UrhRVmxZa5gwffAAcK2pFDh1QF9ZLLLkuEpAB08J17v/Wt9KIrrxJLghce+K9//evpVa/+mcglhKE6Py+vL/Ob/iGn+TlYlCsVXgvzjRyV9Fs503JBiXXrIu9h9LlUJNFXXr9cKMFsRcJ9+C7jhxFjJdNK2cz0rIwg2GgK2amrTQPHjkmZhrVCFUpAaoDS6alJgaX0CbYu82xVe0cGqIKd4BDg8yzOyOPHWJpFzHi4aBJGOt+bmZouDKtNGzdqHKhuSsj+zksiFyWAJvOcvgG4uvgK9318zx5VXaZtzC8A6j17H087du7QGuD9v7jppnTvPXeLKQhLAsOjJIbkc+cANACIDFl3wYANYF0qdmWEB9/84Q+l0lJKJ3PuNI1ZbY3ay3oRgF8V1dnZW7u71wbIxP48elprhgqhep5Y0SOSLTIi3JnnOZw1HAqRb8lhwQ6jcmJ9h5USRsT+yXeCuRVAJkw91pPzzHle8z2HbWJsyFjJMsLA9R4HA6elrTXVKeRoSTlTAX/MrqY/jJdySeKLgLEHQJWTv2O4M/+PHImCOVxP/1xMw/sd/XGYPm1xUQDGlfyW2o8XSrqXxqRE5dfpIlcjfWGNaz+prFR/WaNi91YCPFNlO9iZysELgJT3Ne5HH3AWiJ0PaDY9nYaHhnOVVnJzDuq+Do9mvAESyD/Ji1xlyBGDmfGmPciLIj+wkHAA4OBx3jWDH+wPtFEAP5VjKTgxFwzjYHcFI3Bi8nxxDIdeK8RxYUHryL+zzriXw4MFfC4tKlrALGWF2eYQfFJc0Cfvq8wzQE/6LxnW1ohdDpOFNrHH0QeKih3YH3knGVP24y3btgoEpf1nx8f0GdcTin/40CGl5WC8Oc85a8Vq4dqzZ9V35g9y41yjX7HXOFw5HAMCs2oi7x7zmjXPXD17+nT6rX//7wSmw9ZnvyP3cISXPjcAaL3H7CPvwQUTPOdg+5f/8nXpuutfLsAOHWLVqnY5Z5ELRRkA8GF7c/YD8sPcnpudT50dndGX06eD5ZkZamL7a59dENDlvH2sGRwacq7ORrgtYbwuKmGQAxnwGTL1/mUnpHMmU3gA/YPPmSd20BgAZD2w9hyKbDCQ9VZUZZ2fV744FyEC9OM+djIAAovtNDUlfYL5gEzEYk4p9R8+orXvXHl2mBvsMguZvw3kIZsCYKoL4IYXsrMuQttDv433aINZ6e4r/TQzkN9dpRaQ1bouTj/6T5u5j/O/iuG3sU8AJmPKPi2nwJo1BTsLmUgvy85xfhqkos30I1iS1fq+2WG87xyiZo4ZyOX7PNuFBl3wi3OGORSOvBk57Ch6M3T8ePr4Rz+mNsAog7XHvQ7350iORUjwVQpHVY7X3g1yEBIa/6f/5b/KyYMMmWOO1gn9biEiCSoo2BcFcuzYc0EYkxtMaEDWdj4jS8YfOescznqLgWsVZCFMN1eBp1/ut/RjKgOPj0neDgF2ygeDeXYA2xZyRBZtVbhxzlHOHmxd33qnz3czAQ38GVh2aiU7Y3xe0h9HmrAmGUv6TJtxsPEZ70mfVr7o2hw9lXR28gIARD/hXLjlllvElP7Od+/TOUoOQOTiHJBiuJJSZ2go/cc/+ZO0vq8vLSpUPti9P+kiIOV6udcv+i42lnXQ57ORlz9flsCzSWAZAFyeGz8xCVQuLaXf/93fSQdzjiWMKjY5DiuzZ55vk0Ox1eF+9mzkRUJ5yowrK97hwomKcuToeNOb3hQeYUIipUREEl2MSjxDV1/94kiiq3CzEA9KJIcrByYKnBVFDkkMDg5EDiieaeOdAxeD1+w3H+gKhxgZkfeRnIS+n8MXALlgCmB0cS8DZ1YKuU6slio+i6Iq3JNcVevX96S2ViqZRZU5AKpQqFcVFYcN/uHBI0yZkGiDs1YYuRcKmCtSCmTK+QMJz8UDJf0l8fzzFZMBNVBIZUjmHIQylteuVRutTNMvlNeOjk7JnsPZbUbOgIavec1rirBd7kUbAfr4HYPHICesEe6LwiBgsOY8o5IxxfglDw3P9/igGDI+qztJIp4HOecrgrlJSJnbQ0cxJBQWlKtF6juwpyoqZFhhZMnTuRRMIxhXGGxS2AQgBcjGPZBxS2ubjJpgZYZyzTgZ/LaC7rAPFFcbrrSLeSpDX+zLpIIOZp8oaTPhxSiJlcFQ5PvkFiN/EzkjuT8KK4YYAIznM21jDF1Vz4o5z6btjK0VEbEWJ6dk5KqAQFZi+T7j43XMs7iWMSVHpOcG9yGMBENP1atZZ9NTug9JtzEM5N2GLbW4KCDzkksvFVA4S/6luloZqsiNcY+xjbDzqOjXWoTCi9dERc2xswIXmLmA9xUpWK3MEQEU5JaZm5OB3tnRob3EShhKtRiMmd1Ev+xJBgTwdU40LiU9M5gxKGCwUICkmdxqM5F7sHllS6quCWAD5Za28D0XDFLIn/NbdnVlRkyF5i7sRGRM2wEDeC77zcuvv177A++xjnfsvChyCObqi7yHIwRQzUVX9j2+VyA2gH7k7qxMg0ODCikHqAAU+uxn/jp96Y47Umd7u+Y9YA57EO3F0HPIopV+GxDeNxgfF8Lwei5nAP63D96UKqqq0779+4uiLBhWKszAudDRLo88xpgLRskIySkgkL+rAAN8e2xgmgAA8j2HWBf5WhejUIT/Zp6zx2AkiCUzOSkHD+GJYixlY1zVYTduLEBZ5uZLXvISjTfGEGNLf100BhkJcM+VbrlOubeaoriD1jsM0hzmLNA6g5PKT0i4ZIp1pKTtVeGoUbhoDnHlHmb3FUZaDo2jHTYSaTt/s29zL9YgL9jQCmcjDcQUDJsAIugL88zOqGgDaQnqBRxSqIS5JSAaR8G58SK9htmaU5OTyr/EvZE344YzgL6TbxK5m8VIrjZAftY/z3f4WYTnR7oEsdyrqpWH8MzpqOJr9hb9g/Hn898M34IZmhlX3odgAJq1Ykelw7/9XRvBzovG9QAFMsDrqAQaRcZ4NuuAeQMwR/Ea1iXvs68wlsyh06OjmtPdPevEIoyQ6M4AIMiBe/BQ4TiUU6C1RTKW/M5RrKxF3BRSABztP1rkAES2ApMqgmkZTKlGfZfQf/ZlMTIJrR4iYgAmXlToVmhzZrwz/poPS0tp7MyZ9G//zb9WwS4AwKjKHuw8DHBHXRgM4rkOhfb+ZyWTv2EAstdwb9pJyP9v//bvpL6NmwSksE7Wr98g50Aw6+r1XHL+0TfYPlT5XCwtyeHGIWdAjTaIoZZ1IPrJ3qz9hqrPOSQRORJyvUo5VMPJaGcV9zCQwfe51sAFc4h1oLmezyrGn2ey5jh7HYqK7M0C5Wym7+V5NXFE8ZxTo6fPO7Dm54s8eciX81Z7fc4NaJYVa581pEJSOdes9Us5fimy0dRUVLQXMJL3JdrotUEBBwNLPr+QFbLguc4zxrxi7loPYP7RvompyaIwiNiHWRdlHiMzxhK92IxHs8F0v5YWzTuDcWYnOvza65O+03aDdQYzlUtvJIq38B6y8bplzTBXPK/pk9l39IHvMOaA7egO7EHk/abfMIrRayfGxtLpkyfTJz/+iXQyV65W1emFea0l6fslirFUaQ2r8Ehfr3SIhoYV6T+85a0q8sN4yNlbimI/zJOJick4fxcX5JxmbtCe8vyPJh/Y+W4gkOt4ocvJodW2SvLlvgbUDADynlnAfObwbzmhSuHwxlHAMzznbY/Y7uCnUzB4n1RbshOPPdjOaZ7F2mBMHbbOmeQxZlwihL+kOUg7kQn95hrbMoyd15H1dtpqdinjie6i/M4KM29SjlBeaNqMHxFGn/jEJ9LoyZPpyQP71YfVnV3aY51iQXYNevnsbHrbO9+Zurq707yq7Uayip90ERCPgW0RfhIddfnll0t+y69lCfwwElgGAH8Y6S1/94eSAADgf3rH29KeRx6RQohCwQbncCyz+J7rISiQvM6NRb4SCkPwsgeK97RRVgYDC4P219/wBoWIkgC8qrpWieZRMFBaUU4VLpurxZLUH8VRoTejowqXlfKV882IGUQ+lTNnxL5SbpcMBqBoPPDAAwrZ5cDCYLGiyeEGqETIgcE1PuNwPNrfr+ddtOOiQlGTxyuHUqIoUdSBg4sjgBA6DnTyeW3ZvFnPwhsWYWKl9M1vfCO9/OUvDwCsjAlXV1uTvvfgQwof0oGaq8/SN4AElAUOSyd3pn3IElYRyg8KMEYQ3jblaaqtVXVj2AkOx2AMUYzwXmMYmf1Cf2AgcMhi6PEce7FtdBuYtAKEnBgD5C12IEVllvgX1bEMoCl0L+duYzzFNnDYZgYxA0wdTmu7e6QByEIfljAAACAASURBVBjJwM6+J56IcL5SeFwVKp4970oWn3Mbko8IVgTGGrlfQjmKCQnQwTyuzZUywQttlJ8YHJTCL6OEipo595fye3V1FV537oPskYtz1BlMwaBA6SGPDh3gHoSAY4yxBqTEZ7DPwCDzFsOA8BbAcIBcCsTQR+ajPb+0A4anDRrGnf4zJzdk9mkY8uMC75j3ZrYaWFTfc7i35xYgCXI9z24j7KgqIW8AKcZIVWVJzI0iWVEp9pZDjFQYBKYgOXqU4g4AtrIwKGOekNcrKl6iULa2RWXRCOlYlNfbbAvktphgb4zLMENeYvHV1KYzJPOHBaQ8MMGmlVINYJOTU/M8FdRobVU1X89tszgMiAbQeU5rZT25uqam0vjYWTF2G1bAKAhQizEwgAMQzHpkPAGxuQch8WZhsbcAkhBypFBNEpGXSgL8du3aJZAS9iFgLPn0VPCBHImVJDA/qvfYPwjgZb1T6RCwAoajUxxgmK+mQEtlhL1+4fb/me74279Nq1paxSwFfEXeBgDZG+mzgT/v288FAIKv4mlnjn7y05+SU4a0BOyLMowqK9LpM2d1K8B35dyqrtaesrqrUwAQaxCAhRdjIaW5BmNorJjDGAXszawnnETsIScGh8RgYk1EaodFjQNjwPp0CDAKNwCgGG8Z6OEa95d9lf3ShYDoP0asi4Bo76+u1px0pVsBgOPjqaa+ocjXxhqWYZcLONnwscGu9uUCJ7ABdUZlprnDqh1CbuYEz7Yhxr2D+eVKqBivkcNPLBUZqcFGgT0KAMR8sUOAPYN5h/FU11CfGhsadf3giUGlNYBh6jOKUH4ze5D11ERUUJdsJidVfGc1BRwy6M/aciVbXT89LacKMrBRi1yYx2Ym1cGqmQuWHuvE+41zFjoE2AUBfM6q/23kjovQLhxhDp1k3zELns/NDkX2tJ3vmg2J3GD2UmiGhYCckQ1rl3nG+r7qiis1r5gLtI8zkDWmnHXVNallVeRiHKUoQEODzv9gRh+OM3ZmJkDrVhwFwWIFrGhtaxUYziIuB9Ud8kjbMYx5KWVGfZ2Y0irskc8bASHNkXuu+F5F7J8UAyIHIPPn+MBAetc73yGjGucioCMOjXAkpgKAQj5mAj29qJX3gmcCAAeOHU9/8p73KLqCkEkqdQugrq7RfKOTKnhzMtKSOOE/4DXmPnsI8nQePcZQ4eM51FqMt6wnOsce7REo1bBCTUPOtN17eJwZoduJTZjDFAW6O23H9JTCWDk/bKCbcaUqrfPz2rvZSxw2a7Z8FFnplu5JNWYX+onIgnrJ3aH23Ju/zQyzDkm7yfFYHoLtNaB9LgOABl9YP7SDPghso3BOqhDb1/0ycMaak36SQR76gUyZi9yH/gEcwZzDoeboAOs4zmXM3sE+6TBq7220I9h4U9JTDV45RNfpB5hjtEGMtRxOzFgzZzUm58YFgCl9QnbgCrQeG9P9DSoynnK4NTeHwzanqRk8dlzyo/AMUTa8j4OUPL3H+vvTgSf3p//xmc8KKBT7NIczD48MZUd36PUGrns2rNe52traln7nzb+rSIWwQSKc1MCrSAdKmRAMQORiAE76e2abezy9LzkvJHMLhq7SO+RCYNbBGHeuMzBv5qnDeA2+cYYA2HIvnsnLhAPvldbV+Nv7huef1gwRHlWRtocxMwuT77mAC2PB2mS86Ifnq/UCftJ2ZEC/WQP0gTXi/YQ5wPfFPMyOVQDAyCEMeA/rLwDc0nwUcdm3d2+64447FGVydKBf9wIApC3eMzW/0ZVSSm/9wz9MHaR9eQEBgN43PR7IHGcrLO9yu6j8uuXflyVwoRJYBgAvVFLL1/3IJQAA+BfvvzF999vfLg5kV+S0N9YH07M93Ird5LnMYmhsCsU+Ky7FJkkOKBKHt7Wmf/WrrxfzDuCsopJE81GYgoNx/5P709Zt2wqwxswtDjGUWoBKFWTIyc5hzHDQwRKB3cSLg8reyzvvvDPdcMMNYXxXVBaFMNjIRUPv7AjFDuZFBuDCgz4spdBeQHuiORRRxq64/PLIG1hDeFlotw89uDtt375NBx0Hs8M4OARf+9rX6hopYNkYxkh+6IHd6fJdlxWsLjNfUNxcjZTfUSYA+ZADhyfsDfoACEUorBNGHzh4ML361a8uFDTeByTB+MOgsaeRnxjfx08AhvVJobRiZ4MalqFZgx5TrnGyawA6koijyPByInMpj3kOiO3U1ye2BfJQZdGcNPnxx/em7dup3Hl+dnENByxKq5/JT8aBvstLmfMrYojAy3l8z+OqLG0FBmUTQAB2AgBbyjn59HxCtfft0wEOcKogtJwb0Qwhe/ZsgCBn5OP3mV9RBbUzVdcQah0e2DNUQ8vANe0N9tgJGX4YFSi3GN8wIhi3ffueSFu2bBWTyd5z5hdAHSBSKMMhHLGuhoakBItxBjtpbFzjB5OBvtE+FD/WiQ0Ae62RTZG3MOdqYf2hIH//+w+n7eQ0gZGHQrowr5BB8jwRMgcAB9AHuLyDoiWkEiDxPqHRTc0ytMUoKau0HWEuYdypOm8uAIKhSx+0P6TFVFEVxSJoHxU4Fc5IkQm8+bBQYG/mYhtnYSsQUpoBJL7Dd8WUAlypqVYIMuuEcFUXJKGd/f1H0sjQkBKJw2RpampMBw8QurwpdXatLuTF3AZAcDgb7eY9xoVwMLO4UKSPHhtQTlMxo9g7KqskC9YmfWAPYB4SCs1+xR7Hv2PHjynHnlhCyKCyMh3rP6qqhiS9ttF16MjhtAmHAjtkRUp3fPGL6W9vvz21NDcLOAGYRT4GiRza6/XCswysC0h/BgYgCjwGPHPm1o/cJmX8SH+/1hPgcuQ9iwqEEbYZqQVwQgh4pYhKXa2+zzWsT5hWgDOjp05KbisaIpcZcsTYZW3b+GT/hI1h8I55ISbHhg3a/zBskOmll14quVgRd6VMFwTib9YobeA62mkWhsD4mpoCADSbbAx2Uw67hEnHemWu2cHEWLOuHbInuWYQUIYh19bWpIF+wqEj9yfnp5kUrEXaYVDQ7bAhDbDC1glQKgZdDrUC/GP+03/WC3soTjEVCqitLVhNbW2rUtOKJoUgA0itIW9bzgXLdQB4PIv9FrkbeGeujo+Nq2hIJWsm760UEHCIG2cbbeLl8EwZd6UIC6VfpOpgDk6cmyiAcQGrZ87IUBdLsLpaDDMDvOG4GFPb2FMAsmyU8l1XMHehD9YPziaBopnR5RxwMHrHxs6okJTD1Ogve7vOkUOH0/XXX68+0GbkD6gWDoGJNI/jDkAJZtboaQGDcrrURjQCYB33KaoH10Q0gAFAnCf1dfVp4GiExjLvmIc4XyIMkbyjwYBD1ioItG6d3vN6WJtzArpQDG01y5UUBsylQwcOpD/8g98X0L4qM6Bhj0axpxVFrkjv/3zfAKBZmT5hywFA1nYVe9Thw+mWW/5S5wrrcfzcuNqvsEmdY5F6QWynVW0ZHAM44iwm/DFAA+eAFFM+zx3awlwk1Jr2mdXGWAg0zCGdZhYxjmZw813e97z1HoPsVCxM7aoRMInMnWeQ57jSME5lM0Kdu8x7Ogz12tr6dHQgnIUG/ZgDbp+BRK9dAySRV65KOQ0B2+k/a8PhkW43fXHoLp/Tdq5RtETX6rS0UFL0jB0GONnYH9lfmXu0mTlAf8lf6hQD2mcJkZ+aVH5KhZqjo5TOFzLxemJu8rl1etrAvsY6Uhqb+no93/OcNovhmseCfvI7wB2ypK+0DUcO1V5hzrLPcw33LGcDIn/e5z30GtrCczhLFTZ8JhwPFEJRtIueOUk8abrn7/8+HTl0MN35d3eIGc35SF+JBjo3eU7nNCGiYq0tkot0KHWtWa1zv6dnfXrDG99UMOyl61RHCoUAVis1x3FBcj+DW8jM56cBO+aDq/E6JQHyw0Fjp6R1Q36aReezyMBd6NxR+Zd7iy1Zjb4VjFevVevo1v18XtkBxrOZF4Ci5BkORmOEFQcrOPZpdH/OUYO9PJexdRg41xiM9FlF+/nnPdase68J66KWOfoDY0beRs4vzSnkWVujtCbkU//W3Xen4yeO6TNS/jB3nYtY9y+VUlNLS/rN3/qt1IrTVzovESOVP/EQYI+FZcr64/xCrrY3zlsvy78tS+AHk8AyAPiDyWv56h+hBAAAP/OJ/56+8qUvFd5XG19mujzv4zI7hZAVDnkAAR1Y+YuucAhlRTmB6mrTP/sX/zxdCsOpBkAGv3YwXDig7t/9gBhxvMKrGzncODgdYmqgQQdmDlG69957BfSZ9UM4F/f7yle+UrBHzPTCU8Uh98T+/VKqwpipF9ARB3Rt2rv3cSkpVvw4KLk3B/fBAwfSxTsvVnW7mrrI08O9YRv29m6QkQHYiBy4LwALRgwHBmEOHHooHSj0Dz/0kFiDGAsoRtyLQxqwBiUMNp8BN65BJoyRCmtQmbImwl6s1B4dGFBIMaABByvtxijhvs6FYxmRB2Vg4Fha1xOsSvpujyPPcFimQ1QM0qKIGxwViJFBCNrv5PZiAdXWZqCsS8qWD0wrwTDgdu4kl8b5WcY1roDM71bCpGznKnPy1irPGNVXKxIFFAitsveU5zpUmVxGjIMZWDxJYZk7dqiKbi1VVDM7i+/YkLNChsLH85w8m5+MD2HihHtPTsPeqUrDQ0Pp+LHjYrNgfBC+igwoMMFYorDBILNCBdPuwIGDqqJIsQx7VplvtAPwr1yBZBxhG4jBlIvmEDp1PpF6gEvIAKWb72LAux8yxHMoejAlg8GHkkVRip7166VEM54y4k+fSQBum3r7AgCsrEpPHnhSIANsFtgwMniqawrQi/uZxWqDmwTh9q4jDwwZ5CPltiKlmbnpNHJyWMoh+WG4FpB08PgJAdY826Ag8w6WoCsVsk4psoOBLWNbBuOUABFCf5gHBmOooElo3z958YvlBCCP1Z7HCDW/KHV1RT5LZIWMWE+qUi6GS7ycv4v5yEusu/4jqW8zTNXzLFLYauTyQ4aM+UMPPaR+iA0M+F0qReg3bNza6rSk/XMxDZ0YTGu716aKpWAa8+z9B55Mm7ds0VqGBQgA+PnPflYsoGqKrQDw5aJC5VWAbXB5vT0nA1AswiUZsrfeeqvm1h6qhl9yqRi4dfUNRX5PsyGQDyA9hhvgFTIBpEOGCnVfEbnsCPFb3bVa+45ZrgAvgCDIl7kHiD1+bqIA0GxoihGa89yxXmEwW/Y8hzXC89lLgrV0RoCZWRgGblgvvAwAxnMjHB0gp4YcZPV1wUQjtEvAbYB7/O3QOZ2HGJqlhaK6MOzuFfUNaeBov/YN2m7mTzlwzx4iYzWvD/a3CBssKXfooUMHi74CvPNs+roTJnx1tUKO2O/DYKxW+Bv7b1NjswwkqqlixDsH2gTs3ZrYb+2Ic0ip5y7gvkLggM4JzR8PlggvM8HNSjIDsBwYMVCGYc16ZZ3JyVZZKfBJAEKuOqm8fD09hYFbhJbhgKFq+ETk+WPO4OzyuNMO1o8q1uaE9pyF7PXsAeSAU2GMNasLo5r9RftGZaVAFEA81qr2o8UlgRaFY2d+PrW0tSuPJoWsBALls8xgHfdRTsTmzDDOeQlbM1i6uBAFuxgPrsWJFFWImdsBnIspms81rqOf7FcBErXKUcD8ZU5wD67nc6cRILfsO9/xdrHNqdjK/oXTL9jPAXp7PzeA6zBzxqn89XQAEOfYkf6j6bbbbtNaB/QDjBFYlPd4n9cAVZHjM9IdBCMOIvJScYZatgozXFwsqvN6LzIzymtLrMEMKiNjg1YuQENORdYWc8Hh4Ow/EVq9Iq3u6lDIqNZDU1POWRiRHMgCRx3jaoaU53AAkc3SP0+PRpVzA7OsI17eUxzyGkyyyEMqcLyyIp3M7FDv2dbFmIf0obwgV7ApI9ev2KBdq9Pc9IxypSEfxpv+Xn311QXzlbbzGecPwCB7h4vdwbyaXZjXWUdbVcAmOzIM8hgINsDKPoYskQO/w/aEeWeQke85nNt6N595brN3s58xTjjfTxw/pmJuYtTm9c7ebMexcxTTNq9N5/GUPg3YuLJFc475xvco1tXZvkrpLu791j3p3rvvESiPoxT7gX17qSKKZuAw0541Nyvwi1QmAFK7dl2e/tk//xcCZ0PmOJ6DtRh7dHPkrqtMqsbMuDm012vGTDjkb0AX2USewqgirb2sPtKPME/4rn8aPDLrEPkYKHc6GZ8TZh8axHdecWTP3C0cM7m6vc6vsbFCz+D7kZd8psg3SzucysR7uYvlMF/5Tjmrj2c7esAy8HWe1/zkGXwPBiAkAsB+mNjoanxvXGB0a9rz2GNiZH/m059Ox44PqC296zdo3jFH2Ce5Hruwb/Pm9LrXvz41wxyWNF8YAKDXq3VYHFKcPdY1DPw+ZZNd/mNZAhcogWUA8AIFtXzZj14CAIDf/Mpd6VMf/7g2fjZolEoUDedkKjeCn7EFGQAkEa1DWlB+7UmLvZzSnsEAxFj7uZ//f9KLX/KSSBK9gHEbTBWededdX0qvfOUrCwbbeUMqvNrkdbMipsNjNqqq3Xfffarca0VsLnvGyHtGYQofbqqymCtJYrQCAPIMKbMLhAKEl//LX74r/ezP/mxBz19cKqWGujj8YGc4rHUOVgrMwrl5JcmGWYSRoTxLhNYNDokB4aTqej8/AwBj/969MvQM+NiAxWjikMXYcfsckoaSCDjZkvMZEcbCi8+V36d3g5Rys8J4Jp8pbCR7IPkG75E/imT+HmeBmTnUGYXIQB8ysxJSzr5RaHeuyOsKjQYKOTQdyuJcNgE6haJwUAUJ+nTYm7HJM4oKYQ0NOaw3KsO6GqvASsIOqPBWW6uQbcAAe3d5rsMNV6/uChZUzteBUsQcx6gEWIKBw7XIwnlJPFe4D+PA3xz4Djd1GB6GSXNLsxQZjBiKCDA/tm7ZUoRUM7fpDwr6RZmZAgiMkooyRh6o3g19xfxELs4RJSU+A7mMb5EDLwNQyDkYM5H/jxcy4D1eKN1WyhkjDGKYVrzHGNhgBzwCAKRdZtIx9sODQ2n92nVFCC7yx6gn3FagL/eoqk4k2zdb1AosCjNGAUCbjT/aaIOE9akwymqq/51RwQ7Gxowpcv7gLUZGlgdGEHMacJU5DfAKs4/9Sjk2yaGVyD94KrV3dCrNgBPGUzAAoOXyy3bJOOc+e/fuE/uvsam5KOQT67aqyEGnPWZurqgg67nNHBTjtbMjANmcYkB7ytatmnM8w0wiGQaZwTY0PKR9TDkQqyKvHcnY29s7JE/mDN+FmbNmbXfkiquoSF/8279Jf/3JT6oSKKGnyB8AkJdZvoz/DwIA8l0r5H91663KiwojBobi5NS08nkCasAsMSDNGKMIr+lek9o7OgrWKeuBf+zHGHGEqNPG1paoUs04GlAzEA7gDAPQ4JVZOLQLWfNPRRi2bCmYkdyLuVAO0npelYPQykWnitPPDAAC0DQ0kZ+tVuAQ4D1AIEaOc8rRV/rtMC3mNGvJjOAKQjSPHxPQxNpnb8QQ8xlFu+gz85PPmUusTwzpyAuJMTSk6ojOV4gzibXOHs93WLf8znnJGsWAZu8n/9JSKRiaBjz4XEYmeye5I0mfMDd/vqowObPI+zc2FoYizKwU1W0NLNiwVGggDL9ctMNgoorU5LFBTnzXjCHeZy6qaEgGkCIMPphvDtFUYRUVXplIp0dPFTloAZaRpVh0VVUaZ5xg7IVygpw6pc8ZE84WjGPy03ld2olDW13whrlm8MXhnWLZTc+kFoVSRu7A9RRymZsXAMucN/PQAKAqxpcWBJbb0cW578I2zDNVpM8FsgyUIEfai1xYH8wpAyYGaniGcqCWSpKRCj00ALAtpv1P7Esf/chtyvvX4lQHc7GWAO3s0AtV63y1bdro/d+629MBQHaPoeGR9OFb/lIFzQgp1XrM48OY8aL9FPUhLQMOi4mJqFSrNAEpdADPCdpl9i6yNysuipbM6nvMMTPNcNr4d+YEcnLVbMYfRrWdgQbEAjCFkYxecKrI2+dIDa5nX3NILW1yXmv6EwDrCrX93HjkpKNtyPvp+dIM2hgEcI48isewpzOGBmzoK/e2E4++uCo4feHeDoPd2NcnEI1wfNYDbWCtcEYz/siTPvBifiATF6mSDjQ/pzBzAEADbcxr2qI9mII75yaKsWCeeO0b0DbbknlRnr/OjhI+tyPRoA2yN9NtZHhYRanMAHTUC+OkXMg5nJT7q5p4Z6f2C9rPtTgPBELlPIPoxmJENzSkj9x2a3py37708Pe+L50aABBbAtC1qbkxzytyOC8qd7EICK0t0k1e8YpXqqiN2ZkA2xPnIvw1Ij06leagYUW99A/kYaaeUwgxpy1/MyaRUZxv8zrbFI6rMztYjufB6ShOU86ws+OJMfA5aLa/n839uI7Pbcs4/6Md8d5X+Zu20F6DeZ7n5Tqscwoy/oyn14EZq3zOPX122hlK37mv782+xPwtnpGi2jJsb8Lwmcv07dzYmNKD7H7gAQHWn/rEJ9Kp0ZNq6+aNm9Qv5ovPG+bwi3/qp9LPv/a1qQHHmFiYLwwAEJnQJ9kQS0vp/vvvlz1pvWkZAPzR4xL/N91xGQD8v2m0X2B9BQDcv+fR9Gd/+qdSOlEYUTT46cp7FwIAahNczLmOSKpflnxfhh4VssAAeb+qMr3yZ16VXnbdtUpgrzw6OQSYg+erX/9auvba6wqgintzD3J2yDjo7o5CAK6amoI5+J3vfEf5yTjIMPAx6Hj/nrvvFnuCe6vQBQAYoS0Cy6LYAoaX2G8KdahQWBJGF8VD2PSRDQACL3KToQhx6OI5JT+WlR4Si2OQo7DS3jBKFsU4I6yZSquRL6NGgCghYHhQSYSNkmgPIQckhz59dygih67BFdpGmxXykqus2oNImIWqIWeAhzYbRFGOJz01QDie5yp2BmBtQPC3w03EoMsKPs8RENvZGaAhhTSyZxywA3k69wnfwfCiLyiJBqlsrPUPHFVOO14+YLknoQ28zAggDxxjaiMJWdEOeSVzkQYMK+4vIzUnXz9xAqBvveQGawLlh7Yw7i6UgtfZnn+UdQxtK/r85Jn0g0OfNjKHbKBNTE4IOHPYNqwalMuNfZuKPGfksKRdhw4d1rUouGKTYpwvLikMVcUfcmVA2oIBQTvFysuV51RFcnioCAuXUlIK9kkkZo9qzAas7P21gsJP1g/940UbYNMRhv7A7t1p58UXB5CVDUhk+8S+fWnr5i2SpwBOQm8oDkDYWmUAiPU1tWnvnscFpLOGDNxwLWumo5PCESlNTkzqs8jN2K51SGgw+fCYT8xNK8MAPnyfkFbnq6G/KN/MO/LuaS1UVokBCCAAIAJwxnrDoAUcgQ3g/QNg/7FHH02bNm7KSv1ShE6uirXHC9khe/65WIDZkjA2MMys6HP9/iefTJu3bimMBOYexTwAQ5krMe6H1GazdNj/mCOsXeae5z57B+xpjHA7KQAAyWkE8ADT9c6/+7v0sY9+JK1bs0ZjB/3GTGuBQi0tRSim12v5ukIWTy8C4n0D4/Qtb3mL5ufwyIhC00nYz94WLNhaVd21UaB8n11dqW5Fg1gZRcGPRphtUeQG45O91gYKxg1rx6HEkmU2WM0yMeBAu/ge94miBOsLEI654HB9t8dVo8uBCBeMoD1m0Rg05L4UpKmrj/xi/A1DFABQTLucLoL9y3kNWRMYsWZ4KKR5Zloh5cwN+sYeyFwuzzXGvc1QFtg7MhJzor5e56GS6zdFDj3nG2M+0FYx/nI4KmODsUSbAPhgUDauaJTsXWSG+1MYgHtFEa0ANpELuUnFRsnsJhVsoTDUUiSDZx9BTuz7OLsYJ9oDk9NFPvi+GURiGCqXa1S35Vl8TjoO1iQv2qqE/Zs3x70mJrS+kBEOMPJx8jfnHG3GYLQDkvnBeYbszNApZ0dzLzFtYfPkPFq0xeuNfcTMTK41y8q5LQEAYCjzYj4pPHd2TuvWlYz5jlMq6FxYfKrxSv/pgwFNnk/fAQfY8+gT8wu5OB8u/eX+fBaMrP/F3puAaXpWdd537VtXdVV1VVfvW9Ld2TtrJ5DEBEhCAgkDjDgKoqAfEHQYRURnPv0EZGRQP0QFL3UU/S4XRpgZZ3SUCIQAISQE0lv29L53VVd17fvyvt/1+5/7//SbDAGBOLSm3r76qqr3fZ/nuZdz3/c5//M/50R0g8969j7GWE6tqirlQft/f/M3U+uSFgGAkRM1AJUlrW3ak/hvxyZz7fl8rv72bABQHiOxcH/nd383NZK6o5zEsGpriyINyIf2+YZ6zTMONexzMeha+H44IFg7Zjs65yN9oM8OJUeOANw411mbPGu5nDwRUo68cw+DvJ4HnJDMr/PYiWVEG9vb5EjjHPYe4zEw8Ig8cV8DXWZYCgjJe+34KHkkA2zlJbnODCvWMWPpPct7GGfG4NCgzkPnx2PtcR9+Mp+0231xOD9t4V4uACYQfHJS84cseF/zvm1gxmHyDvU0K40zm3VukIj2GazSPlHfUIBSBgAZ+x50wXJJ8+AiHnzOOjND2VE3tJffuZ8dGQZYAfBWrVxdpMrhfeecYwyVAkJyFXmFmXsz7fiugDTS+cyFXhxs/snUWF+X/uLP/kxV78nxzP4IYIoedLL3lOSQ9qpIWDmlMzkVSFNLs+T3h37o36SLLr5EIcOxh3ek0ZFgYrP/kv+R8w0AEEeQxwA5dLt8NjOftN8gNPNNm9GJdN7kAnMGypxv0hE1PpMc5cH3HAqPbFU6b+3kt1MaPdUOBtYT7TMLz3qqc9TK2ZNZiMiynVeVICT34PvW6XU+5HBw79+sQTt9aKf7bhYt79mGAbzH8UrYNjktBYCTZ7CtNd3zmc/I9vnsPfek+YVgI1KIirXL+Nn5wT78qrvuSje/4hVi5J9LACBjaB2DMbvvvvvSrbfe+qyInXPMrF9szj+jEVgEAP8ZTda/tKYCAI4N+E6YuwAAIABJREFUDqSffde7igq7HN5s+Cij9kB9y37nqnUkM1YI6NL2AgAsFFIMwgwAzi7MC/x75R23q0ADRjsADwcKXuedu3alLVu2FsaEAQUOKYAvFEaHdXF/AAzCpgi/BXjzZ2za5K2BGYhxIoYdYVxV1bF5k3fr+DEdQq5gxcGG93Fw8IyUfg40DCx5xkrzYaBNhyIkI69rWZqajqIjHNiEcpC8+8YbImE9BhrPeuzxJ2RErl23vhgH+jVfQlEc1KFNG83+43koAq7YZeUWRYH/vM/nrSQQL1fJiDFQpDDPZcuUA83VxVDCOLxl/NbUFIcXbTy4f59AEc+1FU+UNgN6BpXcPg5we+8oAmIA0OE2rYSBZ5CJsUIuyN9iMEV9n59P+ymasuX8Z4VaMqcYE4ybDW/kgzApMzFQphWGgIdydlbVHlUdMStkyDDsNZg5a9etVbgUXtoAN+cUfkPFUNg35IFyCDrGJfmjzMTwWCMXMJC4vxVs5uzI0SNp89YLCuYhYwwbcdOm85SY2YVHmL8nnnoq8hrShpJzBVWn3lN9aUVPTxF+LSVMedeGc6GcyLfDeyjm9N3hdoCavadOKoTGXnoDuGKQtLQU3l6zacygYPyJH6yvqUl7Ht0tdqKYqVn2+D4hHCTRh0mAos1cApoQzgd1EqZSa3NLevzRx9KWLZsLxZ7xAihHkQ/vc5XyCaJMMScuwCJmSJl1eFwgKGsKUL1/oF+yC6hI9Uw5EUoRyg7QZ7aTmFLKC0geLIyUWe0po6NjqgpIhV+UXYMDTz35hO4ZVfDmBQC2LV0qY9fsVowxF5iwos14I9sY9mbC8hMAcO36CGmxkk3ia9IDcD/knYrW9EvhSoSbpyRGm0FbrBccD4MDMDmbBNLY6458rVm3Ttc11NWlL9z7+fQnn/jjtKJ7uaoAAwRgjBus1x6aQxxtvFQaxN8MALR3m3l6y1veIsCR+bjiyisL5ibjyZzCmmBNwJSW4djRnsowwerr9Dd9bmmJauKMycz0bMgITNZyhEhVGiAAoJNTEzLEGA+32YxPs4aRexeoMHNVLORcpZb9oRJENhPJYIzZKs7PJuONwgvDgwIxqHKqfWeKyqYLApYNeB89HCGETgXA/kp/qGZvY837Bs9lz8Twdw4y9mpkCtnx3moQi++z/zhPmBnbjDGh0ppLh5UKeImE6VPTUzKUYZjjeAPwZr9X6GIOlWUt27BU6HSpHJ9nBjZFL1RlO+dfcLVO2sR+Ta5N1icALn0Q0yRXLw32ba1CvU/3nUpPPvmE5od+aF3s3ZuuuvpqXcOeAahx5VVXCvD2/sl8I/eE5XFdZQgw40c7uJerTXt9ukiPmDZUQZ8MsJ4X4+fQV74fDPOofMyZBeDKni9HhVg2k5I7nkUlZ/ZnnzVmMfKZWVcqAlKOe8nhUJXS2PCQWGguHiKmVmen9AC+x75nsAY5JpclfytnZecy/acKMuNvHYD2MWdiweG4OXggvfPuu9PKFT0KrWPfJ/wVttiKlavUd+9LPgN5tnKq5Zxm1uGeCwBibI+NT6SPfexjAgBJC0LuTwFZCxHuivNEzrA+wE0YjAEwEpJMJldSaThPJM8nZJ1x5/fBgTMCYc0+Im+aQbWm5pbU2taehoZHC0aYmWJuu5lvBjcM0CiUsSUYiDDxlBc695V9BlmwLAP6uKCBGZECphqbtM5hcSKrAsez45TnmVWsojuEPGZg1QAP+yQONesj9JF2sy+Y5euoCOsSUf37rANjvlwS61r5PTP4zv3MRnQkDu11URGD8egbgH/IuovI8GyB/bkASUNdjIP3ZMYFdr0Yy1OTkfuyMXIaO+0CbUb/l1NkZqZwwnGt2Y6hlwcQC7jm59IHh/hbLg1iGrykfYwz7HIcGnKgT0/LkRQ61kyam5lJ9/z936V7P/e51E9O3+YWyRTXkXt3zdo12j/SQgCAJ06dDDmrr5MD69/9u59Ja9auU3G4AMM7xQD0uHDmQ0wAuwPEjZy0UUGXZ7An0S7lWswpg+gHfbCzinWocSBXXd5H+Q5zxRxyD4GU2THCfDFO3K8STJWtQgqiXKHY44Y8ItcGC7nebN/ijM1sbIGomcnH77JZctoi64Rc6+9YB488kOHoc9toi4FhfnKddRwDuLJF6kkDU5IMouuZAThJjtjqqvQXf/7nstl27dihXNk8CwDQerzSopAXdHIy/ciP/qhYgNXssbmY3LlQBZhxtL6AbHzhC19QqinGdvG1OALf6wgsAoDf6wguXv9djwDZ92pLpfTmN71R3up1ayOXBwp+ZVL2b/mAXOyDw1hKLaFJUOJzniWFCmbDl9/J9XHdS1+SXvf61+dKcWfzhpFU/PEnnpBRbqaGWW9swqqE1hG50diYUQqoqAo4ROgdXjwOXnt/UeYJceXQw0g4dvy4Dm8OJYwZQgJRKqYmJ8QyQFlf1hUhYwCKMBFhQsjTthDhidyLQ5HrANpUXSyPAUoYBgs5wDgYecUBNyUvNeGGGB6AoVI2c/g0hSJcRdLgH8+EseXcgT6wffCgDGCElBN5qYIlyQtlgTZiTDh3COEV/K6iItkA0vfLpbTvmb1p65bNao8VNXu9yHMHYOKwFocA2pNbqagwBoSzYvwI6MsMqHi/V8Ymr0L5q61Ne/c+kzaet1EgRmGg5HyPPEMsKedUqY5QQAMaGPdiGI6NKdkw+fhQUghJRBEZGR7ROFxy6cVS7sJLG97Or3/j4fSqV71K4VNVNXXKAcXzAAbJH2UPsAz0nDBbIWhz80XoC2N0ErbHqlUKXzH74cjhI6oQjSFlRYy+PfHkU2KUYtBTZAOlidee3XvSJRdfor4YYGW9BDslimjI+C3BbAsGoNg9KEr0nzxmdbVh3OcXocgAY4yfATDGDbnlp0MUVVyDPEb9p1UMx9WWUczYBwAzAT4BfLgP+4KSjXctk+KOoVBdTunrDz8spqU93owl/5m7jRs3BOCW880AeDMOAZDVCwAgd6KSuOdw0tHxsWA2ku8Qpbg+mAKE0mNskLNNBursXKIQAOAfax/WbWNTc7AVsnEPg0VKcwYmWE8RfhTMnrqGYKh5DaMEs88ABjDOAh/n57UWASl5DzCU7wuYgomQw2eQeQrSELLI2PJcVz4McGdBbCvuT3uRqfraGjkj+vpOp/ra+gKQMGALg4FnYaR95cv3p0/88R+lzvaOuD/7ajnYdg61N5vRgIll0ErscxmAiAxjizH0S7/0y6oGfehwMKPNLDBDqbs7WBcGXhm7WgwXhW1RBb5WsjU5OaU1iJHDOok8X7HP85/78lPKdc3Z0HavAQwofjfTN5hHPWfDTmtrBVICOoXxFYUlKgv10E6MWlUrz+xlJYnPqQJ4D5C6oQEjJhg7hLPh4GEtAYBpXIdH5Vhi/GgPcoARDwuVtQx4w74B65Nn8jtjwPyaseGquNzPQIDyddF/EszDZMuMZ8aLtlEIxGuaCpmqHpsNOudxMsBXMG5qqvVMg6wGB2CocU8bXDhDBG4QHl0KZgvzJ3nMYZMK/80GI/uunU/st4wra4IQTJK9w6gm/QZ94v+jjz0mxrRBSAAhgBLkjH1FoXptbQUozF7HXkUbtfYompMZ6ugU1gUqwTjmg/UOWLV0abv2dY+tzw0Aes517isApbVVjE+HMLNHKdyzXNa8stdJJnN18TWr12hHPTMYlV4ZT+bHBQFo4/DQGeVx5J68f/L4CcmhmWKce5ZL9jSKO9F2heyvWi0GXlV1gIzMN5+hlynMLjPUyDn8i7/4C6l72bLUvrRNzqy5+dlgl62MQmW6LrO3DXj+YwBAioCMjI6lj3/843IOTk5Px56r4mZJaz3uHXlQcbSxrtn7OHcAQXGq8R46EWsbAPjyyy/X2HKGUN2cuROTDqcqxSP6+uR4KaXqNDo+XlQy5pkG2OjX2VyDwWiKvbBR70docbUYX8grcsw88B/54ruMeeQqHS3YmPSHuQKMhLlE9W3uyR7AvPE5bYB9iiy5+IVZvTwH/QpZBVx0SDOy41Bi1jx7D9fakcEzXWxEToBlnSrAMzMbew7ttWw5BNhO00in0a42Ohyec16OJVicnMu5sq6jI9jf2DcYRzO5GMMD+/bruoGBfl3L3sp+wB7GuPE71zGOZn2xp9AWA03ME3MajO5gffu5lWGojInAvsza9B6ks7U20gvgzJiYnJDeL4dhVUpn+vvTl7/0ReUBlJOvsUn7Ag60Q4cPKc0N52aS7lujM4vzGcZ07+nT6X3v/4AcMS05pyF7BCCjdXgKgqB/45xkbBkP2mLgOHJMBijsc4u2O8cr71McxzlFzRJENyAlQ3NLs1IFWCcyOG09mz0Q+eCZjI31NIO1/OSeZvlZDzZQx/gTBUCBJ+uIDte2LmPHp5x2mclmhiDXIOs4NMgZK3LD7Gxx7tJPZNvzTjsYB2RdDqXMlOWsj9yNYYdxngDgsof9ySc+kQ4dOCAnKOlOWK+EcbsKtGyQqqo0PjmZfuJtb0vbrrgSocr2US4EojrZfkWqIyKYijcrfj1rRbxwv3lPpa3Myf33368c65W6/Qv3tMU7vdhGYBEAfLHN+DnW35pUTr/43p9P+/fuS+dt2CAvLwY/gBSbLIdkbLr8kRtfsemyQfKfgwUlFiVEQFIOp0Cp5BB07h28czfceEN605vepCTkGDV4csNIAxTaqwMGT7lfBr1Q5tiEzYBSWEd9g0Jw+B0lHiUGg4XDjPBKhUSNj6ft112rdmIE0D4OfEBD8vWsXLlC3kRADe7P4b9z5y4lwsdwEchXA3ssqrjB2uLAXN7THR7LuTndmwOQw45rnmWAp5QoeHHlVVeLmSRGnUIfyOG1IPDVbDcrCLTbLAQn4JXxnQ1nQMzzt2yJA1OBNQEqimUzFewBACIpu4ThjlJ5MUJsFHYBc4d8cSRsb2sr8rXYQ05/aDNh1ZWgJO2ycso80CbnBjnTH8wRGFmlhfBEw44AoLvs0kuVF4z2AL6gdDBPa1fD9giQBcCWNsNsMFCIgc288MLoQPE2u0ZMsBxSiXJGZWnm1R5WQtFuu/2VhQKHFDNGvE9xBVUZywAq74dR0hYhS9nzh+w6Nw7zoMqVOccOVVp7Vq0UEEB7GdunKKBw8SXFXACGMzeAV2YBaf5zLsZde3alSy65uFDiPL/MPSC8/0ZJpn20wQwB7gtoIeOUpO05DyBFDABdDYZbuWN9si6Xd0e+ROYIEGnPnt0ByuVQbodEw4pBljE6mCuezxywxpgTFFAAAMbzlltu1Xo2W5Vr+M62yy8Pw3RuXvmzjh0/IcXXCiQ/B/rPFCFgsCE8FwJzMYKzsYFRBcPPijnvA54z7qwfAEVkUc6CY8dkACDP9sLTB+1rOafViZMnxApyKEolwE+1YINmjB/rGoBAiiCoVbms9cFY8J4VQmQXwIgK08wJz5RMtTSruATsLeSJeWymUElN5NakkAP9or/sN7QZUJAxZfxQqsmp81ef/C9RFVMVn8lNE+A/BiDjZiaV9x8D5s8LABLqSoXm+bn07p97T9q8dUs6dPhIWrduvfYoxoT7CmBTmHXkO4W5V1ffkGowwqsjPDuYDAGc0T6DwAqZyoWezDaIOQ0nBHngGKNK50YwnCMvU2U4ow0ps0YXMtuwEiji3jzHTgTvB+z3ZrYjxyQu7+hYqiqy5AMDSECWDP4CMEXhqZU6cxQSOTcvuW5ta40q8LV1ad/+/UWhCjGjmpsLMJ/7OS8d48j4uVIwYwUDyIwlxqxgi2QAkDUWQHNPkZfQwGIL44qxfOZMUaQCmXMlSBj1YhLllAiuKs7+zbhSTIY0AuQgtKHPOUpqBgOAmFzOL4lsAb5zf2SV6uO1NXXp6NFjAtrMJt13YL/AIOSB+aoMxYXZyzhqDZdLYvYiO2JG1daocq8YwrmiOYAqc8Y4sO7MTDH4QM4+V0WP/YDwwB6tL85I5tIAiM8rA0WMI1VoOfsD3Ooq2PyAO+gGtJ+cY+wvZtqKiUz+xKoqAb4AD9ZJkDkx+RoadE7SDsl/TbWYSdxHwOHwcOzPVOEuEQY6Ed/LACAsePYH5ofUBQCAVAwmdBNGNnnPBs4AAK6U/Bgo0lrOofbOy2i546fHyGxm9kyKS33s9z4u2YeNAyee9TAxNq58x9yHHF/sbeyBYplOTwnAhGUN85qxdFL/yvycXg/0WczJvM6tMwDe0F4+p+9mwVWOdxFymdcP3xHo3dqWaqpSEf5K362/mbGH7ofcApZ6zpAhO5ZJs8C8cy3f4YUsxv7bJyCb79M3sZpzvmC1YWxUDM65hQgRZR7QHdgz+K7Gk3DJ2jo5nLmfmXWMkQDa7JTku/Tf7bTzkZ9mgHFP+s148DsAX3tmr5spaYatHcisBSJT6C+yyLpjvzhv03lKFUDONZiYZioahKQfAXIFQ89OBdpjZhsOLfYfAdJzc1pn3N9saTnLKiIKGFuD1bpnzmOJTm4nBnsV4B8MMhj7VJDdtWuXxs9pW5Rnc/VKAfeMrZx2x45rraMLA6r+9L99V9q4aVOOwqiTTNMWdE+eRTv5W5EkApIjzQ3vVTqAaTPjZqDOezXPpHgRMkU+TMbl9Ol+jRW5b0mTYlZgrEP09NDRub+fi/OJPtMG3rPzNRyG8V0XBDKgZznUfktO18wc9NlqsJX9xcAwc2bWoPcH1jHnPues0xQY5LU+yz3pB8+yjiP7Ia9V5zWWnpFTQeEQQbf86Ec+or3/xPFw3NMe1lEUrGmTY3e+lFJVbW1660/8ZNq8dWukiVIqF4DNyAXIi3USL8F/z3pV8Aee88n3/mclAMh8UNWY6CHGw7L8vT9l8Q4v1hFYBABfrDN/jvQbAOCDH/hAevzRPWkFm/PAQKJiIIa/GGp5uy0/N5SkYheWUZjDHsxQsuePz3xgsJmizAA2vO1tb5NxCyPNOVDsqXf4hA0lGzR4+cysENNkYkLhMKMjo7ovStDNN91UgITOpUOOj+3XbpfiimLusFUMBFiEBgpgZFDZd3ZuPp062asQW5IIAxSJuaU8Q1EdjgMgwj0C/DNjgaIjKMlmD9kQp7ox1d1UjTaHOug4m19QBUIrnTbYGT8rgwZPbRxywKsQyObzUxm6P/cxc2RqSsUoiiq0WXlBye/q7ipYZa7cd+LosbRi+XIpHhz2Nrppm6vG0heDMCgPKPK0gfExfY95ILyzO1dyJWcQ75Eja/fuXWLWAZDiNcUIREnk+10dnUX+HRv3jC/zi8KHISLFA89vZt9I0VMV2SrNC+1hLi/bti1CODIT5sEHH0w33XSTDHUpEdkTTV42Qkgwvubmw4NsdkmEujVF2GsO3TAACKuJfgO38v2du3amrRddqDZ4/nfs2KGck/YYuqro7t279b7BkQClSunI0cPpvPM2aexZQ2ZZopA7YbwVL97jugCKorrk0SNHVUDD7B2HiZBDDPk0s4F7kJMNZZM1hGwBwABE7tjxSLrwwgul7NMO1iE/H3/8cTF77P3lPcbi5ptvLgxOPODIPGA5L+W6w6s7Pp6GRghj7imMANS4vtMRXmRlm3Fj3fIMAxSMA+8hA1TrM/OD/gOaSO5ybSEYhewj9pA7VxhzLCZeRVgYMgJQwXsY7Kf7T2tNw6S1jDM/sIapyBu5tiKJPeuNa2mb7lkuF9WPAeJsNPBcMRGqqrSmUID5uazTIa4lGVv0nzXSUE/ewUmBfaQzWr68RwYEoADtxThd0rJE6QwAWj/9qU8F860mckapEmoGAGm7wMHMuvC4VYaxPJcBiLKtfXlqKv3ce96T1m7YkE719qWeFSsF2MKo4AU7un0pYY9RsAfQDs9/fVOz5tt7oo11jBJkkWdjvMGMkEGZDa5YH9WpTFXdXPGUzw3C6rrMQgMAU/XrPBd8puqgy7vVNmSav10tlvtg5CJDBtG5LwAge7DD5WHA4PyJ/F61AgB5UeE1QNdZFZSBiRrzS0L0YHtR1AnZQRapJu89iXFAtmxgcj9XvVTYPYD3wEAYXY0NGl/OJ/Zv1qVAfFIADA0LLOHvk7moBvsO3/N+RPoLwi9HRqIIBy+z+VgHXgt8X0ybzLxEJhkjqm6Pj43KSOQzco4ytgLRVq4ItiTg2OmouOwwtTMA8bCtl1FddSYd2H9Q/Sekj/cPHzlSAB20iee5Gi8GIwxosxs5b4kKcAg460eFrzKrXRWEV60qGLqAHnZsIEvkwWR9WOYdthmgeuQTZK0ZOLGxj2zCbiP8m3MKVqPz2qJL0GbkibHhrKL9Tg3BtQF21aVeQtFXriqcL8y/wzxhMps5ifwBJBqUYz7EFMTpVaYqcCTnF1Nd1TWnI+R6fiF9/eGvpY9+9LdSO5ERHZ3BUkxVkXtxdeTHs/OHvjqEHhnzuW1wXezoDIrFPpYkf//pwx8WGEsbW5a0iH2I/E+OjWsMGU/0gfO3bBYTkqrRAEf1DU1iYRpU4XuVc4DseU9wGCuyJ+ZYzruHDHMdfUB+DVrQT3Q/s0PNLPOZtrS1TeAtBZQM4pnFhBwyPvSR79sRwzw4L13r0jaBsowhc+vwSDsjfAZXgofMPfd0nrRmIgNyvjXmgft4D6AvclLn8N4BilPlEGDnUSb6hDk2OM37yu2cQVHGxOxm2s69HQHDvsLZz/WV1Y4Zb+UoHBwscpOanef7Ib/IZzU5ApuatCeZPe5x9h5ocMrr36ww1g0+HPIM0ne+z7gzvgZgGQPJfn+/7o/sGWRDPxDglOeE/Q65npoIRvSB/fvSZ/7+77S3Mz7IIbLDul61aqXAoEhpgMPveDgWWT/V1emdP/1v06pVq+VQk7OynvD9AAA9/5xRtJswaQNyjBNjxBiwRxns5Bqe7TOKPoxPjKXly8+y5HAYiSE3MxsFnXJ+PelE2QHGdcgLzxXDPoPHZumZ+cd68MvntwFFOZBhPANCzcWZwjjS5nhWRALRfueI5j2uca5D2ywAgJFOIhiHft/jQDt5VTo5rVfwHvfkxbyrcBY5VKurBE7/9X//b+mxR/eISct32UPZ80LWWsMOqqpW3r+3vPUnlDqH+StsIJFOMrynYkPPhf6KIfon+8XnCg9gP2E/syP4n+yhizd+0YzAIgD4opnqc7OjeNo+8Ud/lL503xdSGwfe2FgaGRqW8Ryhu5l2/TwAoL1DVrI5iCpDFyuNUQOFHExvfvObI8l7qhJQgFGG4mfGAIAEh7LDHpyTzlWA8bJzOHfnkBQOaACiG66/PkCaDPZw2KAwXHzJJZHzI7PN6FUwosoCWqQo53DTwJaqpTSS7yy8UqEsYCgqZCuDCPQbYIt+wvaCFWQA0F5FDkfAoquvvlrKiEOAxWKYmFC/MbD4vsEWHzhmVBpItGEMIwmmEcqEQQ6MQxRUxqWne7n6xPc5zEmSzOEvr6FzBuHJHx8X2OUwJQFoWZHjGYQAWxE0k4pDkBfz2D9wRoc/lRwJVQIkQLGC8UQ7MGQOHTooBmDkairLgJiemVaV043rN6Q1ayLc0iwbDFDGNfIIBSuGOWAuUZpoazC9wgsHiLF7z24BgFZ06Qdh3FdddZW+Sx/s9ccTT645DHBAQFW+zVWGaUfkiAv2JPMBs9EhRQ6J4nu7du9OF1x0YXFflC+81YR5FQBXOZSzRx55JF1xxRVFPjrax9p74onHBb5ZVuwBRoEz6MG9mFcbUIyBWX0o+dxLynkGYghjhK3B/DBW/o6ZsbA6kX2uI//l7l27FNZgI4R5xhgCzLzzzjvVP+aA92Dows6VMpz1MQGqayK/ITm2nGdS1ZZh86QI/2RNAaj09ESBgNhbAnCg38gH/WKdYTAwDw4Z4vsCABsCAGS8YB+Qs5PvO5eX14mBLs8j7cWQYF+jL8wV8sT7Ln7AGPNi7Eg4bq+3AXdAbK9RikVwv/UbyNEX1RqRPcYY5hBywnok/JEXRh1ATQA0kWcVhbi2pioXfQFUr4v8pwlDqqHIFdhJnrLqajEA/+D3fz+YQTJ8IgyLF3sIfS/kNMuv94DnYwB6/TC3P/Pud6eN552f+gCfAQAJWc73ESgvADBJzsyIUI7G2jCqeYaAr1KEUfKdCLfO4YTIca5CqH2GapyTEwI8uM77NvfSfppDl5A5h7fRH/YVxhlHEgxhBoK5YN0xvmZNML/bt2+X3DJvANrsZ2Kok1PzVOQWZN9nL6G9AmYBLHPVP2TCObfYi5AX8r7aUYJBiYHDXmV2n/cynSl538LgtiHH2mMvFiBXWhDwCOCF/CPLPAMDClCD30+dwOBdpXOGfrhQAAxyHFAUIalktLDuDFLYYcPfyCDt5jzkJwYzbRg8MyTwjjOVM5LrWRMA47B0aK+rKdOHoeFhsfVgesMgI8wTsEwGalWVwAgBolVhGJoBSBvYi80AlDGcwzxdAdmhuM5VyL1WU4k8s6wJQUbGGdfZmek0OzOrXISeU8AS2upCSvSJMbWTwewbF9liL8EhRRsBi5E51jFnBOcrL/Zis9s0/1NTxXl5qg/mYHdhODtfoJlbPk8Fmg0Pa9x5jY6NCkQWM0hAQVTiVEh7iUiDWc03f9/zmb9Pf/qnfyJAmBzLvABKggm1qij+xPtuH+PKs/jbZ4UdBd4ngldTJafmh3/j1wVY9J8ZEHtJ4ZWlsuYe1iH9YE+lmjObwGCWgfq6cERVhqU7DyPtYZy9ByjsNvffjFMc0E5V4v3WIKpkH2cMaTYAI3MYLHKkisrknZyYFAOVtcJ3OOt4Hs9RpfIVK3SG0A5X3uZ3zjrW9bETkUrALDfazJpwSDf39ZwybgaExFSExdkeTFBkDLlRODDgfQbk3U/mmOcyh9Ip8poCxGa/pI28eJ9nmjnJPDLuDiuvrLjtvJE8n+scUupwaAOHtJv++Cx1m9jv2LthwbvQifUQO1s8r1zDuHgNM14KOUWPqot0D96vVaClrU3rRkBvS4v2SM5P7sf3aAupDZSiIesXMMzZB8dHR+T0eOLO9mHqAAAgAElEQVTxxyT7rF3m6lkMwJXoEOXMfqtLh48czVFL1cpl+Y53/pTy/uFAJhSXkFzOafZM+iJZI+8r0Un1wWp2sRj66Dytlk3mAXk001f9nyJyJ8KWsQsEDqKT5rOLvdTAu0gE2SZRmHlNhMRScNAvs8qQFe5l0I1xd05Cg296Zp5X6zMu3MEz7Uy2U9/7EWeMQ52t13GG204w+Obn8FP7TXZyGwC1nCDLRZgz4fujY6m1pVnM4Z07HlEYNzYRz4dUIpuhv196J2xyAMC2jo705h/7cemQijTLdgt6fQH5fZ8AQDMhGU/0Yc6ESseKx6eYxMVfFkfgOxiBRQDwOxisxa++8COACkii3T/7//40LaGcPCGPwyMRBtUQeTK0IX8bAJCNkAMfRchGqI1OM5j8N9+56667BLwRQgGrggOeg4GDCGXhpptvVmJzX8v9ZbCXy1IEnGSX4hwGtHbt2JmuvuoqHX4c3BzSHFQYFRtg75QWIgcfGm8uXjIyNCKGhyvjBpgWHt4dhAGTt81hzgoxiXxXvAfziO8SniSPXkODABKFQ1HcZD5yxqHskE/vsm2XqaqeqiKjvMDAImfT1GSRb8NGMNfRbnvfrVxZQYUNRPghQAOVlH1ww6aJhP2R4N0ArD28KB4G8nj+5PiYcsCZGRUgZ9D9v/rVr+oZvGeDCYUCpdzACfkHmTtARBg1LU3Nac3q1WGwz84WRTeu2b5dyhPPlBE2OyOPGt5SJwx3ePLQ0LAUMjGpasIgA4BlTnluJKKOnE98Tnv3H4h8jhzYHkNAAebPffJPFCCUMBmSVOXNlTEZI8bRYVrch3FQMZTOqN5nFg99ESts08Yczl0tBRkwDaYf7SA8TQyQmhoZI85HxXsBNDSkR77xdeUANIjLT/rJHNIOlCsbE66oiMGC8k/4Gf8ZN4UQ5TAW7sHYMh4YwIwZbeN6+n7bbbcVnmzG7qsPPijwRIB8BXsM1iIAivNr8Rly7Bx+KuCT16XAu6xIWuk9fPSI+ux1z/W9vX0FM1FgdLmktjKezAftpP8qRNDcVLTJzJJgAIYRzf1QOGGnYaAzP8ohVF0dCfKz8Ye8MSasGcBWywFjyDibnWSll3ECmHY4DPdjXQMQ8B3We+wrB1N7R3sqlSPHGGsEmWDNAhCa0cz8XXrpZTJYxJAYH9Veh3yLgUQ4n8DIcursWCbwj/2BqoUqkNAZACDJtMnVpTxg5N/KxSxsXNIm5bvMSd8Nihh4ou3fLAegwdy7f+qn0sWXXpaOwNhCbsBzqoPdDHuFkFGB6DVRqZuCSuzR7L/siV6bBkkZE14Ob+NzWNsUVgpQsKwcrmLBZGCFa9hf6IPXG3PJPmSA2LlWX3r9DamWPb66WkCrc/XZYAHo4owxQ8phwh4XipuQB1RgfM5n5f3aJ62ZTQZyODrErsghcoBPewGC16/XPRSmXl9fGPTsF67iyD0ZG7NhYI7y8voy+9fjBODKXsE5ANjBi/0Xxq1DOGGOwYxnbCqr+LL/22B2fkgMXNY44AljsHLlKlWg9TwpL2EK1pXlCHC0EgCk/ariWBtJ3QGoLFP0FVljvyRHF3IhBmOeB66tZKdx0hJObmcH/fM+aQOY/U3swrxn4txw3jPYr4CA5CJ0mB7rCLmhTQ4t5r7MAfuL+lgqaR8EvFxNden5BcmcAf7Yp3q1d/E91qDyWOY8Z84ZxryR29dFSGhjZTGVcFJF7ig5yQYHCzB5bHxMDDrkKZxFEe7HeEb6jCh8RQ7i//7f/mv6wz/8AzEhAQB1BpXKUc101crizJNek3PoMdYGhc2OrgSoozJvFSnUtAYAADkHYfahD8HuAmS0XiPgOVdYRo+ayIU3YJ/BjDfjiD4g3y4SZrCB/jvsmXshcxQyUQqAyagq6qgJFcDqjvQqzCeyzLg6TyXvhZ61KS2UANYiTydniNld9E/7+MaNkh2uoU38jjw7jBbw3aHBzCvP5DMz8JAr2uM8fnxHTE2t9TPK48e4mu0McxLwHv3Hjgf6heworxq5kPMe4srRrEG+Q7voJ88Xu6+tTf+RTc4KXjyH8eD5pHUhb551b9532gUzwnyG0R+fg+4Dzln2nErWsNcdskSbuJ+dkgYpDSYK0FZ+32Bccy/nEGf+mHvWKuPLusb54mfT99MD/QJfSQfjcxUGWWl+Tnvqrp07BADyPPY29jz6wVy6GrUDRGEAKo92dU1q7+xMP/m2tys3KPkJmWNsGRjrKlbhNDh5L0ZnxQFgoJkxN2DMT16MkRl0jA1/wwC005rvkA4B+UGn1F6YD5HQqaLwFGNq2yTOgwDtDbCxNqyHGLRj/FhTjL/3T/YWXsy5nVbOnWk2ZiWT0TJqVqNlku/Sl0qgz+cUfeAzv7x/O1zYqSjs6BPrfwLyQZeiKAAAYXDieOMaO7pjL27VOM2VU1q9bl1604++OZFjWEWd8z52rgGAFAB5xSte8azxcFuLNxd/WRyB72AEFgHA72CwFr/6wo8AAODTTz6ZPvC+XxEAWAU9fWZWBzd5jv4xACCHCy/nSzMbx6AGhwsbpdkq/LzjjjvEzlpCHpfsPXMY5JNPPyXgwYoYBxmfoSicPHUqrd8QxpaUNCnYtTqIv/KVr6RrrrpabZGhmqnyYuWsXhUKUE0cxCi7fG42BYaODzxf+9RTT4sx5APZB/XgUFS8JP8NSjQHP2AX98dYBXTBK8rBbGMTMAVllKT+qiYo0AkDmJCcMXkfDV4EMBKGFAYs42hDwgAN7DyqjUYIQJUMB3tnMbK5nwsRADpyL3IAMq+M68TUZFqYn02ne0+JvYfCiqHmEFCeg5LNoW1mGMoDfXJS+y1bL5DByPjTPphN5KS79OJLgt0C2Dk/nx586CHl0hEYVlur/EGAoCghJzSfG6Ro8gpZioIVeARJ3GygAwMABR9FL9h/gDGRb5LE807Ezzig2AAkozibFWQ2E993kuPZ+cg/JIV6ZETtdf4hA7+EYnYv6yoYlLST8cEQR6k1gMBPAEAbI7SbdpgFg7IrecjhbYAfp06eEGPUyhQ/kQOMdJRkrkVGeR9j2IadPbuAGhiuKMeMucODyDkI49TAMT9RPAETaLOBzKqaGo0dsukQNwOfO3fuFNhHv8yq4j3CgrUmZ2ZTTW1dGhwaKoBThdF7bhW62K3rvQfQXuTIrCoMQL/H+2YWhMIbbE9lIM2hwgCADlUSS6iMURQJyr3W+C5zIxZzZnHynhmtvCc5HJ+QMQGwZy8680XuQ9Yd98MQhqEBsGdDlHHk/+Ejh9LadWtSR2d7oUAzR9su2yYZYp0dOnJYgB4AkQzuhQizAaAQuJ6T7JNMm6qkNkYZL9htVKYlXw7teOzRR9PHfud3xDogfLhyX2L9MKeMjQ1+A/3fCgC0wUE7fvpd70pbL7woHT1+XMWWNJ6KwqlKA6f7ZZQzX1T/pMiOGEo11QK4Vdwhrx1yYvGy0W0jFLbLqZOnCrYBY8jeQ7uZZzPHnQjf+RptyBvAYp2yN11w4UVpBjCEiq8HDhSArw0i1r9DgGmDnSDeTweHhhUiRi5DG0uMFawWrLcw2sP4tyFk8EhOrpTEdCa0GLCN+2IUM+/0xWPLewaJGBeHZeFbQ8Z5hkNTkX9YbjCbeC7nCcC12KI5HJu+w+LVOVtXr/yiPJ9zB9lm76AN7OlmD7NfIL987iryhPByDrJ+aKvPWz43WML56vxidgyJxZMLD9VWV2tPwXg2aMDzmTsZojURiuv8p7SjcBKWU5qfmU0TY3H+cS7SX84D38vFd+QYyQVE7KjAmB8YIH1AhMSxT9I25hx55BrYyp4XxtPMTeWxratPDY3NYp2oqnQumMCYOZcg8+29NljMAWLGfebS+CQgR+RLY36cH1H6Sc5dS+5Pxh1Q0fsCwCHgxPxCMKthJgkAS1UCNQEGcDQAsN37+c+l3/7tj6bzqTi7pDUAw4VIJUCoNs/2HstzWB/IK+NUCSjwu6t6ih1YTqm+oTk1L1mSfuV975NTTlVZSZOSC+fMZXDKwFnX8m6d3eQyFhCWdS2z03m+q21zjfOd0h4D4QYiqWhcKs3LAUBbWQPMI/LDWQCwgKxzbrKG2CcM6PH3FVdelSamZnT+uOCJc5FyP1fGZWxY+2bG0VbrqICajoxALr13KHQ3t8ksRq/9yDdbl4aHBpPycFZHahvazzWsHwFbmRXNewIhCe/tXKbPA6SpTqf7B7Tvs584l6dDyF09GblhfSOHBlrZR8hBCIuUIiLWNbkva8egnc90nxW02yCpQnjRfXJRFNZHJVOQeXL+QZ7N58yP2eYnTlCUC0A6iox4/fAd2stP2oKcuEo732M+ND8jsVfCwGXsHELa1FCfdu7Yke7/8pck+7RDZIGODj1HTrFlnREdKvbsnFKLOAdgz8qV6Ufe9KNRMIwc4ehUhJmrUGEUlFLaocycXLVipWQFPYpxRPYYczteKwE2jwFriRyyhMsrTJa1VB95/EgbJKdOzvUX+2boQLZJ7OjEeREMwiiowufhnAjgDbllbzQr1kChdeXGpsaiCB1j41B2nxUBtEcxE9tgAikzA58iItYRfW9/z0zJSiKBAWEztw0o6oxEJ5ycSl2dHWn/vn3pf/3t3wjEZU+nXeid1m8BANEtZhZK6YKLL07/5od/RICtAUDZjsrRXaCo37cQYNsf9913nyoAV+pTL7xFvnjHF9MILAKAL6bZPgf7ShgiSXff+Y63p8a6utSAkZHzNa1cBQskKODfigHIBulDwpUWzZhgIzcjyBspn7361a9Or7jlVgEIhBM5twr3AXAhdBBQjr+teMOKwdjBkAlvcY1COE3ThrF26SWXFMwdDmaeqRCC1lYdhDAXOAylNOeqjbAVKsFGDkUbUmZQGcy0Es3nSj5exvMXlTF5YdjjFVUobD5keR8PKKwReW9razLrDKr/fBroD2+vPaw+iFFmze4yqGJ6P4rx5vM3K3wBgAJFyAoq7BwUTRQ7lGaU+qeefkphrwZhyfVD7p2Zaao+D6eXvvSlUgTs3eZeeO4A7py3yF5Q5pjxF0NiakqGvwChqSkBL1dsu1zPNmAK+Ln1wgsE1nJ/KalUvVy6ND2yY6eAEINqIUvk2+hTVVj9rZRr0T/mEgWuuioKMQDmoVzgnbvhhhsKJh0MzMowWNpjWWIMlD8pG0+gSFa8UMYcjkabeP/4seMxbzkMgvcYV7E6L7usyK2FbFBVGYWNMVOoRw6LJDQYI9mh7uTuwdDp6z2Vuru6pVSjHGGg2UByMQL6jaKNDGFYUGHRXmhCywmtQE4NRKJAAupddNFFkinaqvCklpaCocZ3CT+EfQYQ4uInzv2CnH3ta18T2GfAjPccVs3YcC1VJM+cGVTbDUAYYCHHYwDYVIqMBO30DxlgzuR1Lochy3u0ARkj/I15Zr1iXIdsBFDI9yyP5EQrzZfS8GDkjLRXm5+AMq5KaZmHJeaq2vQFZZYE6QAGDmvH2HPuPcn79IzGmrkCDCVvlb3+VCPccsEWAYC8eA7rknnjWtgpyBOJ9Ts7l0k2kQnat3//gWDd5uJCGINUQ+Zae+X5OTE+rkTvArT3PpM++lsfSe0ap9hzbPg71NO5RA12V64rxvu5DECvUYykn/25d6fzzt+czsBCaW7RfkW+NjGiTvWmFT09Aj1g/JC3lAIwhMCyLhTulaut89MgCrIYynxUG3Y+NWQFtgzsTb7LvNjBgCFMuzAoucYh4oybGStytKxancowgOvqCsYMa5MxZ44AAM265ToXbOB5fA6w2LmsWyCgwQoBgLCjSqROiPYigzaSNCcTE7kgSlWqr61N+/buzQBvMM2QUTlAXIQph6363EGOncex99TJ1NsbIfA20gG9DNgB1Bw9dlRgPuNBP5BPjFXmKFXVpOMnTso4tnFpFppyTAlIjpyrDuNlTswsZuzYe3i5yilGJ/dzHi/G34AJ8sb3eVYr54nYtlGt3kapq2jjDGAdnOo9VYADVPw1UE0QODlwx0cCkOFMYI7WbwymLc9gzzMzB7lwuFkYoBOpqqqcOpd1FIAH88OcGxD3XsH6Vn7XpqYi7LiqujZVUw0051YzSIu8Og8tz7E8WZ9wWCNFEHDeYcQjN7TXbDHGSTkKAYmZp5S0fzEH3gfJbwr7jiq4ziMKsDc2OhI5PkkXMDwilvjv/d7H03mbNum8l15RzgVPVkaxgUrdygw352yrZPV7r9VaK5GPrCotX7Eivee971WEBHNA6hfOTwAS9h9AR/om3au7S7SlsckJpQNob22THoH+ZseZ5Zs+M+4GwytB1fh9ucA/IhB0FmSGK2NoMAmgxqHYyI2LaLBGyL1YXVefhkdibi3/ctyQ9iSH2ZrhJpApszSd8sSsKcaPubbDrpLJaTCQcaY/6AICRAf607KOSGuisOJcidhFc7gHY+h2UeCGMXL/VD23jLNyXjJuhiTr1bl8kVfWI84X2kG/eI+5xYmLTjUzN1s4T7zH8EyDsgaY7AwziDNHWDBRPuSBHB7WGnSuTNaAGZHMC+exdTfuhxwzvpu3bJUjlvayp7E2uM65umkH8sp7yIH1fDHhJ8bjezlFA7ocABJjCgD4xfu+kD7/uc9KtlnTPN+5ZtmTlQJDZ89kGhuP4jvk1Fy/cWN61Z13CVAi5QiROug6sCWHh4d0r8oQWvriPc4AqME0606MeWWIrZ27Bq3tROa6iFCZUWg1f4deEk5M5sdzyP3YOzzXZgYacEbeGDPu5+rD1mF9rpttaEKEw/0ZdzkKcroTnllpp9EWsddywTHrZ1zDf8uPyQg8j74+N4zfYdOMD7IOA3BJc1P66gMPpE9/6q+k37rCOXoq/aAdzN9CuZSm5xfSlddck37wDT+kcG2cMT4Ho/Dk9zcHIG01s52c4q4AzLgoMuk5kXHnoIm/2KRzeAQWAcBzeHJeDE1TmY+FhfSTb31LoqLiUryAU+FpPO/883Rw6rD5FkVAPE5slij/LqqhAyaHPfnAYXPnEHnDG96QXv6KW1I1LJOcINcGkxhBrUvCEMshUig6oYSekKGi8N7sVePQRzkgBx3J+2Fw2KNmjzjGCOFqBhUNsgEKoBBUUt3tTT186FBat25twRCz58whwAAqZuRllCL1n+4XM8RKIl5WK6Ac8MoFBXiSjffqqgjl4aB3yCf9RBHl+1a2+GnFlmsxgNeuWSMmDt562obyNTw0pPfIQ8aB7QIqMCc3bNyQurq7pbxZCenv75MBS7EMA5AGcAAAUdDoi407xhUljOd1di1LM3NnD0GuowouCrvYllnJoH94qs0E4l4c/szf08/sTZvO21RUcwtDppwTiUflPQBGmKgo+bA5bdQJ2CF5flub2J8AY8iXAOG6CKlBmUYeXRHZ4XZiha5cKcMLQy48uuFdRpGtlFszGizPAs8WFiRvmzZu0rihQAPIALDQB2QUOTcjCOAMOXNuHH4CQg4MnEmbNm6UYeOQR9qCoYaRj0wgB4wdRg9rApDIeQ1Pngy2hMKws5LHWnlmbxStcFJoAB7kyiG8AWLNpdq6+jQxOaV2Vs4zfQBEYy6t3DIX5DJ0iDM5FAkhQ6lT3smeHo0lL+SLsaDACdcDpuDhR3Zoh0PqopLx2SIg4ThIqbePsOCmXCwg9hGAEta5Q7SjrF5KRw8fEQhaCfDybD/DSjeAEPNirzV9BghXXsBSKVgIAL7Hj8tb7YrSANusN7Fhm5qV1B1Z2X/wQNp64VYVy7CCTSVAgfkCOGEnzKYzg8FQIRE5Y0Efjh4JVjLjRQgi/T506HCEGTuMvRw5ocgBiJwfPXI4/cavfzg1KwdksIgxgKzoI0/MgZ0vhSJdARD8b0VAxOCtEZj7Yz/+4+nSbdvSaXLUES5XF7n72Iu4buWKYE4AvPeePJUoQkEYH3sc+wzyTo5WZAcWEeseEJb8S4CJzI/zaTk/GTKI/NBuK9rItkPdDNTSDmSW7zB+rF9ChmZhM9TWyThDLsx0YE1iiDv3nsEk2uO9T4UBlgZLxA4AgGZAXhctodhJFOcIhZ//Cs+nCixgCTnvDkflWubaILUBQOfdNODAPu68ZjbScMCw9swOc85O7gnDujK8mWdoLti76urFmCBnY3He5PYxvt5/uYbnGmBnDTIXzqXH88zC5BozkTSP9fXqUyUAyHwhM82NTamuplqM2WC4JukLpGNAjiPMO5KnG9ABDOc7ChFN1Wmg73SamQx2EXNORWUY0fSbuUSf0L0zIMG8Mh9heM8o/F4J5XMuKgM0yKJBKdpghpYNWsaEsRMDMOerNFPLjjTGEPnju5Y9rj/LwioLUOD5KvaUq7S6SIlYiGVYngE6wgDjbJmZDhngLJ6Ymhbg3tCQw8ZLFIAhjDwqxxKe+A/3fCZ98pN/qbyk9bVR7R2moEKrlQstmPPMIePgnGnSkbLeZlYP8uicd3JQzM6nCy++OL3j7ruDkUNUBazerFux91FsQw7RUxFSr6INkxMCKHEak8LErE6HaPIM+q+zP1fzZi455wr9JTtKYFIhD8556/2AfQBZ5Rp+Z27NTI3xWy7wFgcWfaWPfK8y1Jd78kIekBmDr+oHBUv6on0+s+wcMOPKa94sKueKQ0Zgk5GOgT3DIAd7t8PWnVePtSNm7/i4UomcZSbWSgbHx6Ngg8Fjz5X3BzkcOjqKCBHt+wDxoyNy6glsymGt3h+5FvnnvpWh6GYICpSjkFNNnB9mLbLWzZQ0kOuwVacdYF5pD+u6u2u5HLZmCBo09HqsBMZYFwYjaS9FSKTT5kgZ5GlsZFQA0kMPPqjwUYpI0F+cmdzLxcFYHy4CMjY2LjBb+vPsnM6wm1/+CjEAASfbOzq05zBWRKnQDo8DkTvMP3Pi3M8mMzCG/F4J2HlP894qoH9mRmuS3xlz7sc+Z8DUtgh9ZS4VVp9TnUhvy1EiyKDyAubKy55/O7W43vqtASgq6Ro89z5g5wn3taxU9sn7BD+x9WxX+CfyQPvsNLFdRltZm07x5HY6PyFnoVI0tDSn//rpT6cHv/qAdBYDzuijLmKDbocNQAjwS264Ib32da/PlZIDmJQdELmdwrz8PuUA9PzSpq9//esiSjD3BYAarVt8LY7AdzUCiwDgdzVsixe9UCNAvpmmhob09v/rJ9ME3s2ODjFqUEYuuPCCb1sExBuhPeAYyrAB7JE2mEZ7fTChvL3jHe9IP3DTzWm2VE5TMzM6fH2QUJUORZL8Wjr0MgsQSr3z4tmbRh4fs+NUJTXnjvIByXNNO0dBAAC0YcwBiBK9ft26Qnk204ywnUf37BGAgeFujx/toZ3qb12tDmwb/xjjhBWiBKiiqfJlhRLBIYgnl5BUAXzz5NoLlhwVH7kvypoBEg5flE3axzX2EvIsrsG4BcjDEDRgx/Pw2HPwA4jYI8/fsEaYF/L7YIzbiJubn9VngDpWZBgvh2KicPF8Gxj8RJGlDVLo5mCWRQU9xuLwwcMyuh2KyvirCuXERFq1OsLEmE+DBJEgfoX+NmOOPgKM0T8bMSiJMBOi4MSauD8MtGpCsCMEEKVeijohttlgRNZUvXV2rpgrAwjB7ozkzjzfufdcfdfgLjJnho2VPNbHwQMHZIw6RwvXI4O8AIuQSzMTAJ8AmpgTM+D4/PDhI6ltabsMZHvvHQaF4es2OBSY51sBgwWGfABOKDwzG3AYqw5F95qTUVdbKwYfc839CN0hBI12AyqgZHvekSlkDEOOPng9cT2VVMP7GSEa9voDQjivEGMAs8NVDwl9RYljfLg37YVlQtgIFXDppxlKrIvjx6N6LuNOiBX/zUKg/1JoySk3PpmOHz+h8XPYNPJJ/5lH5gbZpL1KHN/TU1QTZB0PDg+liy6+WMasZLKuXqHCgBCV7EnGR/tErrjJmqKC5Ko1qxRiZDkdHmbvmksdClGqUn4kch3RX4BZnqFqyH1RuRIjhn2ENAJniztUiz3E3kE15y7C+atSOnHsWPrQf/ygWGeNTQ2x7hVWHIxlFUxYvbpggtpDXckQ+mYAoPbo+ob0AzfdlG686ab09N59AifpF/mp+BxjF6Cae7ryJuOzauWKIh0Dz4m8nVE06XgGp5F3Mazn5iSvweyMAgUYj4ODQ5o/5sNOAvY+A1QY78yhGYHcn7lU7kYM3elp7a3IKvc0E9ShpzbkbNQzd7xHbqimphYBGvwN2MF+0FDfIFllbmgHACwGp9kRYnksWSJZICzVxQbYE9jPOMucA419lnt7z+Ierk7MuPAaGo5CCYyLjUSewXqA9U6VYVjSBrIN1gsoqKtVBUxkySAAz3QOP2SE9cl3uT/PZFyQF4ArAxyMqa8XW7Az5JexchhaJYOI32GjETFw6GBUAWYuuA/FnZy3j3njeTDH6BOFE5hn5T/DGTgyJhDflU/57vZrt4s9Q3iy85/RfgAP5pY+RL+m1D6xTzIQbiYTz3WortlMdobQRhvSyD1zwh7Ifbm/AWjayPfYj81ONVDsZ46Nh0HMmWMHhwEl9iHl0quKMxMAkDMHOWMfXL9xU6oh95vAh5YArqprxADkb2QMK/j3Pv6x9Dd/8z8VAkxOQJ0JYsn3Kgcgr3CyBADI3kIbDIqZuc/fnEPoBvr+QkmMqe3XXZfe+MY3gman4dHRYhy0v5IDrjHGF5CI58HYAryRjAGu5SrTjCtnvRlurDfGDtk0eAOLmnbYycLG5vxxjsLgOvZp5s/Vkpln/nZeQ9YQFdOREVilBv+5l89q7/eMF/PrPH7IlIq6UPmbQh5tUVWe8UMWnI/aMun9ArlgzLm/90RAXCI6aCdMfmSAPYCzXmGmFETLIA/z3tbaVoTget9mj3XfGRs7dAzEGLymD2YK85M8kjhaaLevM/vOMu37OqehGcpcg+PBZyl7BnLh9C6Mp4q+4DzNVdXRablOQGZXl+SZvhGNwXMNVBlA5JnIBPLnPcSpTniPs1cF3WZm9J7ve8cAACAASURBVAwAb3L6tre1pj27dyv8974v3Ktn4tylT2aRog8AvLJPAwDiDBFIv1DSGXbTy14u1j2f4Xym6Bz7E3sGsuhzhnub2WYHOO12JAztpW3cmz7SHzPpuA/XWjdHhpzj0Pu+z17ugy4iBxrRL/n84zm0gRfjx7MMTvJ3YF9nc3lXAnlm9nJGWM9jjHjRTgOLBghpJ+11zr6pyRgLn5d2VHA98+oK3m4f7zGPlcQM95/xRJcDUATA/fjHPpaOHT2S9u/bq/2UZ+DQtvzh8FBkT01tuuGmm9Kdd71GDlMXATnXAEDGFef3jTfeWACuiyDgC4VCvHjvswgAvnjn/tzoebmUMEl/89c/nB7fsyf1dHWJ3YGydf7m8wUq6BB6HgagjQR7u1C6MHasjJo1J2M4U9I5BEmm+vo3vEEHwFzOGYbXjEPI4WQcmBx4vIeywKEJKwnDj991YBKDm8NDOegwRlym3Z4alG0OP+Upygetw3lOHjsuJt1ZJSqo8hygKNICDSsOU+7JARqMk6Wptp68djVS9FUBbH4+Pbp7j/IbOgcffaDP5BEDfLE3m/cPHjwkpcahQVYOrMijjMBG8lhY0QPwQqG5evs1UoLN+uH5Tz7xpFgTKHcoLhy69AUWHQqrDQP6zDh+7WsPK5TVIGeldzMU7eWaOz+D+9EfKb91UUWXzwlr/dznPp9ueOn1zzJK+OPr3/hGuuHGG2QQ0G6MDYydp596Km3ZvFnjjzIh43VJq/JSuaqsQAeFhs4J2IFdQhtRtlNpQQAgebKYXwwEPiMcZ3xsXGAOFYgBZyO8NMLCMYQAvHhZMUK5MbiLEYxM03/lAOzuLpLKG6jm/eU9PboPssccMcfMK55Crud3XihTyCGGgcE0xowiGqNj4wKMeZ/xcZih87l57TDujI9BZIAy5tXgiAxbVUyuVjuiyERTwQzEWGD9ACaEQQB8FGGpArjWrw92SQaqqN6GIcZ/ZJZ73X///crPKaNyZlZKH1512uY8aKQNoMCJjKV2ClhE7jvm1/nJ6BvMq/raejHfaDv3R7lEOYTZ6FCn2bkZsX1gkHgPkcEPGL4Ag7Zfc+B1y1ywPsj/ZSaUgIkcQm1giRAqGIDLV0SeTQHBKQqomCFiNq6BeNY5xj79Hx4ZVhg7sskcyIicY04jkTwMV9rLnC3r6tZ3uI62BGjZk6qqY/9qqG9Um5XIHAMFJwHsOEKz2tsFAPb39SlXKwBgU3NjhBPXBjBFOwGqzcTyGjYwYOOC8Qec0ZpiHeYUD6RSuPCii9Jll1+eDh05mi7ddpkcBchIOBD2pR+48cZgMDY0KAQYY5u9FhCBtlRWnWRfYB/nxX6j+QJMmZtVe2VszMOumlP+VM+JQa7Ke7He+BvwxPdDFnzO8J4S0mfQg/vTTuYbo8MsCAxzs1iYB+Uay3nh7NigHwLecgVk1mxdbbBSkXHWidIJlCI8ixAz9oiXvOQleib3ZB9y7lGBzLmgkRkcfJ+9IpxbVQqFYy6cr8vAB3sObTdoA1DJC6CXvssYra0pcvS5n5VFPPi+Qwe9n9AP5p88WoA8Q2KcBbDGvBDuTdER+kNbzHhjL2N9cn/vsYS3wiBnT+a7jB9h8K7K6v6vWbtW92Y8YZe6SBUMHQo6BdAf+xnnDcYh48P3/RlOJPpMQn85knKFeI+rgR7teZn94j3YIX18h77ydwD+sd8ZlER26IO/Z1mivzasDRYCQiAPzAXPo/gD++T83Hw4HaentY5pvyquVlcXZ5f2k/UbUn1zsyrqci/lwMQhCrsuh9YDsr7vV/6f9Mgj3xAD0I6supracGhkBiBtcxsdQmiw6PkdANVpfGIy3X777emu1/4rnR2wmRF2jTPATf9AWt7draT+yrdcF8A51Y/FdKQa8cmTkmfWp8NYXbUWOeNsM4OddWFACWYW7F2KWVj++cxVZA2s2LlCv+yMYu9ZSmqEfI5xtjC+Zi3xu0Ngfcab4Ym+5ZD1073hiJFDIAPnzCXRD7SVfYbnG9BH9lnfyIXSXqxZnWbn54Il2tQsx6OrINN+2oGewv2tN1g3FpC0EBELOjuyPoZscj8Dk44AYGwYRzsFFV7aUC8GndnrUTyrWX1xDjfvw+xr7IE4J3k27zsXL+PGfsMaFhiXcxm64E5lSLSLe6ifsNPLUcjIuqkBMoNSXseMIWNGW3X/oUGNK04B/mYvgs0Pg4wcchSR+OoDX9H4sI9zX87mKIJCzutgYJOLkKr1Auvn5tMtt92Wbn3l7am5mTySE8GSzDkA0SOQIZ/FPjsd2mpd3axVg7R2/HMtfbVTgDGmT7wYT75v9it9CkdrhG3TPr5rHavSJuK5BuoN/HFPO7QcQk27DWDifPKZwXN5lvc97mW2PXNrhiLXWo83sMlAWi+2vsq9eJbkN0ck2Tkl3SY7lux4ifN8XvtBfW1N+tjv/m4ivcWje3ar/8wZOhXjTFu7upYp52h1fUO69fbb0y233iZnY2NTkAloI6xO9pwwQBUnFr//H3wZhOdMY2ywxTzGlvf/g81ZfNS/sBFYBAD/hU3oP7fusKmyxf7nP/j99NX77xcDEKWIgwoA8NsVAan0PLNZugKcDzkrK1YKGB8UCFhEr3nd61Lz0naBi6K7ZyALJZTvuJIahg8HAvdygnEz4WrIBZdfAtQOHEjnbTpPioGNeg5ADmzAGuU0zMq8lOijx5TU3lXnyD9mKrzBIHuUSdTPQcehrzw7zY2ptY3QtvD+ywM6NZ0epyDF1q06KFxYA0PBnmErIByKc7PBdkMhtSJqxgrKJs8h/5P7YsOetk3OTKfuFT0CHKRYUExlYUHPQQkxU4KxKnIitbefBXVJXFzXoLBQgEkUAt+fMWA+GW8UYX63J5z78by29qUaS+ZLykRTc3rgKw+kK6+Igh9iqGRQC+COirnFgV5dJTbDIw8/nC7fdlnh5QywlTGhmuMS5W40+MhnwRiMMEfYOjVV5IiMkGjkRXOVw5cwwFDgASnE8Mnzx70D3Fohg4H5pE8y7mtqiop7Arfz2MEixMhhXLkX8kSYLWAmuQdt/HI/jFieacXeyiH3V1GZDAoydhhT5K/hvijGZqbYCJIilA0EnolMiL0ACJSVdOaW66VQliPZM6ABBhkKYmM2iAnZBcC77rrrYi5ragUA8o95Rsl2P3gusouB4GICZl45jAvjmTEmGT+Gn5miIUMl5QbDaBVYWxtr2AzAUKTnUnNjSxo8M6j+oHQDjgBIkEuSPDEGBLkHyrvZVGLgwJAbHNIaAexj/Cy3gLNW1iyLCtNeWBDAI1mHUXrksCreen8RCNHbW4ynPe4YjatXrZYiaoCUdUsC/bocfiZ5mZuPfEfkGxXoXC8G17p164sk92bTdHZ2JFIA2LA7diwYF0ANtIfCPmJyrlihEOD+033pA+9/nxLPE3oruTA7+nkAwNCdI/8QL9YDYA3yLtkSEzmU7dvvuEPsiceefDJdfc01Gl87RgAXt27ZrHnmToT6IKPLe1akheyAQbk36xhVXcUiaoMl7fElXxUvM3nYv20Y006zDcyAMyuHv30eGOyk2jhFKLi3Q/DMquMn69COE+6t6rS5KBD3IEfl0swypw3sCw4VHBo8I4aM+rh8eepYSsGn6BPyE0npOxOVhLkvuVKZR37nmYwD82Pmt5mZvOd2wT6jEMUoBSkyc53PKwFA5Bnjg7VJHzgjyQkYhZA4uYNVK4ZpPkcZCxv2fMcMeMYco4XP6f9SQldLVOGOHIQOnRR7Nu9zzJ0r69IW/sYID/C5Pp08cSIdOXRY7CGDZaxh9jmed2ZwUKDv5i1b9Dd95z6RA7Qc+yvMKIqq5OrlcjhlVrYLqBjcA/A0Y4X3MPBpe5wHwdZzjk5+N+vL7HKBppntXYXRXUu+uyiO4WIQPm/koMmMe98HIIT/BhHJ5UnfBVyNjCodBfsufSS/Jfekcq/TSxjEFtuXYgSzs0UOQMluqazQTIrDADQDAP7af/xg+trXHtJeyp4gR9ZMOG3Wro/qsJUvxox7eS08PwBIReex9Oo770yvff3rxNClsIRZ64BIhMiSUgWHEn0EMG9sZu+tSevXbwjnbJY39m/LHs92pICdtY7eoK0K5ezoVAiv5d9sNTM3zaayTmLQJdhrIwqnxSEDG9JgSmWYsPM42qngNWH2MPeh7cwl92M8kR3+5uzDUWbHJHuPHZSsNUULsM8T3lwK0LgShFPI7vRMsZcbTK8EUyKnMChPABsGqSt1MINGBnes01kfQxbYcwSkDQ0V7GIB7Vlfcagm3zHznOuR+Q6Kz2Wno1NjcE/a6dBNj611eusmYpKR1iIDgFzHXuO93WNC3wywq/hODpU1o5ciLjrvqqvlWNq0YX06cviwwKPPffYftO+ZtVqwN1VBnSJ684ogUD5Y7Y/ldMerXy0GILldYQDCJkbvx1GHs9LMXp+LlU4y3rOc2elpFqDlkbn33mJ2m9qfbRSnDuG+BshwBHBvA3jWSXDKmvHHnJitZ6cGY8c9LIfeY3mWZd/nknMF8lz+sw/gEKTdlWcw3+c5cnjW1mhcKh0dbgd9NFPS+4vBazlgcrodZFN6Pg5OCB0z0+l//PVfp8OHDqYHvnK/LkWvYU04fRKFzSgWVtPQmO567WvT9muvU0QKOVENAJ4LOQCtm5HHHMep0w/5jDBg+s/N7l9s77kxAosA4LkxDy/aVhgA/Pv/9bfpr/7yL9Oy9vY0OBDJtimOQfirjMjnYQD6cPLhxwbPpmjDy8pMGCtxmKFYAJAAAK4CIMhhsnyGscCm61wrCkvKoS20yV5ghfNIga8rqs3yrGNHjipvGd5Ee/ec9FwVRTMTUYckzBESi09PyzAM4zOMZXtsI3/RSoWFwRaiki4KAO/DoJiajiTWYsAMj4gFACPiumuvU7J8lA0rUxhD12y/pkiQzBgNDQ6nU6cCcHDuRNphhZHCJi972cuKnG9Wxuj/gcOH0tpNG9UneYMBIgjXGDgjg4rna8wzg3F0bFT5UHjFvMR87N93QAamQwb4yf1RbmCb8JkBSM+zkhK3LtG9rRSgwFOpdP269QrnsFeRZxzKAKAAvtw/QNpnnnwiXbBlS+FBDuWknABDGB9ARuQBmeL+BjcpAEPuypraqjQ/O6Nx5zkKKZmelpzw/B07dqj9hDKhPKJAM1coR5dcfKkSD3Mv5gjlmDGETSYmITJbFcnWrcRYudJ8j47K4FEOucyC5H1Yhw5ZsRJIH2B4XXDRhc/K5UP4y9DIiObf4JUMk8HBZ4VKBrg0VxRBYRxlfA0OSvF3AQ6DU4ePHJFRYGNuciq8xeRKdBgDK4A5wJiE8eA8O9yD+yNTrDmH5tIHFCHYolojUtqrxMJgPaAgseaQnYXSfDp+7Ggk969IRI1hQj/ETB0cVvjQqZO96oND3QHG6BfruLu7SyHmJPz3vClPnpLGV6XJqelEJUcz35gn7g/7C9DWAJ6Mg2z0YMAJ2GpsSEeOH1NYG+xdA9bMt4o05LBCZMKFEaR0Zy86AGDktox1ZrBAxqnC4Bsli4ePHBXzjPsY5BUYtXYNAbzax2pr61Jfb5+AJdrh8B7ykG4+L8BkKkbDBmoUW4viP1EowfvcN2MAVhr/tBtwx9UOmWcDg4DSd/2r18gTv+exxxIVvh12z5o5cvhIAnAjhApmEEYr/e+EpSYSYyTCd35G9gXkh/cNRAgQU+GGzHaicvx0hGdjvFj++dyhaMw5L+QQWeK7DnFfvWqVQhCZExVfam2VrBq4saHv0E/GB0cLBhHyRmGkZV0RZst7MCoIASfUmfHFsmV9b1i/oQCo+Jv2RYXIKoWePf30MwILNEenTqkdzhnHGAN2OFUD33EeqzrOsKrqAgCxYcrcK6Swu1v3ZN/gvNQ5XC6nY8eP6axg04H97OISll8zP8ycYgxtmDMXtFHs8KbGlMoLaWCgX2122gYAcBfe4PnIKv1gzTEPLtDTtaxb4btDg0MCQAXKE/qdcxSyf5LqAgPfudjYd3kObeNF2QkcIAorqwpgiDUAAMg4u5K09z9kxHISRmvkKeRz+khfaYd/tx5Cu70P2XitE8heTrU1Z0PyGXtkj/bwHMYqkvVHPmLaQx+Vc7QUxb0uvTQKQTnfK89ETikwxHcp4sPzkTnkk/fYB1va2lIjqU+mp6OaNiBBLgJCCDD6CeDKf/rQr6WHHnpQACBOMwOAKg7RE/lqKw1Rj7GZOt8KAKRvN918c3rFrbeomMTRY8d0f65Vrt/ZOe3LhK/2rFgh/Yf8jLAxnWNtApZVc3MBxNtIZj/wnkffKlMUcF50LuvSGUsKGMbEzDXOHgGoo6NFdV/Gj/lmnJ1yAmB1hqiRDHYin67wy/gD4rGP2/lpgNHOQp9vOF6ds9Oh9Mgw/eZ+jB9to40GFdkvAM6qkb0aGMGRegDZ9vqDIc+Lvuu8yoViDMhFkTYq8UZqCNrjvdKOEDtQuQfzaqDbKVzYi9nncHaZPYk+gnzZocx9rdtJbwPEJY8tOSqpOkuYd65U7DbYyWs2rUPgaacBJQAfnAhUqjZYZAelnR9yAuRczLxnhmhU4a7VPoM+qD2Tgien+xVC+g/33KMQ4BPHj2lts//x03ldiRLA8cu4EwEAA1BnfapKd77mNem6l16fampw1M7JSUuaDRx1g4NniigR7xX8tF5oJ5QBbOvuBsicF5Sx5nfu7zESKOc8zLnoFXIc6STOAnk8w+wx5oVz1k4Ny4rWeNbDzeQ04GanmIogL+B4j0IxOIWcd9L6G/u858bts46kVlVXaXwM+qm9WZc1eMnftI91Z/m0PLEeXPAFeYARPjE2mr78pS+lgwf2p8/+wz2Sf/ZL75GsEekvMDjrG9KPvfWtadN5zG+1zlM7a4ig+H5XAfbe6oJ4tp3smLf+pEFbfC2OwHc4AosA4Hc4YItff2FHgEpueMIf3b0r/dqv/mpavmxZmhiLPHLk4GuFJfBtQoDtteLAQLlBCcDgsZekklkmAGhuTorZG374h9OaTZtAqHR4G0zkdw4WFyXQ83OSfg4hlABAAOUAyS+ADK4/fPBQkfPNYARKrhVDvNc2AKheNzs1JaVDbLwcNsSzOThRFGdoazfgTL3a1LyEPH3DUvw3bz4/rV69Mk1MRk4Ucv1wCJK/5Oabbi4MKveZiq0vvf76zNwgbJbQ3Qjl4YBV6Fn2QHIQc93DDz8sxpZzrBQexbq6tHP3nrT5ogsiGXzOA8ZwoFxTuU95ljL7Z2pmWgox86KQvMwsI78Pz3f4nA82fjKXDpcxKOT2OTwaRoC9k3g5Dx44qNxFhC2i3PJCef78vfeqghaHO/cGfEHuRhnTxkjCbxmQUTw6qjFHabMBy2ELUAXQpAIWtTVpYhwG36Q8+ShKAvsmJ3U97cd4JsSJNrjIhuTk8OG0bdvlqbl5CTCYDA7md3wi5lJAXwZIevv6JD8GTgxq8xN2TlFEBjBsbk7JgumrlXcDRoQpX3Lppc8KP8F4sLJucJf1YiPboZGMDf2y7Nsbj2zzXTOMeJ/7MG8odqwz2sR73Gvnzp2hTAuwCvYECiosUJim9v57zfBMlHTGjzagCBHe7jVJJUHm38V/wsMf+RxpF2PJ51zL/KCoImur16wW+5Vwb4BA5ssh2TwLsAYgEPAPZZ9reaHsY5ipT4QqE0578qTAEu8zfM9ya7aB5VrhuMqpFwElJ3tPKYzO64o17ErmAj2ycu6cdNKZc1gMyjaFDFBsrbjTBgrudC/v1vwjw6wVF7lwSCKMmvXr16X62mpV08T7TeXrqA4b4Bl7w4F9+1WIiOI+AAq//Vu/JVC0qTGShX87AJD28B0z/hhXh8VaeWUsWcew/155x6s0noQsaw3UhHFKaBYgJoAT/wm/BKRfs2595GgllHQ4qjHTfp5JjiExg7PsIAPIFZ/boAZYcFiWjVvG2CHAXMNYOBcYnyE/quhLKDP7SXW19jaHliGDBstdkIHrKaaB7PM9rxGKuEQ4eoRqsR4ITxJraGE+ck6tWFE4hbg3sh35wdiD6tITT0axHF6Wb4VzZlCY9c3YWcYMJssILJXFuuKzyIsX4K/zbHHucdaYZWbZZg8EAWTPhcGnnLN5r+d5BvQMnNE3jwXjoBBkWDTaa/q0N9IGzlfkH6DU4WqEurMHuDo6jizkuL2tXQD+saPH05q1a4r92/LO+qRNAIC+PzJrFhPmOs4rAAiKfvFdj5XPAgMG/O32WE5kEM9FKDv/+Zw+cH+z9xVamK/lfa7lewbJUmk+lTL7m3XBPuMq4IyRQ3ddwZ19ivnhb8aUFB7Oe2nAy8C6QUcYdLTV+QlpA99tbG5Jc6WyQuHI56o9PVWl0REqsrZL54FR86sfeH/6xje+njazb2e2G4a/qtxSlfc5r0oGoM8qA7jPzQGKLN55113pxpt+INXU10l3o1qqWNILCyrKoBDg3t7QEXAMUvV3Zjq1ti1NpXnOpalijVfurwaTrMvwbLP3VUACgDsXSqKdzI9Dvj1GZq0yD7wM1PB95hYAkJQE/M3cGDBmjpzDzkxkhyI7jJd1LLZXBnddNMPAr6rKZnacz1XPIe+zNyYVrYr0Nogza9ogjJw4+axwmhEBaBno43d0UJwO3ufYN2ivQWfGifawds2i83dwiNgJ6NzC1suQcZ/ltANZ5Do7is1EpAgfzyrSYmQwEHnleWaVKc9lzk/ntcZ8EAVA5Vez/RhzFbqZmVE/aJfn1KAWuorA8O6uWJs55BOHIrp4Y32dGGSwx2C9s1+jYxkARKeAIUu0DtecPBkFYaSj1tal177+9emKq9Bl0BumJbOkRUFXwJEoB2UunEe7kRvknTHzXDKPzBl7AN8xE8xAKH8HiBfnq78jVp3mPCI3ZANlRyJrWSBluVSEbmtdZkc8nxmI4z4GJitD063HyLYBfC4nMXSRe+SVMaddJjCYDe391M5CyW8O6ecnz3N4tp0pdmKxz1nOOKP4nsPHXWkbWUGPpGDQyNBg+i+f/KTmjgrmtAcHGW2gL3EOKX47LVRVp/f8wi9kfQOHe7SFcTkXGICWh4ceekh2mIFQxoZxYD4WX4sj8N2OwCIA+N2O3OJ1L8gIYAYDxPSdOpl++u6700oAg5nI04SC3rOiJ4z9b5ED0ICa2WGu3MdG7gOrMLAzE5CN9M1veUvatPUCSATFwWsQ0InIdRBkJZEDj8MI0IUDhUNkdh5AqVpeVNoM+w7GDJ5RJ6jlXhiISs5NcYjpqWB8TEzo/+m+PhUCMKuKz1Bc9u0/oHts2LAxqpHCNmhokMJLGy6++KK0vKdboWLOxYFi/qUvflFVdeljwepaWEgPPPBAuvbaa+VB536EC+IGQxlirIJVEvn0aAt9N6snFIf4bzDuqWeeTudv3aKDMrzJkQQc4xjWgdk4HGJ493nf1RnN3IPZKOBrfLxgqdhooE0oFq7g6DmkDQ4lwZNncAFPMLmCuG7t6gjJCACgKX3+3s+nV76SPB+hmKKUoswfPnBQhizPQFFkHMmPhpHJOMDQ4x4GmQkN3bZtm8aOMALmB6UORRkw4eUvf7nGznMPg/LWW2/VvRgPFBdCQsiFd/7mLYWXWGOUlVYXcHB/eTZ5ap47DsjJzh070s0331yEQ9B+QFvy7EjxzCwYFDLAt22XX67xMhD0XFYf7eAa+mNPvYEaMzIBA7zW0B5hRQYgcHYdMZaw/phvXh4TgD4YmmJc1dbIyMSAIsExAJznxWw2hysyBvxuhpPmhgTWGTQ/3d9fFD4JBZLKwiNp3fr1acmSYBcxBqzDpe1LxUSV3FQBOszImEWBtXxH/1sil142sBgXcq4ZKBewvkAI0Nk8TrzH9+m/82qaiWr2lfPsAVwdPnY0rYQBSPhOKULWkWGHVHMv+s79mA8YOLSDF/sKQKrZL9on89owIxNln73C1ZTtzQ8wfkUaHjqje2GEACasXLFKMs/csTcwDtsuu1Qs58nx8fShD31IrAsMIAOe34oBWAkAMv6VRZo8rly/pLUtveT669Mdr74znWI8CTPHMCVFBAAbeZaWd8f+NE9hg6p0qrcvdS8nj2GMB0CRQzm5Zmx0TACVmW08zyCJmQSlhah2jjwawHIIrA1c5+ZkPh1+tWvXrrRh/fo0nZOq24lhdqdBdM6JCDctiYHkvw0AEgJsgJL5ZI2JKS4meHWiINXSpe3FuuBzvmdgnTHdu3ef7ss9XajGrDTGFtmxPHhPZS/CuYERxJgwXmId53A6ngFgwRojnN9h2wKYc2EoAbSSt6iya6CF9eC9g7Fk/NjjHVZmdmx3VxjgR44c1t5o9innNwY3c+Qcg4yRxrECiMPAJoSb/VprtyrYTk4DIoAuF9gAVKK9zuvG7wKmF+ZVxMEygrxX7gOEBDqs3E4wA4jMkYrl5OIjfM5+wYv9hDngb8aSPdLsHT5nzJlD2DPk2gS44FzhGqeZoE3ch3FzLjQbv2a5Od8iewxni89wO/1gQBJix1hUFqIIo75NgAX6iBmApK8g/JzoAof4/fIv/d/p0Uf3pG2XXSbAU+v+OUVAvPdrHeYQYIOf3lO57rkAYP/AmfSzP/fudOVVV0lHQN5dtZY+9cPI7F4uuVYlc5wx09Pad9nXKXLEOneINP0yGC2QIRcZoF0GggQKDw4WDl5/j3n0/PO72UWMP/e104DvcA+dJ8dPRNX1nOaCuUaO+Yx1ADNOjpoMsPOzssgIQKbHyYwr5o7+0g/mm2f5/DIYY0APfZLP7WSz/kpbeQ92PNdGzuh2ySZ9p09ir/VFPlA+R9bEfs2hoLDaaSv7gosymGUoB3l3l1iIyD3PRUYZYwPd1hvcPsaJc0ZRNXNzBbORMTN7Fxk2y1ZM9q6uIjye+zH2tIf9ljFGJ2f+aRfjxfM5Xw1gsWczD+xPvOgn7yGHAIDoAPRBunJtrQDn8sJ8+vSnPpV279qppua6VgAAIABJREFUKALajUPCZyvXo3cCAKL3sv9wDolZ1tScXvev/3W68OJLUmNjUxoZGRXASxEQQtyjeAiFQ8bUHu7F/ui9z/PnvdL6mHVy68Z2akJbtixaDw6HW4yvwMDsbDd4T+Vy3ccFPlLonsgd82PgjfYx1gaduT/35iUmPM6NhVIRms78O4UL48lcMnZ8122jTciH9RDC1zm/+T7X2jlmpigyyTW0w1FZznvIvWmbmerMHzmJTxw7mj7w/vfLUUgYMPeElcr9ncqD9D2cfTMLpfTBD30oNbfgAIpoeOtX50IOQO+rDz74oBzfZhEXDsPn2MWanMXX4gj8I0dgEQD8Rw7U4tf+aUbAAODYyHB659vfnpYSslodeZk4NAkD5vV8AKA3SB+Q/A1oZeDBnmcDge4FB8FPvO1t6crt29N8psjLy8bhOTevynJW/DGyYeagMHEYWUkkP2FtXY2MCJRl2vz4o4+lFT09RTVcvmuDAPYHhogVJJTugf7TUkZuv/0OKS2hDMqZK8VgeGRUSiQFCxTmifJdXSOWwNq1a9RGlBraxYUw6r76wAP5mhzyp1jbCL9DkQnGTCR+DtbgrA5HDnADGD4Elai+paVQqg3yySgHqFjRI8UGRcj3OLj/wLNytzmPx5NPPyUmiRgK2SupIhAzszKOGZ9KYwElhbl0bjfPHQoK7RJLwfkPM7NzZGg4TYyPpY0b1hchOzD0MNi3bt0ixYN2xvUd6aEHH1Q1P/rOZ1Lkc/jOho0bFX5Ne2WM5uIdriRIDi4UWZQw5grDlvBW5MDJmnnuNdu3F4p8eD6r0rHMRgBssVJHSIzzaTU0RaVJf6awNvKz5fcE7M7Ppz27dos5RzusOAMAYkwylyhYZqICAFaGBvM+84mC7PBv+sh/nofSbwXOoC8gLmAf7Wioi6TPhIk6SbbZMSi49AVDnvkyW4zch1vO35wNEPI6zqa21iViACIbDp3mJ3IN2EDbeD73QOHjWRjpGICMJ+/DkkTJgxFlYxgQd9myrrSkrbUwOByqSW5HKbMZJMbgoq8yjGCGZkPFyjD94v+ZgcEwnPkb9lwOgTTzzCC5Q6h5hpU1rgGMc25AEqjv3b9fBosBG/YfV+NF3r0eBVzV1hVh9gJ25+bSWDaYPW/Mp73xweybU75Jh0dzH3IcMo8CietqJNswAElmfuGFFyk3FswCXoSTX3fttTIiADt+9md+RnMW6+FsjiH6+c1CgL0/2xnDunM+K39Grj8+f/kttwgAfHrv3rRm7TqBP9orXNxi5SqxFR3KJqAHsCwbVQ6PI5ya9pqJR3Ege/UNTohRo5VbTuNjozI0WQ/MA0YHhjftBPyizewNBt2YE/ZS1h2VHpE/QBvuYQcH13Mte4WdMIw5RrX7dPzECbHccQjwilyg4ShwmNWZwQhx4pkOP6R9GD0GBoINvll9NABowMBMWNaL1ybjZlmvqgY4DQCQ/HHsx+wryL+qbs7OSVZYW97Hjx2NHIDMC4YwfzuvLHsfcmCgwGuRv1nH/ORM5HoVYQDw7o1cia6k6lBNh/CSo81hu4SrAWpJnqrJx9eg/auSgSs56OwomHnIPPs6ZydjTBt4rg1j5or9n3v6bI+k7wHkw0Dj+wYAuT5YTdPKQcY5zmfsLYwD93P+UusQtInzzU455omzhfYDwrmojNvA2DO+zoOGvPpsZG58H8uCjXfG0eCK8knCDiZXag5BtkODdCLhyIj8aKxlxpg9va/3lAoEodOQU/j97/uV9Nhjj6ZLL7lEFrLkNwOADgH2WqbNlQAg/Xk+ABCH5slTvekDH/xg2nLBVukRFKRBzuU4qKlVHkOAYtITEC6PTIxPTkiHEcu1HCHgnOWMgfLKdXQUABD38VlsoJ+1RZ+jgERJACz3Yowdtu95MJuT+WG8DBJGDs6ORFoTmIiuZlsZNuyz3CxOrx/ne1RxDWSxLhjSzJvPC+7DXBooMbhuIFJgM7lNM8uV9trp6DNDzLolcfaxhh2B4PB++hbVkDk3A/BEP3SorFLE5GgU5M16Jm1RbszODq0p5w7k+QZu+C7357vsQXY6OqcmbVIBHORlaLjIbWaWLTLGuqbNnIcBakWuZfZY+g+oxzzg6ONZrGE747g/33deX+dENUCsuekJtjsOAJ3RWd5Hh4fSX/z5n6cnn3hcYDh7ix07BsNgzBICzBlCCh0AQPpKDrnX/+APprXrN8i5ewYHQkeHUguhvxNVYHYcz+S/0034XHCUinUe7mvwjbnx96SL14cDHL3BobYBIsYeaR2H9TlLsZBcVFG5xgFPx8ZTfUOky2GsLb9+HuuC99AF7ZQ1oOs0O7at7AiRXGcnO/3TszPIyu/MVRFCTmhvBv54T0zWbPvYKcM9aFul48vrujJHq3S5+QVFk/3mb/xG6mhfmo4cPqS9Hz0U2aJtkYN5QQ6jVFsnAFDOxjL2VexvvM4FANDEA+vuAnRzURSfCf80lvniXV8MI7AIAL4YZvlc7mO5lGoInxgeSr/8H/5DmpueTs2NUa0PRZ/CDd8KAKxULr1xoyRg8HqD9EHow0Xg1cmT6e13352uvf76VKqKpLTk83O+DFh5sNg4rPAycoDxrOHBIYFvMhhSOZ08dTJNTk1IISEsDfbONVdfndqXtqeW5uYCUMBAVG43WDwYIwsLqa4eL3Fv2rv3mXTLLbeIVabDXtUFkxSTZ/btTeefv1nhlOSm4z+gEYoO9zFAIcZkzn14/NhxtRkjggpxYhEBaoyNKaeicoeggGHIZOXMh7wPcXtvXfnUYUZWDMzIAjwzKAVwSjgAY8u9lYg6hwnSL9hzW6HiZ1aPjPKsEMCIA9jhZWYRP503y+3iPe6NQsv9YSMRogk4C3N0bHREeVZg5xAeCviBgvX000+l1atXqWgKiirKxKpVq9PeffvT5s1bpEiaBQRjYtfuXWn9hg1pw/qNBXjg9tCXruXdCvFYmAO0DWYK4amE3jqRP4rRF7/0JeVdZK7UrxzugOKC4QAQa4MUGQMUUE4gVXEN9hfvAxwhP86XwjjBMj2070BR6CLYoZPKswcrkHF2LiueT/48iq3wMsBQV10jBVsVqjMYxnwy7yhgtMXrhzkAELIsCJCYmhTQAajFumJsMBJpsytyIxMKj8uArip0Mldjo6m376TCVQAAXUnXITIYEdyH9w3AWk5Q/qneSZ47Ku85ByDKrL3jJJinKAmgu+ueoGTSD5RfyXh5QSCeK2F7njB8AABgXxk8MlhB7qkwspLWk9l53m9suJtlRn/sAUdukXOFLDU2CDRm7O1Zh5HoRONeC8EynQzGBHKRtXjCt2A6woybnZkuQuYBUMIbPy1HxPHjUXkRg26p8gbN6rlUxUb+IvdaSgcPHRYAiFwTXko/xPZau04OEcbhvT//85IfWLWxn0bY0PMBgGYwmslggMo5zfC4CyArl5ULjLystGPV6jWSf7MUAJnXrF4jgzfYkguq1AwoznBgwDBnYgnV1gWbg/0us6dkXNfAbho6y5gsl9LI8KByG5q9Qt+YI/qE0ccc2ghm7bBW6Svr8cqrrtZeTSEBM18KJna5rPsAavtlkIf2G2Qn1Jl7MrasEYDXDoC3+Xn9DjuliaIHVHTOABZ7NfLPWGDIkfbAOVTZV8QUzTm1mGszAHmujSuFHdfVJtggJKYXg2dJazC5KcYwPKI0CtyLkN3zchEQ9nPWYPeyCP0cOHMmnRJgtELPRJYYL8ZOLMO6umIenENRBayamiJX3kwwMDHwtKZyfjocSw5x4qxymDu/O08vrA0EVyDY8uUFS1uFIHBm1UZhDofxGoww+xljEUAZkMvsPOdLBATVeT88XBTtGR2OcTK7ZXRkKA3096X29gjTY78D5HPeMQBjgE5eBibs0FHexK7laXZ+ITW3tOacvss075VhrGYsSgfKrLPK0FYKHREiLiAhVzUtWDZUBCbXaGaA0X8Ds8dPnhCzDp0lgM0AmAEAYT2tWbNaZ+rxo8fSH/3nP0xPPPF4nDM53yZMQIEpXcuepV0aAHQ4vB0idsRWMgABAE/09qX3f+BX07qNGwSEsefTXl6cG+hbyzo7tQ8pjyMh25MTqVpFqJqVh1eVgpdHLkLmT1Wcc8oH2sPcsmZogwtNsL5bmptSLfk3J8aLnMOsWTsD0dkA7A1YALKzHhyVAGgwQO7fmtrQ2+bnJS+usG0wDNlgz7Ds0BbaAZMxET1SF6yqgrGV8+2ZVWjnm88V1q7WTGNjqiJkf2amCLHlHHTYJWkb7FQmRQmySV8c3k+7iSygGBnjwbljZin393fNKjWw7POIdDQqtjQxnsNRFwJY7ews2JNm4Cr6JbPW+R0ZRvdb2tIieQOUcdoP9gH2bvrCucWYop/Rb5/zjK0cVSXYdOPF/sHa9z7jaALuZSeK50R7QvvSyNU5NxfnJTnm6hvSwOm+9Ik//uO0Z/cuOYewJXi2AaSIbGG+SlojFAIjBFgOmcam9MNvfGPqWUml5lJqa1uampqbRRLgORTP4sU+ynwiN3ZKMM8G1/iOgT4DgZXh57wn0gM2S47aYc+yszEYihF67fdxjAcjNp5JNXTlEGxu0T2QN8YnooPi/Oc//baD0iA1so4cIF8UOKkEAZF3Xlxrvd1rQPuRC0EpR+JswVymTV6vDt/m+7SL+zvs17YY97acimUIEaGqOv3d3/5N+sK990onIgyYNcscMhYOq9b8VaXU3tWd3vvv/71IFeEODEYl/8+VHIDYL+xr6Ni8FgHAZx05i398DyOwCAB+D4O3eOn3PgIcoiTDPtPfn377Ix9JvTCzlraJEcYht3HjhpyI9dlF2LMjq1CaxIDLSpRzr9iwsvFtQ54NFJDw7ne+M21/yUvEIFFFMTyYQ8M61AA1yCXHAUliWZRBFBsOJu5PFWH+rm2oUz45MYcWSgoBZqNupYLskiU6dDhAMZqoFMphxkE+qsOYQ74qPfb4o0UhBxhMOuha2/STYgpr167TM3RA5bSD5OMC+ACAQ2FWZczsZRMD4fgJeXMBNwQelstp4AzXzMlY8gFNEQX6ayPXQITBUhQ6+iyDM4cS8BNFQGEUnZ0yHM2mYM5oG/PhUB7GnxcA1KW5gIPAWoWuzMoTz/hgLFV6Dhk7lGUKHRhkYEzoJznMCGEk7Jb2MG/Dw0NiDAyeGZDcwF5xBdlnnnlaieJhlLa1taap6RnNT2/faR2oKMf2WgOayvu8ZIkYGgYkUU44jDEAYPbMz5NYG0WspPwu9957b7rtttsKBQLmxZfvv1/PRRZlBAGylSN/En1dRu7HXOmRv3muKgljnOdcJB67Cy+6SM8xoMT4feGzn08vu+lmKZkeo/vuuy9df/1LNebMP88ELCTMFoWa63mJxUYo5cmTRXgx88b7yDtKr3MgMUaMO0AdhpANcgywp58KZifsHF6AysgH4K2ZVRQ4AFSAMYGBwlyjpMKeYVyZzyuuuCJYKLl9zAcKqROMO/yRfmIwAL7MzQM+1WlOmGuMmhnyGuUQFHYFgTKlAKpsgEuhFcBEKFeN9htXN6YPAGf/P3tvAqX3WZ15vlXfV/uurVTaVdpsy5Jsg8E2GNus6aZZAuScSSCTzCRAAKfDHjKZ6U6nmZwkQBOcwxCTYIdOWAKEBkLMMth432Qz3rRYUmlfS1KpVPv61Zzfc9/n7w8GmD456QiR+nx8JH3ff3nf+273Pve59xLCI6aY2L+Wy9EiVF37TWVGY+mcZ1Icq0INrSSHV35G60xVRuXJr0lnTp9O3TmRPr+Tg4ucQhg8VsCZBy5ewnrjWcjlxInjYvPB1hlRsvhIQk8bAE3ltQcg2r8/veAFL9C/Z6eni8IOa9f1am+gf+QaBejZtJFiErHJ0H/GRWM7A2OjLt38zndpT4NVx9jxzp8GALrf/Km94ezZYJsJlGUtxBlCbtQtW7elN/7Sm9LI6JjYnQ5vY12IvZzD+sU8naEK6REBFeyjsYc9xyShTaxV3sGey1xCviePn8j7WEWyYQa44AvtQO5mPQPMsgbY53gOwLeNA5wZ5NOsQKGriTyaYoDkUHPeacZ1sISTnuNcmcw/rbGOziJXqxL7T04VhWu837S0tgkERFZmL9EusTjKpXTgQOToo8/aLzOQR1tZM7SNvoiBlPcw5B97EiGb59Q+ABfuARBzzknYNThRcKhUA5fre9fFfCIEuL9fBpbzuCoHbN47eB5zlY8Ny2qnUE1tgD7ITay8+rrIYZlzaroPAIN2AsiwnZrU/sy4U0TERT6YozAanfMPmTj/Lm2gLRqnzAJMhAhTTTXvn84fiIOC9wA8Of+ZKj03NxehoyMjwzpLcCxxLesMpiRj78qo7hdjwPfI3MBiJ3kTKSMDEHbsWJF/k/YaIGdOhNEerEXvLXIuKD8lBUJi3ABzIjfklNYY9wKCUhEcwMOsQWTD3ER3mJuNcESFxGXH0K6dO1LP0m6xafb39aW777pLFatXrlgRQM/MTBEK76Je1ZpgdREQ62Q/CQA8euJU+uM//YiqCXMOEsbvUFXm+sjQsBiAytmX9RYAJ85BZNBYV68ckuypXM94uUK18/aZBca4Mwa0LxiGJRUMwGloBijzHrYQ8neoLr+xdlkzXpPoQ6RimVTRhTiTOSsM7hkIdR5kAzbIj2vkPJuc0L7HOWQHrkGh6mIYdmzTZvrE+IkRDqBbKmvv93sdnk9beAYAJv0+diSKijBPABOiL7VpeISKz8F+9LN1hmc2IvsHfWBOOTSYPoip5wJ9efCtF7p9XlO0FXnxfIfJ07bK7IzAy31794jVZ+aYC+Lxb5jLKtiSqyA7XzHjhPMPAIw8e4wRbTZ4zlxwvk/ayrgjB+XRbqao15jy+zKPHHqK47irvUP5nG+77TPp8e3bBQ4zH7if9vCOOLuiSBAO0NHRMVWjR//h3Hrr29+eli5bLjZ3FJaok5MK3ZuwVK+Fan3E4L7tGOvnPm905uaCGtbdcAipcm1DQ5GjmDadx7nc1lrkcaTN7O2kCgqHWGtmtHcr1Q06rsFHAfDZOWpdye2sBit15udoCZyIZmjayYTjyox1A3XVehH6Gs9buqS7YPYVOUtbWzWOjKn3Qp8DBkHlBKwqbiJdYnYmtTQ1p0998pPpyKFDcloAArKfuKiU0yBId6mtTat616W3veMdsq1QJGBtmuloZ7L3th+2QKt3vP9xf2dcIJwwJmbQ+/y0XfI/7u3zT/55l8A8APjzPsI/4/0LA3FaydT/8tZb08MPPJBW9PSkI4cPSdGE2cABYvYU3XG4r/+059S/OcSpYF3lPAkcQKbQowAAtLz29a/9oSpanCkcTH3796dLLrlUXvLigNSpnNJ3v/vd9KpXvUoV6UbGxwU64Ank+ShaFOJwYQbazQGMcY2R5LxsOZZNIXg7d+6I0DA8yXjnsseNfqPoKD9KqSyFT2AaibsnJtLAucG0qHupDmJkBSV/dmZWybO3b9+err3mmoIBBghEgQkYG8tXrNB7DDjwXJhdrnRmRc6HOcYJSrVYi7kNjJuYIzUYjiSPjxAUxoLr+R2QgATT9gJSQIN+KiQUpqfCXAnhGRA70B4uh1ns6+srwkvsDeXwg70FYHjp5sukfKsASgogE4Noz7PPple/+tVF/jaU1yeefEpjAlsCWeDpI4QDFhqKnwsTyKOZ2TgOlbECTt/5zuE5KKCpBpbJnGQJTZ88HciNA5v3Mo8AYmV8Z/Yfb2eOAr7ghW1saiwKc+zbu69gIxq4Rn4KvV21UmC4mGvKhTabtj/yaLr+Rdfr3wYMn3nm6bRVxT4iqbSNiscfeyxt3bqlKi8STL1JAQjInuv8ThRl3osyb1AL2QOMO7cdhgdVGnc8/Uy67PLN6rOVbZ5DmwF8qytyA3oQ2gkQGUpurYA8h0cW7Jycv0tFELq7C/CZtjhRv/cEACsbTAbczJbgXawfy0eGR6USOaNU5S32BOfso8/8T6J05uEiM7QENEYOQSdzF3g+i9EZ68PzJJhcAcaYmeIxAxRVBU8lnKmkg/v3pmU9UeRhZHhEVWmpKoxxQhsdXoV8kO+CroWFsQO78czZgfTCa6/RXPa6ZZ0B+LEmaAfzknBVgTuTgKNRXRQAggVYJvxJSf0Jb44KslyHMk3hGJL/c8/UxGR673veLZB90QKqicJF/OkMQAOAZl8hG/ZDF4Sg3zI26+rSlVdelX7lLW8uWLBeMw6xh3mp8SmVZPSePXM6rVi5TAAWBgPOEtgsjC+KPoAN4LDYrXndMM5cg2HJb6xRM+rMzKaNNloNuPEdhgT9MRN20yWXpqkMKjNOGCsGkbkOQIg938YKcwdD2AA3QC/sVINCnBvIorMjVx6vBAOtpbUl50MMw3x4JJLbBwAbcxeQhOcCZC9csFDOKzFhAchOn0nLenqCrUEV4FP9kXcwwf4ayZUpW4t2AoJhXC5fHuGA+/b1pZe85CUKJ2Xa4jBgTQIsTc3MaL46PBJ5VgNYPpN5t8fThp72z9oaAXYwW1n7Bk5gQKuK/Fzkp+Q3OfRmg2VkMCvVVHTemOHRDDv+5EnlkKTvfFjL7W3tejb7mgsjYLyTv1VhposXa85wTm++/HLJivdi1Dt091T/KTmjWCNh8M6moeGR1LUgKj+76iu/CSxsaSnYnTybOUE/uJZzBP3DYHv1/kUbDQAiT9ottmQuMmJmEyzXY4cPpWU5h6hDgw22W07cz3nJnEf2vJt5tWrV6jQ2NiHnCXlRzeaDkXXJpk2q9n3qxMl0y8c/ng4fPqTq1DaOAeEAZQ2c+XymbzzbbFDmvs8U9h/nZ+bvOGVOnj6T/vOH/8+0as1qzW2uNXPa4DFzDRDIFYwFbOZKvYTBEoLO+HOvc8Yib3QnOblK4eABZGJMuIZ2c/aSIoMQRBdhQ4b8HTnZwDb7yKxa3q/w1gyytbTEWkMGDmE1aGLdle/NcuV+OfGmKe4AkyrAXcbF7D3mA9cbKOHZgJC0jWsB8aRX1AcD3me186SpLZMTWqMGDp0XkDVhpj6OrvZWnAnBFosUNJFT0I4T5QbNTi2HkBtwxAFr8NPgOmvTbEL67Rx3zGuezd7PtTgnKYAF4M8a453IzQCdz2nmE9/5THeuOeRPP0eGoko29xskZ3x8n2XJuxknrnWeUPRg7T+w9KZwqJTFGvviF7+Q7rvnHjkHyK9qcJczg/5G3tk5gce8EycNLL+Ozq70gQ/+bhTGq8wlKq3HXCdlQTjMrCfQH7U/h0vzd+m3udI4fzfY5zQFklvWI3mv2dOWLWuEfnPOOH0AtkFjA3n3xuTwtG7qMznYb/Gxo1dAfw435t3qc85HzG/Oj2mdgnnB3PP9RBuh+7APupCJzj10hvwc/k1hEutm1pEMelqfNSmA301C4BpHUQS7v5zQx0gf9YmP/xfpVlRxhhVI5AD7O+uB/dqF4Sig8/xrr0u/+KY3FWBiNRCLnVDETEdJkH/xDzLANsNucoSS9Tzkwu/zn3kJ/FMlMA8A/lMlN3/fP5sEpCylufQ3n/1s+vYd/ygA8PjRozL08BAZWJKXquY5ANDARDVDi0ZxAHJYeMP0gWsvrL3jKCJv/tU3Fx7fUOAmdcA+u2dP6ulZVuTJ4R28D/BpT06KDutqbGJSRUQIf6WYgavBdi+JZMpWxg8fORxVLBXiO2uHU2qqr1d4KsYAOVUwfDi4fdhhVKCcFOGpYm2FEUr+nG6qAeIJnAqWCQwPGItUgkWJlwJcJl/JrJTd80NDMt5guXFYYtGhyuBlwkBA1rSZ+9xnKlAR2moA1YCrlJGaYPqhZHgcMABRtBZ0LRBoCSMMhRUFlr5wAPft69OYo+SgRKEwKrdeDitAgeM5sBZXrFwpZdfGE8oG47NUlSEXZsOwUrAgyYF30003abykmJdK6cDBg1LSAHQUtufcObPT6cTJ4zIg3H6zRlBcMRo4aO1N5jeYjOTSIwcVDFG80MiLfH/k3rOCzbsBfDDWGT/PQ67l2bD8mjASc5VZ8jfueOYZ9RUw1+EcvP/ue+5JL37xiwXYwCBkLBi/fXv2FYYZ8qEPhCJv2XK52JkBaM4qdAs2FxVdHVpEIQcqSAPkApJYYXY+Q4dCWeFw6CgMQBUqqCQZ5FSKpYoj77eRwXsBj573/OerWqHZAxgOVOVErqw12C94XZXjMOcpszHFe2Gq2PNpA9FVh7WeK7MCdJ2/sWBH5oTfjIUBQCvYNjL4s6GxWZ55V4W01xswBkNNoA8gKoVuFEI6IANCjN+5SmpqqFfYP/JAPgYw3VaHFhoUAMgzK5KQnD27d6QVy3o0j2knoILzh4mhl1k/wZ4YT5ddelkBGhAKd5zch5dcorb6g8II21gsl3JZoC1jZoYF1yFXAABKLcEsw8nhEFXkor2EhPUDA2lBJ6H8ke/s9z74QVUEpgCOqgrmHJO858flALSybyCAdvJ8rwcbDFy3devW9Gv/y69nQCIS1nMtDIvIrxZyh+3L3kDxiI2b1qttZlVt2LipyGU6MjKq+cg+jioPGOwQudYWGCMzSjNBnlXGxCwGM4+dEJ/9GNmJYZoBQIAiDEMYqOwvGEn870q1zGH2VORuAJA9zlWWaS/jjMEm4yozuMUwgfGciy14TtF2jEjtlxhX3d2ptbVZAP6+fXt1TjIvVeSmo0NnJ/cSQmmAkH9zTjikjvVPESvmFqHunIe0hX/DxlJ16pqSKp9vvnxzmpgktCvynbpSOXMHpxL99plhg9tnH++VsZaZvc6l19rWGnnfRobFrLPhF+2hSnA4/kjyz++MDx+cRwacGhvrC9ZXAXDmAgpc23/ylGTmNAQYpD5PYbgBnNNeA/isC5jIsJu4D3ajCqhQLf3MmQgfz/n4WKtT07M6V+yYwNA00OiCNPzb4cw2rBUq2t4eaUoyw1eOrFwkQmNYjtx9BmPoD/NK+5by9dUpfH1pd1Q9ZZy9rthncbbT2gByAAAgAElEQVTwDN4JAIaTx3sh7SGyoK5M6PBgamhqUK5Unk0OwNWrVoWDom9/+uM/+iOB7TjQxLSB1Tk8pGc7T9ePAwAN6NqQ50/aBMNLRj9pTianBAAiN7P7Ba7lM5freAcgr1nR9I25RhoC9ukD+/uK+1nflqPXo3MGc67yrCJMvrklDY2Niv1cnSOOvZx7DYgZAHR/DNiwZkk7AiOZMTa7z5Efdnz6LDDwYgfh6OhwamqsF3DBmjaAayCFdtsZylxyblcDWG04ClJtmsjpGpzDzYAL7D4xYXPV52ANh57oeTc5Nq5UN/SXj9lkjJUdeu6PnELZIUhbGTMcMQwk84Zzh7PaeyF7G8/4UUCKOco16AU15VI6fvJEUWSI9nGP94hqYJQ2I3vu50/0LxwHhObTZ54Z53LQyg26ej8xeM01BiUdZRCM7MNpyeJFYv09/PBD6f777pND3+lNIqVEvZjx6GHsHaQB4F70OPZncg4bAEQvx0HtgnfMF8gOzBc7mpE38976vfUYZG3nmQFcZK8icpktLRA3p9DhPj523nFNddit2XvIxnql91MDgdbrxe7LhY2QmW0R2uOclGboMbbI2cVMOAeUo5OigjmXrXNwyoFDxEB27upcRBfPgCD/rgZHq+0n5OFz1OcKc4Xq7QoJJmphrqKiitiQMEs//7nPyQnKfsP8QHax1rs0R8anptJr3vCGdMNLX1roTtaZfpaANc5f98F7aTX55Z/NEJ9/0L86CcwDgP/qhvxnq8NSKJV/r5S+8bWvpc/efltavWJFOnXihEAQWChi67ggQhUA6J7YcLBHjcPCuXt8H9fauOcAkWHV1JTe+va3JQxt096nJiP3BcYbOU66lwSjRIdPmpNhhCLA/YSkUJwETzbXoIzw29jIaBj5VBnlUCtFnrW2jgipdKgkCkGFcJqxMX2HguaE9i6SAeuAnFYkIufAQ3nQ5l9bm57ZsSP1rl8vhRxZ6SCdifDIx7Zvj7DirAz50D1y7Ki8SbwPIxElH6aFARAb3WbmoPTefffdYoDYq03fI2dWv0JwAQjsLUbxwAgNpk23qvhxHwo8MuC5VCKm2hrKCuFL/I6BwvcYIVaQkalCsdvaZIQJ/IJpWQp2Deyx1WuClSBADKWlplbtvfGmG4o8JvSJiqHkilm1OgA9vJ4ocIzpyZMniiIJlpfDNa3EmnbPe6jse91114XSkUNp+RNgEBCT+WVjF4OHNpvFxvPpH/LmOnIJokA5eTty4Xv6jHGjPpXLibBeAEABAbNVhT0ee1z5uZhX9tQDRCokT4BJWfOQccS4JQk172d8aCPMEDzDABMYHsgZ5Y6/8x39dygPfUTuAB9hZEVi/N27nxXghDHPM+kP71PBC5K7T1EpO9rN964GTZgI0xNvuSs0Wunlevpug85KIr97bgE+woISSDAclQAtd+61UmxglGcwjrSHtcZ9Artqo3qqjXcMC56NcWDDUAYrrKDMFtAz5bhIafBcyMqGOXsPYJoND/6NnJAr/wMwRIL3MRnb69b1psWLl0Q+w6kpec2ZJwafUVzJB8qedPnlWyJvTy5qcPBwMFvMfqD/GGIOCeU6FEgYl7Sf5zP/kStsWBwqhJ0ir8hPuE7XeT+koA/sWIxUHAW/ffO7FGIvNg5Mkuxc+EkAoI0K79GufmigwmkLuJ/3/JtX/1uB9ciCPZDx4v/Dh4+kSy+5JLOmYv4DAL70ZS9TODBt7u8/LUVZ1W1zZeOZ6dlEsR7ytdInDD9k5IT4tItckRj93vNY+zZwnQfLyeOtgCNjFcbITAmDhAb46A9r38U6HJ6IE4hn0gbG2ewZnCTMEa5bsmhxwXR0KgKBD6WQh8JzYQ7WwYas1RpesniJ5hvhuhQWQb4Go+nLyhUrBWTzMeDlXGLKDVsXidbN9AHgYY7SPgPIAPZhkI8Woabsnzzf64nnO6TXxhxzEzmbLcb1ZiwxdhQ/It+gwQnmCM+zkUPqAM5W7vEY8Xd0BkBogGfmI/czvq6gyjWDQ+fVB+RDW+k7a1pFNlKNGCIAjIwTH5wkgLacNexP2gO6OvVv2mUAxM4xQFHWE3Ix+4rfnIvMbTag4f2pKBaR9RIXn2D8DfrQHt5Jn2kzz4J5g1zpK+FtpF/gPOd57O/IweAs17KmaB+/AWQwJ7gXOeAMg6XEuchiJqSa32DULiMH49h46j9xMv1vv/chGdSsLYWr0j+FYDYUYePWsxgz2mIGIH3wmVcdoitdLNWkweGR9Kcf+WgB4HAt540ZXAaVaT9rh/axdwWTq6VIK2CWplnXrHXWCtcx7wy2Iwvn6FVfCJPPqVN4t5mZXgdyoFax8wzm8kyFYA+PSOfguZpvg4PaS5xrztfTH8YNHYj+cTahdzQ0AigFWMN7GDtX40WGZoaaucia5FlxfjcKfMYxZLDE7Tejj1yYsNyQmXMy0w6xLOeS9DP0N+RGu5Ab8qF/9MnVkmmHwTn65pQZrBfWKvMOGaPD0RfWgNJ05PnMenOeac9ffgPA4T4xtDI73ECpC6uYyYp8lfuvs7M479GDyeuK3LjOtoKZmB4TFzTxeDAOnk/InfcTCbJo4YK0v29fuuuuO9N3vv1tAUjO4xrzprEAAAHzAAAV2g+zt1JRYZ/3vu/9itiZFjs8QoClZyi3HE5DmNQBmhqoNPBqncF7qoFZOYZygR/PpWpCA7LkY+e9AUSDZtXOewFxOb2MmZzez2gH93K9QUPepxzneV+z/cScNODI+PqMpKo417KfmNFI++z8iIbGWYQOXa3z/aj9YT1Ec4W8mbnACM83iKxxqavXecg+9dAD9+vPP/v4x6UD47igX6xNGJnN5DysqUmnBwbS+z70obRh0yb1l4/baX3K9sCFspppF9FR7L3ObcmYel+9UO2af+/PhwTmAcCfj3G8aHthw5DN+67vfU/07d7Vq9M5ckXhVS3XFaFXPjis7BjQMzjgA5A/Mb7w+Hpj93v4rTgUS7Xp3e9/f1q2Ynl46J0INudJ4eCz0WKP2DiJ9UdHpcht3LRJDCZAQHnWyqFcAhIQckWFXXn65ioKk8IviYEIiKO24/2amxM93+EdhPVJ6cxVz8TGIG9fLsbAO8ymIsz3GsL/cj4baPDK49LcnO6/9z6F/dFuefQI4ZueFjhw+ZbLBUoCPpZyMmOMfw4Zs3Oq5QSQA+jj/CAofxz8z+7aLRYXRyfKAjLnkOJ3Ax0C+Thwa2sEAtK3G264oVA2Rd8vl1W4gmq5KHB4rpE9hz3ys9Em8K+2RuAlxg3vBgC0p1OGRm2tcvHdcMNLFKLB+2D6iDF0mEIsm6UMuBLyxHgwJ1xpWO/IYDPGpFkxnj/8afYPzDrmrQqQTE9HuOSGDUW+GZ6FHFwN14uU/mLY8wGEkbJRG7nwBBosjHA+z2+uE2NrTeTzQeGMyss16aknn5Rxj9zNeAQoQo4wtpATeeJg2QEEMf/M1uEehzTbgDI7ENnzPABBAwkoRwCAKKLK/0VIeGNjOkDRhmXLfig8A7kzDyikYmWTfjIfkB+glQAC1s9csHbNILQySr+Rn/tmQ9KJ3lHAc9pmzRVkVq1kOh8ebbV32SFwEX4HgBjh2hhIzvHEd8wp3sN1Dv2iPRhM5FgLNuGEcvjt3btH75Y8cqi3i3bACLVxyLhjMJET0mwSQGP2n452EovDKoi5hBGovQKmKqZyEVL6XB46nrFr9+4AvfJ7+Q4QCKXXfWZekhPQoKiBsGCrRfGgKIRyMi1fRk69YGzaEbKud60cC4T8fvAD7xdjd/HiRQJAzf74SQCgPeo2djA4+FjW3p/FsFu4ML30ZS9Np/pPp2XLl6sSMOALMnjqyafStddeq7bSR/br/Qf2p0sv26y28j17KEA71/NeKfwZ2MJxgzwUAloqFWHp3Ms8cdVV7602ZsxGwRDm2bwHWStf4qZNYjfTB8abfQqj1+uWPdUMQNpUXQiC9pHD0YVG2EORAUxyZINsDWxzBnEeKLx2ZFjPcdoHHGXHjh4VAM+ezrxhrLsWBltRgM7583II0HaewX4UDDNCiAIU4+MwO9oPU9w5p9i3AY/CGK0p1mSEXkWuOdrI/sA8cIijDRWD7hhwljfvUvGmOXI3Uq2byowRJuxiLhGuHuFmhEUblKGPAo7L9WKjHj54SE481qkYkiMjMtph6FMYg9Blxk7MtaHzAm1lBM9U0txMhPo6rN+pCHgXjHnGnf0D2SpvWA5FLHSPDODZMeG9lTYbAEG27LPeB7iXuYkzhnFuqG/QXmNmMP0zk4p5qFBucvjmSvOuGk5IGwx5wv1ZE2ZmmnXMvYwhY8K+7T3XudioZl5bU07jE+NiUuN8412kxVhMLkHSjJw5m37n5pt1lhR7fKWSTp3uD6dTE5V4I+8pHzlJMpjkyA3v295TOVN0fU1tOj8ymj5+yy2aj2Y7MkeYWwC7du4hL+Z1Ef5ZV6e92aCvi1ghA67h+TyPZ5kx50rBnp8602EZk4c6g7gGRMIxEMU6DAA6nx/rBbnCpqXXAIAGSXgf85DzhP3buiJjQF843zlr5TAdHU5Le6gEHXkh+R1wy2Alc4r7+Z7rDcyZCScnxhRh08EIpc8Ov0cutIXc0TyfZzK/zOBiHtuhtWjhIs1z59FkvTMe3M+8YY9iz0GeToPAHOpd1yvd04x4rqmet3zPuz0PfZbbIcB8AAwzGO6QV/rnviIXrvf4GGA1GF8971lzZtI5p7WZsMiSv7OP0Tc/x3KPMNMp6VTbH30kff/7d8mJzti6ON2PAoA4kCkiRT9Jo8FcWrNmbXrnu24WuA3bDNY6MuIDcxmHJWNm0MtFfryf8G/mKX9Wjxdj5blPm+28dBioz0Dew3eOouC5zF//2zqPzznv+zyPMaUvztNrByzzojp3I/MOuXs/rwb3pK/URGVxws+tN3ONncDSCZzjOkcz2RGofTefI2aN8wyzOd02fmNtkDtUVbXb2nUWTYyOpr++/bbU0tSUbr/tttTV0amzgHezN5D2BF0YAPDoiRPpz2/9C4Ho1axCA9A/KyG26O2c34wDa8FttY520Rr/8w2/4BKYBwAv+BDMN0DAXU1Kjz78cPrYR/5UIcATY2MKL8CzgwJio87hhBwU/s4gl701VngdssLzfWialcB3UMDf9q53pU2XXlqAAX6GDXiSfFsJgSmHIcDhAysCA7AixTeYaQCW5PHCwFq+bJmUH7eRsEcUIPK4ReL9uKehFEm1Ka6gKpPkhoGZlpliKEUOETAzyYY9hj6hnnxg4hn8wOsFY4wcgDp0M6g1PTtTMAHIMwiDolxD+PKU2GuwhBxiAYPJ4BsAQoRsRh4be6gPHozCCbCX+BO5cEjxOyDUNddcI+8yihFeaJRffsNY5fCC1cRhjIH20MMPJYpccL/BHK5BlshAYVgZJKM/8kaq2uQShfRSyAFjHBk9/NCDAlkwWhwSQht27tyVNm++XACiQI/aCN0jF5eNKikwOVeaK7Z6HOOeYNzA9CP8kSIQNnwAvFDaHPplQMh536z4Mvb0C+MP5dteTkBA5MbcIRy4mkFz8tRJsX6QBfKSwjY8lEhETzVYnoGCyxxj7JAjoC33GNQ9ejSqnZqthmy4hzEBRLKiZ0MCxQovOR/WlEEV/lSSfvJrTUymk/39MnZtIMV6rlVuJoAc34tih6FCH5+r0o3XNfJ68VxXHKTN/O+55jWODAHfGS8UvrKi2IMBSH+QAx/3ge9QVg1AGYBQ0nhVjYuauowdYZVqawqFk/cYAER5BNjftXOX2o5BZiCJ/FiwcHA4BOA8Lbli1GOcO2yPdgHaY8gGWNmQjgCKl6Myd6zrYEoeyQUjuNd9YPzIX+eQU/IE9jFfli8vlHyey16CoYMsaAsGnY1usV9ramTY9a5do32XeSyF+OgxVcb2GqA9qhC9tEehplTN/I//4f9IfX37xNiScZHBwv8eANBjQpuYL7FuAjxgT2T/owhIPwUTmltSz7IeFQRB1uxPODQcfsdeQwXvtb3rJA/a7DBBGNN6l5hmhAqS7y7mcHUeKhwz9KsaAJTDJgP3BoXYj5xzyyCVnAAbNwn8N0hoIMnMDK5hrPkwpi70YNYfxQsAwZoaI0+UQiAnJwUwm73EWja7jhyuAP88n/mGXIYGhpT0nXlGLrO+A2GwY3xhZPEdoauMP4YZH9Z1MDBLqb6uIY2PhaPFBg+ygxUYBnydwAPmvEEFwsIFdOpcDQdNNQDo/Rt5c4/nP+BBAEzDEYoKG6apQcVcVBk8F69wOgADIOQcNPOOM4M5wP3Lli5L5ZpSouo9efsMpJzsP5XWrF0rxuSx48c19lT85M+xcQpjRNXW2lSbSgCag+fVV/YJ9mqDSYDGCh9WvtAovOPwOxnV09MKF6QtzDH2CGTPb8gs8jSGs8+5PL2nC6xbuEBnFnlEPSbIi3nD+PJunG/I1kVcODc4e5QTcGoy7T94OG3ctFHzS5WFFy4sWH6WE23GgcQzaQvfM97NTYBbwZSeqczorOD9ZkJRYfb4kaPpne/4rdTW0lIAgMwjHJqsD4pQSANyXtoMqFfnP2TOIQf2VAPp2qNrS+ns+aH0hx/+sNrP2mR+IEv+Z82Zucw54HyayIX1wjlI+8349PlkQIr5xHPpf3VuPOfwo004cTz3DRJ5L2bMvF/ydzuNmAcGLInewCnL3GOtOnyYv7MvM06uGsxz2U/RS3kX7FQVcMu6LPsH1zi/mnVHxqSaDUjfxbKlIjkFnMYntEfwvdmzWnMUZ1C0Q23OZ7uoSC+j+TMxUVzvfQaZMVcAzHkGbXJ+PtpppqyKbSxepMIz6HZm5wkszwWvfBab+cc9zr8m/Xe2ohzCAMgGUHmOQ595Fu0xSEX/HHrqPYc1yviz1vhTufxyLkjmpx026DHMId7Pd8wBM+oMjuEw5jz85j98Iz3yyMNp544dBQBomXNmm53O9QNnT8c+iU42NyeG/q/+z78W4e3kuW5uSSOjo+HQFkOxJZ07O6B/M+8cPmuQ10BY9b99niBPruc+5q7/tG5jsM/f23HAHPac51qzkvmd733es38wvsiR+eTzAJnxXuaM8296XzOAyjMN9kFw4PrIGRsVdW3PMJZmkrrdZhp6/3a0jVmcXMd3tEkEhwzKa69obdGZ2dzYpAJnffv2pj/9kz9OPd3dAnBhiAMAIhv61c05SPrlOfKPnk63f+5vZT8YVLO+ZRASWV7ID7LCDkG39HylL3YoeN+9kG2cf/fFK4F5APDiHbufi5Z7A8MI3fH002IANis5bCkdP3ZMHmYOb67jIOBwMUPIB5fBAb63MoVCA6jh7wy4+TDlQDo7OJje8e53p6uvuabwsgvsyMoqyf15N7lmCIfhGabfi+1FWXaxTeZkCAJ6WPnoXrKkyFnEAYfhhmGDEo7f2ella2bjfY8//njaRl65HCopQDErbjaYw0sZbDHaAfMIRa2lpVk5owyQIY/tjz4qg1pssakp5WlCCXZIB3lXFi9aKKYlLCq8TPZ00mcrubwP0OLGG2/Uu2gD44CiBXBGOOKG9c/luZIyVapN5OHDYDdtnwMXYxQGIoUyQhGpE4gk4/34cT3bVXt5L31EYeZDmzyWGCD0acdOKitvy9W7qNSKMV6nSswoACgMBmR4n3L3XXWVnhMgVcylY8ciqb0VEHtjzYq0IkQ7uebOO+9USDQGbE2qpLISQieBerSLttpwQN7MRYcG+1ko+Sg1Yorm+wFxTxw/obyJyBeFlfchU+YbbDpYH66ASCgm7BmUVsZauXqmpsQ+4MN3Al/rYBgECwXFmTloRY51ADiNnJxI2+Eo9kabYYkMUcqcQwwplhsalSdLYTCZWSPPbTaIJIvMWvX6QR6xpkNu9l5jvJgZ5jGyUW1jiO/pn0AvoVeAsLNFdU/awbX0B8ODdzIHta4zCwMgBkPr/LlzYnDiaMDQXrV6tYxFQAb6znhidNJWQHn6B1CIXBkfj+XezLgEZHEoF+/3endydK4H/DQ7Dwbr9EwlTU4FIBahN9H2o+S8WhpzkrVAP/bs2at7Yc54Lh7c35dWrVxZOBToK0U/MJwZW/rscC3ebzko39/yZak2V+LmPRTdIQTYjAveSR8UYjw1KcD1ox/9iMIOFTKL6Z9DmX4SAGjQ3GuX+eMCG2EYpAzgl9PzX3B1+pU3v1kAIPJepLDNmL+MD2w65Ot+7dy9O5HzDxAAeagAxsKFYeCoeISrzzYHq7pUyhVPK8Eq5T8x0Mhp2FEYQsxHG6tmInssxXorl+UE2Lh+vfZujAzWE/MXY8mAPk4iziAD4BjWvNeG3/4DfQI5AQFZ4yTk5/mwvf2hbTxD4FlefzhvVIiHHFj1zWn3rt0yENhjz50fLPJ+sU+K/XPiRFHgwWAA+feobM0eODkRYay003tRGNjB8qUCLGuA3+ivGXosP5ihyLm60I+NTRtVjJnZQ/zGnhjskRk5Mci9xZ7kNc9YcxaZpXRu8Jz6VxQ0GB3VWC7tXpomhsfT4UOHdRabEXGIfLvKjRuOHkACmFAwvZCd+pFzXNVUktJRsG/QJpxUgG3el2gvoWzcU13kQODRxLicfjia+N37Gs92wRfWEP1nL/dZzBjLGO1eoiqihNzynQvEcEbivGHuMS/4mNnK3kX7pPskWCwn0/IVUQBDTMkMzJvpzL/Z01gb7JnIg32R8eZ7QFAx7VMlES4a++sJ5UIjvP/w/oPpPb/z7wX+c78+MNWPHU09S3sEoCpHanZoyjGVi1n4PPUegCz5zSASkRMjE5PpD/7wPxd5aZEd48CfDqPmmWaoWfczsMN+iW5jdp9BT+RDv7wWzfjifua2ziol0Z8VkGuWu/Ue+mOHJ38aFOGZzh/HmOFkoAgaZydzB8cL33N22CHkM4zxR59hj5CTYXgoNeR8crTXbXcoK310yCPto20+d8TkozgMOfYGzhX7ih24ZkjBBOY7rucZyJF1YkYha4O1S7s4v8zAZa+1o5J+8DwXnHBaBtYUei37DLqWi+/5XdYTaTdjyrvN5he7t1yXZianFLFC/53Gw7qPWYgGrZxCw0CYHCPoL5mdzbz2/kufDVz5rHSaEa9t63mMBfONfay1pTl99q9vTwcPHlA+ZvIsc/55XgMAqiigwjDn0rmBMxHuTv7e2dl0zTXXplf/u9cIABwdH0/t7R1iJDM/mGddXZ0CAJWbMae4sOPV4bee47QPORlsM7OP9lezRi0f79/WF5yKhfuYv9bruD/A7yj6wnu4xsxjA6UeE3Qln3tmDnI/85OIHHROs6+tr8oWyQx0nm+7jPvMejR4yD3ObUjfvW5ZB+yJBgAdOm/dWgAnqT3q6iNdTm1tuu/ee9JXvvylNDc7q2JVOCgZPz79p/tTzzL2wCRSxMT0tBiApHHwWSUbM5MA/OeFNLSZ0+wf7PlOW+Lx83l3Ids3/+6LWwLzAODFPX4Xfet9CAOmHOjrS7d+6v9K586cSQs6O9OB/fsVPmrFU4ZpQ+SvqDYsqxmAfp5yXHV36+Dx/9WeMb470d+f3nrzb6frrr9eh6EONJL9c3DNTAlIwhAh/IjwgNB947CkMAb5Tkj0y4GCMYVxxO9ieixeLOADxQkPKYYsnn28qSp9K+bNXKqdS3o+rB2ULgF8mdFCe5w3D+XMRrS9VFRfXbt2jRgEPtw5FFB0XDwBxZf7uIeDnYMW5iLXwYKiXyg9Vt54jxN7c+BwCAMAAmChuDtMg8ORqqEDA+fS+vUbCkNFnsvmZgGAW7dte85TWRfGJfn5KCgSXvd6GWco8RhmGDAom3ys4CsEajby+KDs2ZBHro8//oN01fOuzuwDJIxBSxjtYclkBR54PIOzswpzevwHPxBTxkwrPNCMgSvNGtxkPqHQwAapruJqD+u9996brr76agEi9eVSsKiyVxmgwHmXDFpjGDK2KGRW9DnYUVJpm5UvFOEjh49o7jB37QHlOYAJK1etSouXLBaDRd7xycl05szpND42GoBPzmHCmA0OnhegNTmNcV+fxsciyTdzABnb6w3bjTlB+81q430oYfay2+NopZE5hVxQcmeyQck1zlMFo5Xn0W+UL2SsRZLDUwBWbWTH2o3QQYVoZNYM9/OxQea5z3UOARboTq8zIwJF0qG4zFPmtDzRDQ3qD3/nf94TBg4VrKMiNW1iXRCGSl9Q5tlDWK9t7W0CBfke5hyAjJVyuoYBQvuqWUyMKeG+Zk+YGcE6B8SLXFwzyqdGZbo1a9coFxrPpb2E49pQRA4YHBFSGkAH4Dntf/qJJ9KmjWGs8T/rhAJAFNRgjfAeABWva8tD1Yw7O4N9lllsGLBUCAeYdD4m9jlyFCpMdK6SvvKVL4vZ2dOzVE4H2mED5KcVAbEyzbWsN4ekAmaaBXjFVVemX3nzWwRi4Swgxyr7JB56AIz1GzYUBVAYa4G2qyKnpwFA9igx7Eq1aej8UAIJFJs2AxSENzJWGF2sAWTGmmDeGSBlDzYAaOYS65qxpP28WyHAyH2OJgajpBowt+fe4eOMBXOHde38h+Rv3Lx1i1ghclRMTmksAPd4TzWoY8MKY2toJHIWlmvLFMFNhw8eTstXLNccwdjkw7hzVvKBrbW4e0lhhMHaYT7qPAMAGos1wgfGJG3FGRE5AZOYZYR8a+/NRSoUapeZ1zgiXHiBdmPIK8dYDglFvuwZrv7pYgYC5hW6fUTsb69fg71i7s5VtI6d147zAjkj386OztRU16g9s2fZsjg7yyU5JKgC7L0NucAUYU1PTk1q/1RfasjwldL46FjBsmXP8p5PX+yI4voCOMrMfrGWZ2e0hzB3nMeP73HYsMexzyNP56azoclZ58qO7OHsdwZgWEecIfTfSfbtGDOAJCOwXJcOUPl6aYTUGvwxiGsgCblaHzAAaCBpbjbYzjWlmoLdCODbs7RbwPaeXbvT73/oQ3Ksse9RNIdJcXwDMiYAACAASURBVAgH68qVypFmBiDrCpmZ7ej1JL0qsyB5l1lYAIDN7R3pA7/7Ic21CDEPcMNMUQNGnj/IkmfFXC2LjeWKy36H5n52llpnUy7Hzk6tfc4GrhGIQRXgiWDQWUeiLax/h5kiR8YLPZT7GUs5cQjRzYWGeJ6rURuwVCEbihadD4Yp7TPTk7+zjslDbccU7aHvDpmlr2bN8xttUBGaDN6gb7Y0NiktBXMH2bO2zNQCGOVaVXnu6CjytfG7ijWMjGjPQMbO/4u8HL7sPc3sQucjNBCIMx4AkL4gM/Zo9jfa71Bhxt79cVguMlGOu7Y2hZgvwpmRgSEDSw6D5k+egfwcRq+Q23I59uycIoA+VFfPdjirQVWuN8ikKIpcbM76F//mbGhuakx/fssnpEM+/dRTCiFl3jMOYl02UJytIXR48p+eP6cxbkYfm55Or3zlq9L1L7lBTjoAQApQoTtwDXs7+R7JG2kQi7nHmLLPeL/0HoFcbQ9YB/O54DlguZht6bltZh/jyvPZQ32ucK0BOwOAyId7GGuH8NsxawcWMrBDnfaz16KTe4808KjrcsEm2zJmgtsxaz3eTEfvVe4XbXaoPnKhLQbpbf95bQhInZgQAPjVr3w57duzJ+145ulIq7BgYTg+yPV96pRyNOIwpN2tHR3p9/7jf1AO92obUfpWTiPivUaDcwE+9EFEgRxRVg3AWie+AM2af+XPiQTmAcCfk4G86LtBnrxjx9JfffrWtO/ZZ9Pynh4BgDAA7bnmEGloei6BLocFG6L/lFKc812g9KAU+GBEifBhH+BTnSpo/tJbflVVoOQlhClVJMovK7cSxgAsIVXvamgo2DF33HFHeuUrXykQxEwmjEHeISZAd3cYYbkqGcoByVxhD5GPTwYxOeRUvj4qyAKyWWE1SwHFF0UQZQfFjP4Z1CPUFaYAhiUKGP3CMMNY5XBEyXMCYxREjAeMC0JznZyeIhEYSvyGskDOMjMxOHh4LkoY7bEyzu/IdfDceVXo5FAVaJKLTaAgPvaDxyMElcImmbI+OjYqABC5oVRgzBKGRp9QEjE0MbJ5L/1QSNzUlGQOC8NhBj6gFQK4NkIAsUJghKni8KmT6fzgOYFiGNXhKa6k7Y89pv4FeFwSgAFYhQHKOKN00E+DOxhxePTpL4qS5xDji6LbWN+QSrUB/nncVPhi40bJgn4A2jA+NgaZQw51o18AURgBkh9J7DOLEPYkz7XSgyKAXNetXy9wRGA2XtY0J+MOUE9rAZZbZTYdPULY57JUysArYbb0zXmNZCDB1sSgHzyn91gZ9PijNDoM0mvLLELl7Mr9BrhC+V4p8Ggitbe2Bev0zJkilMgVPRlDwBPmZYxnGGT8nfFnHAzo0x/nYiscBdlAUUg4TNCJCOFkTAywBrNsTuvEBWQMuiBD3sM6pM+sbZ4NWMcznTMLpX3Xs7s1PjYmMTZ+tCgJDGDE4NAr3sv8oQ+wapUmIDssmF9UaIYBy0chajOzAT5eEhW7eRfyYPwAyfBUNzZFCPPhI1EpOd5RlsK7e+eOtDkX+ND+2NAg5wRr3Owh5zdkfL0f0d/ly3oUhg67mbGGOaXcbI2NAiZpz4ED+xVOj6EBCwgA8KEHH0zdixfnuRl73k9iADK/zB7wOsFQNKuCMEAAQGS09Ypt6Vd/7dcVOoXy3wnIVV+ncYVluXXb1jQ2GkwW+kZhEOY9ADf5CdnbABeoxs6/AQAB/mBIixVICOjYqNpbnXMMRwb3ef4zLsxnPauxUeNBm5kLDg1iDm9Yv05VBxl75jprw4U15GA6caJgcjHeZhEyxxkHAMAOVX6PCrgqBpXZoLSR/71XGBghrJXwXIU1z80JADh14lQRnkhYKO/2fsV9AGK80/IXmNIZjMdyKZL+U0QqjKwo4sN7Abb4IAvlq2MeqxDOUGaARkoE5pfBFfYX1pfHPQzrYf0b+RmYd8oBxgTnxtre3mKfdY5QVW4u1ar9BsBglYh1AohT3yiQ6uSJk2nhokUFwOmQQ841zjQcUsxfZFMdnswcoU/sITLim5q0j5hth7z43Qa5mSkGsxVKOzsTeRYHB4s9hDkCmM5Zo3yOWadwDj5+R2asb0BJinAge4dImzHmM4TnMxfpsyuqcr3GZnBQ68SAmR0NYpidP1/s3w5tFvAEaw1WI8UryrHfIFNkzR537OgR6V+snSce/0H6wz/4A6ULAfQSUFEbAKBSrBA+V5X/j3Y5TM8gh88TvqedzvcIg7yta0H6nfe8V+smGNBRTZf5x/8KFc85FJGPwMoM5guEyMxM9nfWOO/gfv5usJDxqg5TN4jPc8ZGR9PA2QHdwzxFZqwV2sJ1Zr+xH3FmOcKDfdigkIHrap0TGVtfcRg5cnAopRhnw5GPkn6oKnRHRwHYVRfF4HfpSzkcnT8NwiF/cvByr6MNSM+A3LiGdCt2uLCXIQfvD7QXVi17CWvW7GQAVfpHW+1spg382wCl8sfOVZQr1AWHnGqCdnCdQVYDgvQRfZK2mY1HlW7uZ9y4z3oU96j4VGaaMfbIVKzVfKbYaeEcgmYa8oxqkA/ZMW+t91u/NDOZtgaYAqZXSbd84s9UYGp/X19a2LVA9gfXBphI7tII94U9OjJ8Xm3sIB/lzEx6/et/MV1z7XWpvqFR5xhgIWe4zmxFesxpzRi8sf3iOc/Y2IahH9UgD/3wd54PliX30EbvD8qLl1ntzoHp8GvZOrnSsteXwXsDfAZIvYbcPjtTdZ6i/MaA6Q/miMPmDRb6/PJ6NrDHe83wZp6YNaw1ORZpP3iW2+fnuH0G5uiLGbzkLL39M3+lM/nBB+7XM7sXL4n8ryr2R17O7lRXH2H3y1auTL/5znfIkeJ5V20nMmfsTLlQ9jVrijY4BRLj5DPJjpUL1bb59178EpgHAC/+Mbyoe8BGLGCuXEpnT59Of3nrX6QnHn88rVy+XAAcDEArGDJgaoPpUg26+JD0s/iNzZuD3jnFLCTfK0/a3Fza+ryr0799zWuCDTc1lSikoTxMba0yzHsU+kTOhecS6fKsPblaoKp9TUeeLh16NbUC+jD8DQQYzIMVt3lLhOXKu1aZTQ0oVuPBsgOw4jDE2ORelCQOLQ51lE/+5Hs+9AsjnhxYKKkc0ChXDuNUNcjOTjHVrIDTPgwBe4O5B4YFICbKnYt9cLgbhOF9HKTIAlaR5W4GWXjuIkSAfqJQ8ncATYpWOJcIhg6/0y6e81xIQbAGeD+HnRP2YmgyVhz8GFPOX2RWgYCkZ/ektb3rIy8jTLdyZqgMnBUAyD2MB21kDhFadenmy/QuGQGwqOYqYpCgHEVi+lAO6B/jBWOQfxsEQpYoyGEwRuVl2ohxT5sIv8TQdZgpv3P9TTfdVDDsuI6xRHEljw5MJ3uvCXuHmYgyLqM1t5Ux79vfl3rXrSvWO88GhHzwwYcE0kjRnQ0v7TPP7NB8CrkHMzXYGWMK9RJoXplNs5UAKhkbJ3Xm71yLUcD4VVfMZfwdGg1AwHUYUYDEgGqEtxhcoY9mQLGOkZNCEnNCcsA/KFSen06cX80WkwGflUUnImccMZAAcA2+M0dZB05UzzNccdH5He09BUxVVenMmJyeifxsDh+ij7CnWCsAFcXeUVurogK0R+wkgQMlydihsvJGZ0DTIU/cH6BzrdYsALG+wzCYoSJnhAiF0h17F/n41G6Ki7BPNDRoj9i6ZVsRwiig6uzptISK43l98VzCjAHf7XVHDsjdewr3MU/pGwUISMSudx4/JqOLOUbycub4o48+ourTAlUrs+nTn7413fm976UVueiL85/yXtZpdTGdn6SgOj0D97B/UoUY2SxfuUJgAKCqWJ5ZcWd+UBl4/Yb1iaI9NtgAijau3xiFeMSWPq65Z9BcrM/xMa0lgYbTVNod1bvEKJ5F1jNiPLL2LSOH8zImNo4dMu8KzTgHtm65XFW2WVtml7LmDHywjytXaAaSuNfsFdpw9txAqmtq1hhzDSwG/iSfkY1Ws4DFEiKnV7mskH07YzAqlfifQksCOMc0F1izADNcb2BCxnypLEObfgGuYrwhJ0w4O5EERo6PCRQEINqz59m0bn2vgFVy3CpfWFub3kv4lMPa9cxyWecWYBdtYK1gmNMmA2vME8aJ33BM0B9AIctJORkXLSzCvfldOkBTo1g29AO5LKCQz8ysUlEYkOlob1f7HGaKc6KttVV7DP+bxRRM4WAqO4SZ9YEzhXXH7+xffOgr/abdDr1jr1LOvUULi4qpzEf2eT6MNeePAWSDHwYtxDrt6kqJEOxc6dph1M65SNs8ng7/4p3eu5hDp04GU5jnGiDxXi8QPTNbmYvsjzyTteUcnE0NTWprc2ucfexp5wbOpq7ODoHR2x9+JH3mr/5SBUFw8LDXMQ/RS8jvyhzzOjfQxlg7H6z1LRv29NVMcaqkLljSnd7xrpuLM0N7QlUKBwN7zvNm8Ed7QGaO035VJc9goEEDs6cEth88WIBaLmKG849ryIOJTFkHtI890IVxzH7zmcUcKaoI5757rXI//eYas92QhcM46YvXInNxfGIsQtHLUUHaoJ+cezmahOc4GsAAG3OAPhNeyvMBAJ3uhecDzKLbOO8hcy/yedZLl2O8mGsuBsTYmKVIG5E11zN/vNeytmkL89DsOuRKUSL0CT68G2DQLHPutVOOd9AOA3mcl4yToyPou4Fj1gz9szx4NvLgWXb+yEHRShqDivQlO/0MutopxfjydwOiAq6qGKT8Zn2PvRwn8t998QvpoYcelI6/cvkKrW/pOaQDaCEdQBTpI3/k6EhUS4fNikP7Xe+6WYWp2BdLSrmBizacZDhB0XkIK/Z7q4FK2mFd02xj9jquRf7Of+jUJi6cxnxALt5D+RNZckbwHLPq6IdzJbPW+U3zL+cTRM5aD5nhbLYe/eM+O8i5D9mPjo8FmNzcrLE1c9bOCf7kO54pIkBm7RpU5F6da5mJbz3J54DHynqjgVGDdLRTY2egrlJJf//lL6WZqan01b//itrcu2ZtMNlxJJ06JbY0ZiTOoOtefH160y//T0qlcKE+1Q5Sn1Hul53ozHv2JORE35GLHQl28l6o9s+/9+KWwDwAeHGP30Xf+moAcHR4WAzAB+69N61asSL1nzolg8XGgg6IvFdb6bQ32IenFQEOHRQyK9Xc+6PXzM7NpVW969Mvv/ktBciIUhjersn09NNPpa2Xb9F9hMqy8YrBNTlZ5DOBPs4mzjX+jXZXJ+OmLShPJPYnxJDDEAUIAOnM6X4pBY899pgSxhMGyschI/aMwiaQEpc9oLSxv/90OnHylEJqfXi7nxj9eCSVvD0nUqaNKJEubKC2U/QgG6iAEw4d9HP40+AgSqY9gxxWKEQoxitWrojky5m1wjUYSzDb5IUsBasOhZHiJFc973nPsSlL4d3meSjpYhVkjylgLId4VExcICWHa5VDpFRKd971/fSSG28UiIDyxphhFBDWWOToAszMrNAHH3oobbtiW+rsWhDPITkzTNCjRwqjxPOHMQVoQn720BvkJIxTjJe5VFSeRSniHuSh/IApfkMJR9F2NVjPW4XpDp1PS5YuTQ3k0skJy3ko1wNkGRjzPQBSVLt0GwG/YMHQTuWGA9DKbKxDhyIHZln5/+YEIvGO0ZExVXsMRRkmZ1nVCHkXYJC85Dmpt0KH2jtkoExOTOr5zDszDjH+UJgnc748DGcz/WxU8E4qtCnklSItpZIYkQJn5bWO5zKmViJRHJ0jEbCRsWc9GQxBpjAbMKBhwgEgmcEAkM9zGQvkqGTlCxcW+QmRhQECgGMACCr4OUeXDXSAbNpZnX+U5/afOS2F0sow4akGRem/WIVZMWW8bHTb6w5YAjiifWt2JtXVprS/L76TU2AuqrFaRjK48560d+8+ORbIuynlurkpbcepcFnk+8OYQEaAU1yHTFnv2muag0lN29hHDDJQ9KOxESAmWEvIdMGCCEHlmbAYr7him5R4AMDbbvtMuuvOO9Py5cu0Nyv/aQ7xUwhxLkjCdz/pUw0AEioFCGcA8N//zrvllCBslQrZrA3Wt8LJ164VM9FGCwyNVStWag5i0zntgxwbYo8Oyjjo7IxQPNo0MjRUgN0YZ1NTM+nMmbNFbtfYV/uLfFvI0GkYmHMYUVzD/nLppZdkhkDk6mKuKeQ9s83NdKwGAJk7tIX+DgwOKgSSPZ0P4+dw7DhzwonFnOR/ybSmpgARuKcyN5vOnjkbVYyzoalQ5I7Oojrrmf4IoeV+1idFPMhbRtgnebyUA7SmVu8w+290bCQtXLhA+fHYX3p716ot7HPkVuKcwPFDDjP6ieOGuU+/XOwEOdEHPxPZ0S+H+jP27GEAodUAYJH7jUIPGYgjhJe/M0/N3OEc5R0uuKCQsLr4N+tWgLcT2pfKutYGcQB5Fe19/MmaYP8xmEmbOQ9pM2cYYJhBGjsKAI5hUnovYE5cccUV6q+ZhHYcVTOvGQf6uGDholRTW04jY5GCgXfxYb5536FN/ObcfsxxfuM72kQORarG82/2QIAOs51dEZb1whg57YKBITmvJoLtWtcQLBiM+lOnTqYOqrzDsj1wMN36qU/Juda7dm1UNM05AFnr1QCfQT4DgF7/3h8MXBgkI31K1+Il6Z03/7Z0Is5E61G02YATc8rOIb9DIHuaS40N9cqhaMDK+eeYd87ZyN85s5ij3Ef/2ZcB0MbHJ9LM9KzmH3NDwPKCBdI77AjlT8aE72mLw0rpnxyJOWTZjkba6Iq0XG/giue42jPnLGlmqApLeLVBTJ7H+nFOWOYRf+fZdpDaeUpBKIolwQznrDdLTdWnKVAjwKqlYMLzfvplQIm1sWplVJU3qMlcVkGsJUsKkIF+GtQ0AKgcsNl5wLo0K7EaZFKUzfHjBRvZTGGDPku6l4jN3LVgQZGT0AUe2CMMvtJe3s/YMr/NqFdbSDegvHwBbvqcjXDd2DMNNDmklPGwjoBMmQu0k3FgThE+et9996YHH3ggbVi3vnCqB+syAMAoxDWexkYjbzFgH2zc3//9/105OdGt66Srh4NQDjoVeyHpQjhj6QfpbWDcM3Z27htQlrNnYKCIOjJL1IAaY0wRORc/8bnHny60ZLCT97E/03dkwjWsR+SJzGgL33n9WMeUXpjBQsbTgLbSA01EKgb0fBewMUvaZ0EBVmWGuc81A9zYHj4f+Y6/W8/mWjP+fH7TVvZ5t0v5eykOMjQsfej7d92Z4CV+7KMf0TUAgMxpUuEwR9lzYR6z1n/5LW9JL3zRiy4oAGh5eK/xvPC8ZU9HHtV6pIFQ7jHYetEDAfMduCASmAcAL4jY519qCRgAJGdTZWYm/fVtn0nf+uY305pVq1TdkPAclA0n8gcAtHHJYWAljOf433zHgcqB/+MAQH7XoUP+vYWL0tt/6x1FZVQ/m831maefynl6Qhk2UMVhhIHOQbRi5Uo9ywmaDx86pJASNmkUbhRP0/SPHT+W2trbZTwBTvA9+Z9QYp0/C8WLAgp8eA8HK0ogrCEn6fYhOD4xmb7//bvT6173enkfOSh8aKLIo9QABMgTXhPVbWk3MlmIwYhygkcpg0QUIiF0ECWBj5V72iFAbePGDIZGqCHyPXKUHERLI6QoJ96mXyhwKFdbtm7R91biCAG+8qqr1Aa+U/GSzLjbt2dvUSzDfUGRQPl2+CJt4WAHKH3o4UfSlq3bxHqjPW2t5CwcFTDxwP33pauvfr76gSLJu5588inlxXPIIeygidGRdPzYUV1j5pDbytjRLwwu5pMZggalqEDc2taucA/aizxQnq+88kr12YYvhzhzwfPHyhWGb1tnhyr1SVEaH1c/qOzqCtZW4Hhe3/79+l5GGEo5VTzr69PeZ/c+5yHMXlbGee3a3gBuwA1KoTihoDk/DyEs4+MjSmaPXJ0XzOsDhR0vvNttpdnVkQkfpYiEwy9X54IHhJbRF/qPIurKiGazuEqtvLfZ++tcVzAxZMDkcHJAJRgQ/O91bRaM2K4zs/K+u2CK2bXIhffRBhvWBuoBxFhn4cmnSmKE1dv44z2AMmbyVivWZ86ekaysOBucU1GNzLDhfuReXQXW7wZUYC7ofsYwzaRdO3YUoffMTY3pvn0qAiLmwsSExm337me1HylUbXBIzKbHtj+atm3bWsgRJReWLflJnU+R9cP+yV5gEIWx5T2Afax/+gHoRniTwzlpM/MZ7zNFQDCO/vZv/yZ959vfjpCUnEON+VwN/DBfftqnGgAEAJqqAgDf/Z73aH5T9ZqE3TC+AOpoh9eEw8AIHV3XG8A3c/DQwYNp8aKowtrY1CBGXYx/q/o3Mz0jkIR5F2w/8h5NpNOnzxRVmJE3BpX3b2TB3MKgNKubvYD1RW5E5zpirnGf89XyDoeL+1wyy9cAJgBgiRBAMxlYCxlkt1Fmg4g+ch/XOoSTdtBP9nkKMogNkHNyErqGgchcPXXipJjsOvNmAAzP5Dyvs2lskv5H9Uzv6cwh8mGtWhXFJVjvMKGRDYUTkPt6KisSvj2XBEAY+KWd9FuAZGbasBZoq89wFxERRlxLXrRgAMY4BvsTUMBsHgzrpuZgRQr4yqwYVWstlwTasfc4NApWHPJAlmL8EYaXDfBBKs2KOVwj8PTI0cOprj4qj3Jm0fZrr71WbTUDuKszwA4XLxH7N4fusvdjwPOJHJ0b9Hf2LaczoF1mN7kPAuEWLZbxyTlgVjHvcb4uAyXMYbOz2btwSoldNTaezsMcW7QoAGWAXUL1M+vGLDRkb2cEsjM7XVELU3EmtHe2y5DnAyN5afcSgcWPPvRw+thHPiLjmoJVMs5hSh4+JN2H91pnou3Im/5WnyXWI5CvAXQxX2ZnU+/GTenX/9ffKIqFGawx+OGzQGz5hQv1ftaj9JzamnT2TL/CNp27jDlsWbGnA4zRPvZAp3Mwm5DwzImJaYVgs84dHsvad/gh7WRsDF4hH9a6wxdZKwaluIezjo8BwJDnqNYDcnE+S/RFGGS1NXOpthQ5fl3ozIC6ndiO8OCZ7MUG8ZQ6oAanVFSfNuCpUN+REWVnRB7o0fTPAA99KvLCLViQpiYjRyVjRvsNOrJXGuwWY3F8XPe5IIsYSqdPF3oqckD2Dn/mfTyDvcHjY3Ba8m1uTsNjo2Iim+FnMN0hocjA4JTC/jNYxncw6djjAP2tK9MGs2HRMZkD/EbbzWJzahCzOZEN71m0iMJKNelv/utn08MPPyQ9bNOGjRrf5wDOdjktSEWArgkASN8oAkK19Vtu+XM5RXSmKZKmTgCgdHAxW2vVXumAaa6oEIzMrNd7PfEna5/200bkjfwMKEsnhWGdq5h7/zNYakcT77Y+b93O4eDIm72MZ9FPg4zWUfme5xposl5uUI13sG8wnow9cqYfBvi0T+UciGarWV+wXWBXoaN7tFfXRqEzndvZ9nL6BtYfbXLoMOmWiDxh7L72376qiuX/5WMf1VxesSxX4h44K9k1t7Rq32EO/6cPfzj1YL9dYAagZeu9lL7ZnmWvRi5O2WSw1NcaNP6pCtf8j/MS+AkSmAcA56fGz4QEyOdVMzeX/u4Ln09f/fKXFQKMAXf2dCQYN3uAXA7/fwAgmycHtmnwP6mDbPzk7njb295eeHe5lw0XBXTHzp1iunDQwJrgALIH/sEHHwyDJnupOJQwijE+5C3u7FKuL7MZYLVgmBPWhnHuMLHZufAE8lwO10s2btJx5BBbNnoVgNBBlQR2GZDAgHrqiafSi69/iZQbQB4bDYQ+VYftYrghN4wlQv4cjjU1WxGARRsA5wj38+HjMAX6CThIOJsVsmD8TaczZ08XiakjpCto6rTHjAgbJBxWtEmVYRvqBYAAdmKUMl47MxBi5ojBTLOmzM5CkSL0SyzDlpYiP5QU3DEUkeb05BNPpA0b1qsdjNuRI0cFxvauWx85wwixSXOpo7UlnQCYbWv7/7A2MbYwIJyc3YoVbeU3wMdRimtkBijtpX8AFTJwsuKF4ePcN1bAGH+SdNc1NiTyWkppAqStRMEDlH4Db1bexAqjIh0qC+ETtSWFrAOowTxxKC/P3v7odn2nXIcoVKVagcQOC9MamiOENaXRkcjRxTw3IG8AwzkArdRxHyAWIaazAAwC7qPCMrJC1swBDB0MFmSA4cV9yI8xAlhjbSAT/k0/USBRguk37bAnGQPCoe02EhSyRshmQ2OqgVmaQRE/n3eaqepcbtWeZcZDlX0BDyOFvRJ1nx04q3VG37mf9bp61WqtVY8B8kMpLkJaFKoVxr+LRPh+gwDer1hjZuJwP6Ba7dxs2r9vr5hjjN/Y2LjmBXMVtrDv5TcAxeuuuy61tUXCevIR/eDxx9INN9xQsNr4nvBenAzO6cR+xBygbw6DpB/sETAAcarAFgaIYVqYLWZ21dIlFFNKCrX98pf+Ln39619LVDkXwAMClBkiAFHOu8pvNvx/dP+tBgAB4eTRn5vT2L/vA++XwXT8xMm0ctVKPd6OC1fUDfbWnORBJWPSMzAfkNmiBYsU0skYnR04o3lEfzx+ETrXHkBEHYzXlEbHxgXWODyX+cH9zBGv4aja2l3kKcNQwrBlXACx6MOPhmd677cxY4arjSMBNmJIB/MBY5aCOQAvZkNwhrE+lE+LvGbTU2KaBBspGBLkbANUps30F6cKBgPPGzp/Ph07ekyJ9vmNBPQAAvSF59Y3BUuZ6+0oUXL7oaEAfqenxQBkDdMP9mvPYYxcQIijx4/rfhsuDvUz8Ml7eQ5GLB/kZHAaA/ksYNiCBQXTRaG1hHRmuVSz5wyoiAHS2JDqG+pTX98+rT0cEozH6f7Tej7sIFIqNDc1y4HHGFG1lX/T3tY22FOH5YRDfhjkBopoO39nnuB4Y3yQE+PAXOMDG7W+vrFwoHEmmGVrJwPXsfYcNmkA0JU2Ad9ZN5YH1/Mb4AXzHFCHvvp3M5b4HDxHtAAAIABJREFUbWDgbGqsq1ckQTBez+seZIDMzKBD/mahV+d76+zsSuOj4ahpaWsRqEE/B8+f03jUlUrp3u/fnf7owx9OixctjDkFy7KhIR04fEjOCAMFXuM2zh3BwO8Ggl0kxXsD8+eqF7wwvfGXfkl7bLXhj/wNmDOfDNqY2cdcZdxI9QHAz3ow6Ga2kBl5yBwZs8Z5t3PFzc5WUl0Z5tio5j66AuNNH5Gh9RYz+R0Kyu8CQHLhOIMoZil6LFzR3g4Yfmcc2Ff4O+z3lavIYVqWXuYUK/zmXK+ubEu/rXs+tyc0yYF7duCc+qbcnu3tkqUq6tbVKa+155MA2iqWnBwWOCZzpIVCwDP7nr2Wd1sXNujIfsM+S9881g79dKEpO0u51wWWmB9OCWLGIPriyPiYAEAzxapZTQawkDfvNfDK8/kNfUlOjlIwoZhrBv/Yw5mD3u/NfGPfQ360lbXiYiP0D8Zz37696R++8fX03e9+R3vG+t51BTOaZ8AaBQDk1AMArEkBRAEqsS/fdtvtcipOTpGvPFIc4OBl/EipgGOFXOG0C1aawNiWliJHJf9GBgaxzWpk7hlsNktPDlhSjoxHbkbLQKBbBg6RE3/3dw6h5nszIrkPGTN32HuRG+/gd+ce9ZqS06mxMRyJSiETDEF/r/Ow6iO9a2pK19Bvn8OKbqkNPQsHp59hMMx99LjpOpjtXV0FU1hrMDtHpsYnFE11yyc+oQrm3/j613TtsqU9WqsHDh2M4m3lOo0V/fz0Zz6T6sjtfQEBQORjm83np/UDZIqu5AgY2w52jotBmqvE/0wY8fONuOgkMA8AXnRD9vPVYHny8OxXZlW6/TvfuiN98XOfSwu7usQMO3r4SGGciBXxYwBAHSaZscafOhTFYhjW5vnTPueHh9N73/c+KVAcGLDEON1Rwsj3BTCAccCzyIHEQc61hNmRePyyzZuVm0gexIWLlA8NIAsmytYtWyLUFTZTU2N6+plnxCyikqsNASkH2SN1/NjxtPmyy6IK8dR0cQ2Gbu+6Xino3E/Cbj4AQDueeSZtvuxy5bQwGElYAe1G8cQwkmIE46W2JIWH51MdCwUEFgf/86F4AMUnfNgbfEB5uO+++8QC4TsDIjAoyLuFjDm0DLrI21lULd2Qkx9HQmMUHw55qjTC+qRIB15Rrt+1c2fauGGjFAxT/BlHACflU8ohYCi2YmSgRBMeCRtxFG/saDo/NKhk+oA3W7Zcnsdlsd55+sxZVTmFWRSAclJeMEKeUBIYV5RS2o/igbLOB2OU8aoGPynmcPnlW+TtRcnzoaziCsuX63p7ODE46J+TMps1drL/lBiAGPY8m4I3zHnGjXcaQDEgCwBIGCRgsud5zVyN5AY4G2EktRqfJ34QRWX4u8NLBACMjhYAjxh9NcFeFWsqh68afKYdrspsTyzjQS46QE7Cz8jbiby5lhDxYNaFEouSxTsB+5gbBjTJDwmbtENJ3SdlADCvuB4gzCF+9Jt1yPOYgw7psXJI6CqKNh+Mc/qAEmsDkzkECMf69Zw1w0g5P6U81SSqGXIPBipjx1igBGPokESae/iddvEnhowrhQKiIpsICb1U85Z+8r8Yajlno+eCQ8loK8DziaNHVOwI5dQJtJmrgCIAuLCE7AkHhAfsCyZVAGyA9q945avUNtrNvcwT5Gt5s+bYv+ibPcf81n+6X3tY1M8mjHUijY8BmIWhz7XIpLOjXTnmGhrq5WH/ype/lLq7l2hdA/7yoT82Hgwk//cBgAFQM/7kFHv/B96vMT185EhaCfhaX6exO3woijNYCaZtMDQoTgHQh7G6d8++mFcdnalrYZfOAAzBKBSS9wzAppyGAfARBul5qgWnCL3mE+yuODscOmUwl3/zLIMNjLeM0dx/A2HID7kbdPAcdYgbsmGM2zraNU58COlkZ/fzeLbPNu8nI6OjChnlPZIv1apPHBeowPwBnJOxCStjZETtQjYwWXgu7WKfBAw24wsGmnPF2eCCFUiIodbQ4aNa7x5PgaFLuwXU8h0MSufc433Vyfj53Uxoh/SZgSXDB8N5YCBXpA/gnn1XOT6zrFlv3j94ngs9IEvC8Hbv3qX7AUi4l3FnPWEgu7AUcwcwhHFjL6G/nIkBbMwoLQLvw+Biv/B72nMlVzPPCJl2eNsQYWdNhHRHfk1XT0XOMO6YZ3KUzcwUDCufrQ75ZN4DFpohzrw2cGwgh7aYxez2ITveNzvDmp+RzLkPmSAr2sN7GTeBoqdPC8Sl7/xd+S2bWpRTk70DMNX5lQmd72hvk8H+7X+8I330T/4krVmzWtXpkRE6y779fapKzx5gPYE5/KMAIPPHYDZryNW/uYd1fv2NN6XXveENBWPebCTG2KxFp9dgjhvIQLYAf8x35zRWOGCOLOC99MvhxnZOIF/OD76XAT09naanAtAzgGcA0HKkTQ4/dRoKM8zph88c58BDBt4L2Yt5LvqLmVSRxmEqlcq1YsHxDPZZAHeez3ynPYy/wXnaZIe2QSHkytnZn9efANPmqCjONdzPXKVdyIuxsmONa2DvLVwQuRNdSIPfpVuWy5K/nQLMGdqE3GgTbWVvxqnInFNIe2Y5WkY8h787H6T1Hr53jjv2MzsCmae8V/OxqkqvnJ059Qvt8Tkpx/mJE+oz7aNPtJHf+ZO5QH9oF3/yOzo++49zgxskjkJFNempJ59IO3c8k7761b+XvNaujirz3E/7OFuqAcDpqQk9Cx2ec/QTn7hF4b/nh4ZTa3u7zhYclGIPqxpvv8gByq/Y2KBxiaJbI2qzHU7OHeo9285PA/xiwWcnm0rB5ZQbtBF5e49ERoyBAVsD3FxvkLCaHekK7T6TOEe4zuPhlBTaXyqz0qHKFEnMLH7GmPGSbpn3BvZhMe4BbLNeQT9xPHIdwCnjYpCZdzKX2aNNQrBTmOs8R2E/CoTPhYgYt9tvu03Fq7Y/+ojmDDkckcfe7CTC1iFihDX2qU9/OqEBXkgA0GvCjhKf+QbEnc5CcywTCpCJAVOP088XKjDfm38pCcwDgP9Skp5/z4+VgD0g5MMiBHj7Iw+n/3r77aBFCnE7uP+AjAGDJw4B5j4fMNVeZn+PEuHwQwMCNh59WIrl1H8qvfzlL5eiw2FMOAhKEfktxGCamU0ve9nL1HYOY3uBOSiphPfCa14oAIqDCIWBpOl79+wRNR8jxN5/DnkMvvND58XiUhswjqYihwaHLMoMiiIeTSlImbX3zI4delZTS3PkSiG8g+S7jY3pgXvvE1BAaLEOj8wOw7BC0UF2MijzYUw4GG2CNi9gqVRWVVkOaIqAOHE58jOAwOEL4EWhCSv0CgWqrU07dj6jtjkEWGEZ2WML0+uKbdvUF37nvQAgyFXe7goGpEZF7+/buy/CI+UpHZZyQNsxHOzZhuqPsoq8du7epQIaEb6xSDInjwvvA6B91ateFXkDVZ2MEL3TCtmV/LMHlz6inPEeJyc3ICEW0dmzhUGI4uEwNlWuXLtWDCWz/egDCr9ZIIwx8qIv/N15nOy1O3W6P7V3derdUuZSjcYc4EmMlKzUGVDjewGAlVkZzgIB52pUBTOABhT3KISi8J0MIhoQQOk0sEFOS5hGPHsw9x+lwp5W2ujKurwHmdsQY57ceOONoWQrd9OoGHCEjytMkBB2AbQDMlLJbVnN7iCUmfmANz3CzwMcVv8yEy5CNMOQ4YPczQ5AeTNjkbEFyKF9fAwyOFQFww8DwExDZOqwYmSFEeMCNbyf+S+GQbms4jCq9pzzbnpeOzSahpfIo1auE0gNAIiMDfYB2AEAmpFDW5AT84A5Ijbh5GQ6efJE+oVf+IViDtJW7r3uuhcl8qR5jwR4ZQ0y9+Utri2lR7dvT9e96EUF8xYZYLg5FyLPQoY2Qg1m8gzCjC+57NJiX2aMBgfPa+5Z8T5xjNxI9SoKQNXhr3/tv6UvfP5zYlCUNGeDocdYYYSZIWXWz4/b9KsZgN5HaBf7yAc/9Lvaj44dO67KsGI219SkXbt2p9Yc2kh/WIs7d+5IN9x4o0I5I9RtSGG65MWCGcY+yZwNBm9UFmVPNNAtsIGiEplJwd5u54XDFb32qsELg3ntbe1FqBL9Z3zZb+WoqqrCapYU+wzvMMDHmACq2pgTwDwXeTYN+jJ3bAAL1Bsfi3WI4TQwkIaHzqfDBw9pPvEeMYx6etK69ev0HPYvZAVjFwCMcRcDr6uzCNOikqcBB1hRrDOH6SI3M7don4DNgQGtC97Hvx0SaMOPtWgQ2GeIjXrvJQ75hYWtirgrVsjpRb+RI2CPAQGn12BNmhURQHtJIDtthVXPvWai9K6PKuMwq8z2wVjlWtrGfkL7AUNnZyqppbVFLFTkB2BMv8RYaoniMDwbsEJAZAZSCaXu7OgUg8oAoNniBowNKDNnVcgkhwsLAFywQAAuACDvNFDmPYt3Ml78yf+MO/11wQvNtyWLFC5tYMCgI3Jw7lzuNeuS9hjMYvXiS8KBVd9Yr/4jMxi0qgBdmUvfueNb6ZN/fkvqXRtFXcTQqalJ+w8eEJjHeV+tT/1oCLD3BsbL/bQeRgqTy7ZsTa993es1bowN72cNISf2Y5xK7JPMfTOaY90EYDl4/nxxJlvf4520k7VseZv1baeS1hxhnOhZ2bnENa6WjYxoC9f5fVzHO8zGlMNxMFiXzFGnBqEvtJl+uLiFK4izNpxjEF3NRdOsWyAnruEdZms6PJl+iW02Hc5hnZHlUuoHyKPwg5zUVLYPdpeZifSL9UrfcbhaJgq1p5BOZv357OB9BpFoq8EIZMO6Yd4pLyZ5haen9R4zXM1KMtDtdhgYss7OvwUcZqae2pYdF8x5nmlnBM+SUywXUaLddkYAYm7auKlgbBooot3Ii73J+SUZS4NLPN8gGM8KgGs2Pf3Uk8oB+KUv/Z3kuHrlqgJ8ZFwBAF3Yg0JJVAGOKrNJTOH3ve/9KgAycG4wLVy8WPllcXTSfljz5KtcsmhxFONoCCY7+4nDm73ekbnBNoHuOd+bv2evQP/QfpdTHNjZy9i5IBD9cugz88DpC8xela6Wz3CxpkciHN6sQDsSeLZBddqAzBh/OU9xkGZ2XzUjzfsWAKDaWwnQ0fqyHQ6sYdYJc4XnOlzc7ENkRDvt+BXLHVDRkRmqDVmT7r3n7vTA/fen/lMn07O7d2kOmwHIfqXcyxkApD2EACfIJxeQAWj9yIQHxtNOR8aNPQWdlPVtm8w2rveoeWhhXgL/VAnMA4D/VMnN3/fPIgEbigKDCFHd82z6i09+Mp2m2t3SpenQgYPa/JRol5CgnAOwGgCkIVYI/D3KhJVuG73V1/ieyelJhb1ef/31OQ9SoxRh3oVnFYX75S9/haju4xORA8Xgwj333JNe+oqX6xDHeFE5+qwwkgcQL6k9mpwxbNhPPPmkDHYYNxQQqIU9UK4TEHBg/4G0ds2aOCwz085MIpSIKKhRSpPk4yJks74h3XPnnco5J+UcNlJm0/B3gAAMQ+VdUcL7KSVFHx8d0/d4JCtz4SlHMcCbzvsAAKywIScOUsLAMNCRIYcVfUYpIC8Z42OmJYeyf7/7+3enm268Uc8ygwHlkbCsyy69LE1Mki8Eb/CwDnDeH6E94WXmu+GhYQFRKANivWSmDsrjsePHpYTQLiXNlqcy8sEQkgoYQNLmSFxeK3ADzyzMFuSPZxYPtkGG6rAlxoD/ARIBcdxvK5goob2968S0tHJkQ0s5YXI4Db+hjCEvMwVsoKiibHOAuvL05hyO+/v2ax7wPH8Y74OHDmpO0R8ZYpFCS2HyzvGDRQcjBOOPsWxvb1MIBu3GSDFLAuYMBvXYyKhyhPGhv8o5Nz6uMXQ+QzMguYZnBjh1nYwX5IdsAIgBBWWsNTcLQOd5zm2Jwskz9dvYWA5F7kqzQWZUXwECXM3Tnk36QV89fwys0B/kCYuVv1eHI9n4M4PCOQ8NzGCIChTI1WPJxUQf6C9zhtx2yAwwl7WgXIMA3gD24xNFjjPuJ+QcmTPfMPJQsj3/CcUFsGMu0FbWAX2kLwAyhGejfDLH2IN4B9fQ7gceeCBd/YIXChzlg5OB61TZ2dXg6urS0eMn0qpVq9V/Awj0g7VikIX5zboTKyozFLkeB8amSzfmML7IW+jrvI8SQsre0dXVqZD5b3796+nzn/tcWrasR9+Tdwd5827nYXT+r2rHTPVh8cMhwMG+ZA9inH7rne/Q2lfbNm3KlQrrclj8Shno5FDifQDRW6/cptQHPCNCKbs0l9hTDeKwd5Lvi/ZwJnCvQqEwYACNqnKn0g6+Yw04FJq2V7NDbTDjRAEww5vAPcwrMc2yUYXcDTTxDK89z21ClmBXNuYiAhjwhJ0pXCqnsWA+VQOCp/r75bwAMFLlXsKb+vbLoUKfcCpwPY4R2sk5gDxhXJshqrC4zo4cllVTOFtiz4r8Q8pZ1xpFKejX6tVrtO/wDjNHaSusGc46p+gQUDYy8kNsYq9H50pzdWzmU0tTg4rgrFwR+QYxEG30cB8hu2b3IDcAJ2RicIW1CrhFkSWBJ8PD2pOoIqw5eS4AgGC5Jp3hONxsLE9NBOvSzG+eDUtcrLmzGTjJ+7CNdoFPjOfAYOpCL8kgmPOA8l7miws50a7qcFT6JVbWgq7UWC6no0cOF8AT/WfPBADlwxxnHnp/Z+xUbKmuLp08dSot7l6ifdhz0mwqyY7q0K1RzRsZeoyY4wGABPhH3lFYPMwV5g4AIPl0a+dS+uLnv5A+e9ttae2a1UVeP3Qwzl7l19P8jzBf/qefvLt6D0AeyADnH+vD/x4bn0jPf+E16Q1vfJPea2DL7WQecPZybmnsMwgSoZjt0gU5z3F+Mnech4zn8yyH8RoYR4600dehqwDIUOWZ7x2WbRCO5zgXpEER9lZAM7+PM4FoD+YE85r20n/k4PyFZlXRbsaEtgvsL9Wm2hI5aAO49vrgGv7Oh3uQh6v0WneQ/iV5hJ5rtpsqd+fQW5/bnO/oZ5xpCg3O+w1nEQxXnk3/eQa6ip3A7gPvMgvX/bS+CagOCGSA3+2zzs0+ahYs77UzROBWXX2axQHe2KixcoirQTs7FwwG8j1zn2cGA7RNez7AjllhyJ6/O2SWsTRw6/yC1ndpo/bGRYvyOVMSw31qciJ94QufF8C0ZtXqAgA1A9AAIDpUZTYq3MIABIj/jd/4TTEACW/vUTTBjHQe5iMOaq2tlgixRXljTmtvyvo03zN+fOi/mV7WXaoBOcafNuGAtE1iwL06msB2kKtBezz40zoD76It1WHBBh6r7Saf6WpPmktTM9NyCNBmOQNzUTDrDwoJzmQNQEIxH/P8K9VF7lVCgFlnjAvjxbPMZLSz0yCw5eD5L0coXIqU0vf+7+8qKuChBx9QdIVyRy9eEiSCY8GyhvDAWLF3vf2d70zlxsYLCgB6L2T8kIv1euREpAw6Hzok0TyMgx3j/N1O9X8WQ3z+If8qJTAPAP6rHPafjU5z8LEBYkignpNz5viRI+njH/uY8mL1rlkTeZ2KkK2SDhs+9jr/0IGUgSkzcJQAPFcm5D0+yKp7PzUzlW666ab0mte+VtUwqSiKQsbBOzE5kfbtjZxu5BorDp8MhDz2+OPpeVc/T0qaACMMhUpUhCQEFaPMRQk4XDlkqYL70pe/LJ5FNbAELT7AnF07dqZtW7cWyiAHooDI/n61R/R9vIH1oSAAPPTtIRE+oBB53gK0CnZQbdqVQ6NIYq4KZBh2wyPyFDu3mwjw+WAh1BiDC0DRHlkOT0A1gFAUX4dOGLgl/Iu/q4pjNh55D/0GIL3skmAYYfyifKJsongSmiwGVkM5jY2PKi8hhhwKAeAMh5vCeWZmBD4CmFB0Q+HUVQojDA8OSGQbDK1aVf0FvCGHGpUq8chyz/DIaDp3bjAtXxkGnjyUpeeqMFpBRH58kCXzz7nTrMDSNgwzwg2Zj76eewi74yNGZE0UP0Gp5hoURQOLYaxSha0xwAjantleBsKsOJntZ4PIlbCVVLqmJh3Y3yfFmCq+FDZBeaD/PJc8V/IUlqL6J21ZurRbOQGpBApwfW7gXOro7NAYKjSWUNJKRc+g72Je5Kp1zMP7778/XbHtCq0JPKrMRzNEDeYAojN+Dvf1/EdezFXmNPnnUJaDDBtJ9quLB5g9iQwNMDNmGGowbVtam3Ufc5j5xXU2egBTzcgUK6ccYcZcjzGMcqjCPiXyLgabWKzO3rUaI0ByDHGzfnknH1eIxWiAFQeTkiIqMABf8YpXFKwRngcDlgrdVu7oj4tQqOpvBSfAXPrB//NE2nz55gLIRMYKKb6E6r7BjuSzY9fOotoqfQU83LuvL63p7RUQJyU8h5CjUAs0nQsjkjnFO90WjBcA6EWLF+VwnQjFpYgRBiAfnkV7kdsSCg3UpHTHN/9ReVpJrs2H72ZmIuSf8QvQuV330O5qENv7bjUAaMYZ8x+g7ubfvllMK+S97YordAvyOHjwkAqWOJyMNQ6TdNmK5UWuOMZGTGExtqI/Ckerp+ruc0Aj7XK4Lw4QG0tm5iEjs5bZy/gUazLvCy7U4ByI3Ovqt2ZuVYeKI0vnMeP97D8wvusFRkZqCfZGcoDagcD+7+IHDhUjPyRrF4CIXH8YgU8+8aTOGr6HDUSfyTXLOuOMBYDAOMXpYQMeo5T8e2Wq0GZGebC0K5ECAcM95+hE9jCPCddHbrApFCbLE8UajdBLM0MElOncCCATWWp8Ozp0trGnCqgSgD6ikDtXaEUuB/YH84v9C3k49NFM3mNHjybYl4C93oud6oJUGBiUtB12FCAZla1h+nImCuygsENzU6qtKaXJsQntjfRdAP2pU0XRJ6q0K49bTgFg8Jh9hX6JJZkrETPmzGuxwqtSD5jxZF2E39iPmU8wACeo7pqLEgkMyOGggN/82ykbkCW/ORclv1F0gBByDGnaTvsMHPEes0rMhDKgXbCD6sndFSkUyEPn/MICqVpbdbb85a2fVsj/urVrBZSxf0/PTKcjFCOBtZjPLORhlqIBQOtolgF7CWNo5xi5N1/7hjeml73iFYWDjTazlyBjV4uuLsjhtcM8ZC6dOTtQgKXWw/x8M0iZRy6QQpsMrOh8GTpfOGdY06w9xof9x+1Ax+CsF/jd31/MVe7nnWYmOmcw761OtcG+4HQCtFmAkdI1VFJdfYRrMx8MLLJ2DAYYxGWuAXo7DNCsqJnpSfXHoa84oMmP7Eq+jBURAoy9gXhH0wiw3LBecuY7F0CyjmcdyfPQTEnPZfoiIL2qUAdjbecx95m1hZzsyDBQzOGGAxLQkusMgnqOI2/mtNvuoi6MDW3lfxwilqd1fJ5j+VU7vHydzq28pgOgDKcn7f3WHf+oXHLf/tYdOjtd2Iz2Iw+iFjSvc2oDzlGcrET4rO1dl37jN39Tjn1Y7J1dC6JqfY7kQV/jrDQA5rlu8I32m+0q501mphsU8xpTtFHW9SN0OfRMz2v6Z0eiGYMA2K76K11YIHOk2vH1PF/PyECtz2sDctaf0JfkxOJopE+z2G8pTU4Eey0rdLpGei2RUTlNhtnHnr/omeiKysScQS33244yy0fgcg4hDtnVKloKJi5/UrX52LGj6Zvf/AeNIWuOwkXS206fTku6lyoSAKcxhQh/5S1vSRU5YS/chz5ZTtaV+BOb5/bbb9c4o1fiXDdYK90vk1S8x164Hsy/+WKWwDwAeDGP3kXedjZe57Mjl1RduaQ8SB9433vTQaos9q5NZ2A8VCqF51iAoTbAAGig7XtjRBwCv7LR5jBS0/1t1No7FYdIOV1x5ZXp5a98pfJhlbJCYyX229/6VnrpTS+VJ4+NmbwdsL74nBk4m3qW9RS5wZyTA/DBidMVMpoZIhitDz70kNhTHPQcngBQeAs5IJ968kkpl4S68fEmj/KHEnnJpQACc2IwYMig6JKHDQUOBdUKHu/hYOV7h2kC/BGCgNLHswAD/A4r6BykKLHbtmwVsIEyKWUpFzno7OwomFj2RNK2ubkwaFGwCBlE0YCNB4DkCq5SUnLS2t17nk2/+LrXyzCvUFyA3H7TUwJmOAydswsjFIVX+XTaYAa2hbEvNmOEiz391FOFd8zFQfge+dJ/AB0YIWGUT6r/gGUGSalEwt9tvDt0hevFssiKucFfMx0ULkoosapJhgID4OeqeIwhoJNyDE1TaXC4yJNluZMPprOjLSrDZQOPMXTiagODVmbNnKEtKFIAejWVSnri8R8I+MKIYxwY82MnoiAD48ycwSB2LjhVlG5tURGJqelgKxw/GewMh2qj4DoZP2MCe4APf1eYc8+yVMaTO0sy/mCPwk60F1cMy5wLC28r3yu5dA5fBcwkNJgQaoNSzmGlqns57wyKN32tBpXEUJzJAHElWEj0kX6IeTKXCiYVQC0yACixgmyGHGyiGgCPXAVxX19fWrN2TTp46JD2ENoIiAa4QOil8tSMjKgvW3J+zzmqONbWCuiEhWTjk/v9XfW+Q18BClS0oDKXamrLiYJC1153nTzqyF0K4I4d6bJLLpMyzZxAJoTsKq3AXEVGBYYXobEUu2HuAyTRNodIAXwCcCIvCsVcffXVBbsN8AXAc8PGTTJEkV97a5tCJtknBHZT6GBsVHOXqrKwgr75jX9It37qU2nj+g1yQLD2kb8BLBtm3mN/nIL6HABIX9nPK9obAJXe+va3iZXC/CXHGGsTAJwQft7hKqKsK4E1y3qKfZL5yjwR2y8beQ4bc8gffTGbSAYjrIQc2ul1hrwMWImxUqkUIbGMK22KsLolJAzU+7mXPQQj3XmTHHZIG3geLFGH9pudSIEVVfiroajEiJ4FACtAijQOMPoaGqoAywC7DTpgPDOf7TRBjqwDjHgZdzCEz54VA9DgvHPV4fDiMzQ4pHlrJjNrBVafiz4cP3E8LVu+QmAHfSMEGEcBTJnauUrqz6AZz+IZ9Jsx8QLHAAAgAElEQVQ/HW5GOKxzkiF/1iRpK3AsEWK7Z8+zyhPqPEcUbGIvQSj0QbnN2lqL8EeNYakutbTB7g6wA0cF74ThB0ABmMw6cjglckG2KqBQF6GdgFcjQyNyjBlYZg7BnkRWBqAMZBrY9BlBAYoFhGpmQ1pFmnKuN85R56viXEN2Dt3lOazT1WvWptpyXTp67JjOfeYjc1NtyEVVGEu+M7jv/Gb0xQUiAD353cUhIpwxzmTGgOey5hgzgyoyyGtgmEeSflQms9uZm53Mn5nZ9Ik/+7N01/e+l1avWhlht9lQr2bzWQ012Mt+ZRafQQOuQSYqAJajBM6cO5fe+o53pedf/YJIX5L1AzPivZ4495gbPMshuQAa/JsCVmZXO9xUazafB7SjGjRERrRPOuNsJe3bu1eRJowJMoLFbYAK4Jj3kI+U+cgaV/7KBV1qh4C+scgnyPOcB896p1mQzg3ovKFm+ehca2vTOhAgnAv1MN4qkJH3A/rgOUEbAMLEBKqNNADMc/bGo8eOpo72Dg0Hz7vqeVdpH+R65ww1E9UOCfba0bEIg+a9WmutsdboB/00M8zz0PnlYJ7hhGD+IGPaXIBIea6Y8chzrTvB2kMvVhhqzrFMm1kj6H5moTPXWSeMPb/xbzP7zJKjPy7WQhs8v2mLwV7647ya1aCmwVXOMM4AALFHHn5I7LEvfP4LAsJ6epZGqPjYuNpvW4K/E8LO82gT43/V85+XfvENbxQgj06PbcG+Y2AfGaPTBtt1RjKD/W1GKzJyhJHPEAGsU1PqC/1U2pCc75fnDg4PyXnrM8jXmE3K9w6FN5DO/BOo+P+y9yZAlp7VmeZ3c18qK9eqrKqsvUq1SFUCLWgBhDwCTIMRMljIjAFhZAtMMzQ2LUGoacZuMNjgsDtwu920PcFETAPdjbsHcMPY0Y2NMWC0IaG19iVrzazKysrMyv3ezDvxvOd7/7rUgEAeCRoib0RGZt773///vvNt57znPedkRi12l/U2Ozc4X+Ugz+kszMCzfjkxNi5HG0Wp6CtjNDQUxZsM2EVqo6iS7bMHOQVA2yzZAMYpjUt+DvYcujTXEWFgIoIKXmWgk894zUxNpeXty9LouRE5/Z968qk0OTmR/vW//iPlFSRaAvCY+co6JXybysyAs7fddlu65eWvSNWGHz8AaPvUdoCiS3K1ce1pU1M6ez7xiU9oz37rW9+q34xNLXhce5+fcihgqfk/IQksAYA/IcEvPTZCcvDScxi5+mF5djZ95MP/Kj1OSN2WzUqaCxhAMlc2PA49XZ9BNQOABv5qDU4UZK7/QQAg12KEX3Pti9Jtr399amppTeLV5CIb5Ez6ype/nG655RZVi8PYsDdPIbZHjyo0rmN55HWCTaU21terQqUqpeZE5ijTfAYrjnBjni1FmFx0OUwCBRmv+mJmYTgsxoyBDRs3qGCEFSkOQoyLo0ciBEwGWENQ8ZGHc3LZ44uhg0wwwDgcHRplgwb23/69+wRkEJLtwiEwBkdGIr8X4ZJW5k4PD4n9QXs45EkSzvMBv1BUKFDCc9Zv2BAHF4b89JTCoOXRInQBwLa+ThVlUVTpkw0lH4y0GbYZACCAE4oDiZgxYA/s25e2b9tWgLBW/lFCAEntPbYsUQRd3VPGCTYQuSCHhorwPRsjyBOjDtDFRpVBWRlAhGnVlQQwOscizDHkj1Lo8CiDWFbCaRsHPrnfero7VbWYMaaNvDB8zKjhf+SNEQQg5RAvAeHlSmprbk7HM/ME5dnAJaGABq+kkOVQZLGBuru1LlwRDUX2NP1f1a+1YnDUBVuUTy6HKckwPjuSukmi39wi2VUWFwUmISfmkplAyIy5JmMeD/FcGKrcvzbZPvsAbTRYQ1ijjOHMfuW7ZvbJEJicErBKAYiM9RcMAvosdgghRs3NGtfWllYxGD0nAOcxCsZIGt+2TEo5rDPapHyfdaHoHz4STCcAU4B/eehnZtL+AwfEUALkBPxtbG4WwMZ79twzlg5ltBItZtXsrHIQAn5iwAEa3//Ag+na614URUnqQul9+smn0uU7dxYMG2SBIcpYiAEMc5EKkMol1qtiANqDMpNMLDCx+1Cjg7noqrUYnKypqDz5Ainj7E/Ih4Ik5FQSwL9QSbPz88pbimHJfvDNr/99+nf/9k/FCJqbmUmlekC8AADl1Mhzvxb0vPSsqwUAo5gJLIIFAS93v+NuMXdPnD6lYj3ImEEG8CfROONipsDZkbOReD4DcMjC+blsZNvoNvvEAGAY0HVaowBZ9FeMs5wc3QatHFONjUXieOY280rhxp2dqaWlSQAhsmOvcLg4z2GcAeYYf/ZaGKWA0S4go/C1DZsEeLKnofgrfC0XsiG8ipBWnm9mF0Chc7uZGeKcofxv9iJrHDnxXReeMQuDc8GACnJiz+L+znXJfcZGAwigvwL3t2zRfKDvzEP6pfuXklij3A9Dix/Gl+85XxlzjXHz/oBcAABl+DU2pL3s4du3q63IMQC99VGgJ4fptS9bpmfzOfdjziplQ31JgD17ugE+ZOAzhDOVfdehU85jyrM45glBdF40zncAfuYUz3HFXZ+P6kdrq6oIC5hUTkeYjJHmgX2FZzEPkTH7AffimcjZ+y5jzA+MlLmFxXTy1OnCKcU8ZK06fN8sNjs5BW7CSiQ9Rg4VtQNFeYNzPruC/ZrBJN+TdjtfG4Y/DCbOeuVubWzUmUl/Cc9kX/z0pz+d/vKLX0zbt12mMWU8aMthmMdygF1c3c8GAKR9AID/7H33pCtf8MKCwc/7nHG0wQCgWWTWmeinwcjhodMJEN2An2XDfdxP5r/ZavxNOw344rC7ctduzVXWI2cV/UMOYsl3dCgdgULuM3u8M+fP1J43M1sw+J33T+G9pZLelzN0bk7j6RQAob9G/jbGACDWRWHMlOO7XI8sFNpPTt++PsmJOc1vgaq5sApgC/MBJx7f4bs4R5ADe4j0kQyKMtYGx5d3LteZ5vXhMFE7UeX0zpWlzZp2ZAp7Z3N9g4AajxEy4XPmCn1hDGm3nZrcw4WZZuZmxUxmLJwWhH3Sjkfu43Be7kufne7DOYHNqnaoKH1D5koPkouKiC2bWf8OJ2f+MBfo2+TkBTFB29ta0+HDh8TM/i+f/wudJStWOGw8UmwU+3CWJREQbW3tmi9ve/uvpmuvu057Gg4rnNYGHM2043fYMNlpnJLkZaDKwB/XOHWM9uhsIzD3HUmCLCemJlXAyGNi1qX1VYPDyM0AoAFFnIOwRXEcG3znOutK2Avcz/PZYdoK252KUF76Sl8Upj42EcV10ItUpb1FAKDnD/qN9t26yO3N98o5DQfMPnQVrEKz/MRwV2ixo5Qa09nhMwVjDh2vnfQvU1NpRW9f+spXviyG5Wc+8xkVRWTNed2x1+Jsxpl2emg4vfe97027r7wyLeA8/gka43bsML89V5gDrIf77rtPuuev/MqvaC4qnDo7Ng2Cel79BLuw9OifYgksAYA/xYP30950MwC1iVWTDP7K3Fz6d3/6b9PXv/a1tHH9OuXMwFDfunmLDhV705wbCwDAFHgz2exZ4QBlg0VZ8EaJYlbLTgFQ2nn5Fektd96ZGjAwqosC2aTo1tUl8njt3L7joscSexSjmpxsR4+qPRgfNk68QT/6yCMy8vlcRuF8WW34m7/5m3TN1VdLkZHBWYqQFDZ07keFMHuO7XGlvRjryuGVD1czIednZ9Nj3/1ukQRdB3j2/qPg8EK5EDOnpSXNz83LUFFuwOWEx84Fqw7jcX5eXjSABxRrgB4VYjl6VIc4YOvK/pUJJqAOLkKqJiYEjK5etVr5qAAJMJBQWFxFjmdJ7onKf/Pp6T17FPK4QHhjiYT5KAwLqiYbXtZWzQf6DVsDJYLQN0KAaWvkYAnl5OjhQ2nr1i0R6pfHzWEyKMTO3YO8eB8gzQnsXW2ZvpjpZ3CVe9FngJ3aiqqeO9ynuaUpNSHv6qJAJmQosG96OnV3dmlcqeyLkmpWDoA3zC3Gg+qdJGInFxRGsb1/5P2w4u/8dbTRLACAZRvXMAgwuJl/GCk2LMjRRH+RvRgPDRE+74InZrVUoUBi2IycFQOWlwzKHAJPeDBGLWvT4DqJu5nPhFeoinW5UhSeoN3I0OAEfUF+As9yMnf+pi+ACPIGNzdJuXGyf4B3sVhzHiuucYEWZKp8fxUM6i4BuIAnyNihMSiuVNRmPgPCGQwxoxIDBMCBuU1CbodUELL78le8QrKyAQpjkXbSHwAZ9izWD4C79pRSvXIgwe7ye/acY6jZc2vZ8R0ADjFNUEgbG5VTcfcLXxD5FOtCdnue3pN2EAYISzFXpmWOwuQk7I92MEfJp4nMxTjNAApzEOOX8QHk4H4Oo/f8JfyesOXtO3fE2OJ0mJ9Pg0cHxU7kHuxzyIrwGc039ofHn0h/9ql/n164+8rI/VVfChA4h+A7ZKvWEfNMAKDyj+VqsAB/AIArVvYrx9hKAPa8X5v14L0R0BAjFxaeDRRXdzQ7hPs6D5+B2QCPmiQzMQBTMEflPMkh1IDLCJj9zA4c1qcNcN6LlAiRNB0Dmv2OZ5Grh7VNmwjjphARz+GZ7IcYT8wJ5MW+umrVagHplh+Gi0FO+u58r7H/BnCgCok5eT+hmocOHiryzbEGPAY8lx/vbciDF8YwawLglvsqjCyniCAcFocb7bezwekOOCvY6x56+GEVGmluakynT51KJ46fKJwkNkABzh3u6XykyI8+MO+Y/3aocbYBJvmMDuB0jfK2ilk1ei4BAJpRSP+am1p0TgLeDg0PaZ8zKMb4YCRzP7OyrCMYAOZe0jdgL+WCBIB/gJwuqsEehWFrdvY4eVXrG7QeGQOd1z29Aq+5L3srxUh4LjJnn+ZlMBp52iAXM0rruKQwRqdeYA4aoKXv6mtmZzL2Zi1x31oHF/c1AOizjnnNvsnL6RXY2y8WbIgiXBjSzAPOLfqkQmflilKFoP98/j/9p/TCF1wp+fIcxph0JeyhrkhvwN9gpxmAcibl/ICAQZy9fF9M99Hz6Z3v/t/SC666SmsvHLLBJOPlatE2jP0MM7nlAD1zJq1ft17rh+vNoHJVZPqlau7kA+vvl8w4z5yLkM+YO9zLxW4MuIhx09IswI0zgJdBPDshaC/jyrggWzMDuR8ycHh9LYhnHZTvcgbNzc4VTFXuw3N93pvxw5lRW5CDv1nD7M+O5jCDjDES0EXYu/aQSIFCm5QzLhe1MZvU4BHfM2PP7DkDreybZpcVTCRCf3P6GmTv/nJ2WA78Zi8wC5H/LWfpULkwh9iAmeFJG2iv1wqy8D0NjHmceR/Ql+/TV9rI+kE+yMBOHefkBOTlhSzY10gfg1MbFu+Kvl6BSEePHElf+sIXNUf6+nrVLooDFjp7TXE3QriJpGAc3vtbv5l2ENWgVAuRW65WLzWTn7kauWNhjgdzl/3KuRg5S+g7MnNoNm1wGK/7K5B2ZqZgnBfnV6WiMTbrjucahGNtMU+lW2fyhc5BGI35XgKasoFlMNDzHdl1LIuK6bZ50FlIPzMzE4409AbNs2beixyQYvnnvNXhRI90B+ThBSgMh22TwD8cD7RTIDfXzLNnXUitLc3SkzlHZBs1NKS+nl7tAdzr//izP0tUMCcdDYoPcwG5Mjev2LVb5AH01aHhM+njn/hE6l+9ionwvAKAXuu2Sa0Lmb1nx4Sdt8jIn33oQx9StBgF4mrHzTbmpff8accDltr/45fAEgD445f50hOzBCIxd3h38EQpp1lK6TP/4f9Kf/WVr6TuTpT4hTQ8NKSQszi0wojhfBKDS/bnxUT03hStLHN9bSJ2PkfxskedPFx9ME/e+RuqyCo2WvayYCCQPyUSPfcJrIHt5Dx05OCBmcJnVk45lDm4HnrwQeXw4vDj8DVzDJABoAb2iCvgAiDQoaNHAmgjBE8MnMwU43BQQYFrrgmDtKlRbcBwaWtpTg88cL9CqPziYEapwICh/xgXKCjk2UPJQPHhPbxjMG2kkFcqMvpgHt38spdJZnh2rWycOEU10EaBOYyJDuiFxTQxCTtwRLmPVBEws1DoL4oGIKRz6EnmKaXB48ekXBH+VNdIKACDCXg2UyRkt9ePzxhfh1ehcHF5JKtP6dDB/WlrTrxNP+yxZIwN9tlwRp5OIB9gYUnAB6AlBhtKI+PnOcRzUTicO81j7LmF8jWwloIpwfzU++MR/uyciChxGI5igPT0FKAKbcHwbW1uFeDiMFczdlBcHNZm5g7KKwolIAPXo2SRywuABuVfVRkzCDo1Pa2xdlVDK2yuoGsGBEoqfSYEuGAoZtYqxjCKPzkkNX9zSAgKOqHetBvmGePqCnMudGKwvhZ4smGKHBlP5dbMxiHv0V6DDmbMmkGhkMP5efUZxiNyELBP+M4MFZ7PRKhqb2/q6+0riugAALI2uNYGOEAM/TewJ7CX3Ibf+qYMeIfDIFOMJwxExkvAUqmU9h/Yr75HEn25MZTvT5Wt8x7F3KdNrOdLi5DQJn0fRnF9XXryiSfS5bAHc2ivAH/Cc7dsFdNR8zoXP8AgBQxBcWb3PHN6SPJ3aB3yQTas/bUDAwproi2EIzsEGMOPe5KndO06mC1JudxgVmJoOvE++wxzi7kDYANDjKJMv/e7H02XbY5k9yrKlEEO5pGB3WdSTmtzAAIA4nBhPVO44R3veIeYgLCiYKQC+DMe/OAIwOgNcDFCNGGBGmwG7CmqxddUJmZdIyPGj777bww/cifCYnZ1XgPMVBv33sezFS69davmAf+zFrdt3yEjwmG3zBfkZMDPwJYBDOY3MsOA4UWFyGCyRJiXQOZcVdMgMqHnrBEb4jYMldOP9BelOrE22aMYU8ZeazbLifayD7K2feZhINOGcCJRPGFSQLQM+4ZwNMh50dYmAO2xxx8X2CNjpblJYPKu3btTd3eP+oMsBKgDHC0syAB3HkNk7vyczi2GLJn/niPHThxX6Kz3KFXpXknoXRT9cmoAs1oCFGtRDlNynqIfGMSpLbgUMh4p2IDI1yAZ5xdrj2JjLc1NGutTp0/LeHf4IGvBIds8k/W8rK1d7GexwUbOpS2XXZaamlvUdoAiQD+e45QSvM//NsKtq3A/s5iQD+NRmwrBYaWAeMjQoI3ZlPTtwoVg3LAe+OFM8D15pg16+szzHGLqfHiMPX8zPzU/6uo0dnJ41dWLCfSpT31KDMBrrr6q0GF4FgxA9gmlLcivH8QA9Ll5KQA4Nj6R3vObv5l27b5Sc9F54DzOdpq5iIHnt0NTmaPsxYRSc63Drh3+SL/pC/s9Zw1zkvmAzAzqmkFGG+m7wXnaQptg1rEe2F+Rqdll2oOqi4kiSVSCNpiGDJyLkOfwPNYFbTcLm2dxPePN++PoDLCZMnjFe9wHeXGmGPQS+zvnhaT9zAnabJDXufkM5hA27/zBsKTZO8zCpw3ofAYY6SufG4yiD9ZZDQyyp/A8gzPsZ9alWaOwJ61r0Sba4TF0aLHlYDCWfQcmPGPJ9d6j+W3gz+85PQn3dOEO2mampdmKDnf3vsP7vEf7kBH9YC2wb6EznT8/KgCQn3vvvUeEg7044HbsUKoU1i4F5CK9ROjy1i9h+RGJwhz53Y99NPXj1KyUlZ8UdigvZMvL4deRAiAIAYBe/O/QZsaV9hpsdZ/4vsOb7fzlPfQD5GMgyXuNQT0/2yQDA/IGq5GHc5y6HYy9mHo5N7iq+OacurSHNsqpnKMEkAeRP3Ia4iSoD0a/dfHYu8IBz3sO1UfvQIdmXJ1eAX3SOUpZW+R6xRbgWX29PRozAf9nz+pcIIXD/n37pKc/8cTjMY5tbbonzlJe0jc2bFS+TewmxuV3P/pROVIXRUx4/l7fDwCs1XmRhx3XdrCY3fuRj3wk3X777ZqHXou2C2tt2Oev9Ut3/lmXwBIA+LM+wv8T908bbymYLDDTVOG1uTn95Ze+mP7L5z+fqgsVGbBQ8l2N61IAEBBHyoxLzefceWyYHG68zBqxKIrNE/o9hs6yjvQb7/6nadWaNcrpRpUoK0R4l06fOq0w0wAcAtgi/xmKG1VBV/WvKlgoOnirSSHAGCUYnz4Y+QwlkOcPrFmjPHspRfgYaALKIv2jclVtqAHtpiroVddcXQAmGMYYMM0N9emhBx+QcsNBYgUXxZ5DksMWJdjhlShtgC9X7NqVHFKMQsHhQzvIQ3j1C6/KRSzivbn5SFCPkT4wsEYKg9iV5K1LKe3bt18Ktgxrqmzlqprc98EHHxQT0iAWicYBBVEiSJJcrSOZMOGMhCZd0GEv4ycDcYwr/8MaEUuE0JkyyiLFPurSyRPHorpXziHi37QbpczMEBubVpg1TqkqQwdDCAUCI6jWgGKcUDicXyvCFyL00kwKQFGAS8LBuP7M0LAMJxvYjIkVUc0HcqQsRCjj0OlhyYVqwtyXv7kHY8h4ASaYuWLFDaOU8RQTpKMjzcyXZSQDYH5P9ebFCA91OxyWQ1voe+Tbqghg4d5UGOb7GDxWUPgOcsE4tzcehZ05emD/gbR1y+a0uAAwhhEzrjbZO8s9eA5zjXGzgm9jUAr5pk0KgTXLhT5wb8aetjN/8MYjQ9ivzGnaynepvAh41dAYYdO0D6ONZzFfPE5PPf205p+9z9yfOUDfVq0mLKQqpZD3H3jgAQGAVvBZt+RVAqzwfsD1AGfBCm1MDfVUpG3Q/OQ6g/b8Zv+h7Wac0nbuCQAPiEsevtLiggCVnZfvTAsYaQ3BfDx86JDyLHaRdDwX0yBMG2WakB+xlMkbNz6hSsTI3cw3y2jNwICSkDMugFEYOwYZaNfgscG0ZetmMW7ZRcfHxhPszhtvvFFAFExIWF+sdbFLF6Po0D//rfcJABSglAFA76kY4VzLy3P20iOoFgAML0g4cFb09wsABNw6ceqk1q72djGEyW03E4zecoS/uTCHQdeiCEhm8tlQcAJ+5qTYbjnfDuAR28zhI4eKAhXIhxQMtRU9aRt57m644YbCAKcPAA+N7J2ZWcNeQd+5B+sbdhH7shkd3MdgBm0Wk6+rSwZksEIWCnawDTl/14xd2u5coDhiujqWp71792hsbWSy5xcs52wsYfR6TNgXHQKM8UsOJRmjjRhqUY0bdgWAA+8DWF93/fXas1lb5HAF8COFQHNrazqYGYjI1yxrnmfWAn3mPjyTMVGxnVwsg32f57G+bZQSYgzbm/XF9ewFdqQBtgZLqjlYr3V16eTxE5r/PB+Z0gcXDHEIMOvbjhuDq+xdI2eHFXrGe+xVhGOzL8BKMdvEbEEAchjXBjqHz4ykrt4+GZZcw/eDWRnnI9d5/3b4Im00EAmgAIjE3sn36D/9dbJ+vss+xW+DQvTdxaqmCf9bBoB8seAN7XC+NIdzIhOej4yYT9yf+aJKrovBKmSsWYkGRQiL5hzDCL3/H/4hXbl7V8FMoU2jI+c0x3CY+vX9AECfuwa0zABkLAhNfee73iUwmb3L4BR7HG30/sH8c84/3qe9Aoyr1TR47HjatSu+T3+5PzKgn3aAoW9whvNM3jPAix4j0K8/gDX6jhwMPCk3W2en9AgDg1qznZ3yeiimYXFBedycw4/xM+uLfhh8R2bsGQ4vj/5VpXtOTMSY0keDMLQx8owGY9JVgNkjDBgY+OVz1qbBYmSOLDSnKuXM0g/2utmTzDUVDCGHXwZmmGdmOKogUQYN7USg7XaqWsb1TY0qqMP3WMO0TfcmNHN6unCIMR7WAekje8EM+RPRqXP6CQFJ2UlD/5GlnJytreoPoB39N6ub9enQZusLyJzxZh/mmcgGuTLO7Dm1fWXM0PmKqtellD74wX8hRhl7SuRiDQDw3LmoFoyMvI9yT9jq7FO05T//xefT9OysiumgE6DXMof9Q7sZk0hDEIBrZ+dy5dkVmzmHTvs8s8xqWWG1egzOn0XpwmEDeY+rtYX42/MHWXlvMWAN45x1YGDZhZrscIAEobOd/HuVBbXZTgycr+hDfK5CLtMRSs7/OA/5jLlDf5ifdtoGiByhxswzAHRkw3Xo4gCPYkRr7wsnPGfpmeEhsd2dQgFWJtdwftL+jg5kOFc4qsUqhnAwOChbo7WtPYDJxqZ07/vfn5Z3daZSrsL84zSTPV5+ZhBZSHMSez3zHnn9+Z//ebr11ls1R73mvZ96jiDrpdeSBP6xElgCAP+xklv63v9vCZgBKA/W3LxAMHI6kIj3T//kT9L0JNVqu1VYQUnos0IdD3Yo7/cCgFaK2EidMNfhKAY2fEAKTFL1ye70a++4W9VhYbVh1EIV5zpyXezds7eojKuQNOUJjKqX586eU6ieDsWc5w/jyXlnDMrUhh+iCOLZJYQKD6DyGKKMnjmrw1PGC/l4xsaCvUiF4L17pcAgqyNHj8gwx4Cdm55OBw9ETj970lBUOOilxKWkXET23HEgA2Bs37Ejdff2ROhNVgwx8DHOtmzarAM9QnPxUjaLNk/SX/5Gqezp7Qs2RXNLkf9Ncs0KEiPEvWFGAcBoxLK3jcMeZQDAdWaurEIoGILkIEShpqqawhKpEJsZGYRECrAklFch03jJk3K3AMI57M5Amtl+BsB8yBoAlKeVOZSTDqP8c9BKHplRYQDLCfc5oGk7yih9hzkESEHxBcIUYMwIxKqvl+HvqnMYwAAqKKWE2RLWRzvPjYwKRIbxhAJjRY/fAMiuBGmFCyPhySefFDDIPdtQGhcWFYasvFlr137PPagu6bxbnvMo6oTYOnG6KuE2NCifpfKVkVuuJs8Iz4PpIc93DtVnTsBQ27lzR0rIrxSMBgwllGaudV9ULCW/Zw848xJWhvKazARbjT5iQDOOGD0oPLAu9u3dK1lRmZoXhSqk0HV1pZWr+lOL8nEFA4Yx5DuFJ3VhIcKN1qwuQmJoV3j0x6I6aHNToXgxV8lN5hfjTduQIW1w+B1sXK4TyEgVmxQFQ5gLYuvlsZIgevYAACAASURBVLSiSpus3HFvwELWqwDoUlIV1G3btwv8Y08iNPLY4DEZmt0kdc857mAcA/yR9BulXZWZyfl3/ryUYMaAdc9v5L5l61YxGNnTmJcvfelLtZ8Y7D90+FDatZs0BQEgsNcxZ1ivrDGH8sCMog8o5sePHE2/9d7fFABIP2EAMV8MADrUqtbwv/SgqAUAeUaAXYuqXHv33XdrXGAcGwAMOYdRayAA1q7zmtk7zp6LAeM0CAbw+Y7XrAsNhTEJA6YxDZ0Z0hxn/RpE5TrnA8OwAZAV6JXDpcRy6+zioBAQwcv9wsjkPoyB0jbUVFpk3RqMM7DFuma/cp4rAUPZqcU+6b07nBbBapMcqGbc2qK16MrN3ltZQzbcud7VTfncRUDoO/eGAcj9VvX3a/1RAIS5perZjY0RPr5zpxwXtIHqy8gL8GiuXEnHT5xUPx125n6ZfeL8XM5ryhkTIb8LqUTVW3LfrlunPZJ0AAL4V/arYiNjyznLvDVwQ6iuAMC29jQ3NZVGz50L50VLi8BC5qXnOXPC+ZOQPbIw04gz59zIGYX5GSSgWErvijD0Ady5L2cxYzh+fkxscTPUzo2OpZ6V/WlyelrveT4iM7PUDACyvhzWaCC4s6ND4zkxHvPaxrINZfrOnmm2F/87fJd7jI6eywVIonCUAT/mjsFDFS7CWbRsWTFHLlbLbpYeAbtJ1dfz3FKF9HJF8+vee+9N+/fuTZez12fnqsJ8y5XQx4heyK9nAwDyFcbx3g+8X/sU92RsHFaIw4L70S5AXNYefws4nJgIMGdhIR0/cSpt3LRZ+1etA8AydgEIznYziT0OzFdy5VpHYO/y2rQjhzlX6wQUW7O3V4wodIfybFSRpe1mlNMOOUeyswjHEOPh6APPCc3hjk7Jn7VBe5wGw8xZhwM7Fx7z0Ma/nUzIjD45dJbvunCKmKbL2otUCpwvrA/tIQDypTrpXdyX+7FeAF/4nlhXGVhnHnIGIHvn4wXAnZqdEZPKgHctiGEHZK0+xbh7TnPeoCvjMGe8HOpucMpgH21whAF7l9eZU3l4XTB29B0ZWodgDiEbzw3uaR3R6wIHLkzw48cG0xe+8H+n7z76qKoTo6+Rnxm5nD0b48uzvA7kgCJPbTVC7D/1Z/8+jV+4oDOR87ic88f6bESnYZ0Hwy6cLQBcFMKg72bx+Rm1zkSHMjMmDtkGOG0o1QkE857EPc3g47meEwZua1l+RBLwbHQKg63OYWtbSeHCOYyfaBmfjzyH8wA9RHsbRXFm5zS3DAADxpkMwP2YDzGvRyMfKmf/Qi7mlscfGbH/wzDGTjly9HCRy5EILBdadH8hAgCmBoO2TVERvFTgaXJS+p3mdP8qFXjEaQVr8z3veY8ivojoej4ZgD/MSEaOBvesO3qf+sY3viHbjXXnF3PCQC/ja0D6hz1n6fMlCXw/CSwBgEvz4icmgdoQYMAeVX8i98vwULrnfe9L5blZKecoKDC15KV21n9draNY7/mQtYLkA82MCzN4bFhZQSOctLW9Pd3+y3eky6+4IlVzUlhyz1UqCzIyHnrgIQEQhBqCdnBgYvaSH+3U8RNp544dRf4otwWFyNUObZBwsHMIkhuKcLyg7s/lUMAGsUw4MFE66R35uPifSlv79u+XQsIPtPmu7i7R7mcmLygkctfuXUXBC77PoYKCjTKFEVOrIJA0HSMHw5PiB/SVtnDA8kyUFOWga6aK16wAFg5SlAho9cHCRObk6GuUgo4BJ+ZUVrCQA9cBZMGWQoGV4UUxEClUZ9PA2rUyIGGh0d8pMUUWlIy5vhjnGN/9+6PIRORNDAMH2RAyQN4PV01kfJ1/xl5jX8tnzuukRNgpKosRU+zCGzZEHErGWKFM1rID7a3j/tdeG+GlMtKz9xnFFgPXhv2FqUkZ3QAbVL20F5r5NXJutFCo/T73w+hGblJicnEH5izyBDwSKEJIuvKw1aV9e/elTRs3FgAF92JctmzeXLNmIpyOeQPYIUUps6EMAAogw+PbEAmvMcRUXESMyzBqaNMhCkjs2iX2HxWcUVqQIeAk1zgMigq3GAy1IbHMIwwpAJaWnO8Rowp5ssZdrAL5cR1Jnplf8ow2NSvvGGNANcZZHAelUEJR9DAWGH/nPwJswKhXTrBqGDnITszGjRvV11DE67ReATbMXqRPMBB5z4oahhpAIWOje6XIYcn9MFBdEZD2YOgYFDWQ7jFETjCQCIp/6sknBLAgC1WUrqvTXsB86u3q1rrkdX7svHJuwk7ib4W9DQ5qDFeugLkSeX+QNXK7ilyjra2qVkgIMIV3WH/BImpP+/btTZfv2ikgjHWL3FC8me+oxbSV76OQi/1QKqUjBw+lD9xzr3KyCtAvXdx/aSOGlvdpg+6XHjDfEwKcIjQNeQGOwwDs7VuhKsDkx+Ol5ywEM9bhsyqKcuxYUSkY+QK4ueATc4kfM/lsJDv8yCxF5Tk8F4Aa/UUOjDvfNauStjG+a2XsVbUOMDIri9XUQi7BxkbNL9YKRqL3cAN1MpZgUufwbD9LifGXRY45K/1cU+voYh/i+/SL/ZQxoE+sKaW/SNUixNFhkAb8DHhxbzuPkCd7HPMPI2x2blZ9ZV8Vc5acYVQ3vTCp6qj0HefTth3ZybW4KFmI7SPAjuIJARp4bTH32DsMXpgVpLBb2MOZAUjbYU/hDDBQiiy4vww28hHOReV2ZGJWPPsprBvyqwKAk6vOOfSYEzaK6Ker1dqxgywiuT/VmlvSiRPHU29vj/ZwilohB4WHZqACuUtXyOGf9KmlKQoCXZicSsvIP5YZn85Zh8yYHwZyg9kSxWQ0l53LDwYjc4lqwj0RTs3c4Yf20Fb/zfxmvpjhb5CfPdQsJdpkY9HgEOcQZw/38t7ksFcBynX1BaMKIKEAqBerCi8EADx88GC64vKdRXin5mQq6X6iIefXDwMAAdKU+iM7CdE9XveLv6gCM+xJTmOB3MzuZZz4m7Xo89TnOrrbIOtyXThoeN9nsc8p9muHvPtcop2MI3ORMYdxzF7rUGx0Fc4v5husWOajIwmKtSd95UJqb22VzsLZQfvsCKOfyvM7NCSHigonzMwULLbIO1pKzS2w5wIA5mWGFm1EJipylCt728lpAJvruUZMzlwogv57jbu4hvTJupL0RgEIOJGPHNH6ppqrQSLmPjIEbOXlteDzhPG2jJEde4cK+eSwTrO/rPtd2jazWJED/UIGgOvImPXC/ZVDeWZGa5DfBuzRe9gj6Cv3YTzMzGTsne+StrJn0HaFt+YUI/Tboctczz28DnAE4GF64vHH0v33f1uF/4hkQW/GGc13z5w5Kz2oNpKBvWXV6jVyXnHP+z74L7QXUBiDirOTUxGqbBae2fe0FeBKzLnWSB/Ay3kO+Z/PLC8DPbxvVqZ02vl5MSgvTETORO7LdzyebiuyZF0bBLeDDHmcHx8Leyaz9fiM5/Bd69Lsffp8PhxbdibHORcAKTLkfeUPzGxEbJvI59ei/YfxQLdnjkaV+gU5gFl35NomFzIOZ9YY4DTzl+96PtEGAGMzpaUDk4M5px4iFQ+6DNeT7oj2EI7N+qeKPWAfe8a69RtUsIX0OXWkdfkxvwyIWz8yIM34oUOz33jsXMlYZ39mhHud2V74MTd/6XE/QxJYAgB/hgbzp60rLgIi5ThXr52Htl9fl37lTW9KQBwkWucQISSlKCaRc0DpAKhGkmkfjD4kA1wLQ85KgxVPH2DxHYoyVNKrXvPqdNPNL0uty9rFRPA9u5Z3pb//+t+n6667LkI7CAPNOS4IWZ2+MJnWrIpqaw5bsOL+8MMPp2uvvbYIAXB4A4URUNzxhHEvVXWbLxesAQ4/5R2bL8tI4xADEAKwKPK8NUSoMYrLoQMH08bNm4p8QLSF9nMYk8OLqnX2INI2Dhqo8BQBwcDnOmTBwTI2OqZD3ewNhdoSol0up8NHj8hw5BANZaZZIIZzJTmvjmXH9zjQXR3Vnk2+y3fIyyHwL1dOZpwFRMBMEcjHuIYidOLEyVx5MoxpxgEFAiUI+TkHlpUlMyCdG41n8uJaH6YYOFQVQ2GqrdAp8LOlReOJYo/ihGFvo5Z5hNLCQa0k0vNlKasAMSRSR5ll/C4CfRXllwLgqAUAZQwfPJgI1fShjowwFvB+MkccFkzbeR+mGcaF5jfzFPCqoT4d2LdfY8NLQCyFMc5HAQ+qp5qZiULNd+kjRg9zTOAXVXw3BMB6kWUZhWlgFzm3owzpxWoaPHo0bVTersjZgoIJsw05IRuH9TrfFwq/c7GxJrmGkEpALxV2IZxrcFAFZKw00w/kyr3MioWxiCHMZzAnYV8Rgsec4H2MCCmxeK3rSronBQuUBDsnQ2d9wOID1GfuGaBxxWe+z/UA0ozD1VdF/iuuC/bjQY2NmI45jxJKK98z05dxYK0hk927dxc5vOgPACKVtlFSG+qSCojAEiGknpAcnoXhCOhFwNH8bBRIIVSItQt7F4AT5fhMDqcHLOvoiBxFzGfmeTD5FsQARA6MI3ICzGcL5T1yWLIHudrtwf3BJiPXoACdhvqLzMpqSvv37E33vf8Dyk/I3kMREOUQzCAHcjBIZ5ldei7VAoCES3nuA5C/853vFGOTHICEgRbK8kIAIKxn1i19xGhgbGExIVf6jJHIHmlQjfmOEu29GaOR8WddwLQEcCXPnpTwfAbRb+/ntJ05ghGBwQzLgRfX8N12wvAzWMBYA7T5Ow499Lxh7jAnmCPcc+z8mJjW3jc9Z/jfrzAWL+YAhHlFH4KpVE3DZ4a0R7HumCNmUXnOcR/2Iear2NvlcjgjABxUQatUJMsHXDfbgzA4cmkyNk/veVosLbE7KhUV3YicfXH2wo5xmJIZOOxV9NNnIfJkz+Fz9jD2a0FHiwtaT/wvgD8neocBCEBiNpP2q5x7amx8XAY0Y3po//7C+GcOMEcw3F2wBVkxJrWhuTa4kJ9DanF4nB/j7GsNh8tCzAH+loMgRT4z5MFeSpj4pCpwLtc+w3UubmBHn/NRIiODo3Y2YAxTOIo1xD7tAim8j8xoB/sea9QVgdk3uQ85oWgH64g9HxBJLPP5ee2TlrnzuTnvpUOHuY9AobxuuT4KldUAjhVygk6m3/7t304H2MN2XVEwFJEZuoeM+B8hB6D3AbPLQm+rCkC96+670wteeJXuTbvs6DEozBi4mJvXCePgPZpUAcwVZEx/vbaYS1yHPJzeg/lbG45OO8h9C3jMc8xelrNndlZkInRHnEAOsWc+IavZ6Zl05syw5gbPch5krqcfrpINKAxwhO7osFymvXUu2gsA6JydLpqAfOysYM3yfc42/jY4xLNnZmdSZ1cUIwK8b29rl7wYU9YM64H2IV+cRqiMPEs5TLdtK+aZz02HgDPGyMSOY+7PnuEcmg51Zt7TZtpkxwXttlNHzrgsd+fiNoiKzMS6bghAku/7bOdaM2HRd5CjU2zwN+vFjFeepfWEsyuDhzq/83ueLwItM6Na7M9cWZlUPOibB/bvS9/61jfTl774RRVxY+7A7kR2w8NndLYgV+sM2t/XUGQtCtf8/ic+ns5TeASnZi5UZzsEeVkv5x7ozhzC6LdmldM2g9w+J+LaSHPCnDC7Tk6aXA2bfZ+1SD+RGzJgrMw8t93h1AXWhT0vAAA9rxz660q8JjSoEFnlYuEPZEkbcMQgn+lpwNbI48yYu7/LO5YpbQJh1lyHrCn4gUPy4YceVgFD3ud65qVttQBu4xTkb4Oi6KxuK87M+TLgaZANsBsBHekDOpPaWJ4XoAhQS76PyemZdP2NN6Y33nGHgNqgnTx/r0udoNbNTVRhDqNbMKeZx8wxfngZADbhgP9rGYC2s56/1i/d+WddAksA4M/6CP9P3D/nAKSJMIxQYKgCDB3/Pe9+dzp9EoNunTz8eCoxYnz4wrqJ1zMTuFEynHuIDdYHmp4pxR72yWK64SUvTq+97XXBHMqMIK5taWpJn/vs59Ib3vCGAApguFEoJCeBHiWfRUsoOVzPIWxK90MPPSRvKpu9mQwckCjuL3nJS5RfBgOSAxovqFkrG9avV5tRMnWYVcpil6DoORyRIgCETQOYkYeQcAyYTg6hscJw4NBBGWtuH2ALTEblYMuhnRh16ptyt7SmI4cOS9bIhQMLoInDFo89eecCZIOrqUosaeTsmSL5Ps91mACHNiAofaX/9sKioKBs0xfkSRib8v/UN6STJ6jy1avE7HjzgrlZ0gEJIDA3F+EOVgzIY0e1YpQH53xBjtyPZ2CYIkN7kgF5MBAVuptzWqFQAFShEKOAoJR7fqCQYkAAFtmQt6IFOLZu/UaNDy/lSMl5qByuZOXu3OiocuXgdeSlg7ypUQYeoY8On7O3mHx0gIv2YHMfflCcAFQZzxkDF41RjdPsCuYEfaLPACaEK6F02ajkPmKjVFl3sgIVArw2FxGRopllzxx2xVpXqWM9Epp7+eU7xSpAwTL76BWveEURfofCiUGBPJ0c3+AK769ZOyAQwpUkAQVpk6v2ysCZmdE9GDPaDPvqzPAZKYTkbqKSNHOTNjOGGF6wVMXaScF4pN9ty9o1J2x8mrUKmo1SyZzGA23jWqBUZUFMR4dRI3Pe/+pXv5pueslLI19Nzt2IEsc9mFc2QlDobfRGJbzw4ANcYcxQwRRDE+AII5S9YEwh7U1qN6DDlk2bUgfFDmZnBVQxBjCVm1tbZDxQBZwcqevWrRebR/OnsVGg0MDaAYXXs1cqJHjLlmLHDPbpOV1DMQxeAJLHAAUHBiIHoFjQUV1TqQzIBTp6Pr3j7rtzDsA6qocUezDPNgDoteKQJYN8PMd5ApEXDDw7ZgAA3/SmNwkAfOTR76bLLttWsBEIv0SWIbc5yZo+bb98Z+pnjueqjnzOGrbh5QISVp6DeZMuFoYitDuHu8lAzaFwGMAumoBRzf5LzkrGz+xyxiRyJkXOK4HNuSK8cizmgio+gjGi+XGooKpV5gI77GkYdPyYuYNcMFI17zGiCbnLYd6MEeM/Oz+rvfzmm2/WvGGtMNcMpJiFGtdH25GjwHjOrJxfjO/K2Md5lEoKqzWTU04AsWUXtF6RBXsCc4OiIRSvok92HtBmO1AMftFuMx8dGg17Gwbg3j17BFbTX8DcWJvrBRAJuMiMQv7GICZsE7CbdX3uXJzvdpYgU1fupT8u7lTLsvFeauDGezUOArFMmiM8j0JK9IM9R2f75FSwGvNZT59I/2AgzQUiGG+xXTJbnjHnRXu4D/PG+e4wPzW3Nm/WHsrY8GyHMLLeXfWd7zCfDUapqMaqNWqzQT5kYsO/yPNVE0ZOOxyCGSyuGZ37Cq8mzHk8woHZewAmP/zhD6fjg4Np44b1BfuH/tg5CRu/VqdyuLfTX3gf4LkuEGQAiyIg933of0/rN26UPOzo4ewyWMbc5xwzMIv8mQ8eY+V4XBmOAp7ts5t5wj1ph/Pa0V/GiJccALmAjaIqpqeLIg18zp7KOuIeFLziDHD+RIq+0Q5SMij0vaVZ48I9eSnstj3OG8aAfYT2uH12akg2uYqu9SafUfSbezIWBtUNoHENewSpRADDndtNc7ehIQ0Pxfqj/cpTl3MbC3Qgx3JHh/pqhir94mX5sE4NsniteC7RD52tmTFmZqPBWQOvvG+gjmstE2TAvkibYLnj8OO5zDvGwc5T3jPoI8d0zgHI8x0Ozbg6lQlzkBefIRu+b0Ycz5S8cn5C5hI/DiUGvELf/NIXv6B8oP/npz+tEHecEkQ4cK+TJyMXtMFsO+lgq7e3LxMgec/7700TALENwUoj15zPfANijDmypYgRgHtDTcocn4P0w3kS6QPPQgYGWg06q9hTb09RgIYx0B6aC6RxPXsmc8G6sZy7Odco/XJOc69TgajT0xpjA6adgNrnx4pxZ16uXLFC6xkCgQBGpWUINh2Maq7hh3uNjJzVnn7s2KCilRg3qqlz32XtbUUEhvaRnH7H4xlnZxA8DKZZJ+aTqtj1UQyLKYDtqH7PB5N6Zi6KxXUs75TNBgB46223pf/lllvCGc93c5EWrvcZWbun+Xl85lftez5bkBcvs/ck35z32Y6dAEED0Gc+outyfjGPva7U40xqKR649MeSBJ4HCSwBgM+DUJdu+aNJoDYEWNY64W85r9EH77sv7X36qbRiRZ8MH6qrRuXNyGECOBWvZwYAnfPNIUAGALTR44leqEo5u+WVr0y/8NrXJpIaA8zokMSgriykJx9/Il17zTUB7lGRslJJJ4dOK4n/kYMHUndXZ8Ew4Xvcj40f8Oumm24qcsxI+c/er1e+8pVSHMo5PxTPItTRuTrwmvFseSzr8fQGVd7GOeGMeN+IXuCZ4xcmpFTRLw4k+omcYHZhlMqQgepfinwrroxnQx8FA8YRYAGgh3NKEQaM4Ue+J0AshaIp7CMYiNWFsoBKnoeiS/94WZkBiHCBEBmMOdk34wK4i0KKt9HeUMK/e/G8yiCJBMZQ+w8cBNxZIzYb2C+KIoY3iYDJEQlAgdyd64pnIUsMKw5Z+kwf7eVHsUZjsIGKMoOi4FAcv488AWiKkM9cBY3xffyJJ9Plu68sQkDoNwY0CrhDUaXQ10c+KYUUEnrUGJ5o2C6nTsFsjBwftB95IOPHvvuYAEA8/FbEYIw88eQTqi7NmACaMwdhYRIiIwbgYjDVUAZpt0OzCRVhniATA1mEH6K4oWyq/1lJRnHDqHGuPkBsAGrmEPdG3ozrq171KuWCVLurVYW2U0DCyou97MjAlaD9GQohYegNzU0ah1rjDMVQDKscesK1CmNvahZYh0HIPQGEAcIBvrgvwAJKuuY5SlRdSQAAaxbjAgWLe7IXuEIrwecYwPTLTFIYjtqLADv2H5ABLvZvNvypOgcgPDdLqBLe+WDsIQfWpxkQGD0GZPgsQmWqRcVgQhx5X6yL9evTpi2bFd5LRWKKcVAFb/3AWvVb+0p5Pg0Dxg0MKJw5mMzR7jWroziP5jmhvIcPh8wBSBsjzBIZ0H/GhfxZAlYzMATIwR504vhxyVpOgfo6KfgwtniPNAxzMzPptltfl7ZvvSzh3a+UAQ9jD/5+AKCZILXGjUNIaQvjp/FiX29sTK95zWtS/6rV6eDhQ+nqq68pGLCE1TMfyZ0a236A1qvXDkTodC4OQx+tkDPeGHlmtxh84esBlEQuV7Fncii8DVtX0nW4FE4Rh4Axf/gOMnM4KOsNGbsIDn1iTjgXn9c384i9ByNF+QjznKTN/M9aVHGFvCbsxDCjyKACxilzjxBs2OEUleHFM+m3DWPaynvMS7OjDQCqABBMxPEJ7RewEW3g4nBz7krWyvqNG3R/riMHIPuqErA3Nilhvo1j+qHQ5uXLC5CV9WCwlLaxTtlPYd0AAj726Hd13jDnYNVRBITCSNhbyBnjCZkJBMoMVyoQ40wZmxgr8uYiM4cLe74pyTz5EjP4aQaQnYEzMwEO2ChjL2Jf5rfZgYwlugJFQFS11FU9pyZTx7I2Gb7cH5AiiisFK5r7iomdmXs8k/HjM+7R09Nb7DvssbTfuQOZR+wNBpZsXPI/56z24XOjqaU1cnpyLdeYJcleYxDBxQTMJLrI4ooICvYxFVnJYJsr2LPPf+xjH0vHKGazKRiaZuRhcKsAQwYAveYMJplt5P0emTik1foBxvc/e989aW2uAM13OavtLKUdZoCawcv9HNURgPfJIvzcMqcvZjkhk3AeRhVsy575icxguvI31/B8h4lyLlJoivFjDm4j8iFXkbaxTjoGnDYA6YyLC+uYKWrgy+Hd3N8MReYh7ef8hq1kpqmvod2unIu8DCgjG/rPOE/PRqETHCf0hbOROefqqWaDMRY8i2sNHokV14ZuF6xks7bsgLAO65BPr323T8DGzIz0tInxiUJvYh4oGqK+vkirwv/cl3bwPeuxyMDj4vBrP99AohlpXlv0n2c4HNmVgeMsjL1coekZDEQGLrJjBz3vsT7sqIedhq55+tRJsTo/+5nPJKrAo7eSH5fvwXLGIeL90REHpCrACY2O8PZfu0ssfpynquyeC3RY5/B3eS4MQPReUgBwBnjOeF54ndNvxszMQANzjAuOKwpZ4Jg3U9NAGfOMNWCgyizIODrjvCaChjVfsOuag/VPe5Ubuj5AVJ7P2cR1zoeNfWJg1XolDoM9e57WuA8PDxVjDRiHsUAb5QTJufzk3M/2iJyBqiAc8nY/sPNYC37fbY0+ULCRInQR9TAJuI9BlJIcU9z/7LkR6S7keSc8e2ZuPr3lzjvTDS++MXKJk8M3h2Ab7JZeknU15h/jxUtO88zmth3KdQa/zQ7lGnRU9Cs7iN332t/cz2Hf/C255+itJQAwm/dLv55XCSwBgM+reJdu/kwSULGBnATeOQCTEso2pX/zyU+mB779D8pvgzI2OXGhAGHYlJ8tAGhmnL0s8kJTiUtGxlT6hdfdmn7ulltSc1urWE0oEmz8GMQjZ85K6ebQZmPu6OxMYxMoPZ1p8MihtH7dWil/bOLeyDkYYPq87GUvk1KmgysfvFTGJQSQwwcGBgoESgDglgFLFCsnvAWkAxggVJBwNljrMOfwIhLehyxQoDAcOYxt/Cgs6dQpKWdmzfE58gPA2brtMgFOAuHywYNiD6AAC5GzNN6vk6EOYwjFAgWYAxmlqUnhMsHSUrXXfJha0XD4DjIw6MpBiVEKQIGH9cKFCXkCMQaHTw/pPYXMnD8vSj8vwKXVa9YINI3CKITFtSgk78D+g+mWW24pFD/aTN8dkuriHjzXlRqVD0lFFxbFQLOxhdFrZZL3nPMNufM/PzZu9u0/kC7bvjPN5+posCYYd5LaM19Q2qxAY9Sq4mdb5MFi/hFe8uijD6dtl20twiBtxMH045kOj2AummWE3AxoTl6YSB3t7QJpxPTMxinXo/jSH+TImDFGKGf27uN9x8hjnp3IixqeSAAAIABJREFUbEmKUXDvqBC5kAhXv+mlN0WIRc5BhkL/6COPpFf9k1eLJVOX85Pcf//9ym1pr7fBaJQhh1kZgKctGC7tPCcrbXiZWV8OX/H8h+FkEBsjB+WY9SlDWGyE8JgCLKHsmf1HJTraynq2YW5FmaraN1x3vZJo+znMe+YWcxVgB+X47/7u79KLX/ziImcUjL39+yJXIAzAcgWDJMIyXfHRFSwxZlBMcVzUhsUwl8nHR56gqanpdHpoWKAd3nxV1WM+zoVxunHd+qjAxzrMhQn6V/XrugD569Px48gn8uVxHUZssFPXC5AnT5vy5QEIZgCUecxcIB+ODHJyB86X03AufKBk8azDXFlcRRoI+SnVpTf84uvFABRArxoAPxgAtAHiNcWcgAESRSAWM1uCQOeSmJswrTdu2pQOHTkisI+xFMAxF6GrGGXMbfge7G09gMhUHKQCd2Yq2vhnvTD3nD/PxiktjlyBScY7Y4CMnSbBIEfkKYoiSLDctm7ZUrCrmH8YSV3LlxesQQPIBpfYYzEMuR9zgXlrkIJ9HjkA9JgBwJ7Hy+kMkJXyruYKofxvAEB5GhcXBACy9nkOnyMDnsfaoN3csxYANDAZDMDGlMhBN0FV3YsMQOYeIILBTPZMQoDZDxhpAEHlygQQrK9Pp3J6BtrOeDnElL+dx5O2Kefs5KSYtqxTmKfkhNq/d5/aL0OqFHkkL9u2XWx0AzDsuTbAdP82ci82qE0Tkxc055G7QS8bkA6jdAgu8rMDBMb56Oh5rXmeg6OAz1paW7SvMFbI5XsAQP53LtQLE6mrsyNVFyuSsyu1MmbOVxnhcRE67GITZlOxZqdnYAkPFevBTD6HT9Ne5MbLhqVz+Z0dOafwV8BKgxkyqvN+wXNdGEwAX2Y6B3OxRcY3rBnOEDE2W2KfYGzwHMDQ+vjHP54GjxzRGRWgQeTi7MzpBpwD0M4ankkbLFPazIv3kQXt8XtNra3pXe95b+pfHc47xg6AgeuQvcL9c2gw97Pu5nBU9ueTJ0/oOp7P+uL+XGtHF2cJ69L3cgoAgXO5GBngNe1Drjp7yIFWrmhdonsir5ivc/opQpGpbItjNReecAisz2xk6orb9NkhqfRDc4V8fdVF6bYuPuKxMZDOuLnyMf2yg5n2wDTjenIYWu9DbxRYtny5in05vydtcWEQZMW5iJOPfZ4wSdYP93CIqdcLa8658gxQIyP+hpW9srcvHTl8WLJjXAxY2fFAsSzWRgDekeeS/tAvxhwQ32zHS0Oc0WnZxwwG8rkBKdYk/fE9uRf3NIOV5zBWjCG6houZsLewDtgTHZ7M+Y3+eeL4sTQ4eDR97rOflXOb78DwDfB6sgjTN8tOjNXePkWl4Lh61av/iVhmsM5Io4OOyrW0zUAmayFYnpH3mgJezAPkhlw9D2mnivFkZ75Ti/hs4TfAX2NLpA0xqFkbIurv8psf+ktb7CCuEi2gSsuzRR5QnTekBQKUVpRJ5Gs0g5N5ons1NaVvfvObikhB78KpxOGA8yRS98A2r9Oeor0r59v2vsz8YVw1D2FVZwAMW8fFpgIgjPB1gD7pKTkNC3OKvmzavCX1dHfrLD139mwEXrPnLIZNQ9QEugvnxQzrt1JJv/6Od6YrX/iCGAeqNeeX9VV+0x7a5b2b59IOn3H8NtOP9cScZq0zZ2k3Nofnru1C62d2RtnxaZ3YoKN1Hu679FqSwPMpgSUA8PmU7tK9n1ECBgC1kaaSDG5CgDEsv/SFL6S/+sqXdYhgdJOUHKPDm/OzCQG2UsiB4YNGACDG5WJV9Paevr502xten0bOn5fh7DADDroTx45LuSBMCdYZ4YSwAGnLqZPH5R0HMLFXiIOHPhGSqAIKOaQYA4MwUPLBRSLcLuWwwBNO33lxiHQtDzCRg4zfNmIefPghscI4IBy2CxESABGFAZaHD3orhC6MEKBptIu/yUO2a/cVCsFTNa+sqBMGSH63gTUDYnigqGAk892x8fA8Y6jrMKuUUxPfny8LWJPHtCk8b2abKJdZtSoFXGBYOSjwAEsDA7CWSvLik+MRryFKGONMRUqexXdQfgA0CIEG5AL4I0yrvq5R4c8P3P+gAEAOVIwIG5sAgC7MwH048AE9kL3Cs5qCEUlVY2RiEM3jyG/eh8lJDkhkYGVW7KKzI6mvf3VUjoYxlquPoXAyH6xgIlvGJ0IROoockyktpgP796atWyK0HZmZXeJqvwrNysAx88ghbfSHfCptOVk2iptYQuT8mi8rx53zsVi5xECyosxcQUlh3bE+YBFhhOykYnOhwNWnv/7rv04///M/H8zSckVKIeNhYIwAUFgEvKhaRri3FTXmGu1EHmZm2bOpAgndPYXHXAbcyDnJQRUps4KIMVYbWmmmoEOCABD8PK6TDLKS6M3H7An6ELmvSoniJDfecINC3QACeD7tZHxpK+ue65nXzDneVzjOwqJkK9kRctIAOFfRfsEPe4QVPuYb4w7Yb8WVOQRbE8bWLPnkSvVp4sKkgIxO8rrVBYiM4jxEHrzePgFMmhsNDWrjiv6Vstzr6oM5SSGD1atWq19e/7DR1q1fJ9Wb8XE46kXPeoTr9vb2FfJjfAEdBYKzP+aQHsBrAFxAssZSfbr1F34hbd5AkRtymD1zCLDXELLw3ut8hDwYA5QQHq5jD37LW96SLtu2Le3dH/n0tE83Rg4k8oAK/C7HHsYcSPV12o95uZK32VK8Z2PT7CXGETkx50MhXyzCJwHEAUJ5phPY0y4MT/ZLWG+MhY2w6clJGW8w8ZC75x9yZS7gsHFlSu6nCuENDZoP/GZvZh4sX96pvYK28j0zADGG5DjKoK32mJriAFSvxODau2+v5qgNZb5D/5C3nS0ABt7XOGMiH2eDAEAYgMiTOed0AQpdzOsQxh+MPc4cnEXkLWWPbuRcqyalbTBDkTao0nhTDqOdmhIz0oYe7ef5OMbE9pqdKXLZBdu7IsAGZg3FfcxkcwgoYxZASpsAEFix5MZ02J8BVjOdDLrwPRt0liNGIiCQwJecvkMskMaoiklOQIFtOUyPEGAz6dmXqN67uFjRb4+5UwDQbvYC+kQb6LdBCPZhAfVt7amtbVk6dfoiU9TsKZ7PPRzSyFjSbmTL2BnIJbSNezt0lO/RTxnNSukRIDjgguVrkIH9S3sXIZAa+zoZ9Biu6FsH9u9PX//618UA3LE9wvF5MW/Jeyw51gPeX8w769yvDsX1HswzaY/DTnm/raMj/fpv/NO0ak2wUzmvojr3QgGgMo5ew/STe9BX3UdF1UYUjuh1URsazJygrYCarA+DcC5y5rXFmPFsy84OMp0NuaKzc9JxjZ3JpP4g/yLnjQsvIBN/nznrYjD0w3PRY0LhK0BYnJ7sr8jIOfu4H2eHzx6ezxrjZSYlTlmBfbmCtPf+8xRR6OrSXgZrlT54XYrd6erSrS2a9xTz4P7c14A3+4bBZLfD4+KwXyrVN9bVa99zPkHmHeeHw4+Z89yXeyEPh7Ra3zHQwhw1u8xr1YVBzNZDbg6zN9hPfwyyG/h1yDV9oM3odS7O5JBs7s17zBFSqcDE/MsvfTEdOXI4ffm//bc0sHpNTtUQzhtUMBUSy0w165msP3I43nnnneklN700VdHZm0kpUlXUDO00KG4wkDOIcwddaqFcVsELV1dm7tAm5EE/eI5ZZHxm0Aj54ZxraW9LU3n98rlBdjv6vV6QjUEsnq95PTGRGuujWi7PMQDZTwV20p1kUI5nMs/QpyE14Og9dnRQc2XlyhVqE/e3vRJ6X4N0e+RFvlTOTV62M5iDcq61tKjNBtNwOsLKNxinQlA57JvzkNQPOItwNG/bdpnayX7wHz/3ufT4d7+byvNzEb6co0JGz48qxQ55okvYJXV16e13/ZqKWtl5bMJEwULMDhRkZzvMewV9pg/Ig3Vhhzpzg3QAjJmdIVxrVqBtQL5rGYT+EfnavYfy96Xt8R669HtJAs+1BJYAwOdaokv3+5El4BBgHQwkcsWzLjCwmr7z0EPpT/74k+FNIvSCYhtr1hQKivNC/LAQYIc9cLg5TMZGMAoSjDeUbNhlt//yL6fuvl6BEigbgEuwXk6dPCmg4Prrr5cnCqgHY5xD8/CRQ2nt2gEd2vau2XNjNoZzvPmgcy6o/v5VqQGgIfcdDxoKKzlmDATZE4vytHffPhmhqmaaPYMoJguVYL+ocEjO+UFbeAFC8n5HZiH6voAYVA5uamkSAwvKPCEdHOYUlCDkJQ7sOLTl8R0fLwphMHYYQYvleY0bRp2BA+UnJKykpUXGHyGWKAh4ulFOOeBgQZHLbHk2TFZkRW7//n16Np5bxoADmBfGP/luSG5PJpsI3ZtKvd09ac+eCH9lPGzk8B2H9hmQ4TN7kCMUJwUAmA0lZKXk9BlIMZCAwsPYc1jznj2rQ8NnUjfVUQkNZdZiqBNyNHwmPPAZdOVZGLVR1SwMBo1DqZpOHBtM69ZeDM/j2cjOIar2/PrZgEfImftcmBgXCEMOLfqlhOfHjktuZg2gLKGMGxw20yKqR3bIew2zlfFDIaJgDM+ifShWsJjIOWhAV7lWUpJhCDOuDhZONgxh1b30pS8tgAa+g7KJh9j5O63sYMi2L+tQyD1zmDkhQCclKcRWxpjPBlZaKJpRX697Kg/NyhWpURQ0QKQA3DXXM1tIXvLJqMDs91nrCmPMRoHC2HOoMbKxEcr9MeopAgKDz8Yh85j8UIwBuecY48npSe0hfBdwxyxDDAfmueVngFeMqi1b0vTUjMJXUHBHqYC8ql9sEs3HXJF33dq1mo8otLTh+EnAkajSi/HOfIRxqhDgGgCQ/ikPXEOAKPzvAhX2ODMGK1fCJAs2NPcn3xUAFKwCKa25CAgGKtdUKwvpTW+8Q8Ck8vdQxeQZGIC1AKCNF9aCQ7VxMARruKRwpjvuuEMVkQ8fOZq2bN1S5ARijh07djwXnwhWslg+qrgYIAj3xYg0yEu/bUQakGCcaJNDez1H+L6YVjm3lUNHbQSzj4n1WY48dMwP9jX2EFIU0BYz/pAn98dgYo0wH200ML9h9nIN/elQztEAsZkv/ChXHgnKya86MqJxMesLwJR1ElXPYctHuDfzm+uY7/TR+ed4rgCbNWtinHNosopiKM9To0Al5IDcuB/fZ425cAbOGhV/ygYb61F56MjLRIXkY5HTiz2IfQfAhXvRBu9F9MkgofNRGuQnPYJZzciBqszdPRhSMU7s6wYx7IRhzwpHWBRgclgmfWEcfW/ao7CzXEiFNhp0gH3FeUSxE85Ah1xqj68G082MNELQGWOvHf4nXPCqq6/SOvR5y/mB7HgufWIt0z4+p40GqrSmGygoRqj4sAxHxlvnZk6i7znD2PvcMTDN/3IW5urVZjYa+GT+CmRrayty7xmMoJ88AwcSDDqeydmE04O5RHoDGH5EP3zyk59Mp0+e/B4AkP1804aNYbRnANAGrME62ldr6IqJPT0dRalyzuGWtrZ097suAoC14c4Gqb0+6QfjbZas8/OhnzFHWDdmnzFHmGPIFPkwboCxXOcQVtprpw0gFfJiXthRYxZOLSsOOVknUSqY7FDmO9zLTE0zkJGxQ1rpM2uTZ3jskAUMQ8AU9lflVqxUBBRzrtBXzh76ZQCN95zTED2L/3HIsjbFqKOyK0Vl8nzCiQsT0EC617SAyc7l2nudD9CsVeRHf+gX7eBc5bzjvoyRwMXsjASIQdbsD/SL+7If8zz2HdYAMuDlsTSzmvfQl3A6XMzHlwvtZJYkOo3ZrcjTrD+nQjAoZ/k75zBtZa2w53BvHC3WYZjr9EMF9gQuTSuP92c/8x/S0aNH0je/8Y3U1tKac2fX61oiT5xfk3nt3MLoMFQIvueee9LmrVtUaALHGU4tAEDv69ZBDSSxt8G0q6dwS3t7kcePPcDgpkPZrX8b1HM/pKflaBnGyTob3zPzk/dhm9fmlUUumiej5+TkYY7QPuTBXOC+5IBF1jhKOcc4Axh3voetoMI2ykEdhfoA6syW4/vhoC4Xdgx9kN2VU7MYELPz3E5uAcPYNLAWAVDr6xJRKddcc03k6O6MatnSD7XpLKTJC5Pp3/zxH6fBo0ckzyguFTkDGd8ebLqmZtl1DS0t6c1veWsaWLdWURc4YWvBOQOTvMd8Zl4ZrGZOcbY5PykykGM05+fmsWp3thPstDEgGPbURbDPdqIdipaBf3ucf2SDeunCJQk8SwksAYDPUmBLlz93EjAAKOWWA5O8E5Rwb2lOJ44dS+9+12+k9vY2KaYAgByUyt0mZSK8RD8MAERBQgFx0udaBQ8AyznT2pd3pLvu/vU0QFJnMc+alMCWPBgAYxjZGNA80UUxYETY6OTQNXBCu5SjZWZGFRQBrVC0UB5tEKAoY2g7fNEHj8OpalksVkbxNpE3zQdGHKoxHhxO9BH2F9cbbCDpLjJTSE4+mPmMQ33zls2Z7RXMMwxaDneMgK2btyg8BQYmyhwvgBSF8NRFwmjGrIIiPDcvJXDV6lViieCZJJcTYAaKA+Dj7l27pfCo0EhziwCuy3ft0oEOCAe4ECDO/rSZisaqGNkkJhJyBex7eu+edOULXpgN0aj4hgBkkGS2kAFDvoOMkZXDh6yAOr+Xrs05PVBskIkLJdigQi6w8RhDA8heASdPn0rMG7NPYDECKg+dHsoJjiPXDPdGiUZZoA3kVbNCfOLY0dQvYz5ys9Fu5qurP8qDmtkRzDHCLuirjR4UXPqPsgb4hHLtcGvGhGsVsu3QiblZhfvSz4b6AN8AUy5MBVBGYRjnJaEtKM/MH4dHMod4n7xdsFEBiAA0mQ8ULkFR83zhmfbAm71rABoFGk2tszvYfvYyA8Yt71heyIc/NLfIY5mTXLNPYCD296+U5545SgoBA4D2RrsYCv0yewLZIk/u6fxDDpemTawjADvajhxYc7CVnDgc5Zn5w3qlMAIMJKpAB6BzTACyFVT6zjhq38gLlb6aVch4w97lM3KKAigiE75HvkcM8FUr+zWnrKTCxqN4Cg4IedozALgKxlRWQCNklcqV5MMLFqaqbq9fL1lHXpsAZmGYMK/FbEslsX6KUP66klhQLsLCfpgWFtMH7rlXDAnyAFGm2FlYZTjkKsCeb/TNxoA92wYuAL5gQkjRJW9dZ2e6/Y23p8uv2JWOIjfmYi7cwvxw9eBQjCNEE4+/wR8MWIPs3iPpI2vCTFqMFL7PHOEFU8F5weQkqYTxa0aGgMfBQRmzzMFgRddpDAGgGTPux1jwLBiwBjrZNwAA+Yz7YDg4yT3jQD5H8m62tAZgxX0cHioWazVC9VgzXMeLuUrxAVdaTouL2m+YY7TLBXkAPxxGStsBCKO/kRMQY491w1oySAbQBAN8fGysABF5Nns4xhd5aAGeDQiQcH16alqAOHPGLD3n3DI4ZWCGcaL9bo9yVubUEqxFs47E8unsEvhrMKIIUUbWpMxojGq8gK/MS8bdhrNzgNFfxtvpL+iL+4psYLATNta/coXyaR1TAaq+YO3lghzOtydmdbkcoNLyTq1JcuIOAISWwtHA/hGh2cFmM+BnR4hBZzP6xVRpjGqktcyscE5dDJ01oG2Qh/7QV8K0uzs7NT8MYBnstNHP/PHZY90DmaqoEikSZsPARf4GAAFzcPRQ6OmjH/1oGhsdFUvdThmxiTdt1rx2DkDPX+dqQ/bWQww8MreRjx2lsKfufte7Un9mtrF+vSczRywTh8WaAclv7i1gjPO0ubUIzWUemB3sYjuMi1N72AGkPWmBnJORP83horSba+gr8nFbDR6i09Af+k56kmVt7QIcnHvOIboXHZfhlDAIbKDGIZ7KaXv2XDh2M7vM67Y2LJT3+C4vs1wJ3eVFmxhTA4CWI+cf5xVFpBgf2sCapO3OWUhfHLJvp5jBWtaBHEwnT2r9u33cg7YwbwFSBo8dK8JVvfZplx3G1os9Lqwx1oCAZ/TSSrQTOfEdpXipVtVPh58aeDXLG3m7v7TXc4T30bMsK+6FPJjv3Nvnn/fZYMrOKxXB7//exxSNwrzn3A0AP3L04qxXBEt2dnrNsn5HRs6lP/iDPxAYh0Of3IxEqbAvGAR27jeDYwCA9J0CJMjYkSWeW57j1huQJ3OL+3CPAkjKldj5nD5bDoyvz136zboz+I3cxJKcw1ExnoaHTutMMKON38iMPIiMNfsYe5CBWPRQgOsISZ8rorJUjKO+vtCT3UbtEzl3u/LOknd0bk45Evlhv7beyt+wvzdu3CSH6KrVqwsWfICHFA2LAm8QReqqi2l87Hz62O9+VIAmRVU406IoSITd9/b1pjrypZNepq8vve3tb08rV62S87CpMda+24eMOEM9HsicOcXnyMzsVp/5ntve/+x48l5tO64AQGv0QOtDtY4Sg4KMp79je2Pp95IEnmsJLAGAz7VEl+73I0vAVYAFFBAGhmFH2GVjQyrPzaU3/69vUoJtDE0AQA4SVY4FKGyIvE8uFf+DHso1HG7Ka5NfBlvkoSrViUUA8+81r31tuva6F6VpvKqtbWma4haZGbJ3z14ZOaoADAgi1lIk7+XQs9LOpg1A2NQcXlcS1dt4IuccBwIHjlhJa9ZGFdbs0UIOMvr7o6ol/4vlUA6A4eSpk8qbZsaLFIEUVHqUJSU7z8VRDLRgHDksgLZxT65BgeFQ7+gin19JTA6FDpXL6fjgMXmQMa4IkULR5QAEtCPvIfdB0eaQpEoyObQwEl92881pWQcGbeRj4n4o8hyg5PMCrACg5BkY830rVqYeDD8Ke+TQutNDp1JnZ1TEQqFQwuBsAPOMrZdtE+AiRQLQrLFROWhcJdbJjpEzz7Zx40MWOaHgqHofOZFShCYwfrC9YOdYyfMh7KqVHgsf3OQuXCwlyYLPrHgwhjAoXI2UZ8MgQoFAaXKOuEp5Pj32yCOpNxcpccgecmV8UPbsWWcOoAzDMgK0kecRBb2xSWxIjDI+d/VIrlc4UUOD3kfpY06y5gAqnNBaimoqyQDet39/uvqaqwW6Mmd4Pso//VUVWBhPOVQfgAlQgTAPcglxDQAgQKnns1lzyjdJDrHMWkUeGB20iWT+ljPtxRjAEGD8rMRjmNAvhamVYv2p+mMfec4ikTpzi3FyrkEUP5Q5WKcodHhrMTLac2VHQp5hoDa1tqT2jgBXUJRpFwyYAOfKCv3kf+5lhZr2u7piqT4YqijF9NNMK/rO9a6EyL34HuNP2wO0CpaXwqSHTqf1GzYof5CU/1KdgJUN62K/0y6R59HqgTUqnsKe2UweLBVhuAgAEsqpEOB1FP2IPD8qAjKwVvdmvSMfwp2WL+8I1huJulNK3330UfWXYgu8YELt2btXQFYnjM1USm9981tSa3OzwJKLAcDfvwhIrcfb48x4IF9CX5l7Wud1dQIAf+n2X1IY+sEjh9OagbVS0pnDzNNDByOUy84NHDPMSQBj5ouK1+Rcdt47nffKTNoidEuhnaU0PnE+nWfeLS4qBNZAjtlIjCv3oCgGwLABRtZFV3dX6ulbIcYHY8hcYf8wA8iOCSd2Z993PkzmB2scphtsNjGNcsgn81Es0mq1SGlQmztUzp6VKwumAykbVKQlh5t6r3A72AeZ/7xsuAuc42xraU5jY+cjfIuQ4GpV8xOGG31nP2VdXXfD9fo+YzF4/JgAi8iFuljk3vSaNcPMwD79d2ibGcjOeUYIt3N9xbneIKZ3W1u7DGjuUZu3j7+1j9Q3RLg2FRVz5U87eHxvs67soKH9rgYv4/DCRDp0YF/avu0yAc2MF/utCkRUysp5G8VKStqXmBvIJMDDSiIHX0dnT6rPoXLsHXZQspdwrYFo2q3vyZkV96EPYmQODwv44tpLv2cmKuvWRqlDUDF4uynEsRj7ocEFnuW9kHGmX8xdP5+xkEMU1lhOXyBmWM6jKmfJYjVR7AgAkErj5DlGZvzIsbQhcng6B6D3fIco26A2aOQzz4xKrl+1ek162113pb4VK7R+vFbpp50+gC/0i+/RfmTHb37GxiJPJY4Ey9TOUsvN8jZTzM4psQnn58SeY6yRmfObmcWDHkNbGCM5dHEI57VOv0gB0LO8U/Jx/kGea4DXTFrWpoFoM3kjZ/Mq3RsGGfOGPZk5YPak866ZFer14VBdgCalnsn6I59zvnA2KX9cpRLFQwiXp2jMyIieQxsJ/0Sm5Hm8MBEVz9EhzFZnfFg3/Jixzb3MxBWz7NxIWt7TnUZGgxXImBsIRYb02Sw7R1kEc3+l5MqaAgBlr0G+tfkqDfbyvnUh5h77Lnq472eQGZmZ5WZnvENd+Y3ca4EoOxvESqsuprbWlvSJj/9+evrpp+TwWb92XdbfQq8AkOL51g2RSeg/sBfPpj/8wz/UWUkaC5iZOK9J7UObkJvHlDmB7Cg+FHloF6VDOdzU68hgI+3zurMzWQ47zvFUSufOnE0q5pbnjh1XZqeaBcd8YDyYG0SR0Ceq8k5NX0ikknBqDNsy6NWQH5jnOL34bQeO1zS/m1UwESA67BgzlcUSyKClQW+eT75ZnoEOu3Hz5jSwlvx8bZon/HD2ITsBajm3MyxjORTlECLdTgCBkI/rFmErjqQPffBfCtBsEjEhAEDGiv5zTjdQdKVaTes2bUpvfutb07Kc43pudl7rgr3Hc55xoR88k79ZU9YHpYvlfVD9z4VTDMraUaubmamYr4+5Fu5S22Lej/yev3ep3uT3l34vSeC5lMASAPhcSnPpXs9KAnkrzB6tJIYPXnmYVFSYvOttb1OYY09XV1GtFIU88kmRZ+OHA4AcNmEMrwuQJudUQoFU3hwgtFJSLo3X3367jE+MLUIjReHOVahgcxBGosqRgICqIFkn5YnDm4PCoTuEh5jNhcJCyB65/wxO0W4OYd0PwC4fCnwf8Ei5gggzVhLcCAlFOcVgJ99VhH8t6rkN5EjMleHLSyvVAAAgAElEQVQwhJEhL7OvOBRHz43qO07MjWcYBZRDb2DdgJSQodOnxKyAMYiSsHrVKikvKBdwfDDADx48kNZvWJ86OpZFmODsXGprXSa2BKECt972uiKfh4zF7A0EbMEw5lBD4SO0mtArlKeuvhU6mO05O3v2jP5GoYz8G8HEggEDALh5y1bJHUallKqU0uhoJP/meuSC4mIAjHuhcFp55nOFS69ZI1CHIgoAIsieUF+ASq41W4N+MH8ASriPjVHuowTaqujWqHGivzBoGEOYAQC1jB1zAHAIgwOlEfaQch2VKwov37BunfprI5A5itJLv11V18rE8JlhKRF4Ikniv1gNAAXj015K5MB3UWwASl0cBnnB4KE9zDHmLCEYCi1h7p08kXoySOmQNs8TV+BW5ezFqpRkZE7higgnK6f77/+25Od5hux5n/7u3LFDiiTvhQI8k9mRYZzYQEF5c940r9GDBw6qD4B39qiiwAJST05OyIuOR9oMQPpVMPbGJ2TA3HDDjUUYHmOlPHy7d6f65kaB+awJAzQOpUfmANWAAnzmeYFsAAeUfD6RiydCw3g+wIiMkqx8uuJtY0Pk8mRsMIJUmVZMnsj5d+DQQbEvBUTlRNsAgCupRJnBeULqxVzsXxkAOCFA5L47GcYI92LuMB6HD5KagPyjJQHOjz/2mMAz2s7zCHsaGjqddr/gyqgA2gCI1ZQefughFSjB+JVR0tyUvvPII2K2AaYulivpV+98q0KkZFTXcLC/HwNQinwG9/2b9vDq6urWPupKf8s6OtIvvuH1adfu3Qp1hmEJQ0zpDkp16fChwzL+bORTNR1gziFzrGvky7ozCw9Hiws0IX/WFUZqjFEljY2N5iJE7UWeUmTEeOMksMFOmP0Vl19R7DEY4Rdglq9apRQOPJfiFhjQNhB4Nvew0YeRxvN5jzFW0RmlBYiqpYwL+bgAJWxw0Fb2OxwrZn2yPwOakD+MoiynTpyIkNyUIjS5UimAUt4DRGF+mFUCIChWcKmkAh5j50eLz5iTjA+gAfsdfcHx86LrryuqdR89Nqi5BUjHWUcOOxdZ4HpkA7sFGfNM5oX28FzEANmG8VtVCDnnkAEErY9cmIMzhzlj4MthkegNOAA5+xbm5uQsJJ0B93MIohhR5bL2btYmL+TC5z29PVE8oFJJx44eSddcc7Wec/DQITGj29rbBMaaLag9R0UjMviUWTjnzo2m3v7VBQPYufUirDCS5/OiXXxm1qlD8AyQsg7NDkcWNjj5Lns46xYZMJ/8HfZ7HF+cHZyp7NOMqYFgF6Qx+xy9yQBNEYq7UNF5cH58TA4rxksVc/vIO1pNhw4eTP/qd36HeDs5GGQUZycEBnymjxd9RIZmAPO3z2MzU9mXDM7Qli1bL0u/etddYrAxz2kz1yA/5jGpAPgbgIQ1zv7nEGPGlAIusde3qf9m+fI8h4TSDq8/G9mFAyFXPwYI9dpg3oghTfGxDPiIqZnTh/AZ65F7ki+1lbzV82Wdv95feQ7jgF7EdawV5p2BSxzOkeOtT/Rpcsgx/w1YGSSozUPqM5M+ht4SIZedXZ2a5/TJACDrWzoPxSsmIocc/bIjjbbgFKK9fMZz+ZtzmlBZnivnbgZaXURDYGJ7u+4l+TPnujoVPWDZKyQ5R8MYpPN+Sh8dZizW1WJVBczI/cuZT7/5nL6YKbxmYI2ew/nPXsz+CdvZTDe1Hz2+Jl82beN9OT1zPkydi1n39LyEAc3f4+NjKob2t3/z1fTV//HflTeRvJLoY+jGiojZelmxl1kvWL9ho3Qwnk+xHPRBgVVK7xLsvzhrI+2IZR25ECNkvLJQVl5Vxsph7XYKIksiAXyGetxZAwqFJx3EuVGxcfkO32fsxLCcmtKzkSc5rJ988okiFyv7hPUo9F/SqLAGkJXXgcgRKvQX0UFmJvK+QpapIp3XaujpocdoT6+rk27POI5NBOsSWe7ceXnavmOHCpYhA9Z9Wy4KJMCrJjxWgCLAGfpR1qWUjzzLVnbcQkU5yM8MnU73/PN7FLFElFEp2xM4hjSHW9vkpEbXoOL4y1/xCuniOL0J7WZusVd73fEd5GObwTajbRSDc7IBavJ283fR/5qc3r7OoJ/PBOtDtaBg7b19r2dlVC9dvCSBZyGBJQDwWQhr6dLnWgLhUTZQQMiFaOZ1JTF6/uV996XjGPrd3aKps6GjFPKaKwO8NKUq1vszvLg3RjxKmDd1b8Ty2lRL8txRTevNd94pUKCcQ2Ud/gHIpJBDJccX9S+S5GNEEvqVQyDEBMt5UAQgVRcTFX+vv+GGi3TuxQCNMOTJzwagKO+WvGlR4RQgrq83H0i5cAEghzzTuZJeHE4YWJH7xbntHP7JIT0/OyevGEYQCjvPcAVV2CoYkIB5VNHiN6G53BePZuS36NeZjKGHlxzjgBf3kkI6OycvJ147Et5fe+21UkwwCrkPY4isAVswQJyXg/4qVKZcSW3LOiRTg7MoOShkwfSJsRUQm/PO3fxzN+cQ05g3MJyQC4qPw7zFjCI3G5U6M3vA4CvP1ViuXKl719dzn3gGhq5D6QiRpE38MH8ACc0itZIL+EAY1rqBtVK4yGWDEcPYMje4p6r/dnep8Asyu+HGG2VcwOBBycEA7+7qEnBkhhnPRDlRiA1e5myIoBDAEEOpi3xuJDEkHGlBoB5KVST3D9YoBiP3dDU5/kb2jz3+uEAt1htML8KgmK9HB48WucSQjY0KAAcMfK8f+kkfYS6t6O8POZXqlE/Kie5hpsqQmptVHrzdu3Yp3BKlFcWbvgmcXUEYfIx/bSiPcmpmVgZMFEAcgxnImJ/du3elltbmtGJlnxRllHiAAcARKnkaeDg2eDxRjZD2wprgWSj1hJfU4xnOABVGhELjN28W4MT/zIk1AwOpfVlUYBRDo7ExCsZs2iQAFZAaAI21hRKu+ZrzrcGqYC3BdrABjYEWeZQAxFGek9YIIKuVYNaOC+sgJ3v0kRsyFpMX9kBO4o9xhBxZo7Tz29/+dtq6dYsMJcaB9gJOsa5oo0IDCcPfvVtMHCXqXqimR77znbR9+47wsGfAmPnPfIPpwl7Ivsx+3L9iZaosVoq1SzuZc8wVv2oNMSvIGDDIiAT6gGcwU+kfyezfeMcdadv2bQKj120I9iP3AFhnzjmUG/Bz6sJUFG0ZgOkYOdswtMwUAhSg3zyLtcG9eI8XzheAHmRzfjzAE/YPXrTFKRW4L2Pr8GM+M7NgYnIydfVEERWeQQEF9nQD2gDC27dvL9gdYkCMjxfhuNyTlA6MNfONcWNcFDqaBahwxGpV8y8KpkT4HpU/Ya1Uy/Npz9NPaWxpA3OL+e29kPY65Bq583wXhmpvW5bKZfbPxe9xQNAO5o3ZtDDUtIdQMT3vtUrYTyL3UhQlQI52moRTpCnWQH0wMsReyWGMSmWRq3syh50nzQwJ3w9ghxdtdoivDerevr40MzWZqhVAjvG0vKNTsmOvEdtnMYDw8YkJAa6wTRlL1j97SbA8It3Fpo2bi+ImyjOcjXWvU7NxnG8OJwjjBXAGiI2ByrORjUFO5G5DkueaGcUacVoFha82NabTp04V+RFdsMOgGW1wcQP2IvYmF/SgCva1112ns9Hnv5luPMMALk4I1g3zwmwkOygrC/MCO8lZi2yPHD6iatcAEkQ9/P7v/Z50CNjECgMkLcKJk0VxsyIHSU4/cGkKAMaPvjBnkQdyRwa0d9269emVP/+q1IkjIFeCF+i/sCB2GXpGpBSZFcuSCIow2gOEEvNTIbi52EAGMZC3gTyNea7waxmJXQs4AfDcuTw15tBwh9nyXTt7IvwzwpaRP4CEAJ4MKK8dWK978cO+zG+uRSdiTpiRxfhrD8oAo1nBzIHJCYdThhOA9rEWzPhygRHPQ9YDYyvWYXu71pXzH3PGsA+xB5NigLXMWkXu9OVF110XzOPu7ghpBdiemtKa4ZxnbTBPDH4wVg7L9dyxjkmqgN7eHoG+LoLH38jLxWAMHCEvsQbPntXeJDZhjgghmoD9jD0X2TvXN0ApubkZN+TB+Ai8zOwszuFKNRwEig7IBTfsiGe96vzJDjpYbQKFmoNJGkWsAE7Lcmg+9OAD6a/+n7+Sc5o2SOeg0B8OlLXBnueFTDiLNmzclCoRl5o+8pGPSG5EFMzV6AkCsO2Qz8WulCs6F2ZZWABoq1O7GCOvUZ4tnS6zhhlH9gb0QTOs26lsOz0tXZZ5R7twtvO9r33tb8XgVQh4R0fq7u6KSJVcfdh2FzmQo1PhqOCHfd3MZTMeDcYVYJaik9jb+U7W0QEkJ4IBiw62afOmdOOLXyxZCkzNOqULBXLuXPp6ZmsuGnqxyVVFJPAO+yRA54P3P6CzmjOIPpr9TT+w61796ldrTnEm9FHAJIOXBt7cHv9v8Nw6qvXiWnDuUtDOc4T3uc6f+7fl7Ov+P0JYemNJAj8mCSwBgD8mQS895vtJoCQATodOotpjgyrSysiuq0uf/KM/St954IHUi+fwzLA8czsujwTq1VIcUjmC8weKl00XsACFyN5AH37y3pTIJ1GSYfCGO96Ybvq5n5PxoCqbUvQjzx4KtcJklEvi4uNK5EkbGg4PfkMoTtwfI4IXYZGE1PEVewRhHQI0cAi50qZzDXJQ4U0mL5HyfcirFpUnAbuoSLx+3brwJmaAhBBdG030kbZyAJ4bGREog6KGMs29USy4L0oE97326muKJOl8F8UMJa61PZiGDqkj7BYFhB9CV5RXCdlQGbS5WewnFOAICwuwA8ULBRXmnioEAyhkT7Vz4qxY2S8gsPZAVRLrvr4ilM5hBTBsyDvncD4dpPLwh2Ed4UCRZxEAEGXTSoCVar4D2EJoJUorOUwAalHODVQiT/pgRhVKfEtLeHN5IV/a9NSTT6a6aim1NMVnKKAocLD9MPypZsrzYVMNHhsUgwGGKfMk+oTyOqfQRsAfK7byVrc0p6f37NH7tJn3pLAvLqazI2elCBK+oBDpUoQT8n2Mw9o8ULSXcUTeVmbMVAN4wcBirjLOVPaF6eXwGMaKFwCyGSQOZWW+kb+ury/Ct2Q8Hjms6s3B5iFX17xAaub6tq2XBQi+CMMiwDJesHwMyHNP5+mhvy60EPnWVkqRdD4sPtu5c0fq6OxQWD7PJyQMWQFcW1b0hfZv2hQ5lsjLSb9l3Hf3pCax7aIIBu1ANsxVVf6sRt7LvhV9GkMrlcyx/QcPiNkrFhTrsKVFBVhcbAUA2IDTmtWr0xwVf7NRRzVRjFjym1IFlXlGezDuDSTQFjOjDOgyRt435JwopTR06kQ6dOjg97DXUHqZgzfffLPGlXmBUoz8AF6QDW0+eep0aqNaNbn4Kgupsb6xqLQrQ7ZSFkCsgj3M27q6NDc9nT78O7+dRkdGxNJmTzJ4//0AQIPXZoMxPowxc5R5hwEKMMvzkOsv3X572nXlrgS4sWnTxih4RNVfwPRjxzQPtC+WAcJGBVT09PRqTSIbXuxB3M+sOthxLkDBHOMz9l72LwB1crkxr9gPbPyzBxvM5nqARMbHoVzBUqLCYFSrRaaeO7QB+TJvAebMpuDZzkfF9cNnhvTMluYmAWUYrBimArtY19lRIuO3jXkaFYEJkV2xcoUYGKXFStq3Z0/BAOSZfA9Zspcb9GNOey7wfhTF6UzlymKamo4wxwJYmYvzRAw2qpQOD2uu23BxDlUxoMvzkqFZa/R7YnxCbF0ZrxWYGsGuZU82CBD5b6tyoImVlxkYtYADMuJlVpyZzezrPG966kI6fuyoABzOJNYbbYVpsmx5h55FfjLGHqYH4AsVM5l3gPZx7/ORhqBUusi2w3gkPDznI9NeXVnQ+JhdxP7goiE4NpgPjA1tdIge42hAyGGIPJO1LvYVDGnSgZw+pbnm0FfrKdyf78NK5F7IgTlIG6TXnDyVumVYB6Dms455ojHLCeoNAPK5C6oIiKsLc5pUFg7BJP2H0hgsLKRvffNbSq7PNQMDUYANFvepk6d0jdg4TkL8AwBA61oumsBzebHPwea/69fuTr3kLi6XNa+V96+U9a2eHuUoZJ7B4MEpAfPI61ugCSzRnJeWZ3lvM8uUZ3m+2nj3eTMLK1PAUbCkrbs4FQRyZu9Dd0I+rBv6zVgx19g/YYFxhhvw5Tf7JvsJZ6t0kRw+rHYDomdQEtCVfWxuJtaP1kOeQy7iwLh7v6TdZnDzPkAPbE2+zxmnNZZDZtGTeBZFhvhhT+Aa9r0zI2eLUHbY6wCArD/2UKeXMYhPP/ScHKJuIERh/USmtDQnzjOnQWGOcq3yeOb91OuBNjAXDWgzTzdu2KB1tHbdugJIRU7IbTzPSxiOiq7IVZXNHpZSXV8nBiTnrSM/WJvISoxKsXcDoBIrH2dfztnJ+Ts/N6MzmLEl/+3f/e3XBKLRB/WpVCf7gVyHtTqqAcD6phalYfnABz4gEBtGN7kleb4cJHpeOKtJK8R5xXuKJKGCvfb1ivR82sszvK8MHh0MXT9HlyBH9k0+ty7K2CDTb3zjGzpv2FvIjdyxLCJQDHZzTgvAzE51LULy8tWFTm7QDxvMzFc58XNealiKkX8vyApcTwLg+np0iYiWArxn3pFaBae3UsmgtxIhk/NmXgouXgq8PVs7mQgtxtjORdrB3gLBAUCQeYTuCrOVMWWeszcqbzaAczWAezNMvUew59c65HkfeYg0knNW10aU8Z4jE9wWvlML+rlv3hP9rGfb56XrlyTwXElgCQB8riS5dJ9/hARKqS5FeEKpHso351N4sqBxf/G//tf0hb/4CzEAR0fOKnR005aguzc25xyAtWjcD2iBFRuH1nkDDgOEyoiNaXjkbHrNra9Nb3jj7ToUdHA1NgUAuBhGCAcZB7w8UPV1UVSjWhIAuGpNhFMoPDmHHXBoBsMgwC+UD3umh06RVD6qeZoxEqHNweLo7uqUdxvmn73FIyNnFZaDQcB3ADzIn4FCYMXKSchRDDmwSJLPZzfccEPB0jAzikrAt7z85YWxbKMRhRZFGwOCA1QHVZWWBiCyqj/YBCgKhEAS9oCMeR7Pl3gIty5HAYynn3oqh4yF959+onDRLwxLAUPZU8Zve90dxufPnHeF9+2NVhhYBot4thSvzNrB2HaxFecs5HM8zrCyyB9n1g3yfOihhyRbFAhYWbyHkY4CznsYbWbRKdfOmbOpY1mHjGlCpXkuyimAJ4CzmF85RGD47Bkp2swTgSIC1yJ8F+CR3HkFyJer8FJp96abbioUMoxSQF8UGIdgVcpRCZS+8nKCbv5Gjv8ve28CpOlVnWne3LfKPSsrs/a9SiVVSUJCUkkykgAJC4SNECCwO6anZ2I8wcR4JsIReDztcbt7HDGAm/bYwBi6HeEO2mCwo+0Iye6xgZFsA5KQhJYqLbVX1ppVWbnve+bE8577fvUjQKW18ZK/lJGV///933fvuds573nPOYwDbfHcoj3MSUARGdhZXvwbhQlFyePHb8aI3IhU++NVCkpEddF1RXW8kydPqOBLGAtlUnZRzI8fOyZZBHsnKsdFheyl1EglwoUACDB6JOeuboXgCFQlV9rFizIMXTmWa2HWweCra6iTAcC19G18fEKgpIEn2kvREww3gEKMMuakCxMQHsLcxnjAcDA4GrWOo7gOsiH03uA+QO7Zc2fFCkCh9vpUSB5M28Vg8zKerD1XTHWo9PRUVAUFJGlsbBDDBoPCuaJoO0AQ42fGmw18QHCYtvSVfrjNVKm2EUl7YR5zndkcjBXryOGxvA8YupTDoNiJqRbZ33dJhltUJ48q2bBYqXTO/lVdUZl+41/+y3Ti2DFVr45CQZFa4ccBgDYYA1AP4wGZOmUC1fkAku00ePATH1e7jx47msh1iMxduIXq5MwtA0HIh7mzbft2rWPnuCJM2CkBXA0ZxZ9r2A8AQQRSw1KtIZQwchKaJUibXenPxibzQmsusxgcprh+w8YCGHOuUO5FP1mnrnpqYIJnmUnMmLS1t2YGYJnYVRTVgJHNHodcAbu4n/LSke9udkbMHhUSIlH+6IjWgpnCyIT1TlvdH+fA9Jowy4zzLQpYRJVOOXVyyCrzj5yMjAt7PgnZ/ZnzzdJHvoOsaC//pp/It6YqwD72AF4CQqoCjOZ+ZlUJCO3rk0zMruRv5qnBWINHzB87qOgfrHWYqADRrDHGDZluIj8d4ORcVGcmTNLh05eLgoRRrn4Syk6u4FzJXiBMTbX6xTziOtKSKCSP0LUcEhfVWCN01gwsZMD+5HOev/mMeewQZuaSGO4AkhOTBbOH5/BMxs/hw4w/fUVO7CU+X7lWTMKODu3hCglMqQBxXWRCzO5cRMn95V7BJluQk8bjCPDCXk3aAWSCQ+jffe5zqaGuTqACew3XkrbCe3EAAfGiz69kANoANojrcGxkdM3efeljn/iF1NJOxeelQt5iDA4NFYAc8lVBjsxMZUyQJ4BspCgJtjovMxudh8/7B+tdDqDMJqOt6FOwmJGd1mIO2eY6PqeP6Bw48ww+8Qyzt8yYcyVRM/RwIAs0zm0yC9oh4HLyjo2K+Q+AgZ7kcxV5cR3rGLAO3YN5ZmYpa9csStY968YOURdSsH6gfKeK4IjUGfSFPtJf5qVBStYUIIgZr6wjh1DzPdrC+cv3kA1zg3/LUU+Y6GI4b2g792B8zDKkr3a6IB/mAWuV+/Id3nO+RkWFZOYsbXCOQ8bdAIvzRBqM4VxGJ+K09lkDaGdnBSCx92Mc4q6IDHOOtVtZWS4dmT2NXKp/8dDDcp4x9vQZhlwpAOizTqk9Nm1O84tLqXvtuvQ///IvRyRRDqP1GvNeiTxpExEjyBqZTE9NKmSVdhlARS4u4oIsyH/OPdgDkS2ygolKm5TLcXxcsuSnvbVNv+WQmI39wDqUncvewwsW2jKmTEWkNYIlNz8f0U35njh4uAfXw5Zz2hfmEWkXtm3dISavC5gZxBQ5IH8HJqf1YNizfvabBf/UlwzoWu/nPdkmeU8waOv549DxAGiXFK2EfFljTu/jecn81hzI4J51/0JOORTe55bH3HuhANf8KuSd/3bf3woZFA9Z+ceKBF6nBFYAwNcpsJXL30oJlImBJ4ZEVVSHikLxVHdfVIGEf/vpT6c1HR1pbGRYOUPIOabQmurw+sAgvNLLRrw9kmzs3pwJe0NBGBgeSne9593pwV/4hMA9JaYHqAEgzAo+Gz1FOATakTeDENaqmnQchYGqepmxwEGJF9jKtxLcNrfIY2oFguTLKAsdHW0JKg8HPG1CwcFopdIgIALuS95HWUPpQIHdt3ev2jw1PaNCGiQUvnQpPP4ojRzCeJfjYFpQ5ViAJNhYvFBGMB6/+a1vp5/70P1SoHiGlWcpxzlZc+lhFnkIAzwDvFLuHBXpiDwyGFMcmLx4tvKXpKT+oPS4Gq/DuBRmtrpDMpFXMSvMXM8zBHBkJpW9x8g0KlhWCMDDgAFQQiFyvi2S2QsgHR7W3ELhdDgwcwGm0GV2RignKDx4fmFYYPjybOQBG5DvomwhQ7GPcogQ701MTaXdu3ZLEUHZtAeX56OcIxddv7iYek4TNrI5ZE2YGTkSZ6MgCkaGWXo8l+8fOHBAIYWaM6yNnEsKA9qhygBQNgb57SqW9In5wpx0xVDuw30BHF0ExQwOjATkojDUbMxxD+QNMEpuP178bbYLFZvNDONa+qFK0tVVGeCdlged9xmDkHkwxhSKWVamMBrWgZkzyBTDqDmH7NFnFGTGx2HAyFMgcXfk4ON/hd9UV6fz53vT6gwAWulS2GxnAEd8lxfryKEqyqWXZYMBvHXL1thSMhCEkohRjhHKODKnML42b448WFaWCY0DePecZTxQ5l09ltAj5MR7rIFVqxoi9+bCvMbEBV9YJ8iB+QgjUwYwSbkrK1WRmvcCYCBULKUjR48JQGae0jbk7Lks5kNmw3l98jfPJ//QFOytVasEgMImJRwRVibvKUS3LCXycsKCpOI3uf/+1a//H+nAc8+mq3bt0vp7NQBQYLxCwcO5Qbudr0tsTvhFS8tiQjMed9x5l+b8EaqBb9v2Q9WOAU5gU4cBHLnjZuZmlDOQsXYOQOV3y3mDWCvOJxpDejlPHCGmsI+dn4v2eA+ijcrTmA1bp1HwPczubG+7XMUaYJ11xTMYB/YkxtT7CzJQ/tEc1s+eTQgdBhvgCp+7+IaYPjldAcwLZKfxXVzQdYSlu/gBOcSQmdk/rHFkYOPCRQHcduafQ/24N/moeDFOdo650ijMq2CVXAYAnWePHEz0DcccTG+ey/cNqGof45zIa4ZreDHH2A84P2BhnDwVqQcwZrnWoBf30jzNOQ2dhN7sNkKgyR/GGcmZEAB0X2YT4q0IxpuAl2yQRrhgnCuspwu95+VsACAsZToSbqoqzeRjFHso1oz7yX7PumD8YDsbmOC+yNdJ+Rkr5hKysZGPPFmvrDNAytHRMcnD+wXzlTmObA3keT83kxU58pkM1JyTjnnHMwLcin2H98wANIBqsBvwHvDDBrMYzxcuKD8uc+mRRx5Jv/2Zz6aOjnalJGGzYb2eP0fRoe4iRYD1rx8HAFrXct5TzzHG4eZbb00f+PkPpZpcNAyWtAF3AyecqQKaMsvHTErtaQqvDNYf681sO/5WHsu8jwrQzUAT88FFYljTV++Niu9cbxCZfjh011Vn6SP3tzMS+WiNNBCGGeGbBiFYo9KB5kMH5H3azW8zi2CirmpYJR0FXU/6XK6My3c5cwF+eR5tdgg344puRH8GBgdUOIpr2Bt4T+dlzk+rgilZtjzXwLpTWZiZxnOZc64Ozj2kQzZH2Dz3cfEQnsEcox3sj4DBNdXhOLAjFn0D2ThtCHsZ32E8vPdczgEcOQ3Ze603mmVNNBDrlvZaR0AWzq3s8x2WKHsDzhPJIJ+xyHRocDC1tbLHBviIHKUDLC+ntrbWNDU1oagEnMCRrxoAACAASURBVJyc/d/446+rz8gYmQD8Izcct55HrGk5LdatV/qaa/btSx978MFwwGVzRKmMcloT5oZDwIngEXsZALKpSQxAGIh2UHkNMe9Iq4NDjv2WH88h+uIwZ689niU9OuumzDWlXMlAmM817+8hO/w/lwE51gF7JteKyTo3J+ca4dnsz91ru/Vvj2UUkAunwOU8fREFw3MU8rscer1ANEgQOQqiFJhzH97Ib+laeV16b7EzWP3J/UeuzrHIb/qGA7TIi57tD65j7BgffiN33mN+stdG8baQNeNgp7D3B//t8+WVcvcZXPr7jfR75TsrEngrJLACAL4VUly5xxuUQIQAs2kK0MsVscQUIZyntzf98ic/KQBwZmpSRioHrACN2NtfEwCIMs5mzgbOhmwmipRTcniVEwo2m669/joxAFc1NoVHbCHo+6pUNjWdJiYndADquTAAFxZTOcmyjx1XcnoxKMrD8wWohtLCQY4BAajBIUi4BgoNBj/50cqrKpTHzIopv1Eu9t98iw4s2DG006FT5DmjMISAKPIHVlQpFx/GJAczxozzpKAg896TT35foWiAWc4VRlsOHHwhXXvDOxXCxTMAIji4aN/QQFRrs+fQhziKEhXRFAqFwpEBW76vPFk5GX0BAJJovrdXfVGC3pzoN0LFRovqpVZKOWjxcKJw0BaUngD7asRk4IWizvNmp6dVCYzCMcH82BSh0Rl0A6RRKF97ezrVQ866askZ2ZMTDs8lzyURMZ9xD5RLjHaUFe4VRlNUwsS4dygo7SEUd2x8XKAeslZSZ/KMDQ2lgf7IYcR18v6WJfVr565dApIw2pwD5fkDB4viAVJalim6UpOOHT0WoYoBAxcALe1EPlKMqZg9H/kZka0NdcaN9xgnlBzuiyKDLBlDAMTGhsizx5zg829/+9sqAMF1pR5KGI2SSa52bQbnyRPHFcZKCBlzDqAO0BdQMO4ZBo9DiAzMICOUcebP+o0YMAHMOISPOUCbDaxhQAOMWPky06CVcFaU0PJg89AHQJj169YFGL8coAbzj5AUA1AGh1DKMWwJMTV4QRgQILAVNOaSjRntGzlPDuDOpk0b02IOc+b5ZmLxTO0Ree63NDdrPhh0BMhiXQaLJkKbmJO33357EaZJGwHxWOvIhXGkLQ7HjfDWRfWfUECHD7NOne9JhR7yuNMWDENAaQNU7LcTU+OpubVFTGhCaS71XVJYM/NccxRg9+yZtHHjBjlCAAE/++nPpJcOHkybNm4QA5L3PWdemQOQ9jCXabuNeOTJXILdwPcFZoo5NZd+5o53pZ27dstpsH3nDrEsvA5hqBLWHKzkMrGUz/WeS3uuuVr3YN/kt3P58T0DM6WedjPKAIJYgwAwjAE/Nky4JsK0I9+YmaE2TukPezEsSPrCd1WlPFe75j7MRVWOzwAG3zEYzn0oXgQDBVOJPWJ4cKhgwygvIEWmxscjP2HOWUo/JqenIjwZ4y2Vp9OnA2C3Ac15pyJDOd8Y+0UktA/nGn1jn7PBZ2PVAALXGACkbwYAZdSZHdncIvYnDOyJiQDZvL84/I+wes5P+sbcR0Z8BojN/qVoNDF0ewWIcX/mCu1jv+Fvxto50GxYmjHEAqftDn2k/YRlE9KrM7MmwEv2Iud6gq0VjjryDFekgf6+1NbSKidWv9JbrBErhPFxZVnLlb1S+5KS41OwoD+t6exIE5NxprBGaQsgB+ubezF2zutoNgnnAPNiYXE5zS/CNuUcDIDB3/VehSwYa+RuZpcN20hL0qIxVa7IpaViHFw8BJm5iqvBd+6NTKiefuF85KD12UV1WOTBeMEi/uxnPqNIBSISAEHpuwFFrefCZfvjGYDWtViHPJNnM67c/673vjd98MMP4L2JuZtDrDkQRkfI6xiVW9Gz2FOd4w3QjXmBAc89DRR7D2IMaCOfMf7IXWBOZoo7HzRFX7bmeWbGGs+jzcgToNAsUEdCCMjILCbNw+amND4a4cN2rOCs0/yZnCzOLL5v8A/dyAVmAMMBAJnjnFPcgz2aMbvhhkjP4sq5PNcFfZAXLEKlmikLh6vHUOBSc9zT1dyZm8od2toqpjHOKLAqGG7S1TIr3k5y9ipk5pDj0vx73JeziT3H4KQLLVluBgiZt7zH+BmE5RkGSrzGDWj5fcaScSCXL3KUfprBLdoqpqBC+YN1SL8YczMbWRvoAYCC6LFcyxzk33aUAb4tLS2omMR3vvOddOjll8UApC8GXHHy00dytRoA5G/22NWrO+WEv/t996Q77rxT8wxdRaHqk5O6D3qjK1/D7AaQdDE5xovUMr2953XdU08+mZ5/7vki3y/PI6KC39a9Su0XwobN2vYaiDx74ZTkPeRkHb4UfJPDkyrkVeSAnpAey73ZayjUwX6M7omd47NRAKNQw4gEIQfg0mKc31GYqTLSseRUFcxROxd4Nve3HWF9zQDZGzQgC9Df88hnkNeo22Dwns9pJy9+s1Y8N3lPDMg897iH2X3MGRxTzCG+x/zwns3csm4TcglQle+Wvkp1kNDpV14rEvjpSmAFAPzpyv+f+NMDANShUIEZdPlwgQE4PjKS/qdf+qXUhAefHBZLERbAwbS4HCDFa2EACtAaGio84gF2RXghCpAqvpWXK+TsQw98OIpc1NRqE+eQJccbLAmUNqqkcgCqcAAe3eWy8JqvW6eDBKMUpRglFICD3BwoWqKHV2Bgw/qInFWwanbs2p6qa6m+FYellat73nu3DpXGxghPstFOWOj+/beG15ukwqk8LStR84i+T/hOhLCGXHkvjNctRcVRAE3a/tyBg2nX1XuVxw+wBsUQQIIDMPIQRtVbH2jcE5YYYbJ4fZUXBJZGrjz65Pe/rxwgykuXw4UwGJA997CX3JWNMaA62tr1TO5Df5EhzwCgsjFuBZVDmH8jP4dQkL8H8BOjyoCRw3kAnibGx9UmQnXxuHINSbIJmYS1CQAAA8HMExglV19ztbz3BugAClB4yeknZScXDWE+kIQaRQ85MZfCCB0UGIaRh/KELLgfoAa5ZJCDQiVyNUtCrQDerBQxX1EqHvn/Hknvete7CjBKLLnZWSm8NvhZBzBQaAsvFDgbxM6zJwM4Kz2MA8YqRhAAoOZw9gIDsFx77bWFMsP96C8GO310KLQBdapX3nbbfs0dMxXoA/ewMUzfMa4wiEncz/3MsECBBMCmkAYvlFmzw6y0KuwoJ9l3TjaeJbZCW1uqrq0TkACzEGzZIbfOwceeYQBEyrIU0VACmeOEAZkBiGwUYr91W7F+WEPOa8Q+ATDMHAXsozImSfzxQNNP5hVrA7kjI/rCdQJbGxsLRdqhWIAchHSyTyD797znPZINfWasMQoYZ48nv13dU8r4EnvXQrrYd0kAj9cpbXGYrUJHszcf49HV0Lmmqroyne0lr95qFQDBUTE8NJIr59VFhV6FRhLq3S02F4y///vf/U566vtPpC2Ac6nsigCgGTo80wahHDKMX66OzOBh7N3/4QfSTTffotxthBUB3GCo8F2qdAOSxlwPcOj8xV4BhR4nFHpXVOU7yJC92ekfzGgxG4vQZ2TFmDo80SAZ1/DDi7XLetaZkFkCGHMBggZTFsZuUe28pkZsaYcs27FCe9i/mL+HjxyS7GGisL5groRc2uV0Yo56PVAgBUYMz6awBcZ5KiMNQ0U6Q46qdeuKvFBOtE9f6ZdCeHNFX9an2Y2xR8N4CAcQ15rhxF5rBpBy1nV1FWtiZHgk8uGyDzLXhgbVHvrIz6X+/oKxyD7IeLEe7JygPey/Tc0taXRiUrnUDADyfORGe73vO8Te54EBRs5wh205/Bg2ZOR2DUNOBUYaG7MhGmAkzFnkYABwXQbfALphVsoozcUPzBZj31XaCQppTExq7zh79kxqqAcojzyJpE/g2VyHs4M+0Gb+5rfZJoDACicvg9ldlvphKbW1afzoG3I3+925h/nM4d0GSYaHhtPqjnaNg1j9KRXM9sjVG3kW2RNdHdhgjJns5CAkVyPvc14CasPy1ffOnElf/vKXBQA2A9bn4gAuqqb5cwUAkDbZ+eCK2sxrzu977r033f3+D6Sq2tC1qOSuIkoUUhsZDYchYYzzC0qXIEB8dEx9xOEGexTHzvDISJHSgXtzL4PIDrnX+spsOrMrL3CGdHQIJCstZGGA0qG4Yn9XBUOZeWWwW2z3qkqdi1oPufKs2UYU/mLPYP7SHgPsrCcxGVet0vlAflyHNbMGOedc8MXnJ/NKrL+BgajwS87bsdHU3NZasGRd3Il+Mn/MCvRZ6pyWsA6bGpskZxzS7Pt8hx/n3zNojRPDDhyDpFxDf3AqEynitBIG4/mbOW82p88v+uJibHbs0ieHE3tvpb2lTE/OXRxSfJfzV86XgYEoIkLuyKFhMaBZO85DzR7DnlhUgc/nPfsUhWQYY3Kvzs5Oa/08/vjj6emnnkp/9zd/q89UCIz2TgT4SE5R2sf+xrMZJ+bBxORUeuCjH9H1zAEVZskh6rQFmbsoFv2aHI8K9JxlpPP4/vefSCNZdyf1CX0ymGRWpEEz2iGAC5Ap62yE1xpYApzjuwLmxEKPtAMGvnmuHQusv3FyETc2KmffzftvURSKgWzvtYCZvr8L9di2kEOp7DLjT7pdJlgU3wFMy44jg5fhgAnd8pWg2Os1iG1nFCzDHMlhwJG5ZxYu1yAfMwRpBzIxy7zocyYpGLC07mxgkHOJvZK1yx7F+LLXOt+i7NJ8D+9Hbs+P9C9f93r7vXL9igTeCgmsAIBvhRRX7vEGJRA5AHUYLFN443IOQIyqidHR9Osk18VDSU6e4RElHeewpWiINmxTAa/QAgznCF29nMcMxQfwQ2w9ErHXVKePfeLjMuJ0uIngjqEQISVjY+MCAKWEUJmujKT408odwuGAQkDy+oqq7FnKCZkBnmBFda/pkpLLoUB7UF43bt6g8DcOahg9HC4wtDAmAAY4xG2UcQ1FRa7avSdXXFxO5VVhtOlAz4nb5f0z6CggoUcHHXm8XEGM/ILPHTiQOrq6VQxBfUX+OsAjjAvjFXCEFyAT97Dyb8+xFQoOv8ceeyzdRFXCrCiJ2ZkBQO6LgkTbDHIQ3qDk4oTAZRYRygpMGhQ6ruP+tBmDC2WKg5fDlr6GUT0nJgrKITLGuHaybr4DY2r/LbcEsyOHOnN/DKIIDUPBiTAGFOYTJ06mvfv2Rf6z7LWEEfXY40+k238mwAdT/1F2xiYnopJnRWVUmKutldcZw9dGN88BAATY3LR5k67hu1ZAAIkJ63QIMbLk59FHHk233HxzAaYyDswfQk0Bmihmsbi0oArFyAPZOZk838d4pA9mRPGeDUmFN1bXSPlHKaX/GJgGLAERULSRKwYLICpGCPewV5S5cOvttyrkF0UMeaNwB+spvKf0Ufn2YHxlw5xrkTVLjBxWANmaKzn/jQHLyPEd3lRYlcwf5gQv5gT5I+eoXoseShhweVlUeM65IMXso1DGxYtF3jXmiseV/orFl5mRka/weNoK+JzzQNF/2k+ScvIHwhbGgGBewXYdGR5SJT7kBwAEYw8ZGjgw28eMVuTBuND+zVs2ywMPgI5BQJ5OZOb1wx5hIx65Izf6cjlX1XKqqKxOA2I9tRYKqNlwzDNXFqR9riptxbaiEtZujwx85gHOlMhXtqjKnAgV43hwkHAv8m7Np+rKyvT/fOEL6Tt/87dp544dSoPgtYvS+0oGoPcu76eMnYzXkZGoMpu/rzDuysr0cz//oXTL/ltTX3+/QvGjSFKZQBtAeIxOQgWZXwBiR48dUV5Y5CpW8dhYAQDST8AkFHStuRyKyv5gNml1ZVRet0EXe10ACJ6HzEtAFOY19+Q+9IHiSt1rOrX/2HHB2eRwRIxn59yiv2YRqCiUijicT1ddvSc1NUWosdIo5BA3s+doK+NQUxeh9+xLBokIyFxcjkIWCjPPoJdla/YF6xdZG4xhb8dIFcOmltDDyAFIH9jvvRea1XOBfLUZTLIzTWkYADymZ9K5c2eLsDwz2Dds3FikUQAoob+Wn6sjA/xX1tSkEyd7BEwb2KK99If2seczHgYTuI8ccbnaed+lPj2HM5r+cj1ngMFmAEGDuHHuRJipGDCwso8eSbt27lDhL+ZKMPMWIwfnhQvBws+MLfZnZMJ+Tj5DnrXvumu199An2J8GaRym5znH2Jmt5hy3nD34PobyWmAMHLpqA9LhzsxBV2M3s2R0eCQ1NwFQR8gm33EIsPNP0n4MVe+JlifPwuHHmdS5OvL7ITNkieMPrwrn+Re/8IW0enVHasrzhT2Z+ynUPecItepFX1+ZA9BGtXMAInf2Mubovffdl+6+9/1ywDHnODedJ4/oAJjTRF4wLwAp2Ys5/2HMMQ/lDNmyWWcpfQfcMeuZz3C8mAHodetwUwF609PaX9h3kEvpXok8kUVpISbmBDKyM4y+AOI5pyZjxPip6nBTkxxtrDvuxZjTNsaHNaLCA52d2i/Xr12n9nMdL9pRWrnZzhyeXax90sWMDKfWjnbpryrIkUE/9hLpIeQ7XFzSM83A5n31qbk5cgf3D0jmzjXK82kfz/G16BrMXVeypv/uj1M72MnjsxQ5W78x68oAH+87Fxt9om3MCWTANV5D1uW4lnP3bD4PI3piUcxVhRVf6hcby8UzuCd9ZI9w+6xzkNKA95AV7OXZmalUV1MjBuB3/u7v0uPfe0xj4JQK58+ei4rJNT/M6rfDDebcL/6zX1TVW5/B3vMVitw/oP4xH9EZABldsI17GDw1GMY6VKRTBmQLOyQ71GUrZeAMBzwOMhftiDkeejqkAJ+1kVImHPuc56xdImC279gp3ZVzxGPj81r7I+DY4kJRvdd6iYgTmWDAXkm6BH+f933uCDAri0KKPldLgUHWsKMlrmC+/cSPuZ/lYdtC5Ivy8oIdaTn4/HPbuYY22HHl+Vf6MNsg9M+6mUONdc7PzUmfY0y5hjnA2lZ6k0xqsGOf55WCg2pX1mffaP9XvrcigTcjgRUA8M1Ib+W7b1ICIE7BfJtfnBd9nLA0HT4ppdGhofTp3/qtNDwwkFqaGhNVsaCko9jBGBSLDxbEFV5mgjic0hs/Ri+Krg6iuto0PTeb/tk//28EAKJMsKHPTE4JTBsaHE7jObSKQ3RsYlygD0AYOXE4FMgRRzitGGoTE1ICUeQACHbv2iWAo66mtgj3gPnWsWZ1ETZsFiBKLqwFhdmWw6q4XOUKwzS8wSTpL5PhEkBhsBwJdxX7ilCnzFbiO0eOHFZIiY11PkOhmplfELiBssL3KNLANWLRtUZFWeSFscThBYMFYwKDi3vYK4bShoKDF5FxoT1S6pYj5IzDU9/LHl+UyUt9UQWT6/kcpZHDG8YZlbsc/oaShxLI3yjM73vf+3Qf2ltB/sG5WRlg9M+KhvKujI1HBdjNm3Wtw3g4sOmj8mSVVwjYCUbEkvpAFUnnQqHvjBsAIPe3kgFoODE1mS5e6ktrutYopEY5dXIFUBdwcN5DlEA8vjb+FT4thmZ5OnjggHLsYfRbKWLuKXQr53GyYkxOGuZH5CtaSg2NDUWuKGSq6pLl5VKMGUNkj9xR6M16Q5b0H8ALtocBWQwW2HsopmZjMi4kxeZ9ZMT7jBHznfe3bNsicNPe6ctgWyiVvK/wtOWU6hsiRLo03xGefRUjyMC88xQ5VIwvOjTYTAzkRt/oY1Nza35OmRgqwVJoKcJeAAXdJphOXEPYNH1mLm/fvuNyHpfllA5nYI8+ImsM1Qt9F4NxmfPaDA4NagxuvfVWMYBILE5fAfuu2nNVrjIaXmBXLGWeewyQIddiWM2SR7ShQXMe0N9VYJkHDhelv8gAmTinHTLkhzQFAEAuVoAckYtZl2I65LmvXEZdXUUYDnLou9QredVURvVS1gCODnKLsh8RDnni5HHlOkOPX5idTV//2h+n5599VsVaXKHQSvgrAUCvR8+PUmBDBU5yonCejWF3/wMPpFtvu12sMHihsHSDQVJbVDJm7bEvsleNjAwpN5ENSYfLmUVh4xlZee2aAYehBcPbIcEOi0XeDmFzrtBSRg6fs4Yo/tTe1qL2MT6X86NGFWD2AMaY+5qJwbwx2w0GEknsq7XPlwvsAJQReJxDo8WAZW+ujxxZGHzjE+MF0wsXmnPyiYGR2bI806HjrBXnAUX+9N9AyXIKlhzPF0NbORkpphOFUhyaqKI88xTxmdacFuMPgyYl5d2knw4zZg4wbsFGqRAr3sxMxhlglDNW41pXm072nNK8tPHIPC3NYWhHAv3nfh4/5uPU9FTkwyqv0HlkBo73bUKCDfYiRzNCZCzPL6RzZ09LNgNDg3k/2C5ARWym+bmoCA5Qh9GdktoloHQhQs4xoNnD2Aud/9FFG1h3NoxdbIR2Ib8AKTGwoyiO05Mgb7NT6atlzX1cLMWAisaouVHtQr68nN+Ks4N7sn8xl1WcKM9r9hE+41rnqeT+zD/mG8xc1vXXv/719Kff+JPU3taqfKXIl+vYNw3malPIrx8HAJp145B6+mRg7b4P/ly6974PpqUc6m0giH0Shw/7C3MXmSl0dXY2mH3bt2uPM9vbrDCe7xBQFz5BtnaKGQjgGvbXsbHR1NYRSf5ZQ7TL69QOXXQqvy+Wf95PvQ9jwPf2XigYm1zPGuHMxZGLzuBchMicsWVMkb1zS5Mf2joT8lV6kf7+ggXLc83M8vwQO3h0JDW2NBcOOZ6D7MyiBFAVYNnUpLljAJp/M6cZi/O958XMd25Spwth3Fg3tMN5hdknkAvyQF4K0Z6/rOuFPhN6jc8rA1lmahkUETMXdnVZUvVnvgfLdn6OtCZxzrEnWFdhv6GtRGHwQsZOE0IbaavPTuuTzr1nXcbMXvYTZEzuv+mpCUUYPfTQQ+nxxx5Lz/7gGfXXa/lCrnjtNCP0RwVANm5UPylW86lf/ZTIBcie9YTDhH0epiVtc4EJ2iPALwNoyIL5o3M856wFlIVhbJDNgBG/rRs6TJ02zS1GyHp8P4dz1zfI9oBgoPzjrW1p3dp1YjcTNaG+w2QnsiivX5/LPq+d6sSsQo+fHbACy4g/yuNdCq4VoKVyqAcDkO/zQmZ8jgxk9y1Evsw38nIIrdvmqC4z2aVTlBQYpN8O+fXzBHhmp5/74ParnZllyr8N/JlBKGZgJgkYVGR9KjdxTnlC2/gea4bxd6i727USBvxGRn7lO2+VBFYAwLdKkiv3eQMSCABQm2HZcpEDUAcFJdfn5tKXv/hFFQPp6lytPG6EX6oAQmWwtq7EAOQaNmDADbx6pfRv2A7KwCTkrVyVgN91150y0AzcLC9EldX+SwNpfnFRhg4sQIwDeYzLytO5s2elmML+AQzhM4xZDmz6Rmjgtfv2BdiSS8mjrERV2C552MSGINytvFyGI79RGCsJkcwVTu2RJWcVefgwzilGsrC0oOfAkCTPCAdrqecTZQkW4FW7dxdV1ug7ho7Dmvlbhg2GEeyW0WBOiNbOZ1Wh/KP80DaUMwBUe8p5/hNPBEhGO+UtblgllgzPoD3Iy6w0xoPDeN36DUV4sEEugA8AMZS6UkOW6wHo8F76QCYsYXJqWoYCrD4b+laSYGVt37YtNdQ3FMoAyiVG0dVXB9AXB38wIL732GMKsXZoABoqSo7DwwLAChYcr9HxMRUjqa/DeE5SbAxiwki08ol8DGxK2ZLitZzqaqrSN//qrwQmmaHnUGkYT+SxcXgYRidGN23nWiXFn5sXUwqFExmgiGJg81zmEWOPLA0G0C+UFMZn08aNRWEN5ipGE8ovrAWFG89FhUiADVfukxKd86cchtG4ZXOqVa7KqPZJqGRRoCSHfyEP8lQ6DMtGsQ02Gw687zxF9pqyvhh3V8ZT+Nf8vK5DBqxNK9CMX09PVOINhXZZw4sSjvHD+mN8yIXJz5mz59LqNWtSf/+AcgxyX0Jxb92/P3JOlUUONoBemGcUxjDL4uXDhxTGKMWPXF7z86n3Qm8iVNNsJcbA+c/MXnRbDZLMMZ9qarQ/AXpbvsiSdptV4L3ksgOgSvON/YuwPcaL+cAzDabzndK8p66Iy7WhNFOl+LTCWPnODHlOxydSH3kAG1YpvxEhfi+8cDDt27dX4b+r29vTXz78cPru331H6woDxsYDbXe+tlJGh4Fg7dfZWHFhCrEMYFbqDEjpwY9/Il1/ww1pbHxC4DxGDPsUldpffOklAdHkCuRvcoCe6jmRrt6zR3OPOe08h/xNP5m7GONmAPIcs5uZH6wpVxQ3+8jX2MnA/nXw4EExz5Gp1/74WIR32eBgDMlRaCCLfYy163lPP1mnsEGRCQyeulWN2l/EDkhlaSqHzrHOud6gHiCTjCdYwFORX4q2VJaXywHFuueefMfGvNcVc80AIPNDxntTkxwI9NHhj9wPY5U2KGl9DgUFFL/5ppvUT/oOA4x9XuyNsooI1y6RseeArqeNVRHKTBvM/nReLOYJTDvkyL3Znxz2ikzokx0O3nfsGIJ5OTIC+B05TnmeUmt0dBQGJ+BkS3OL8tfxPfZIpycgBBgGHKx1HGn0i/lVV18frOPRYKnClFa6h/n5AoghdJ2cgS2E7i5F0Q0AUMae+eRziDa7uJNZgZyhAjwVUj9f5AhkbAw48W8zocw6dKVw7omsYOTCjGOsXFhIgGtOP4CugrxZazgX2LuQgRnm3IdwbRcgsJGuc7iyMn31P/1R+pNvfCPt2LE9lWVnjtbUyZOawwbSxDjKhrAZgKWGN22gjQaXvC/e9e73pDvveo9ACGTC/sreabCKOaUcfI2rpHNxHzO7uL9ZavSDtnNOcD5wfwPBzuNolo/DYJkDzptMLjhkZCcK4+VCEzxfFcOXl3UN30P26CHbtkXBrN4LF4viWZYDMnWqDt5D7vSNF/d0dAX/Rk9CNvxbZ1ptbVGR18ACv5E9/aI97As4oTlv6IZ1nAAAIABJREFUSvvOPFCqjLwfCjSqrNL54vyvsIxpn9jdw1GV3LLjXjwHGXic3G7uxZ7C387pCStW4Hv+Dr/5HDkbMDGLivFi3XNvMVQ7V6vCPM+kPWK/1tcrXQv9dFoD5yNU31tbCtDITh4X2PD+gLzFlGxpibVYE8WNlEogRzAIlAFsGx9NDbW1qnj90osvpr98+C80FgB82pvOxX6Nk9ljwD7Bfku7GTPOWOaE9SX6x3xjDSmthCIUAgTTGsuRNg6XFQj1CpDMc9pnKzL0+WmGHeDZyMR4Kq+s1HyCgUwFdGTZ2NSsvUrRAvhGQ8vNP2GqvRr4pM+uUF9RDOBXWH2lX9G/I6vTD71K/34zANhraeMrHv2jf/6Y9nk8BNDmnKCle6NvonM+n9O2R1gj/JtxZw5aF2P8mL98h/MMHVW5IHOUDO97jA3+Goi8Yh9WLliRwBuUwAoA+AYFt/K1t0ICl3P4lQKAUnoAvebn09e+8pX0yLe+ldZ1d6VzZ88J8FLy/OpI5HqlHIBsomyozqdlxVRKqwDEqGaLaXXhUl+64913pfvvv1/Kshls5LtjM8eY2Lxlixg7eL84HMKDVCbQZd+1+5SfSe2iOkU2QgFydu0I4x6Fn/vx3bHxMeXgqFSejjCCaZdzrXFAkNAXBqBfKBwYU9u37VBlWOj3c/MYyJW5AMJ69QtFjLaFx6lc7LM9e66Sx4pDis85cI4cPiw2hq9XUv/KaAMMIStxeEs5BHk2z0LJpC3kwMDLh9JD1TKAIpRCFHoUaoxgwnn4DgYJz0SxR5k+e+58uv1n3iWl0Pm3kDvGtotxcFgiNytIgKkYbApvAbzNgIIVXx/UZkmQyByjTsVcMoONZ/N9VUnkLuVx+FZUVikUhLx79sgiexRlgETlPpT3NMLlpmdm0shosK8a6uqLXHAYm0ePHBEb0l5H7oHRsHff3ggRhL1KkYyy5XT40MtiVNBn6UzZ28j1JGSHkYEiYXYCicP5u66+IR0/fiLV1NYWnmbAUT7DSFDxjOlpAaY2LJAlY4shhRJiDyf9RVnm8wJcyIUI8GobFLRSwvdO9PSkjZu3qDIp85lnMO7cl799b2RNpWqHgDNGKOORKBsgItYoPy7aIDkIjI4wcPKtoZg7rAilH4xPSbIXI7l0ZVUkSSc3nxVncome6ukpmIhicQCiTE6kU6dPp1tuu13gL4xW5vKzzz4rJq8SO1dESNex48fSvsyAFNBZVpaOnzieC1QEA9kGIsxdhQ1mVqT76RxR9ioXYFwuHMAegZEur3hOGK8qjpkd5v7wHteEYbGcyqkMnXNnIW+us3GM3B0qyXecewy5q2jL0IAKUVDIBfBvbnZOhmp5WUW67vrr5ZTAiDpy9LBCpalwXFNVlf74q19Nf/6f/3PatHGTAPQ3AwACnmjsc26eBz72sXTDje9UbiUGir0WsI+1boZd7FVJAG3PiWMKobNx5IqVWh+5uArGnAFYAbW9vRkkKhODEyYQ85V1zJ6G3JjzTjbPfAVYAvA1OB8K/VABdvMdzgDWvEE79hnkb+Yh7TYbj3kwSa7WqmoZpXxGp5j/nA8AO3bk0GZAKSdfF7tc7Ju5VFmW0uBAsIUMANrQNgBoNhGf88NeSd84W5ifGLQ+75CbWDiVlZEEvqxM7Op33nij1gjOIBVo2b5dDM3lsgqFMmMEGwhiDrFX1dTWaO9ENjzH4Az7GmBqAOVLkjVnAnLje7TP1eT5LmNDf3lxDWPkHIR9F4PBakYsThaMYdY513FmqxppeYXaAcOVMbKzi/0Khx/zMBjB25U/S3nGcn4zh5/Sd9qhs6KsPF0SANgu4Jq9lj4gc8aQ9ekwMIVx5xBr9kgX5YBDMz46qkq87Ne0yeHZzBn67XBRxgGWoSvahyMttAIAZF7sj2ZO0h5ACtrqolFcw/0MLupvKry2t6ndZiijE9HP//iHf5i+9kdfTbt27dRZRRtwoDBf1nav1RzxurPjgnY59YX0oBwqaIYdz2Y9cS7dffc96Zb9t6Wq6ggJ7uxao+cy/oCBgNSjY6Pabw2AI5/Wtsi3R75exho5mZ3n+xuINBjN9Xxm0JB2EYHQtaZT5whjpLya2fFiABCdBl3H884sPtq4c+cupXC4cLGvAPXtIHBRCoejA6obAFUfcjoLdCWch7RPe2+uFu0Qbs8dr0/PfdYp7FfOG2TvnHucI1o7gGCjY5pTPJeUJEobUl1drEWKkQFycw8Ddj6Lmf+sT+7r3JV21LBX0VblQgQgScEm5FrPebPxkLPvzVpDxkWqhq6oLM5YK01KrhSPY3loMEJ4mSdmYzpMm+/IWVCVC13kaBPGlvXFvRwOjIzYO61zOH+hQLSlpXT45RdTR2urANIXX3ghPfX9J9UHQD9ep3tORb7O8svFX9i/PD+4L/82OBjMwiXZBNZbeZacGdlmYH/hbzmZc1EKvm+A1TqsnPHZweZIHJ9PrLGt27enG26+WSxWmH2OmkBnVf/KwoEi/cSoW/GPwqT40X8UgOGrXJM/er0A4CvBwL8vAOArwTbrNHZCGdi3RGyPMP99lpjdyFgx/1mLgH6cBcx9zh/mLfci5zf78g033qjPPb6+v1m0YhmuvFYk8DZJYAUAfJsEu3Lb1yKBnwwAYrgvLyyk//fhh9NXv/KVtGnD+tR/qV8AIIphXUNdGBwkQXq1syxTwB3mZQXFiinKrqoPE24zOJBuue3W9MlPflKHpyneXONKsOT6aIBxkJkrPJr2kC/nxhtvVJESMbkypZ/nKTwoV66FccJBjRLURxW/9g4BOVaubERhJKDsY7AQKsTLhwLKIcYZSprygFRWKKE/IBXv41HmueSL48BBIfzWt76Z7rzzjoKBI19gWVl68okn1G6HbqC8cKDxDHK7YbRhAJnhxfvBKGnXATY+PqGE3dwLZdlMEb6HsoeRgMHA5+Q4ow8oYTPTM8q3171+vaouu38onRiYKHsw6MRGoOAJ1Xrr69Ojjz6qfHkKC0POxJZmVpwZUGYZYaxQSVeMtOxhpW8GwLq6uxJ50Bx2jq5EjkXYeIwHLxsO9A2lcNWqULgBJWBQwawEGBGjJudfQZbHVXglEkkr50x9vfK87bpqd2EIk4NmeWE+9V9C1qGoiwmUjaaLFy6q3WJnzcwIACHvDfOJexOmSfisKrllFojBPoe/mJFncIj7cz+HEWOg8x795cfVlM3G4TNXpizA4AzYnYe5092dYLHJ411VJeMWOTmskLVg77iTY/t5hLrUARLkpNAGWpBlaeJm5pCKfrS2Sk4GoqcmJ9La7m4Zp7QdGcHoaVhVL3nAZsMQMjsUIACGAbKBOXTi5Mn07rvfJ/kx72EyUIkPwFgKXvbKHjp8WHNR3mBC2OrrktiPm7dkD3HkxEE5R55OpM78Qe4uyuA5RR+UG5D8VTl3KOMEgOD5xncB7LSGcrg77znXI+8DalRXlqcRQKOcQ8msSvrvvYl2MS7sDxgzzEeuYx3ApN69e1da09Ep2Q72D8qJAQAIA4/+njpNDtHytKZzTSpbXkp/9JX/lP7y4YfS1i1bBZy8GQAQJ4YBDEJFP/rggwoBHp+cELM3EqhHLkKMNJwVOFF4b25mNvVfvBhMxIUIT6WvCi3OgAuKN/ufHR7MU86CqEi9kE6dOpn6+y9JOcfQZ94iS34DoAAwICvuQ9EWAwzsAQMDg6mre60AZGTqUE7GkM+d8N7effZk9k8DClMY2QB5JewO0kXAvDOzgPuyB2Kky1GxBOstWEkASDUV5WloMEJyeaZC1+fnC2cCbQfwZO0x3swfQBr6X1NNjsgGAZmwgFi3tNWAHXJEpsxV2POsJQxbct4im3n2QXKNZqaqmRPOz4ocaW8wykcFDDHH2HtYy7G3VxbMZYeXKbS2PUIzGTezuPjboBifL8zPppMnjgnE5Rr2mR/8INIsmGHI2ttz1R6NI/n/kN3aDBgjJ0LNOTP5bs+pnrQxV5IHFaIfDv9kXLiGCrQUFuJF8Y5169enmbm5Ir+m9yYbdWZ/GbTnffqPbNFxJifG0vLSQgEi0F7nBUNmrFsXE2D+4yRADvS3vb1D84+zyOwjFw5gjA0qsne6KrT3dbFMYM1NTyrygL/pI3Ij9QFy/9Lv/3768z//czkOq7LDlH5T9Ew5Gsmfm/UIxo6+0zfmUuGAyQCEQ/Ht0GBe3XffB9P7P/BBrR9CKTWnqcbc36/zEuem5g86SU21nAQKJV61KnSUnA/V4A7npw15nsf9mMvMQ+/FnBG+bpiq6F2daWx0RPOctjHmGO5mufEcQOEAzKNKKs9jP+D8hQF7qX+gAF5Zf8jYACCy4Bxh3hmkNgOZNU7UhsFtO41ob+k+4TOCvtF/58ajPeguMFENGCL/66+7TkU+xLqkqEpmDhoYd7g48p2cmU619cFqpB3euwz8GcizU0OsX+chbWpW/mDyqJoZz9ltJ7V1EIA55jvj6grMPG9Nd5f2opYMhoo9lVni6K5EbXhPYH7aIaZ9BWdBbU2Ebquabm1RzIk2Ok2AmY30Bz2Az1zVfFVDvdZfW3OzdKqHH3ooHXz+gPZKdG/ke7E3CvxBEPCcNoBvPdOh/gKJ2MsXQ4fmtbi0GJVz8zoJIDB0edkdOTcf7/Md+mUwm37iZDajGMcFTijOQIWEE/pP9WecZNWhI9vxzfNgylu3uiKdr8SGejOgXKkp9uMYgG85APhazMxXuYbzxIVXrHfb+V/KBPT4cY3BQMYQsPoyWSCY0FzD/GZNfu9739Mc97mLbfHe9763YOQr/3yOyPDe5Wf4Xm+yiytfX5HAT5TACgC4Mjl+ihKIIiBiJpQBZQUfWwctXrSlpfSdRx9NX/jd301bNm2UssRBzIHb3BpeN52Cr/LyIe2CBjYszIZQCDChglSmm5xIe/Zek/6HX/ofBTTiNotDbFk59ci9hLIshtRi5OSSwV1dkx559JF01113idnF+xwAvFCMxORqa5NCCigl43BySqFPnV1ri3xO9vyhCGCs79591Q/1zOwhgzcCwQgBViWwVFQ7FdhTUkChvqEu/dmf/Vl63/vukQEFWw0lg7Y888wPxBBziO742JgYICjBKMoocSjHGJG8kCMGxS37bxaDJMLmylJba5u+c92110o54X2eheJGezkACRuTQYvys7iUjgF6YMAQblkSCki/nMTbzDLe454AgDAAkRWgwDxZ1MvK1XdkzbPtkRPb5VK/7m2mgENVKARyzTVXp8rqGA8r/DBICPc0EBuslCp50FHIAAD5zEyCUz0nU0d7h/LsFEYPnuVDEXLj8L+mlmaBixSu6FzTqQTkiwrPqUi9584VIdvIh/vTH+W5qa+XAmp2oA1I5lNHx2oZIABYtNMsV3sNuRcKMtcadDODrqgwOz9XhMvRfox9h6JaITILwUnS7ZUWU0dtCEMdZdtAiecqirzZIRSSsAEqBuzYWGpqDGPO76MsMYbOvcZ9eX7PiQjt9XNCqcJ4hpWzStfwfPoF0IyhZm88bWJukO/PyhYMwGPHT6S9112vIiSwD9gLxLJZv76YQ1yP4c2cIGRfoERNdTqWc/gtZHYq79Mf+orxJ+9/robtnEEyMjMLlXbSH4UlVVcVFT4ZJxR52h4s3KrCgOWeGFfIn2dofBbmEonK6R/rAxkEW/m8wCrvc1ZIYTdyLfKdmpnSMwQqLJOvJ/I5nT17Lq3fsFF7Hd8j1AywrLmpUcynr/zhf0zf+uZfpw3r18mYeVMAIMBrZYWMJMJ+P/qxj6W777lH+VjpR1dXt4wg5AL7l2I0OFEaGqIS6IsHD2rPoQ1iNQ4OZsdJ5MNzRXD2LhficBEGZFxdXSmnDfIw4w2ZOfl/MH4jH2dp/kTuDQAICGOmhVk43scZC4O3Zko5DyPfV4Xf7ExirAAExGKpqs557YIpS5iQ2HI5dIycWSrCwSa/uKD9A8Pa4b/cg/4wdqxR2gH7x8YghjQGbksLc6gijYyMFuxongcgyX4tkDBXM1aRjswcBwDCoF8kMTr9GB3RtciJtczzmPvMM4Ug5kJOOC9oE7J1kQ9ixFyl1oz6Ijy8vFzr2vnzuD99Y+1HOOuoGKDbtm0VKIJMTp+O9BF8blBWBW1yKK7yW3Z0aH3ClCGqAECQ/MMwggVe5dBjh5vaYecQYFW1XFpW+CTOK+YebXKIpRhsma1ssA65sHczzgYAWVPkIEMD4XP6yr5glin3RE4ON+TcxfhHpgpZbWyScxBYlr0F+Rl4NEjssG4DrjZk+a38ubPTYtdx5pB3Tzl55+alG3zpS19KDz/0cNpz1W7tUUpfksNwVdE5h8/5nOAejKXZUzzD896hzciF6xmbD93/YYUAA/CxFhzOSmEF7aEpKiizN1AhHKaswUHGlzOZ+5lxw7rzD3OF9w2o2sHJ3OTf7BX9gPFtLYlq9nyPvssJMjgoOfs6xoB1YRargbg1a7p0/g7mHKyeJ3zOec2eoUJCFcE+Jf+znQBmuJYCvqwN6y5ef8x37ucCWswBh0kj2/aOdu3B7CfMP/YXg2zkQBYTLIcDo3/yDOTPT119rfY+9l8DpR5LrjOAp1Qj2WmEvPk3a5L7jY2M6ezgehxW6FmuNM06M1uQ/cLsfmSNjJtbI8coKUwUFZFT5jisHXY/ejL3YN04jBx5cC3tLtjQORpH51pOGeI9n/eQI7JQhAp5LsnBWZbSmVM9aaD/Unr66afTo488oorCzD3vn5w1yNUMQO+xzAkz++w8pV2cj9rLSTUyP6e5retymDwOL66To1eO/TKluPDeqflbUa55Qzuu2btXe7dyEOf80p7jpCSqqatXeLLSAeXw7VLw3aASz7lCRO/bYwe+SgjwWwU0vpmGM7cYP4fuMlbWnwXS5pyF3jctez9TrPIcJswaQLfw/s/4MW52ztoRY0cDkTulz3IbeIbXrXXnN9PHle+uSOAnSWAFAFyZGz9FCfwoAAjLQS8OzpTSk489ln7vd35H1RZJUk0+LjbQjs6O8LZcgdJuAJBr2YCtnNowriyPUJtlWERLi2n9po3p47/4C6mzM9g4y4pzihBFhR0SotHUqDx/MIZoJ0UAnn3u2XTTzTfn6qZRlpTcRwrNPXEy1VRXF+Fgyk62tKzwpNZcMSoMkgj/48AgdPWGd7wjG/ERAouSBzhHDh680uExpNIpoTnlMh7MsrCSRH467o2Cc+ut++Xd56BCFijXKnqx56oiBw5hNSh5KK8AFHV19UV4F8/DsCC59b333iulFCOwuqZWYb8UaeHeAEi01YcXB6RAy/XrI4wohyqS06ujc3Vqam6RYmxFCjm44mfgr8u6F+0CoIP9xsGN4pQUXhGhn7xnlpiejeF+9pzaxHd4mZH2g6efTu94x/UCnnnRJq7j/shWxloOS8VDqLBs5d6KHG/OfQgASM4amCGMsecbQFqwl6IICkbMiZ6T8taioMN4iIpvFWloYEDPhmVDH1D+kLNZbVQ5pd30ifnhHIC0hTBN+s9zYZGhgDucmvdgDfKeq0Na+YSVqWq9GCfTU5pLXAMAJnZKnvP2/Ee4bnMBJDKOSna/qlGhgQBbyOTs2TOaN1Y8UeaR3czMdCQhBxSvDTbFwOBAIv8SHny+G3mZLgVbsywq+XEdzBTCEB0iazAfQwNDDTaqAXfmDSCRlXPdc6BfQNDWLduyQUolyur08qFDafvOnZpHPM/jzHepNEnfmZewe/ffdqvGUuFMVE8cHFDYDeAPL9qMMsge4XBMVG7GuDRpuIpeVFQGK3jTxlRVFV5j5i/yda46Gy3cE7mZtUE/PF8nJsYld9Y989fMGwOFfI+5bI80IaqA8DaOmUsHXjwYRW8Wg93FPDt5sieHtKW0SJ68pUU5PwhFhwlEEZA/+9M/TRs3bihCA23sv94cgArlzfvByNhouv/DD6T33n23qg8CdJnFRJsdNi0mav7vuWefEcOXuYCRx/i4oizfoc/s+WIX5YTnzFuuYR2zvQ9ndg59d9i6c6VZ1pfzBgYrmJdBQhhMzBmHb/KZAJXh4SIU1Hsh48f64u9hcgBSRCYXKOF7YxmMM1hHH8QgrqvTuGFAsv4VyiegLQkEZR04TJHfANb0BbnQF2TkvjnHGrlMySEKU0SFAzCGlhZ1nUPo6AdnAeAo+5EZNBj3WuNlZQLCnJfMhjqGMHOZ7zN3WR/8zTM4c5iXfJ9+mf3KfKSvrAUx0ebnNZ68Z4CRfYj1j1FcW1Odek4eV446clYyLmb3+HyHZd/YGMAOgB+OF84t7kHbyJ9JsQmcScyVNV1d4dhbWhSzUZXPq6tV7EAsKQoXEII4O6vxJrE+Ywn4wbjynFLA0sC0zzzuwXplTjJOJ08c1/pWUZUKwNjIO8heYNaYGWKc2ZEWJId8NjSEDrB0uUKlQ8mc15G2Kh9vDl3WHMphhQCAo2MRTk07+U57K8zQ6jQ+Np4+/3u/p8qohADD1AQAxRFKOKsLvnB/g0bI38UbLH+DTaURGJLf3Fx64CMfTe+6691ikrJ2zWJV/rYMCokBmEPDGRcxCRuC8WX2nMFTOWd8DWs75691Dl3lcVxYKHIeUkRo547taXh4SM9jDZjFyBnNumGeuACJdRDmJecUACD5CwHQOdPsnOI389rjxZ6v843Q/rq6wlHL/QSENTdr30X+tIH1zWcGs3iecw8yls6N19zSXOSNZo05xNn94Hu0hbFgH2AuOz8dciVyZBYGYK4YbNa92ZzIgvXm88csSdakzyWiP9pa26Maby42Q18tA9aury0N0VWxr9aWyDWaq3IbOKQdrEsVCQEsy/mZzX50H+gvrF2iEJBdpK8JXc3rjbYTJaCIhJyfE4cebR0aHkrnz59NFy/0Sv9FT11FAY2cboB2kANQhdUqI0UJz3Y7QjeN+V9ER+CQzsA3e7WjgQz8qWLvcq4kv7iUurvXSr9mP2V8iDBi7ilHY1VVsAQz68z5dgUe4vxbTsH8W1jUM3V9ZoHzt8FkrdGflPHvtYQE6+5v/PVTAR5fY3OdX9ayK4388d5V6uBk32LOsjcwF1jPzHde/NuVvs2kZc6wnkxkEDA8N6c159ywHk/rzKUA7mvsxsplKxJ4QxJYAQDfkNhWvvTWSOCHAUDnqA1gb1kA4IFnnkm//4UvpJoqGBIVqsiJYtDZFYrwlYqA+PDkd6kh7s2WKsKE2QIAllVWqKrax3/hE2nT5s0R5ilKf3iTT5w8oVAsPJZcq3CF5STGxrnz51RNjVd48cKw598oJGgKtJv3RDmvqBQ405YBG/piEAoFDoDqppveKdDJXnQOKQA8wBtAFrBSvkO+RIAW8pdh6HG9QzJgSaHcEJIqIKhhlUKDFWowP5dO9vSk2zMrCOPCVeaQVVtbe9q4cZP67rAEjKgfPPOMWHjkMISBh6KBLDgIUewwzixfM6FOZnBKHvHMTAIEWb2mU0CKgSYORhTX7373u8rFZ+OC3zZGkY8NRHIAKhyor0+ydh4fh6vRd9pucEQK2fx8ggEIoAS4QS4ZruHZLxw8qNxmGHqwHjisxSS41CdmxOrVHQW4JHZUVjapKEm7UTSRIUomShyyQGGAMYpBSdgKIdcAybCY+B7gKcYn7xu4FRgwPi7ghYqa9N+MosuVCWvkRTZYx5gxxsjHRh7AK+0Q2JG9mchJBuu6tYUiYhACoA1wxIwJgx3OI0Y7FAqbE2DX1tQV+RUpFOMqvAasCVOdnBiXnFF0YW3xGXISq7SsTHkwbfSoAnbDqrSZvDtZqWUsmSswVZnXBjZg0BKWKTAk5xhD7sh8bg6GQKW88PwGkAV0WKCQSgUAYI3m8TtuvEGKGBW9HX6D8QHDhXZyHcxNgYq56jXvky6ASnsGagBybRgy1zTvAbdgwJ47VwCzFBvBWFJV2S1b0vIyoXNRqZhrzbg1OE/fGFPmFM/lOv5m/TOXAH+HhkckE0Aa7sF1rrytELTMjCG3JuwopQ5QPrgl5T1lvNlHAdVYB8zFPXuuFjDK2oCBd/r0qbQNEH1pOf3to4+kz//u76Z9e69JCzAPMrBGn18vAMh+wpgAw9Oujz74sXT33Xer0AUVtgHuvQe8cOCgjCPWgQtVnDjZI7CL/rDOuIcLHiALDHXmnY1by1CAFUUwagCoxwrg1aw1sdjKyqTQW55mpVphZ1+PYhphePpZfG6Dnt82LhjLAhQQI21KIFYQ3sMoBOxm72EsmJfck/fJ10WINEwP3mfM2POrq2qUvB7Wq4E7xgC5le4BDl2kbQaHyisqJXf2GbfZOalctIO+sSbXb4yQOIM8BgBra2uKoh0+7xgbnAK0jzYoJFjVSJt1D/YY5qoZm6dOndbfXMueyvU4Q5A37UD+BtfMao71mdLJnhNp8+ZNWgfIhn0kzoBYu70XL+QQ8Gp9LkZ0e7vaAdDV13uhqHoOq5fnMAeYGx5f7WXzC0WhBM5vtXN0TM4HrXFklAuxONTQ4IcLQNgxw5jiJOO+YxMTOstcaIGxMfMewASZ8L3SsEa+xzwvQqyzs62UvVKMcS6O4f3fZ0CAs+Xam9VfikqMjaWO9nblA+X7f/y1r6Xvfee7acuWzVE5fSFkwB7OmpJjLjuKuK/Dsw3WSo/L4IUBZYdG8tlHHnwwveOmm9NCLpLh7xGF0NoSLGrkzH2ZS8w9g0n03+x2rnEBDe7L2W5Qk/fZK51+wk5C9lcKQcE6HBkdKViXfJ+9k3lg1hhy5nnIyDoc56H2+eVl7R8AR3YSu5gQzxZzL+f9ggGoOak8td3qm4vSBPM60hXQL5yH9IFrWNe+J3OJ+c1eRwVtgDzrBt777Szk7DMAiNwAGgHAGQM5t5eX0vTERGpa1VhU0EXm9NvAhgsZaaxzfmCz9YNxPi0msfc2zibnqaVdBkL4twuLoAOK+UiBJ9jdOX2I8wrSXzlXMgjMOcrznbrAheToL/IjPYdAlZoAWKmkTvgwfebZBLiaAAAgAElEQVRz8gdzhhMNQt8M2MwtzKXqWsLfg7UHU9nh75b78OBQzPUcmcQ96Qe6Ms8HADQIyHdUqI33ywKA4z32HXRtFevoXK084jh1kRVOmJbm1ijgVR3FuUQEyHktpVvndSQwaTnWmXW+uXlyLUcIvwjhOfUQe6NlLwDQCUN/xHD7+wzPvTVW5qvdxWuGuW0nnZ342nfqyBE8pnOFdYl82UvtMDDQyn7q7/u8t/ztRGDP4ftmLLOXcEZYnzDwxz1LHShvvxRWnvBPVQIrAOA/1ZH/e9HvyAEosAhSRS5SFcbzcqokAfmhQ+k/fOlLaXR4SGGmx0+e0OYLACiDQ1989Zc3VhcocK4VfQuiGEwdFNwyGC8p/fL/+r+ICYBSgHGLgcq/ASGaWlpTa3uEVHJ4JA7jxTAWUPg2bo4wRR/SVtZRBGSY5PxBfBewYs3a7kL5xyChbRwMz/zg6XTN1dcU+c0AUDiMYB5wGKGAwBYBeDh/9qwAOBRflFKUtghvqxaIhUEmA2XdeoXL0XbuRb6dx596Kr3zppukxAkcyxU5UZxgtqzuXKN+FgBdfb2q/ZKLhBxd5C+ELYHBB7DGc1wZ0zKg72dPn1HbUHQMkgKaNjY1CkhR6NnCQlFBldwZ5MsogNrcBhRHrsULjlEsAK+iQoY1/VJ1PYCunI+PZwNKmfmJTHgO4YTkigKAYIzm56NowNkzZzR+a1Z3KrRajKyFeQF9sNhg+lHZGGUVo4Y5RWibjLa6ugJsgTUDUCwmDjk+KsoV8k3Iyo5dOyUD5MsPlZ4J+SYZPX2QV7I2xgJjYcPGjeGJb2qU8mmPPuw7KSsqFBNgh8LMcwJ5gYiE2TYRKhbrxEAq90VWYQiEoYbcnGfKnkqHKLh6qZUc3h8hhBGAIwNjgGh9fRdTU1Ojngl4DoX2woVeyQwjEsWesYG5Ojg8nFZ3dqUNG6NoCPOedjEOgHhShDLoAHiFLBk/xgcjg3x/e66+RiGLNpQBx8XAy2wQ+uUqu4QAu9gO9yCP39btWyNUnbxtC8FaZb7AVqWPXqco7X4GITfBLKJqZZ0sAAHxS0uqCA44o3m7nDQnmFNda7qKvG4KH+3vT+vWrVUOIioXI3faBLBidil7CkAHTE36zfo0AxADUiFEFQBDwfIyO8gsJOfDM4MGVjFAptcUzIsXDr2gtcE+WlcDi6U6HT9xIu3YuUMMPJhRsPEYl62byaWZ0jNPP51+/X//tXTt3r3K0/qmAMCyCuVmYy9i7/vwAw8oVylMb6p02rjlN2t2/y23hFxJUE+xjt7etP+22wpFHeMdg9+AhIsDmVmJLAzCUXwA9tH4ROT901zJuZtsrHrNMN/MgLWCTsikQIuly8U1XIRB62MkgFmz9xhfns2Yit02MqQq4LW1se9jqF443xtzPK9hDE7uuT7nkJ1bmFe/GX/GCqLz4UNHxABkXFnv7BUGU5wygLXOXGa9u0IqhjfpF8jjyktpG2CHlUdI6+pcDVzVZ0mKT3L4XA1VhR6U84q8ob2pa82aQnawxzjL6K+Aq6EhhfJFTtajOp8A+GCuMAeHh0fETDX47WrmyE6AUz4T7VRweCsIe8+pU1ofNuTEsCRkj/D7ymBhsk/ascLaVfXFmTkBWsOcpTjh6urEzBP7OVdaZk2pWq8qfZO2Y7IIEwXUmRgfS/W1NdrjYDEC2PA89n7axHOYV6xj+sZYsNfQRlXoXVxKF/sHUktrWzE2PNNr3WeimancRyzq7AxiXjGGpWx76yUGLwUqT0eIOzIodbQxdgOX+lJTLiRx5vRpsXzFWF9aSn/76N/IEUeoP3s3+zYyoA+ujAvQ4TYwVjxD+ckyMMXfBgZZP4yTfyj4c+1NN6V5Ki4TAkwRrOVlnSutzZE/mMJEnCMCpKam1RfSbbCuLR8Dv4wVMuZMJl+aC4qw3jyXkB3XIB9kVUseOIpprFpVzCEX2uC3ZJxzevI81gj34hmMLy/uJQYnzl4Ycbl4BW2lTVTd5YUzDH0EPRJQibOQ8TDozLpFR0IWzmfs/G+0mx+HwYplV0MV7khJwRrxnhN6X7XASZ/7XjPOUS0dlbDe2dlUX1OrOcscVW7qvr6iKjf38Z7GM5CHmXroNRRrwpFpxwJyMDOKcXZaBOaD37dTvLE5M3FzYRgzZw22Mi9pF+A764LPkQ/ziXnKnsacXd2xugjh5BkUtqPo3fPPPac8wIDHyAaQ1nLk78XlxbRYTsG8SJXB3ONZTl+jdbCQ021UhL5vVujlgm04b3JIb55bjCl6Ku1k396+c0fau29f2gDjv7ZG+wvy5/xhD8e+8Dnjc4vz0I5ymSkZoMIJyQ8v9q/QX0N3scMHZmesuwjl171/AgMQ2+f1vl7rN/5rhfi+1va8sp9FLsbsGEfeIllkhi9noB0XrAH2d+ZGAL8BiNtRbral32edOw2FwUGzDZn/BhcN2Nox43ng39bVXu8YrVy/IoHXIoEVAPC1SGnlmrdJArF1G4DA8CAfn0AGGHFl5ensqVPpD/79l9OZnp60fv06hQ+hZJBHTYf5FQ4w7q3DfnFR4JST4Au8U+geRSCg6pSnKXKbTE2nT3/2M/IMh4G1VIAQQ8PD8rryGUof+dm4C15DFA8UuxvfeaPuJy9kzoPHIUJFNgxtDCMrxwAYUP4J5aAfKLyhZNWmp596SpU3VR1NzIWRqK575qyUX4ACcuDU19bre87VhCGIwuscM4AUKFQwCgEmAJnoO+1FeXzx0MsCYCKsdVb3wUuMwjg7B3Mu8nwZ4MBj+e1vfzvdfvvtUmDIQ0IYJIoThyAhmLTBSovB1/5Ll6Tg2yjk2uPHj6ktVPUza42+8m/CjGHyOC+MWUwogQ6TkuesPLyeAC/ciz66AhtgBYcuYb2wx/jcocZ//dd/nd797nerzRF2XS1DgzBz7gUDDTlH8uhejRmMj87O1UWISFNTs9iYjCvMCRfxoF0Yk8gSBVDeX4yDsTEBGxobsaYCXCYRv5l3Cj+jHZnR5gqZTkJNHzAcuE5hvUuwMCKfEworRo8NLOaFw+scGmZQ1iyHUEAibIX2wyYKplyw/MTgWFqWom2WjtlCGPbzs7NpTedqfR85YuADytK+YPUtCvyDKYRRhvwVzjQzk3ovXkybt25PnV3dWk/0B4CEuUZYHsq2i7cA/uzJYY70hddZqhNT8CEDNzKuCaVtaUm1tXVFyCdjd/TYMbHawgAO1gShXzBQZeAvLOpZyELhXTnUjme99OJLadfuXXqmQkQyC1KgfC2h2ZEAn72GisMY/zY0uP7EseNi5gL6MTbsYaoUWkNesBqBz6xRjEXWDnOSNQBQwJiY1YpMAXjMQJienU+LZeQaWpCiinGEUcDLeZBggjEu3Afg3iHAPK9+VUN65rkfpGuvuy4tLUTIPCH/Bw4eLCpew0Rgi8WwBcykvy88fyD92v/2q+maPXuUp/Vy1oY3wAAUAzvPl6HBtH//flVcZu8hNB3Ql30YubGm2BNsrLN2Dh87mrZmxjF7h8IY29uLsEGFmOXwWeTieRlVOJeIPxagxvtmzjB2ZjK6AJINATmFMpjOnG0lLD6nZ3D1Xe99Bq94lucOQCrjzLWwKpcWY783uMUYbNywUU4F5q2YPjU1SpQ/vzAvgM7h+IDZlVWEgJ8u2GfOI0R/DIph0DssHVkzv2mT2NZLkXSel+XE81yIg77CVBcrODO3BQ7iaKGATX1tOncmwBCeR3tZg7SD9nNvzjlYRgKaCYk/cybdc889ql4OAEsxKOap92KMZ2TEPRza7/OB9TQ6PBI5Putq1TaH4dpJx/7FpGXuEqqP7Dy2gNqkThAoTrVRCpi0xLkEqCPwPufaMtvD+yBADtfRJvbPAXIR1sA+jqr3OJTMbmItqnBLzk3JnKUP9Olc7/mci2w2Tc3MpcamyIHGcxQuXVIQwE4HZKn5lounCOBTqGKAz6V6lPcJ1jzf554GAJ2mgO/A/oOdvGnjRo09LP3bbr01qp+PjqY/+IM/SE89+X3tK+QaRjCOHjDzlcXvgmi0iTnleeQ90UxIgya8Txs//NGPpr03vCMtZRlF9VqqWg+ob0RWsA6RDSHlrB3OEgGtg0Ny2m7bvkPzgPXJvku/OL9xdiL7YIQ2Sz5im+Vnx3nTqEgOCryZFee1T/9cCMPKL21hfPnh3I8CQQuqVEzbAYlVDbqzUzqK16JYvCo2ELnseDaFpljPzFHuYxYje30p8Bi6STgDvb4MJANcSfbkkgQYbW4W8MR8px+0n3GnzyqK0tqaJiYnCuc1+szAhb7UnBn4YpXnKtyc1cw5zmMYszxbeaMrK4tqv9rTlpbkJLLcGHueK4YpOU1HCe1u1rjwPnKlr/w0NTcpr66jPhwijGx58SzyGDo3I78NqOJsJlIApwl6N2k6SHPj9AgAhORmBgBD9uTpNsjCb+kgC3OpvKoizczNiP/OXo+cWTOS9fi4xlRzXepaVGpmTFraQsZmLSgaJDtbiUpAz37nO98p56PsCw5J7JWK8tD9Mmq1uHAZpLVzlegQbCG317rE5eIhsd6JiJLtRK5yImTyuYQOEwyy0HOyleVp/EO//6kDgAbiGD/0C34Yf/Y8fkp1etsyCLAYkxIg0CA889Zh8FznvN6lYb920prhWXpP7+U/dsBW3lyRwFsogRUA8C0U5sqt3pwE7DEqjlXCK0ZG0hc///n0woHn06YNG9LZM6elYHbn/GpX8jKJJZg9uBg1Du2jpcGeooiE9M5UXlWVCCn71V/7NZVnh6Fg5V9G9fRkkUNIQBJVy2Ct1dVLoVFi/82bpDTQB5RcNn8OA7za69auC1ZheSgSvAfkifGEkmgvNcocgB33QqHBQ+wQRw4nwgfJNwgA1biqKVVVhoFsxQnljVCBwmuYk14PDA4q9Ig2BeOqQSFUGKCt5P4h1CUbg6XMC/phAxUAEO8qhpISPs/OB0tIoQiVUsQoNODQWR+EGIFcb2BShsnkpHLGYfw5PMp5a6iYC1hhQMxKMOPAOHI4h0IfYSbME57pHIBhbAWw8uILB9PuXbvVPh/OyHB1R3sO851RJVDC6U4cP66wDJRHqj3j+UNJ5/4objA3aIsypmGUnO9VCAfebNrOgc74IS8VDuju1vXKn1Nfl557/nkph0XIQVlS3wm7vFwUojrN5Xt5zhoI5b4omsgF1kp5RVUUsSkvTydPnpBhHLlzUBBzXsCOjtTQUC8Ggj2UPE95uNLlHDMCZQGrNm+OuJZ8D76DUY+nnRBFK6pUQKYSp/L/DA5qHV3quyRDf9v2bWI+0nfm8PT0TOStzMxUxv/IsaOprXONWKQ8T4ZenqttKlAQ4cYo5qwtjDp5tjOgRRGZdRs3aFxoE2MrJglJy3OeFSvzR48cCVbhcrC8uN6sQhqOrJgvyPX0qR5VuIVtyzxiTpMv0gq228WcWdfVJcPGax0ng3NEYtyQ5w2jDPCU/jH/WVvMjTvuuEMMQvoEoEDfATPM6OG3gNq13cHMyiwQV1ouq6hM80vLaZZwoZkZ5aJUG3PRIuYJa85rx4VHeJ6A9oZ6MQ+374AZGQAExi3hUgBtqowME22evKM96ardu1V59+CBA+nf/Ot/nXbt3E4JJzGgrBwrKXYOlTMAULoHa8/NDAlYY6DXcsaQg2x4KN3/wAPpXXfcIfYhP9ff8A6B3KzjixcDyAo5BIhw9OgR7R82lmCXIWuPh0MG+Zxnm8UhA7WSfa08qjdXVWncmG8GUHgO+zxOG+awwQ2fHRTfWNvdKRYcfWStugKxC1BwL17MET4HxACowKgkdLu1Y3XqzucC17l6KWCrGX20HbDMbIMC5IT9nCujcq7Rdn4uwWDdsEH5Ynk+gIoLAZnBx98698qSWMnMG4WJkq+IcNfJydTZsVrgJns3MmYOsnYAsNl/a6qrBLgic/Yd5iDjhKOMcdJe1BThhaxNM8Nfevll7XVKsVFWppyTAOTMC6YTziK+y3fEeM4pLWi79wcYYoAf5ADDycJ3meesDZ5th5FZmAXIMD6uNVhTE8zuSxfOp67OSJvwQnZ+8ByeW8q2Yh06jJL1FZ9ROGaThCjW2VW7NTfJ7yomaXmkrcChRl8w/hkPUkGosMT0tKqoAvoY6DFw6j3Gc4320Rf2Wu6t8NRynIYRA4Hc7eAqzVPG3uP8b7Sfv51zDKChf2Aw7di5S3NN+RDJawfwPD6efvuzn9FaJwSY9iBTKu9GleJg8rE2va6QEf2jjXbqmtFEG2xMm2X7kY9+LF1/ww1Kh8G4EULNvoQzjDFkLpstx3foI/OCua4Q/YqK1EBY6+xsmp2eKcJ8aQdOKdpFlAT6DdECOrtyCB+yJMUJTgDaaHYbfTJgztxmP0T2Dv/jbGUuOY+jC2JwHdewT3CN03GIeYv+uRgVhLneYbwwD8Xgq449wmlW6LdTB3hfpi8G4Dwn2JdZnzgvkYdlZGef8wJyP9olRuTgoO4tXW+avIQB2PJyzmJkQ5/RQZR/tD7yM6Mb0jfuxfon9FlgmELuk95vbm7SvJCjjHVEZWmcGYuLaWgoqq+zdpgf6FW9FyISAdYwcon7jmo/kEOc8NnZWc1hfmgbZ9HLL70kfbfn5AmNB3ofPwaf7WTnfDEIVsqyCudxeVHFXnrhFHpb5InmO5zlmoeLC6mmti7Nzi8o9QdFhQAAkQ8OM/QddG70G8aYcTDTlmcY7PtRW+XHc9de1ab5kTK6l9/44Y+uZBm9OVvtrfo242Dd1nYGe4D3erPtzJTzvm6QzOc6f3vM7aDzHqS5mPPycm/WBdcyTowx+wXjjd7g4i7WJ3UmrbxWJPCPVAIrAOA/0oH9B9OtXIQhXGyXXy4hPzM9lb7w+d9LTz7xRNq5fVs63dMjQGA13j0YCVfgf5can064bKNMRivsjWxIARr09fenf/Hf/ffpjjvvAiHUQQTQgtKCdXLs2FEVzRCwQHJijNHlYE/BsCHEjgMI5R7FBKWV8CcUahQdlEreoy3Hjx1NtdXVAlxQ6MWyy9Xr8LyiDG2lAETOpUS7xTICDNmwQcnNl5cxwQMAoU0Kk9u/P3LDlHgRYbnAquOzy8bGXDp39owOQueIskKKMmZj1SwEmGD0l0NTVdTIdVVbJwYS/+agBVAA4JKCNz+vAUXOMNF4hnMH8TlGppLrG7TKbFAUsEceeUT5ypy8HEUAeSInjAUMUhR7+k0uHxc3QQGkPyiRPHdpeTE9/vhj6Zo9V0uBRAFA/hgZhGDu2r1TAAb3xkM/OTEpRZYQNYxE5gQhHsgDhU8hYmVJ4VtodmMj41JQpejnsD36xlhRGGYPFVYzQEW/KHyy+6rdBYiW06cJAHTBBnvZzR5xvi3+5t7MRe6vkPCFCEOYnZ1J/QORu642F2XBQHRVUYAmlHDugXyQYWsrTLmQIWPMc2EAbtu6TUwPZIX3HEPh9KlTARjmXE+0A/B27dpuMXMVdlRTK+MJpXhNd1eEpMBqmZlOU5PTYQDNzRaM0gt9fam2vkE5AB0eZYYSYXkU1xE4tLws0Hv9unUFSMOae+GlF9PV1+6LXG5UC56YlLFlhqgVQFgAFOLZuGFDXDc5KdkpvHrDxiKsGkYQ4wGLceeOHZn9uKT11tW1Rno8IUXIhPYoVI/qmDnvDvfFwGL+O+dUXUO9jEFXlrYhd+HiRYHxtBEj2iFDXcgth6RwX+aiQkZhZFZElUtXpEXFrwBwnsnVnmE6VVVrzQFeUtDHudN4DsDevmv3qV+MO+8dfvmQ2I0YOdybvY48mBg0AEHOKwQ7aMe27crL9OQT30+/8iu/oiraEBreDACoKuywGHCKTE4oB+A973tfmpqeSQOw+To6FMpJHtbBwSEVDeKF4Q57G4eQcy4ypoBRyMsMb/ZZwDb+NlDhfGF6L3voFXabHTZef7BGmE9m0zgU00bL6Mhwqq6kOFOwRtj7BJRlII61gMGLUSGDe2ZGjh5Ynvx9vvdiqqytSy1tHcUcMovXjDW+IwCwpqbok/PzkSAeB8gZcoe1tamdtB0AjXFn/OgjgKCqBmcZuLotjgPC4Ni/xICkUAaMePLBCTipkwHvoh08l7HiHKEPzHHaxxxlLvM391ExFIATgKBEdWdygEZ1bEC7lw+9LANf4WsVlQIAAQTldABI6B+IvH2Vldq/6BfnAOcJPzhjkCmOt0OHD6kYjVmkTkHhvRJjzzn1+Lf7HqkdFtLxo0dSd9ca7QH0k3xitNVMW4MijCn3ZA8ziAwDvqamTkAyz3VhDPY7ABQzdmCAy8GlwmBV2iPF+pqdTZNjY2KMGfTnnPHeXspGYlw9N2iHqrA2N6a0RAXzGfXLzkr6wlgxBzgHmdvK85mrTDNOgHikEDhx6nTq6g6nA0BxR1t7WlqY17j/29/+bHrpxRc0VgUA2NeX00wEAOjUYtyb9jFPkXepMU57zEK0E45xvP/+D6fdV+3RmKIfIGvOVnSfmB8VYsKznp2LCznyo7yS5EejOMnikoAipxdRLk7mWmbycvaxjmFqwm5Ef2TOigW8AOAdqR8MUHrP9d5hp55TM9AX7zPsJawJ7sV40Vfa63lmFiZrzGeCw3GnZ2e075H7jZdZfl6PdpZ4bluGBrIoyASxjLFifAxuICvlSc0FpHgfGQNU8W/uyzUwiCO/dRQkMAsSwJp0IziweMlZUlEhAJDxM9O5FKjh/rSzpaVJ65fvrGqoF2CMPgLbFPnZmagcpvX1upcr3KJzACYy/kobc/asAGAq8/IeMjWbSvlPq0kxcJnpbLDZ534p8Me/zYi2A1PEABYpTsEcBgyb30CsizwBgJLrmhx+Z86dTz9///1px86d0nFIkeN1p7M85+P0evkHY4f9lBpq3RjZ2Vaw7GxTlDrvuM5RLD7PvdfYQWbmrSO/2AP5KWXoMU7ch7nHdZ4b3N/zxw7Mn5JoVh67IoG3XQIrAODbLuKVB7yqBK4AAMKQ++IXPp8e+fa3057du9K5M2ekzMEAkLfvNQKAbOoKKVTxhcgFwnsq8rG8rPdQfAhpffd73pvef9994fUjCfViJIOdmopwUIw8eznLCMFcjAIY5NjCEEIrRnnhniijGPeAA4QGcAhhHGBsnTt3NgFwwgSyZx8QCQMAcIIfkrujDMmrmEG98729OrTa2zvSwiIHZwYyFxelSGOc8R0rPQLjFhfS448/nu688061AYOK8AoBW4Rxrlmj+0uZqSgvQpoBAmiPvGpLy+E1O3dOBghGmwsj2OuJYgzDpZQGH2DRWSnAzg/kcCgAJ4A+H+o2dukHRorz1AVjMZLCo5ijzOKxJQym7+IF9QPFnXaijKvKXHNzmpycSM8++0z62Z/9WSmlAo1zdVDCyMntBrNFOREVkruQjhw6rBAd7kUxCUI/pmemFSro3EeRfLtcOYpQGJXzLuc9Yj4hD5TXLTkZv5UMQALyq3EtIRzMb55pdpaVH95zGKhDp20QqBo17KT6OhkQnoul+aMUspVSunSxT7+7u7uKnErMjfO95yIn1XwovMxPwD0AZAq8cE+HETJfaB9h3zYSMPQYCxR7DE0rW32X+gXOCIAAGAMshUGp0LsIxVLuMYomDPSn2rr6VKM8WlFSj/cJfcUQtVLGdwAgGVfmD6ARzz96/JgYgHzHBghz1AakFXLafOD55wXC0Rau57cZHupneUWuZDytMF7mNjJhDDHuW5qbBEgCGjDWzGdyjW3ZukVGPc9iDwCcIxSQe9Im3jt1+rSebVYP8of5IGCotl7vS5aTkz/EUEZ+Zlson1MJAGimGSGcpYw6QGzaSEi+nQhem4DMzj+pPaWqKj2VmbYCj2CrAYAeOyYAEMDfABi56QBlAVOfevKp9KlPfSpdf921mr8ONWKcXg8DkD0HIx1gnbEmPP4D992X3v+BDyiH46X+gdTW0a75AghPrjiBSHLMRAjUpb7Iqcd4Mp9hhQDSyPjLYXCuium1pbxwDQ0Ka/S48ZmZH/SRCqPs0cw3xgVDNfaDMKYVjjg6knZs36a2I2NysLJfm4llNpCdGKx59jXvj+QepIr5qsYIi6MNZnl5nzIjzEY492D/M+BAm1kvgKDO9+T8ZNojcjVSAT5ZJi6UwbjhRFHlbe8j8/PKQ+g8aFzLnn7XXXfpXKAv5M5UQR6F+VVK5s6VxzPElqyPUH/uC8OQOQqowH6lfbEAlSoUxquK5Jkq4/Z5vSADF0FgjpnliywGBvq1Vs2UUrX5kiJG3Iv1atAI2XEv9lDCB2EsM9cNZFKIibXreQyAG06mXIyCcyKzsGkuOgLrxuOGOgKYgtPO8825n7gP+drYk5mjrg7LuWZgxsWokJsKJTQ3F4zlYFg1ay4yJuxJpBAAgKa9UVQgwjG5BkYL9+A9O95UkCyHVwLAjoyOKQRZ40QlXqqfz8/JOfeZT/9f6XAGaw1yOHzcDMBInRYsQJ7lUGczZ3jfAKD2bgCvnJKFKsBXwTROZTqvnesU54hBfcbLFVGVNiGf4TgLAJgBZdgnHZ4rIHJgIAq7lEfONuY4bLm4Jhh8KmqlEN6lNDcb+48BOoe/s67MCnZxL85/9hrmG+1lHiFfh6hzHbKO50a1ezsEuIbnuEALwDD6k4CoPMe4l+cA42iggrYFazEYdIyvipTNzqSLFy7ofZ5ppi3ziXsqZDavPzNNvVeKRZlgpUZeZDmAqK48FqHcpCxhnzFg5mgO5/JDBrSV/prVRyEOzkC+T4XhE8dPpL3XXK220Tdk7pzMPI82sIexZ8G0Z29wPmetCVLj5Fyi9I2XAJr4l1KfGEQyUGSGqfqUi2LZycl37RySgzKFjMMMCae1ncfIG10f/WR8cio1tbSkyemZ9Bu/+ZsKpwa4xVHlfdV2jv92u1YswFeXgPU8O1Jtm/G37I5MIii9i2XseWvgjnsxb8y2Z+6wZ5amxmFu+qznWtapv2f90Lr2ytitSOAfswRWABXYeuIAACAASURBVMB/zKP7D6FvVwAAMdL+w7//cvqr//Jf0tbNm9Lo8LDYdAAEymvzOjLAOpTAydwBPGqra8L4Ki+XAYpX/6o9V6cPf+QjSs4Ng8fJt2GaHT58SMo7RggK89TEpJQRDA8MbPJ+YBBwQJl1gUKEgoRxKMMT9haK1shIOnPmdJGYXywfKnZWVkgxojAEhTB8SJnKjoKMQkN+vkU8VimYH3hozdpj6COkKkIguC/gDgxFh0uh7MzNzMkAtBcWoMHV45Rfae3aQgkGpKHdKM8oavSV8LdSTxkAF+BcafJs2uLE8yiqBjSpgvnUk0+m22+7vWgjBzkKnEOXuBftRYGkz7xvtgVgLKHgjIUqGhK21tlZgDcYfhhH9Pu2226TjELNi3A9xryza61kiHKL8gqgB9ikMGp5c8MzydgURkZlVFoV8DQ7X3jaBerl3JLMgVOnTymsqfR9ciTCMpGiAYNCQGAk3QfIMGjlEGqMPgwHy1PMyZwYn/cJqRV7L+ffCsZLvQwgAAoMOWQmsHwRg3lADBqKdYSsthRh6bSZOYesWFtm+MCww+jHODazgGthHsC6a29rD1ANQ3R6RkYB95bBkMNt6R/jYRYVxQyUDw3wMCeyF3BCEvczUc1Y4NDcnNbM0ECEyIpZk4FC5uCmLZslAww8GR2zswJEMHxkcFdF3qUDzz0vUBfjBWWQtlF8Q2u0khDysTQxMa5QZ0KAAfK5lu+6QvOGdev1DBuQk9PTafO2rTIyeNE3wiUJNeb+fjHXMMa5n4FBDB7Wb0VlMM+Yu8xj2m2llzly+swZpQLwewLTz5zVvKoUawGmb4Tmma0E+CcgJleqFJOG/KHk+9q8SdcrpUBDfXr5hRfStbAocwgljBvWPQANL8aYeX/+7DmtD82f4ZH0uc99TkCxw195Hq/XCwDSNtYWYXAARbfdfnt6/30fSPUNq1L/4KAKUYQhFQCg90/AdwBAxooiBWawstfaq4/8bHjaiSGAYHAwhzFS2XRe1Xh53/myGAuKFhmoYFyUd7W9XYY281ghopNTCpWGAca4PP/88wLGzOThe9zD4AD3Z34wF+SUASCem1WRCtpv5jJr1QCg5WngAxlz38g5FgYSgJ33Se5jA9shgVzvHH20DRkpf2gu7nL+fBjs5LTlO65EiyOJ+x86cji944YbNL7kXWMvgA2M46uyvFLOAfYurzWFEDY0aD0YBCeHqY0w2LOuVs/4nzoZOQZZ76xZV0/l2bCQeM/VmLkfZynPg7Xz3LPPiK1tBwvris/YNxgjwAQ5Oij4MTys/QHghve4ZnRsXLlBvf4sR76LLENOiwX7kD55n+GsBATAGQTjX/0j39rQcLCDyVXqsyWz+JUS4VJ/hGRn4J8iWD5PAtiJIg6OFmCu8G/Glb2FzyLnZ3dqKsmvhl5iR5rDWOkHcnT0gI1q/uZHYC1OmJoasb7J1QirEB3rt/7Pf5OOHT1SgLW00ZVYAQANxJu9Y8ar2JU5dI7PkLMZcN676cM//2//RdqyY6fAfsZJhY1KKp0z7s7Dx/foM3JjrJkDzDGVcCuPnJ0GGHvPByDG+hDwDHt0lkrBw9LdqqqjWn1XF2cPOfnGNLfpD7oe64Pv8NuFp6w7eO3zPM4O2lfKzuV9OZNzXlH6aUYS/zYAKLBxkX0vKvLSTp/59E1pPHKbGEO+53y+/M1zKLbFmuUsB6hSuG5dnZyU7O8OYfcc8Fjwmzb290cu6VkVWgndhfcHhwZVmI32BMszWFEG4i9XX45wZl7sazy3urJK+yvtIRUHeXYB/ThbFWVREQ4+7o1Dmh/0Oe7NnhY6W0QqMAZc55f12AJwy4w7WNDS60p0XdZkAICR49vfldM/O2qpHE4IPno8YCVgoIEh2sqaY6+uJj80OUWZ0+UV6Td+81/FnKI4YM5H7DXgdlhmPrf/IZhiP402eswKeyWH6hoUZF5472J+2z7gejtNkDF7A3qLWdKcJzojc/oI1p6Zs6X6ldeenRh2dPha6zU/DdmsPHNFAm+3BFYAwLdbwiv3f3UJXAEABBz50z/5RvqLhx5KLU2NqYLcarBv1nQF6+onVLf6cQ/lMEHBLvIhwXhTCqtI0othXF1LkY/W9IH7PigvH6yvkz09OkxefPGFND4+pn+jGJDziKqwZkqhBN17772RX08JugMUQJFAyYHphmKH0sg1AUL0KJE1oJSqxWaPOb8xKGETWbnwbwBAUEcYSGLHZLAP5e2b3/ymwnxRBOVRQ9nJACFAGOGJHGpiBWEgj0aoL4aF8pUQigLjsb5eTCAAQNoSucVCSSY/FYU1tiv5fiiO9If7ApagCCJje8ZREmGJcA1y4zraitJ1/Nix1LWmU9cjD8aIz+m7wz0M5CBL+oQRApAZxlidwl9pA2wQDDie71AM3geUVM4q5e6Lghc85wJMjK51qbK6NkC8bOz1XbgYxWJm8O7mCmzkoxyLao4ATlYYYEAZKFWfcjgdcwJGqCv7WukkfM45AKPyLPnDAthkPhvgMNjrPD4O1UU2ZlQQjillOIdRIpfZufBIM05nTp9K/X2XJFf6E3m3YFNFWCsh5Hv3Xqvch1aKnnnuWV1nw8TV6CiicfXea2RUANigFM/PLaThwWGFH2IgcV8bbQB4CvlJSfMAxQzZcR3tIwG6wrBamlNdLtjBd1Up9NgxAQIYE1pDOQebw6vk4V9eTv8/e28CZGd21Xnely/3TEmZqS1TmaldKqmqXJtLrsWuAszisZnG29BNY6ptvE27YXqAphmie3qI2SIGDDME0YNx00Qz0zEDDXTTQMeEJ8bYLrtci6TaJFWV9iUlpVJK5b4vL9/E73/u/9OrwqZEmUUq8ikUmfne977v3nPPvfec//2fc44cPRpArZmXOQ8g+oye8WL8AUFx5nAwcXKvDF6Rfjx38Nm0uXtTamklHHBFoBChZCMj18XKRScZB3SRkGDlTcv3FNtv8Erq3wmDNHJI0T/CCFXhk9yFhGgvBsAuxirMoOww4PDC4G1sDFYqeuPqizY6uQfOUj95DrODg4wuXbykcOgAxsJZUl5AVT+Nl4Eus5+QA/2gwIbAhsaGVIUxfOJ42rljewDgmf0BwMMcUojizIzC5GjfOzKDcnlxKX3mM59RURYDVW8VAFRBlQrFLBp0gPHguw6kD33oQ6mza30aotJyDt9lwaNarZxIMS4pHF9Kly+R8y9CQKXzAwOStU/0PX8MoHON2cEAMDCIrw9fkyNrcJ3E9a7AzFxgDMnXyu/OIas8jpcHU8+WPlXS5fkAW7C8GTf+RmZ818AMY49+OA8rz6Av7BWMq4Edg33I1AwgrvPfDgFGCI3l+ijQ079VcoQN5RB4HfAsLkqHeDZ7H/8NEBIaqSIni5HagKT8MNe4P30Qi6qxQfMMpjQHU8srFQHJvRxsVFZSc0NjGjg/oO/baWNecx8DHnLcUrUo3sL83kbBBkKbOSjJB03uHzqnqqrlstpLn8z8RE/NhKquVNI1wkUzE4sxZK2n3V7jkQFrP/fzeDgXIQc/5y4MpG3btmtNVWEvgUoxf5CB9owMGiBL9J3/AgirK6ltTZsYrKwxba1tWr8ooEHYI4A548ohIYCBxovDravXBI7wAvR20Rp0irEyUFNb9MYsaoePc926zo5UVeG0pHWZuW62oVmibrPXD++LBkwLNmxDg6o1r1uzNtXXlXRI9D//T/+jAHYfBnAPhdeu58AnDsHMAOQz2uTKx96/eN9yN0veBzmf+uxnU/+OXQrDZD10qgsfhnF/AYD50Ac7yodk5JlsbYFhCvgT1a/JY8y9r169VlSxZZzIJ8s4jI2OFJXS2SNoK9Xcr18fKXKOGeylz+gTa4nXZwP7tAs9dNVc5iYvxtaAoME43jeI5T3SobwGuvh+LQPQoce8h23hQwTAbdYX1gf0mnx76OfQVfaSYB2ajcw9DSbTVodH8z1e6LlC0TdtUhEU9JYDFb4vlmx7m8Kv/T2xBUslzWHWMPbKwcuXdGBKYTTm5H333lvkT8VGvMGyb9eB8dEjL6fXXn0tPX/4sO7FPRgDpR9oapKeODqFvpsJyf4uQAawN7OYWXvEAneV23wA5bWXgwrbi8xPATsU+pud1dixl3Ogt3/vHen5w4e0b7DfwaCPZyTZ7YDEMACbW1vT1MxMam1fk37mZ382ohlKdWk5g6PI1G2LeXF75OArDIa/oV9sN4j4kJmwRTRH9p8YU/sAjmZARxkfzw/0H5vRNprnltdxr0foi0FtH7rZdzGRwT6I5+vfkGhWH7sqgb9yCawCgH/lIl59wJ8rgTcBAMkv9bWvfiX9u9/5nbS8uKDcLuSjMgD4ZgxAnzCx0WCIKXdOR0ecXmcAkLxHCn/FwamspOnZ2fT+D/ygQmMwhLAGMHwIASYH4EMPPVQki8U4JdcS93vqm0/JQMOocTitwidKpSJxuk84ZbiUSungocNiJjnPn4EljEtydvEZ12IM8Qw2JRIRs3lRQZgwEpxnG5Vf/epX0yM5DA25k0eJ9mFkcdrK/cxiApCYnZ6VUc+JrU4tFaIZYRXPHTwo0BIARnIESMzhbocPH1YIICfrGEu0kfZhCLKhmunHs3jhFDrJs51tToUxCgFhxEDIOWdcgY8+wTozYGnglPbCvGlrbZcRGKEo80VensamBvWRkG6+i6GL3MLBiHx3vP/ykWPprvvemepzhTgnjFYV4K3bdE/kVlmJXFr0jRxpZjio2m19vXLh2am0MUGfVRE5s1MMUDifFuGk6B8MV3TEOZwYdzsEyNwJ9M3mod3IRTmeunvkPKODcQJ6VqDTlt4tkr+YX7Oz0h1AqUjWHfkJcbg4+e/p6aUERsikriTnHmaF8iNVV+TcwjQ7d/68QAD1I7M/uO/sNA4WwFhV4CPvmaGDDJAHz6sNbYStyUvFF2AdtEYYLP0lhx1OvEICc0ELro1K2hMCYZAFOk3I5e49UVjEYDFyxFGys2kABEMRXYbxy3OYowMXL6Rt2/tVZINwOHK+IS+AfK41uMX9eCZJ4+1Qq6jD9eupf8eOVM1gAdfTdgAeMzwZ24ELA2kP+RNrCp0Ea7WsiqQCRJeWdEjAmBpI4Xp0HQADXeHFMwqGYyUMY/RwaPCKZCOw3tVYr1wpwk1pz5FjR8XcYkxh+VJp/eRrr6X+3iioQzgaukURA/pPdXIDBjjMd915l8KGGYfHH3tc62BUTg7HjNdflAHIwQvtka6sVNKDBw6kj3zkI2JfD1y6FGBOBhpmCfmHUdfSqrQHPPLyJSp+bgndaWoqqnPamDdz2A4meoKzFzlMSwJ9SBPA+t7f1xeFMHL1XdYLHD10bTAXd3EuOo3D0LXUQS7aHELn4kQeZwOKrnzJuoEjjH4YROAQBCaPGYzor/OYGgCz4+11AedHIZ0A3yvVdObUGaUaoK+E1fM5+s1YsO4ytqzvznHmvFtit8GMGx3TM0kpwF7CffgO+wtMXcD/7Tt3aO3jbw6gurf0CIBtLDcIgDQwSlvNwvAhFJXVdSjW3i7dFANwZzBM66rVRDEVAf6NjcUerTQddeTnjUrIbZkRRbt8mADo9sLhw+nuu+7SuPGf+aIDjFxN3SGZyB4wyJVIxVCrq0tD14bTeoWCBsuc53r+8SzaVOuYOqw55guHb6ynUTV3TVtUXGUNAQBkRjBfyMUJ4AdLGeCC0GPWZ2TFfrC5u6doGzrD2kdf0FOPmw8DXOCEflJghbWHlYG+Oa0Guu6ohdrq1baB0G8dxpTLaWjoinRJwCTVnddvEAOQvJG//PlfUpEFwDADGjw38iDGGs489GcuTmTmLM9DHsiceecKxrxPGwEAN/b0qvgaewFznc+cAxL50X6xP3PxL/ZZxgqdIJyX/VOVeCeiEi8hvUp90LMlTU5OFaAVh3m0j/nM2BkA5ICBvx0myPPRA/5GzzwXzeKjxz7w5Kfsuwz+oHMOCfZ4KEogA1C2cQz2K/w1h2yb1cc943BofQFK0hbmDu/D/HYbuTcHwLZpeY6Y+BzQZZao06Y4jQh9NStqbHxUB72MDYefPNuMXfSc8HizUZGFbRv2UpjOGF/o/qaNG7QnoVOsgQJnro9oP+OgGFmzxtIGDi0N+PEsy9KH6AZqaKPl66q4yLkA1nIhKJjhHFAhExdT4R4cGrBB6OCnXKd+so9yYIiNrrBy1vBLl9K//e3f1qEj99ahrHIixwH95s3dcTDOZlNXSn3btqWf+Mn/SulfAK4pYmQ9NwDIfWoPoFc9wG8vAQN0xYF6DXjK+JsUYEY3+6NZwawXzAeuQd5m+ZsFzd9msWquZDvNeuxwe7P+3EqP4+v0bXUQVyXwNpTAKgD4NhzU26pLNwEAkoj6i1/4QhobuZ56e3oUokkIsE7hMv3/2/W5FgDEyMLYcTiRco7VlZXbDvZE5NmqT7Pz89rkt27bntrXtAsUw3gDsCIEmE3Hp9XkiHN10EuXL8tI2n/nnTJIFe5XCWMMMAgnyTnkMNxIwvyNb3wjPfTQw0XIhY03NizAPMLsMGwMJHLPcFpnIkF+uZRzZAWwRSigw7HoH4nycfLY5Kh6ChDkUDcZOotLMtroEy9kwMbLvQ4dOiS2GvKyYYbBihzJ1/K93/PecASqcVpLmzH+bEDbWUN2vI8BCwDhkBQMQCrBvve93yPnwOGdpvZTbZi8c9682fwZT9+fEI6q8NUAH65eC8NZ4Uk5Fwiyx7nASMYAxLDDIKRNR44eS7v33ZUq1ZKADJhNPOsilUT7+yQ7ksPQTodkkXMJZ7RgUpTriup2cuKz7Ph9+NpwwcryCSdOHU4mrLmF+QU5iIyDQVEDfQ5BgznJeDEGdkjpi8PBAM/QKWSAXhByA8CAwYvxS5g04AWhTDzHeXwYTxhMW7b0KRm8T1hJTI68VHmaMSXMNKU0mNkdeGIARTqlXQI8GE+bN3WHHpSq0gOHR0WfI6zPVQi5zg42jjAMIFi0wWMMZgIAHE6w5S42ANVFR0Y1hsqBNDEhYKKZCtZdXXJAAGdwNugjYYH8beCH+UceM56N4S9wbfhampgck0OAQe8xfS0XsuFvHEr6w3zr3RLh3BQ5Uajx1aHUuXGDGGAG53EkuB86DEBjxt7O7ER7HjEfboDSEZaEw9S3pTfYClmnYdSKNZtZSQYAVYymQnGIRuWBMvhkIAlnnvdgl/FM8joB3NA2dIP1DrbPqeMn0v69ezX3yE+GbBlrcgWy1tiYRg95JgAqBwdU+iafaAXw7jsAAB1CKebGykp64J0PpA99+MMCRi8MXExb+nojLH55JQEAstYGSyuYP+QAJBSS8aDv6I4LGgl8HRhQP1y8wQcCACsKrW9t0doUAG+X7oreoa/IGh0y6I6+s+ewnnLPK1evqYovTBCepbxiOWQ5dCfC+pxzlnlsNjLXAwhRRbsjA63oZi0jizVNLNrMHENG6CG6LjClUk2TY+Pp+PETOtgBnKPdXAeAq3U8A2gG2GgT6zC5Ffm8pSlSOtBH9xUdQOfpC+NzigI8W/uDCZeqBQNQB0OVqhj5ZkoJwMlpCwyWkSaAcExkxzOZI2Kcw3BcXBCTyN+nfzyfHILMA/rKOqT8ZehxXsuVLy6Da7t37db6z5gw/7kX90YOzjHmv+m/c73BEiJnKRU9eZarK3Mt66+BMv5Gv8zqMrCrFCSpmlqam4JNtWGDxhsGKQwoVwtWOO6GjUVBJdauYKkCIg/JXmCdspNr1hV9cVgs/WOcGCP0kvERc7QU6Snoq8FrrjWYGUDZmoL1Qr94qe35gMGMSfaJLd09aWlhXnvGb/3r30wnTxwvAECupw21ACAHcF6rmGsuNoLsvI69EQDkPrT1s5/7XOrdtiNRZ9P5DvkMQJr9kRft7+rsVPQB6yNy4xr6sQ7gfIV8fIvqr3PRXbgwIN0lFNjgGeuF86kiP0DwyKN645DNjr/tC55t5rD1hz45LNEHN177+emwW+7h3GLWJcYYAJW+8130zflJuacPTmkb+u1DR8bPY8W852WmJ8/kWd7nDKQZ3GDtcS5S3mM+8B2uG75+TXbftWuRJ5i5wbW8aBfrxM7tAdTTVjFp163TWPm+R48ekc3BIZkLTwksrKkqb7uO+5h9RX+0vwBaliM1C3uSgLYakFXhu0Tn5Pe1BhXsOtKwNOggU0BPfb3WCdKKcEDB7+gq7e4iHBRjEVC+hplbWVhIv/JLv5RIg6BDednMzPdYdwEAZaszx1Yqac++femJf/Dx1NjYpKJnZgDGQVzc34dw/NRBw+rrz5WA5x3yc4oH5gDrBnPIzFvmAXpnf8B+ipnmtlV0cJzBYgPMtYxAN8bX8bcYpjmXqcdNh7g5bdDqEK5K4O0ogVUA8O04qrdTn26iCAihjL/y+c+nq1cGU39vr/J0cdouJl8udvDtuvxGQ5S/7ZDJcc0GLAu9ktHjVIyOpX/2z//btAvWDsZWTtDOiTMAIEalQ9EAoQAPHG41MTV5o6IuhozuuyjwDWYChoiMEJI9Ly6mkydOytjDGPLJudlihOzhKMk5h/WUw2wxMjGyOA1vaYuKb2amkE8J457PMMgEtuTNkJN1+o6DEYZ1h3L9EFKIkSRmW3WlCHOCrYIhfaOvhKxWZGwCzu3ds1sOKzLFWWGzBiigHzgVzqdCG3CCuJbQSoe4YRhTyfWOffsLdoo3bjZhTo8dLitnMTP3MHj5m3HgBNgbd+Suao0QmeVlMTS4T4S+TUTYNpX3ckW44ydOpj377kyLSySDrsoQBcBDvzB0CeEK5y+YgBjH5A9au25dPokO5hMsPBwT+ot8DHDBdAH4IcSOz2gLDgAMEUI4GQNCzLkvxjYv5bbKgBL3welhDMQCq0YYHYYR1xMOBpgFMOJQNVijnM6jL1Q9JAH6swefE5OS7/sEnetffvmIZI8jKkM1n74COqF3jCvGN3MAx3sd8y2zOhwmMToSzA2AVWSBrsPM6cwhfFRh5t6AkzCdwkCO/Incc35mLm3cQMXfAJuQs8LLyTFG+ByVO0dGpO+EZuOwIDcDcFt6e9PuXLHXuY9oP2HwNsjRB4PfAuUzoDs7NyPnp78fYI+xrNN8hd2K3kXemKpyRKFzOLeqPptZAkePHUv3PnC/HAOvM+RpAlxiXTGjAocf55T5yPxT+PkVmDcRJi85l0qaQ329fXJCbJDiVDMWMCPNLBBQ2Nen3JG0C3lwHbohpzXnL+J3gFAxGOpKAkzJKdrYHHoN4H3typCqI5sxx7yBRUaIJ3pmA1hFXNauFSgOCMc83nfHHWkNYBx5CN8iA9D5/3Dq6B+6+8EPfSh1CNQd0noZ92YewloMph+/4/h/46mvpz17dkt3kCuOKDk2BdRVKgWgxtw3I0BV1Pv6xLrm+ZNTk7onoeiMEbJA7xgbs+4EsJOEv7OrADauDQ+nLoCdXAWaNa62AjHgnfPvWY4Gv8zSXFyYE8BhxgvXGyAQSH/pUhFC6FBKxhxWlkLnUym9+sqr6dF3v1vfE0NidlY6g1PM/5Gx0ahSnvN50U5AczteYg7loj/0hesYexcOOZ11msMs5MTfrEcCECm8cu58EXbL/Ha+VxVWymGc9I9+8h1AWlV5LcHCX1baCJ6lnHwTE8HIyhXKxShdWYn1taVZn9F/5fhcrqTLlwcVwmtnzaAZzzOg5pyKfs9hZMyXq9eupq71ATa5uja/14ZpmsXFMzx/Iwfb2ghBXakK1HTVXdbmtWvWRN7VnLuO9Yw5TPuZl+gfekb46foNkS5BoHAOO6YNXAfg40MbgX7t7ZKpqrs3NSpHMdfFwUTIm3s47NNjYafZh2voCn0cUrGsDsmdyIreni1pYW5WbMD/8O//QAW2zAA0ABi6RCEe5mwAHrzY+53ig/aYjUZbaJOLUHAt/frHP/3TqWXNWgGAqppLCG/Ow4c+cIBiZh+6wrrH/XWgMT6eU3pU0phy2kbRL/qEbO66627lDGWMkBmFLjhAUrGzDHTJfqSKbs7NauDGcjZ47ENZg26xl0VlceeJZV5wHWNBO5jH6BlzyzrNPsRezz6C/OkDVd9Zn7mO/9yXvcF5LD2OZj06JyV/iz2YoiI093MOQe87Biqtq7zP785hefbcGR0+OOchc8p6z2HIxPiEDuewg5Av480++vyhw2ojNhUMQOUyFJi3rPWAcedvA6Seb2ZgMf58rgNNrqMQB3toZnE7jQosPmw45r/tFtuB2M4coG/a1J127NgpZt/m7m7NTw4PiGJQqpDMLPf6ahuHyKF62MpDV9Pnf/F/icIfFAFZXFIfyAvLdzZs2CibADtocWk5PfToo+nv/NAHBSLCIIYF6HXUtmutneV98XZyyf4624p80F/sYtYq/mZeMg8MZrtAIvrMmNTqVu0hpQ/Za8FY73n0qXacuMZ+lkkiAoCdOz1HW6wCuH+d2rD6rL9uCawCgH/dEl993usl8CYAIAYauX7+8U/+ZLp8cSDt2rFDLDeSCWMkvRkD0BuwNwWf6to4gEXDJsJJvopwlOsT1Rmf+PjH00MPP6K8IRh2fL+9vU0hMzgwMNMwuII9FVXweBYAAFVeBZDk97ivWRs43xhgXMs9j7x0pEhKbhaAAMKGBhldGPWAezaKApBakKOrU2IMpOw08D5gCU6QQhjL9QL/ZCySK2ZoSPmIXCWxWYyfKVX6A7QQ0w8qfVOAjRjl/HQyZqoX4iDTFzZr7kMFSzbokE+7ns1P5ZTKeY5khC0vSzY4pg7PwuAjjxogjo0nb9j0E8cQw85Gtjfj14dPBvsGR8wOXBilFY0pmzsGHBWXAwAMpiJyhWH56Lsfi6IkhIwtR/5BgBFywSnfH5X2FhfVZsJYeA5thD2i10o4jhQIkHOWItSc7x47elT5qbje+Z2QAe0l2boKbaxdIyDYScMdHujQG8JtkGNtSBD3Q85R7bSsXD28R79qE+xLJ8slOWYwv5wPMTAs5wAAIABJREFUDTlyfwChXXt2p/n5AIrFbqAica6Ca+OcbirkrD0qKAI6GvQghxXv2QECCOTa7s2b5aC6QqxzHCIXgMn2NW1pfJRw8YpCiAGbzRQltJe+2YGhHRjo5M76wAc+oLYqnPL0qbSxe7NO/AW+5hN4QFAK7njOM6bMF5wag88GvGBIOvE/bWFcT548JeBMw1uJJPYRorapeAbMA3KD7ti5TQwl5gA6Tkgf4b4Rphz6RNEO9IP3fKKNkwpTFYAWfcUZYuxgarryLrrL2MHCgHVHvwH6PMcY77HxiYIRhO4gB8YH2TFPAIkBcAFvro+MaC4zv6NzVTnF69auK8YPhhfznvBPFg/Nn7rICwUrxwzDx9/zmKo7thHi/+cAgJ7XNsC5n51i6W98IDkpB+CBB9NHPvpRpV84ezbyj6HfgNynT50WAE14JeF9sD/PnDuT3v2eR4s1lbUZkNNrDA6v8oDltiNDs0UBAHHixicmpPsCinLVSMYb+SrR//SMxscMVd73fQBD7EwwpmZTmelpsMCgPkV2ACjD8ZnS2m3nnbYy3y0rvkNb0U/+O5SYucQ6ShvQz3PnzhcgDQxeQAYAJh+YAPIA2Ilhk3K+tXxAwxrMviAGZGdnsPKWlgOo6OuTTpuR69A9WIw7OSCoROVl9BE5IRe+r9D+hoYMkAVDifeRLzoJ0LRh/YY0MR5h8HxfrOWWFjmDjEX/tgBskR8MHJ7jiuIGKepKzvcWxSMYB+dPs2Povc97OHP5BqsrpeFrV5XDjO97jTKwY52wQy/WWQYqBbi3sYaNaY4wd0lLofDbqUkBlM5HpbmzYUOxZvKcCEGnIM2oADiD07TTwKErGhtMc3Vkg8esH7HuBnhkJhry4R68XM2ZvxkHH9TRl4GBixpfIh34Lnku79y3P7W3tqQzp0+nX/nlzwsARJck/2pVIFyA3DdCgHkO32cfdM5gr8V8xyF66LnBKZz8n/v5n08lAKD6eulg9+aoVO8CJqyDrE8UkaB/zA3WDPqBDpHqArDHABFzxCxQ8qsuZEZ/AHHLRfoG2kr/kV19uU5pTDynbWvYlnHuSdtdmnPkrsz5iA0iWGeQNy8OGWxn0X/6y70cxit28NKidNv6xU/GiXXEqVOwV5xbmH7Tf+aID4wFmI5P6P48m3bTFwPKrBnMX8YQvUO2zsV78tSJ9MgjD8f62NGpPhn8REbsybB7WbM4jGbuwhhmD1FodAPzPcYe+Rik898GU2yD6xotbjmUF/BMqRzivw+BDMjo/XJUXqfP/ESGd951V7rvgfsF/Le1Ulk6Ij584MszJNNcILA2G19tyqAS4PzwcPoffuEXNIdAswsbMBfSIg2Gcj0uLqno0w+8//3phz74QeUwpmBgrhF323t1taBl7fiJGJErSvtg23PbByM+3LJN6Ov422uXDzTtd7GvYdsYMOeQGx32QbnXlNtesKsdWJXALSyBVQDwFh6cvxVNu4kiIMtLi+mf/pN/kk6dOJ7u2r9f+WkA7tgwOAH/815vBgCKBUg+QDZ/Tq0Jk5ibT3/vR/5+euTd79Z78pWpGNzclCanJhTOS8iVnHxVTwtABMObzyhQIeaI4mMiRAfjSyF/Oc9NOG+VdOzoK2KbOXm2DMrszBBCSrtwFgww0A6eO3L9uoxwDEWSucMqc94XDDfaQN/bW9uKUDSYSDgju3bu1HswGpEtueMA7ADNcDIApLiODZp7YvDRBvLEiGmQGVV3v+Me5S/ySTc/MXAxILiezRxD1IwpwC+YED4JRrKT07NpdDwS7NNegXGZ7YizghHN+z4x5neHEDcRgrEUuT+I1uXZMAD5vk+hMf64/pVXjgkMcegTchVQ9NBD2TEoi7UF60C5BheXUldXZ4SFViu6H84oOiDjO+eYImn0tavDGsPaYhVcy/2V060uxgljHCOa/jM+6EBre5tyFWJ4oz84wn4hC8A0O9M2jPkpAHAjuRNbBELTZ2RDoRpkHMAnhnGEftN3gzc4FRi1ly5fSpu6uwWiy6gDnFlcCnAX5x9GLAxXxmkyKiUSAmrnh6rYV4ejenHknwogk+rDfD+MvygQY5YBfQdgglWJEXjxwqW0a9duyZx78AKsA8TR/G5pCUbS9LQA5Mcff7w4uSUvYWNLs1hiZoABCuGwwCSzM4McuSdzyJW5aQfvnz59psg3KJ1pbCpCFIM1EOF2PJt78p3mphY5lAKV+3uL5OTIXGFmPVsCbM25OwWIbtpcAKViZY2MiDW5YWOX5i/zBFChtujE/Ny8nDDmpuc3wDTtAvxvaSVPWiTjx/kD4DYbh7FT/q81OEh1YvaSOF9FZtAVmJ0rSc4j73lMWbMUCrmRfJkBoPOfnE7O0QUgCwNwz86dqWNN+18YADSDR6G6GTBHT5mr77jnnvTd3/PdaX5hMR175dWioi8hV+PjE8pRJvZYuV6M0qefeyY9eOCdcYhTrariNwCbndEb7NOotMo8dAibqjeL7Tar630ww+/IE7kZ3AYUc0iSc+mdOX0qbd9GUaNwOHGunRrCe0Zt2ChzFD2ifaxVJ06cjHQGHR3SX4eZcujB+kmfnIfMjj1ACO9F+GKwos+fv1AUagBENQBotgR6tal7s/rjPF1ishHi1NgggJU1nX2HfnLd2AiMrE6FidNmVzPneRzMxDpeSvUNZc0D+m3GN3rnNdtsV9YP7su8QI7vfoT53ak+K9Rw506tsVwnRvu6tdJzrfU57yyC9j4bLP66dHX4+usOR5z7jjWDecbzHWYpkJnK5JmdVC+AaVhMeOTv4ipcZ/aXnVp0xqwzrqXNe3btkYw4jGSv3Ld/v9ZcmKEc7LB20b+JyUkVFGMh5d4UnmB8aT8Hdu1tMUe5lnsboHG+Pc9pF/bgb4VJNzUGgLW0WBzU0W+DPPxuRj5ypH/8ZO0AyJyenlH+yt6+KDLEwSq5lSkCcvLEifS//sovp9GR6wL1zIRl32G9Z12PORYoiw9ZAOG839v24pn0K5h4wfSm/z/7c/80NbS0yE7SocOGDbKJVOCE3JvLy2ng/AUBqYwjeswah3zYD7aS85T7rUT+Roeww6oEYGaNJkdygO+R384Agw6Cm5oFYi3MRVSAbQsfEpktZ9uD7/LyOKAbtNWHltyT95AP30WneTb6zj24L9e7P7Mw9FtbY33OoaL8zhxwqKMBbI+r7ReBNIpaKCtnIs/0vfkO+61BX34XEzz3kXWcz5Dn9u3bVASJucbeQpEy7BZAQ+5HmzvXBXjp/iMDp7fABnXbfQBQCwShI9KHajXSSahqcwCGYt0bkcsHq9Ydz10OaYjEwV5iXaQdARZyVMV6kPPP5r4V9r6eFK8CAGSdrnEWsPeuDl5Kv/arvyqfAokSzs++7Dxz2GyoOfNkZm5OfgEV0WEjB9B4e3tpjAljjH7xuwFt9MGHJk7l4EMtRyoxr30wYN2SvLPN4LHgPdZT1g7sMNY59hP2cYfv1oLItQCw9/HbW8qrrV+VwK0pgVUA8NYcl789rXoTABD2H0YaIcDPPv3NtJWcJRkAxDDlhPDNAMBaR9ZGnQETmbAZcFNCb3JcLS6m/+z9H0iPPf5dyoEG3R/jMSre1sk4glElIKsCyBF53LiG8EWFYJKANp/wsnFGhdbF1+VKUrjp5UGdvOt++TTUoTMYlBhvfOaTOBtZly9disITDfUK0eBajEM2ZRgaAD4AT2YOAiDYMKRipJyElpZ04sRx5T/p6+8LBltdnRx9Er7jLDkfHOwfNnvC4BRS+TLMxR2pS0yhYEkiDxwwjDflZ8yytYELmGEAUJs8uVVWVhI512A+CYTNIWiWmU8Ffdro03vGDAAQAwzDFNlTpEWgWmtLYaByTz538Q3Gz84dyefFZsi56mSwkF9oZjYtLS4U1aIxG+2AEFqCk8cL+UyMT6aLFy/JgcY4Rb+c4J3QaiolK5dWfb2MehxHDG+ALHJ2ib1Qipw+rl6LDNAf3nP+IIetW1fDEetO1VI5NTSEY0LzOanfv39fwQbByT965Ih0Moy9KILBfV468nK6+957ihwrOLJ8Jgbg1q2qjo1TwPvoN+xPWC8UMOFFEvHZudm0qXtTkT8P8MHVFtEF+oJMnJtNDDSFu0f41MTkTHrwnQcKdiHteuGFF4riN9YhdAog853vfKfay4tnTc/OiEGKXvCf6sQvvPiiqmfbgOVa9NhgOu/biIXtp1BqOaYVjSl6ypzD0aT9ckTlLG3Xc8lHx5w/dvRIuv++e9QPG9Fch07JoM26iWPtkDHeNzsPR6NcBhWIYh846wDejDWJzQ2IMGcETqUkx4SwfRxhAMAJnM6VqphIcqBzuBRtRv4GPGk3zCTWPTHfgnqXpianFEoqADDn7aIISGdXOFo2wClkABPHrLL//Ad/UOkYOtpb3zQE2Ouz71cAgOvXKwxUDF4Am6VFFbP4gfe9L7W3r0mXBgfT/Q88kMHtCJdkfgNSwFqtq69Lr772atq9h2rkUWEVPVOhE3Iw5lBq9M8FCPg+slZSfBgcqkhdkZ4b2KOdZqL54AUw1kC+gbWR68Np7Zq2pPSXpZJ0RLkZ83Nx5AGO7PAzHsxP5iJyJP8cY7hnz161j/sC0rCuKx1DLnbA+5H3MA6i0GXWxQCoy+lcBgABdQHzagFAdM1Vf+3cmWHFvrZYWU6T01MB7AMMZ692enJK4z0zNS0WEDL1oRVFbXRgUweJtJLOXzhXyFdFZEZGivloNhLtp1+05/Kly5nBSGgdRQ+CoYgMvebpMIDwTFViJ8H/jWIczDcDgJNT0ypWg07RPlfy9Z7DfDabCvk5TJLfAQCnJsbSurUU+JotcgCiL4AftF15IjMrizniFA3M1f137E+L87DDG8X4okgSwARMW+YYuXs5VKMPrW2t2ltpF4zMDZs2Sk+W5mF4RfEQ+o587HCjp+iFD8SY+yrOVKmore20rakhzUxPSeZmJ7L/G7CBmcjYmZmHPAwuc9A5Nj6pEGQBk0NDAnuA4l979VUxADklcOER9M0FiBwC7CIgBgB5DnLTnM6hwYwX/XIRGH5nTvzUz/y0DnAousZcIWxa6U2uXw+2a2bmMacYbwPfBsNa2IsbGxS1ESHRpDYIGwRZkCbAdp6BNbMQBbwTfkxut8WlglHH85lb6IP3CfrGfusQZudlRYdcsdoVmOk717HPu9ic2MP5ENNt4++ZuVnZlgCYPgCjvbWHoIoyKZXUfxd04W/ZW1mHB86f15hi46hyd3291gAAFuTAmDEu3It+IX/0B51lr8YGRGcYJ8bIhU+0VzDv8hrNoRIvs5lt83mPoF3sIbFHRK5fs/A5ZDTw7j0KAA8Q0Ie1RGrwfNpqneXgQnM1hxXbztZ7SouRAafXFQh5PdBXsA7f4CiwBS4vLKSvfPnL6cTx41qr5+dm0+T4uPSJnJ7IncModK25pTX92BNPpG2kX8gh17e7o2bfyGPCmJnB58/oY+3v/tx9NyOQv71+e69B95xKhHGNw4NYH2zb+dn+u1amqwDg7a5hq+2/lSWwCgDeyqPzt6FtNxECjBH6m1/8YvrKl/+/tHnjRuUYmxgbjzxOLVFl9mZebCYOr7BhqJwg+VxQBTDqGwQAPvzIo+n7vv8H5FzgfAQQAJugJT377LNy4mTgqnhA5MDCcIcBiPEiZ2ZxQeGnbJgYFxh/nJA7BwunjeQxeuXYsXT/ffdHlcDs1JkNwIkZ4bw2tmg3Rusrx15JO7Zvk4HnPpkxQRscfsTmy3cAGekD7QDwUHLwNopZRLjXzl07Xwek4LgAUAl0uf+BIuxTm7US2C+nqZmZtGZdR6rWVAKlnTaiffrrE3LyJGGU+mRQACqA04VgsGCgOtyF8XQ1SZ88cx9eGMLcO3IwRegrz4w8OotpvcGLSuSO4fuElQLqyHHJLEpyS2JwkgdH4ONyRU7H+NhoVJrEOcnhNgBpjMWmzZvT2nVrJdPFBRgFEQJHyCsn1Iwb40tbGBccRUArXmapIdMDBw4o5yShmbAJkQUhTgBAZioga7MKoq9xci4ncmgoQlKrdXKi0U3adOyVo2qHQ2toCwAgOkTFUVg7vg9Vnh848GCam58TqIdckOXRl4+kO/fvD2O/PtrGnEOX0Bm3b/DK5TQ2TpXGNQWzEYOP8YH9gL7hvJHfB9Bh9+49UXFS4VOEZC2l8+cHlIcQuTEGOAk4Mg6TrD1NJjef552BYOWFylU/0Q+e9fQzz0jmHgeudRgvIATPwkFHlmdOR5VLhewLAI6QboxVOZR5YTG4YwcNIPN5KmHfe69Cmu1Y4hyaEcl4IzfuZ4ASmeAQohs8b82aNrWTsea9ffv3KX+RDWTmKzJU35Yiz51y0XV1xeEDDmQlvgsL1QazdYf5ZIMdp9eVEZ06YXpyugip9nwFAHThAAOlOOX0y9WIP/ajH0vrOztSe0vTTQOAXqORASCWcsKVAhSJXKsLae8dd6S/9yM/ktZ1doqdSX5H1lCABph6yA4nF+c+wJRBhQLaaWYOER4bBzZBz0A2yMvAHLrI38zdea25Vel2O0BMnl/MO/puxxPHme/DgvZ9Lw5cSBs3rlchD9qFE838RfYG9JE/+5RDkgFkCE9HtwCvUqmc1q6jOnekanAIa+2Y8b6LR3FvgRe5oAYywJGnqq7ZzqznDmtHxxR2mIsncF8zrAAMAVBgpMHqBIAhTx1pIqayA0yqAuYj/VIut6Ul5a0VM7uulGZmoyARgGDkZoxiGcg3ctc2iAGHzAzCOoel8mmWCfm8FvqcU22YNemwWPpl8ID7MBYGROmLC7yYAe9ceGYi8Tdy42+nFWB8p6Ym0/jo9dTZsU7jj06yFkS6h8iB6HVXcyfnrkOGyiPZ25/qEkWFIh0AhQdkY7gARE4TwcEfB4muJnp95HpEArDHDV/XoYr2wszAcQ5Ixg2gn3sC2NB2+o0+I0PyrDaUAQ6jMjJ6hr7SNmwQ5jDvuygYcuO/D+cIq8d+AYTmhY1AKGhjfVl7xud/6RfFMkO+vGgHbXIIMDIF6PHL66aBH83rXLCDtrv4mvXjH/3ET6RFDoiUWqMudIB5u1JNGzdtFHiKznktAhBlHjA+jIcOLdCNXNyC4kwB3kfxAL7LISvtQTeIgAhGV8gTOfD53Ewc4NAfsWU3bZLcAMTMOPM6zH3oJ0x964kBW/Y93jNY52f5wIp2WHfFap+blU7AWqet2CKMre0gH/paN7AfeY+2o8tdHR1panxcDD7aw/sqjkOEyMiIZIWecyiCbrP2IENkh37zkxQ7BovF0MtF4AwE6b2VqI5r+4tn1wI4BnoB/1gTmNPchwM1R4fwme1T7Gz2NEJ4Wed5PusVeoXMDBAx/owjukM7bDfWAo4cIvvvAizK+Witl38eAEgYMPMQWXCIdmXwcrp0cUDpJnimQKvu7tTZtT5t3LQpbd+5U/1TX806fB2v8GY8kVvnGh+s0yKvseifD+I9h213eh1F1j7QQ+/QL77j6BvZ05VKkevU+lQAwpkcUAvw2UaiLb7OunXrSGy1JasSePtIYBUAfPuM5e3Zk5sAAGEB/tEf/mH6oz/8D6kRQK2uTgUBMHb+IgCgnUE2KZ9iilGVK40p3Bc2W2Ul3XPvvenDHyEXVRiMsQHCRKhPf/zHf6yKomLlCHyJQgdsprCHMMQdzojDzfsYkxjmGGo4mQJRGhvS9ORkOnTooCpqOvdX7aaM0YYToPyAOVcbx544umyqsAe4L0YwmzCbNwYqDCgnDOe7GHywXGgHIArvYVzxHZLtY3gRpkS7kIeLgeD8AVbNz84VLBnykWHkvvjSS2nfnftflwcFWZmh4pNqDAvaanaUQQVVXa6PpPCEqDjfjcOGMZYxBFyF2GF+zrPjnFjKq7a0LPbeteGrEaqYk5PDjgTUIx8fhR18NgwDDYddjL31wdxbmF9UHwEXyqWSgATaSt5GjEGqPG/u6db9g6W1IqANeTPeGIs6Yc+GNG3nGbAbzW5hTAAAyRfFWHBvsyUAGA2E2uh3yLCdZ65FDhjy5EnjFFzhnIATa9oFQMs5z8mpkQ2Muj27oy8Ab7yQHbqlZPQY0TVV7BgnCjww5jgQ9B0dQ0ZybkZH9X3kQR92794VoUKdnQL/uA5ZCxRriHx0AKEAloBbMGZg0/IT+dxxx74izyL95lqAQhuNZkRSlRrdNQtWbKLBQa0DdhCQMywrV0GFIcx16BZOs4ubMP+RGYxddI/fdShQTQJI6B9/w5Jl7hAaxTwIFnBZc/X4a8fTvjv2ynmlz/QdRxFZmGmBDBgrKkdv7o4CL/THOR+3UwUzswwvXrqo3Gr8bcAYp89gvh1JgxMC4+tKWq9g+Hq+e0kFfHT4I22cJrS9sqwxMAjMmkLfnXeMvrk6Za1DQFEAhfdFAqf0uc99TnOk9S0AgLQbWal6dS6WQggwgPjO3bvEssDhOqMciwEkAxYB1NE2HHR+Zw2DvbJjx/bCOeSQAX2gfwbRzPgzoGe2VCSED2ADmQrsyU6dQ28BCcyiox1tLZG8H70/e/ZM6t9KqHtF92DeoPeMl/PdsZbh7Dr0kDkHuB3s6gklliePqtaZxkbJxXuHQw9Z070GmlFrZhifMTcB3Hmh57UAoFlbvZlhRzuQB21UAYu6UhqfiJx9sJhh+zLnYZkC9tMn1mfmHS/aRhEQsVKbYBNHBVcDZ6Qz0EEB1Woz6MXfBjXM3sKpnl8Idt7oyJjmO+GfBozsSAKe8fKcpz8FAFgNPTLzleucc9HgiQ/AAFYi9UCAk/GcWR1s9fX1FsxK6w73RVb8N0MFudhu4H7kmYMBSDVQ5Z/NAKCfqTlWV1dUb4c5DqgRe856rbkwLQGVWbfMWjXrlHUQ/eN6xoG2mCkalWK3FaxVA4A+SGI8DAYiH8vD7HzLkeeyh+gAYmIidZAPtKE+HT50SCHAHFJ6/UG+LnTj6u4GALkPMnAIsJnCtQCgq9UbWPkv/+HnUnNbW5qYmpJeqYiRQPEkhhXzTqHOOcesDi1zRVxkLGAPRjshhlQMbQ6gF3awowIMAAY7dFx5TDksQ6aEoPM88jAavHYeVtqNrOiPD1OQA3KMAk5RzM1jjV7QPgPTrBFm7ds25HoX7EBeHLzRT17MIRfh8NqFrqIDyIXPmaPs7TyT9nLQydEJTGRsDxdkYz1gD2Qt5HuWIX3ie7SVF3sYeaI5UK4FaLw3eB8y2Md3BOTlQnEA3y7CVoBwOR0CeoHuX7s2rMM21kBs3x27dmq+0ifmTef6Lt3jjcCQwTXmPyxEgcraAwJ4i8N3KgffqLJrgPCNjtC3DQHmUJb1NxfmYjkkHJyfyIw1Gr3UPM8FAskFqLx/yhnbnBaVG/b2jQO2b2N5exyQt/cfdN6Anu0S9hDmgYF770cGkJmz6JntHK7zOloAxtln4jv+Xzt2BhhvT8d2tdWrErj1JbAKAN76Y/T2buGbAICw/8hz88Lhw+mLX/h1AWYYzNevhdNRFGO4CSmxoeAgsLGxOdlBlFFBHpYVKqEGo2rX7j3p4x//hBLm+0QbR48cc0899ZRYHBgnGESEkvEKp/CsAKINXQFgsLFhyLLpHTx4sKjGCrAACDU7M5Wee+7ZSFwPNZ6cgjWbJYCic9uQiwknDWOfjRVDigTeMKkAKsUSqlTksDkRvh1LOY7T04WhSbuiIEYAh8iD59AfwihtWGEQY7j5ZJ62yXgsl5UbatuO7WIV2TBzeJKreNmY5DuwB5wLz8ZaU3Nj+tM//VMBoGaA1J70Omm2ZWhHifs5/4gM1BVOnAl3GxIbBc+0ngIthNFNTaUXX3gx3XXnnXJgRkauCwi8MDCQ1nZ0iHVE/ymGQBvGRoJhCHAHsIrjNjM7J7CpqblJVYA1tsqbhxMQ4UI4BTodJzePWEtJIBvGuZ165IFxTk4b5A8IalAPBwpArvYknrGhzw79MoMFuchpypV1AaYAHRQGROhKK6G6wd6jcvXmTZtSZ2dHAWbTfqr5veMd92g+8By+j1EHiIiBbqCVzx1+JLAsJTkryBUgGtAD504h4hMTAhgIT6ZvgADoB+1FvwijkSORT4uZEwAitAfnhL7jqMvBoXJuDQBAfjeAiMI5WFhIR15+WeHCvOzgMGcEKOfvypAsJbUVoMTGpubkc8+KLah5Qp4fKixfuVLkC4QBxbzmu3fduV8M0wCL5wUK0h/a6nnOtTiNrqCKTGDUtbS2iElg/XVOxfb2tUX4IuNPGKEBcLNIxXDCCE8xZ+1oSgcBAHP+uMjjJohOOVIdVuaTde5LkQiHI9PmeULdcniewAAKi5DsvaWlKFjCdTCut/T0qN84zf/Nz/1cIgck+dNc6IUxYF1ibNEfswf+jENWw8BR8Z0cLsihw+aenvSxJ34s9fdvTaNj49JvsQ5WAClbi+I3gO84hidPRkVZA0SME/Pfz3YeTYc98j4AmQCwnJONa5ArjCoAfeRq8EXfv3pVayprBPPIIaisp+96+F1FDlmezfw1eMU4Mc4OCacfzC0YuuFoVdP4RFSN55mMo8FK9Ib/ZjYbyOV7LuyQlV4AIMC2DxnYHwxcGLzs7+2TjjKXzYCEDU0OPxiAwfSJnHuXL16SPNjHzHii6BV7Iexdh0CKgbVUSUNXhgTKupqpQhszyOC8feiEClPUldRHAAHmJ890/jd01vsS92ZMaQf9MmM/AJ75zJorqYhHd/dmtZ+20zfkxhxlzaG/PMsML2TmlAyM7ejoWOru2aI9+ga7rVyAJrSBexvg4acZaJGflLyhjVGtnXDFFYDFuYI9asBWFbQpPjE/r2exFrI3wbTsIOw2HyIw3vQR4Ib1hWrmvJjL6Dl6THscxk2OO9YG5e3MoBS665yNKkCS8/EiS+fKs73icE+eSVsAfWEVPvvMM+nX//d/mRrqywULzmxS9BmSVRxcBSuf9n+rIiB8hzWBMTObjutZh//h5/5RSuX6NDKNWgDmAAAgAElEQVQe1XqZA7RPIGu2neirDyJ8ACVwbnmpAM2JoqBvADlmkjPeyvdYBliPQl4KLV7TrvnPHCLNCfwv7CfmC3NMh1/5MNLMYcbQrFT0weCedZX+8H6AipFP0sxFxppn+3CGtdVsV7OW0XUX9cJeMHvZNg/2F21BDoylbVjAWaqIv/jC81pXiExBD5F5HJJEnmzbF7bbaLfCm8v1wYCs0Vf66f5Y77neICD2tueEAGulrakrWHusibSbNW1Lb196/LseV65i+qz9KjPN0BeiH5RDO9sptgu4yIc13AubU23OrG6v9dioANHs7bXgH4xFr42ve583TenPmxKFhOgb+zr7J6lfnPJEMsoRPEsqKsc6BOBcEnNVzP8mKjHf3gCg/RtkTX+dfsKpTWQTj41Jt5g7zE/mCzYg3/VeixwFyufDVUeK2J41cGt9sh1me67WTrDfUAs+v9GOWP17VQKrEvjOJLAKAH5n8lv99ncqgZtgAFKZ69LAQPoX//yf6cSNcEsAQIzXjZs33XQL3ggAypDIYARGtCrHwpwql9Omzd3pU5/+jAxTWIYYRrCn1q1bW4B8GD7kjyKUzCw/F/tQcvCGBhl+C7BsVlaUXBlQqWDbKByzmp555mkV5uAZGOwYexiQJLqmAiUOo6s6kpcJI1WMg56etHvvXp2k2gjnHhiDhEUSWuITvmC7RPGIGwVHyMNBFblJGUGAFoBXyIIqZzh0ykvX3y+gS0UN5ubVVzbo4evDqaOzQ8a6jSWMZYwFTr+dF80hI/QNoxHDIWRfFQvy619/UoBlMH2CSWnjAKMDxwd52FDhd67DcAaQVdXD5mYxOpDNxg3r09DgFckP4IIT7qNHjqbv+e7vVrgqBgrG8/DoaCrVN6R77rtfBiSgLOwBdAtQT2DMwnzOT7ascSFfD0a1bMkcakJbaSeOppyiXJEX+T///PMCUOWAZsMbPXjXu95VMP+QJbrCPVQYIQPAfMchQWZPID878fQd/ZSRlCux4kB0dXZlYKYqmV0ZHNQ9N3R1KY+f2S9f/vKfpt07d+sUnLFhzGDw4KA//Mgjaf2G9Tq95x5USgWAUp6rfAoPW/LSQLA+7BTQR+ZAZy5iwDghDwxH5gnhjjIAq1HMhqIlO3fs1JwwgIEzy5g69NUGoot72KGhLy+/8KJAdZ8qc++jx45J5vwOs0ysh6YmgbGwaXmFY1mfTp86me64Y2+Rx497E2KLwsP2AvCiPwLfW6JQAgcBOGKXLl1OD7zzQR0amHGCYw5w0tvXJ3kpz6FkF6FWZvEJ2FlGl6isG8AH3yWfYcgsEqcrXJliOgsLhWFdOCb1ZbE/0QkBw+RJKgfwDLjA2uG8dshHOaDmZgv9hVldWQL8ijA7yYt5PTysZ+JQIw8KQpw+dSrWMuZ/uZx+4zd+Qz/XrI3veS68EQC0rtQu0lzvEDyccEJ/BQKWy6l/a3/62I/9WOpYvz6dvzAgxouK1FRhra4T2MX6wToN1Hnl0qVcECNACFi0Br+QE3pFf5zHDHkC9IjNU64TwDGW11z649xf6JoLeijkeC4ADNIImAV24tTJtH3Xbq2X9J+1kmtrwUfAAjPUuAaQkBQMjAW5pdAPzwnGPZhlwS5iTGkPLwOCyI75SX/YU2h/LQOQtZGwUg4dzJwlX2wPxX6qEebF3sHPhcX5dO3a1WK9pp3oC21GH1h3YY2ypu65Y6/0EQAZQJt+NnHwtZLS0OCQ2OPoO2uFdVXrtYprxboeuSdLafDKYJErkUIMBiRx8LkOxrYq9WZWHHIz+5sxhe0lgDlV0+FDz6VtW/skT+YZ8gMM5XMAGUAdM+AYe+RpcBpQ+erwiPZ6xox9q5Zh53BOvmcWsXMCor8at7qS9kmv3Sgm65Ic6cZgWwEgSweWY29ELmKtLy+nkyeOqz0AfIwr44vO8x6HMQCAvFcb6ow+qCJwZ2eqEwM8Ciuxf9MPrsVe4IU8eJ7WhBya7sMkALF169aorWLbTU2l9Z1dAgC//uST6Tf/1ReVY5jrvd8xd2IuhT3xRgYgeueDSK/b6LgBQDv0zCMYgKWGpjQyNqa2w5wv2J1iJsZhBOxpA6TIhZcYWTDY6sra31nvWltao1CXWG4NCmmOQlZhq1BwheJUZkES0gmTi3noPJFK55FzVdI/gyG0y4fGzuNnmVo/nXOV/taGsZuVim6jJ6xPjIvSTsAKnJzSoSAHF+gB+svex/NYu1zh13YXrHnSYRw9eiS9/NILKgZDmz3+1i8dnGSGXC2bygCMDinZi1XILopJCcRR8bAomoKOmh2oQ67K8g0WnsAf1sw5zU/Y6xymYa/CahZZnDQiTZFuIw48I2ezDsKWl1KZCs05gsZ2EDLh2dgXYuBWokAZn1sGtAvQrtxAu/+sCyDdfMPbfxam44obeW5Z/1eUWzEKwnhehE1MTuZF7fX8F/O0upJWlhZvawDQdpPZed530E/+s5/yQgdZl6J4UcjMBzQ+YKwFW617tXpXa6MZDLR9UPtZHI5FjkC/f9NO3uqFqxJYlcBNS2AVALxpUa1e+JctgcjN4dM6uBevf/E3zjZG3tLCfPr0Jz+Z5mamU/emTXIC+MZfBABkM8G5MQPQLC02G37HCSWcl62H0NpPffrTqX/r1iKMEYAI1gQGGImj96vaZEqcDtrpk5MxHQ6Kc/1xEQbwqRMntYFiULOxLleW0rVrQ2KxELKLYYhjYCeD72DM9/RskWNm1hmhLjhlOMYbN3fLAS1O2RJVBq9qAzXzBGOZFyAIQAZtiDxD5N+CATIsQxmGkuRQXZGRzDUOaWaYFMqbK9bRN+7V2x8hpHxfjJDKcpyuNzcrJAcD1MCCwJDxcfVTxuTSYmpqKKeLmbFgh93hnMgSAxhnBmfOIQk4SgrPaGvVKT6sP3SEa69eG5IscSyVL6gcRVJgNPA+LDgzBykq8MqJk+ldDz+iAgQyOKgst1xRddSOri7pBKfeGufskGNoF6wlFXKIMGaYbO4vQCHXfelLXxK7ke/yGexBAEBCVAUWZmOK3ynGgiGP3J04HCMYsEhAdA5HI/SGvhLyi7FOHhvrHw4GbBPAQcYBYI/k7rMzs2nLlt4iFySfwxa87577lewfQERG28pKevnIkfTY448V59q8NzU9pSqyff39YkEqrKixOV0cuJjWd0XFZ8YUWQFIEJ5sIANjj8qYGNsBqoAbYEBSQfRS2rB+vcbErAScLQqMUE3XusNngDKw/ZAjMsLRvnD2rEAZsym4HtAVkAUQg5fBZBfv4bvoFk7i84cPCQCcnJqUI82zAYA53adNOAU4Zfyn8m2TKm+W9f0rFC/o7RcLkPYJYJslr1OpyP2JbjgsvK29rWAThVO8kNasBRCNsFqcXWQWf8a6aMeexZF2cy9AScab8LFSmcqmc3KAmQMCp3DkliOxfFuuMsn1tNEsFTEqCIWbHE9zsxEqDCOLaxzaw5oDQ48CGIADHF6gW1SK/u/+xb8QmMXcvFkA0Nfxk76K2SwWGlW8OUxZUm60T37q02JTnT0Xoa3IAycTAJmwtm1btyl8HAbfxfMXUu+WnsIxhP3EHGKt4L5OieCE/A4FZ31WRWUKKoxcF5jGuowc+AlYjCPOeKAHHCgwlugv9xBLkFyRW7dpvfRaZdZc8DCTKm339fYV85M10wwj2maWkfci5qurpfKeQx15nkC7DGA6VLVKeP65swLrANuQE4CTcm9SgGJuTuPJHDeb0CG7AEiMN/+d/J++OpRQBzj19YnQ9J4tW5SuAUBQjDw55pVUXwJAHVPVaDtzXOP26mBsfl7rK0AOf7P3MUZyAkspADKKSa1EKBjtMfDCIY4dQeQ1Q5XxzFZm3Tt39nQ68OA7tT7yGWueKmTn9Basu7WhmCoKkqu5AhFMTM8KrOC5Tl3B85Cz89E6PJT3DYbQBxziSjUOOADGOJjkPqTIYPEUo9npD9ZvKMbGIa06LBsfE/DjAh7MU4G71ap0kL1SIGIuCIJsYL6yLjD/yzCScm5jA0AAqsjXbFftxbDd8nXOxRfh9FHtG93ApqJaOQDg//ulL6V/9cXfSGvao3K61yPp0qZNsoPidcNqM/jugzqeb/YcY8ce48PAPXv3pk9/9rNppVSXxiYmpZ/YKc6F54Ou0fEAZdEVxsfgrdJskJuOQ1gOQBai6A99V3gpuS2HhiRX5jBrJJ9T3IqquQJoW5rTHIy3nC6A95iPXmfFWM0gBPPILFwX9gEAYj3mewrfz8B47QEl/VW6jjVrZAOYhQ6AC9DdR67ZxiYBg+xttJnxYt6zFiBT5iPpBrD5kD/3oV/0E0bj8lL0XWtItie4xkws2wbeB/237ElSIFRWtIYZyOG7rCWsN0xQ+s4rcno26jmMyfqNG7U+79ixszj89LiRJy8YesH08z6Ovel2KH82EwXWem63gTvaxj4rfQEAzCHLBpa0vjTGIUZtyQ+DULG2BKD57V61RUi4RoAibEbZs9FmQGgASskCXVtaDntbqVTQP7yQ25cBqKiAuTntk6wtWgdmZ6WDzFd8CM3ynBqD323j8p6Z67L9MojM57WfSXY13zOox3WhgzcYpp5vft4qA/Dbqu/qB6sS+I4lsAoAfsciXL3BW5WAk/Pq+9gB3+JGMlZgECwvp5/5qZ8S46OX/EGzJCqfUggqmwTGDj/NjuFWpqQrjCBvTnyOkWcnS862nh8GFJsReZkIN/vxT34y7b5jr76LQ8CmCMtm8NJlJQymUMLySuRU4560AZCBF89hA8Vo4ycbK84rxjMnpA4R4ekAG4RRwtqDoaOw03I4ThiKgJHBLCnL+cdwpB1Xrg6lrhx6ZWMHoM4sJp3WYeAhCww8mFw53BdjDsMsqm8uFawKNmudTGfWBQYnIADPN3vJsjxx4mTatWevGEwhvwgHAJCDPcSJvNuFscxn586elWMtkVPttpzEwnKlP+QS+bHGZYhgPDu0FsfFyYYBMggxIVcY7QnwsaJ8d+RnBKQSKJrzywxdHZKDiMFaroscjKVUl44eeyXdc999aSHnxqtDXsuAAiO6d7W+jmQ5AhIX5+bT1cEryvXU1NoipovOkEsljRN94L42mDD6n3nmGYWtMiYGVQHIHIaGvuFoYPDDxArnNBhVOoHOICjMBeu2dHh8QmwHrgHMQ04CxC5ckNzQJxw8ZpWq5c7MpPe//wNqR2tbu0L/ACPWrVknmTh0Cn0AtFAexVy10swR7uHk7Iwlpu+5s1QA7dL1XOdQuvY1a14HwCnJ9sR4JM7P+XvQ86effjrdd9/9Gj9kAHCLrgA8A8z55J/70jfyXjHPQhbldPjQwfTAA/cXawDX4zQRuov80T+H7507c7ZINI/scKCPHGXu3S3wi+sA5Wgr7BCcb8YBfaTSM/ku7cjQ15HRsdTatqYAP+2cOEefjVlkizMEYC12X674SQhoY3OL5jUAVFQwbb3huKnwxUww1QirWYnv8h7zlPVoqRJMXdYF7sGcQwbNDZFPLoo7rNX6BONHxUI6OnQPlJcqkOgCbGKto01NOkAA8HHOK9pP2wh/DQetlH7yJ35CYPJmCtH4ACWHyqHnToBvGQjszqFc/K4k/qynTY1yWsWmXlpKW/p60yd+/MfT5u6edP7C+SKUsbrCAURjhGnmduC4Xrl8KW3p7tYc4rmssRxkCNDNoedUZYWZxGEBzg7ACjk4N2zYmJqb4z2+a+CFtREggXsqp1fOEci8cj40+hIA4FZV0mV94DuA8oxLHF6tpAsXzotBLUBreTnyRu7bJ52ZGB+TXBU+mx1g1p017WsKRhKyp20CYVgXtL5ejfWjXJeWF+ZVRGrb9u2ZsXFJ96J4CmOFviGzXbt2S94wmpnHAEQqwlFXVpEOH4oZKBarWmkqIucZ8zsOQqpFxVn1c6WqAy+F/MKGyxVKC0Ais3n4m2toA/NTIcCA7A31CuNlvA3OIjdCv/k7Duwa1X9ABTHVCIfdvl1tDlbw/bo3fQWcWdfRUTipZoqL4ZIZcMieF/sGayPpM3hPrL61a9UH564y44jrzeRCRgrl7OxIDfXk+JtThWrAM+6nnLDtbdJp5gpFTiiyhbwGL0dFVj2nXKc0FLv27NZ6xv0BIBwuClhEP3kBBln3aPfo9WBsMyZiTWZmuJ6Rmaj0ifY4HQHyZN77YJBQbtZ+1ibWBRWBgtE1PZUOPvdc+q1//Ztp29b+AvREhuwz0oVygDaet8jELHg5/zlViFnMPBfwnGfBCCXH8sc/8eMq4oEeKiIg50amvzpsJCR4crIAR5EPtkBUmg/WIPgOY26W54WLEcKLHBhPhfpnIIlxIlLAzFhk7vWU8eDFvdE15+rTgWhe12iT02FwPYedyKS5ORhtslW6uuJwN4eN8znzlcNB7ok+S+YUfFmu6Hr6iM6wH3Ogdn14OI2Pj6WZ2ZnQCR3sNMg24PmvY0XlAh0GTGTrZQYV6wV9z+b16wxsAbpVxo/Pw/JWOpIUawaHfnyfomf8Z77q8Hp9l9YehWxnBuGfNdtvWPJvBo2Jp/fmVL2wqd7woLj3t3Ac8kO/lT9RgI/cT8BvjK9zWrLWG5SqfZxy0GZQlLGLcY8wcxiYXmvNimNusq8wVrzH/OSnbQR/1+zcb+H63NRbjLsBN7OkFZpd01aea1Yu6xpzHb1S23OuPueG9OGED6RuqhGrF61KYFUCt6UEVgHA23LY3h6N/lYAoDdtGw52JHB+//tf+IX0ytEjacvmzWl2akqOhwFAg3d2sC0hb5A2mtiAMQxxgjFgYDXw4hQZsMjU9Mbm5vQjf/9H09333vO6PBdL8wtKuH/m1OnUDstqckKnhM6tg7PEJoqDhfHJZmxwCoOb90mgHkZuY5Hge/2GDWIzEoJJWzm3xAibnIycOO3tEWqH0ytjj/xyZ86kfvIgArzl3F8YMPSDPGaEffF+mEnhPNJ33Y+QP3KKLS7I6Ls2dFWMBp4tpsk8J6vx4mQbpwHmjwEQfg5du5rWb9gkOSp8AqOxupKuDl2RE0M+Ia5DthjJjM2J147LGOYF82huZiq98soxPdchNhiXZtthqACgYcCYyYEjg5NDVdmWtnYBtjZyyBN34F0HBJ5i7Ogkub4+QluHr4ltYWMNBhuhjXfsvzNNzc9GuAo5jSoraXxkNLW0t6WGthYZfvShoa6cTr16XOO3VKqm+saG1FTfoL4b6BMwlp155Eg4Nuwcnum8VjBI0Q2ziWwgoleEs8CGQJ8IV4btMjY2mtpb29L5c+c0DnwfZ4P7mTGCPLkPzhCG5/d93/fJuaf/VEXE0STsmCTWMB74HrrAf+fFo704aDgiOHl2igxe4sCgoz4B5v2xsXHlzjNYwD2KfH9m9WWGKs4Vzq9zHHGCf+rUaYUOwSbC0RHgNjenvIWwJCMEKBw1gJsNG4K9GrqQ0pNPfi098sjD6qdy2ORiM8wTXjCIkD2yvTp0Nd19113BHszz8tyFcwKDAL6YY7yPM48uqNJqfVmhaZcvD6ogBXrF5Atm31wq19UXIfh2vGoBQNrgQiqu3GrGDawoQGYxj6nuqyqVaxSerrlUCWYZcxpgSWNcF/nJxIJsa438R3UlhZHpUEOg8aKcyIsXBoJ1CjsqsxiRD4zJcH7KaXJyQjLevjOqc9OWS4OXNRddAMnghMPQucfP//zPp0sXBlJvT09RPdqOMm2mr2YNaT37NgBghFLBYGX9qAqIfOLj/0BFEtBDDkvELoAFvhg58pg3AsqrK+ksIe9dXXJmnL+S8G/mpg45chjbrt27i7x0XBeMOQ5qKmluPkJDzVCi785X6jXHBxMuIMFYADZs27UrLQOc1lOYB/ZRWwC4OfxuZmZaOTmZz4DbAkkyO2t2dkYgAgzYWDurURW2vV1tZz5bd5C9woYXFySXAKvn0srSkqpW3nX33XJmuZ6f6CovQsmvDA0ppyJgAIcWAPFxqEK+2fo0NR1FBWoZHGbA8UzALodFWp8FgOiApaLDCP6mzTp8ynl2zWozm9l5/ADyxZ5bXkyDly+moSuDyhPGK9a9dQIdeDFHAL/XKKSwpMOq0TH2o9jbOIDYuXNXTt8RoeWdXV1ikzqnVYxHhATynthweXwYA4e/GzBCDqyh3rfRX+Qg5mPObwU419O9OU1PTgjA5IAAGUVo4pLWtK4NVIgOBtjWbVsVRsg6YpYo9xseHdE8Q0auwu59EDbYxg1xsGLWmQ7mMlONXMjNTcGcNjsOmbHOsk+gP4BPZo/z3ZBvpI24ePmS1lEAVa7jvp3rOlJLU2N64fnn07/9P/+PtGljFBAxm497R5qKAHsBAB1mGtEKPRo3gExeMMtYe7hWhWwomJOS0jZ89If/CxQ0zc3NK/0GbULukVsx1nPWNfYUngsICvik51Wr0oGGpuZ0bTgO31gPAd9gk9Jeh8/r8KQmF7PBbUBKAT+VShEV4PXFtoPH23k/uQ8ACiAhjDHWT95jjnBotXPHDo0F88tVmZEtqSc0f+fntTZy7emTpwRgs6+b+UvaCe7L3gZjXMA2IbLLYXuZgSqbjuiEnMPO6wdflA0SCU7joJN+5pQSOsDJ15TLDWl5CZnPyz4CwGdsYWfeededYvtj29EOgHu+F2sKIcK5qEOeV4WxeAv+YnsMGbnvfo/mstb5QI1xRr+w4Q3aeR+LNTdS0fCfzwu7I5MHuK/tALOgDRjaFmVMbH/43m9VbNzLDDt+Z+x9wMEzmEvoH/uOK2eju+wnDsV2fyybWl/pO23fW+3X6vdWJbAqgb96CawCgH/1Ml59wreRwM0AgGym2qDqSulf/tqvpaef+kbqXLs2zZFgfXxCuYn88qZuI+eNj/X7ztOl8IQcUsNzzAIkdAza//e/731px+5dYo5hGBAGNzcTlQOHr15LDz30UGptby1OAnHccCK4FyCRjUcbThjIGBsu9MAzMK5xwCanp2S0KxQj59TjJyADh7UOR3HeG56BI9i/Y7uMMSBBsU4ykAKwpcqM2Xh3UQ8Mafqnipc6xQ9KP9djpNJWnArLg58Oh5MBUxcsP4wakr0rR1zOpYgBQlEPsRZbWqOoCCw/CguMjqYL588LEIMBiMHLfagiinNDe5AZMnToFY4Dn5FXxsAaY4pxTt8xUGFQAWohazNCYL/hKALM2kjDCYCdWVsEAof8xcPPp7vvuSctpigEU48akFQcBxBHsaGcSLROf2C7XLl4SQyjSl0YwpVFqjk3CgDEqUFGkl2KMeN9QAyfsPI+esCLvmKM2dAcGLgQ+dja29W/pobGNDh4WbICRDAjSQy4xSWxPyhgEmwT+IwlOSI4FOSOCsYmVWIr6SVYpve8A8xEgIUcCAqzXAEc6I825FANqvvSNhwVOXE5lBBWFY65GB65n1cHB3Wdk7ibhYUDZMfT4bGucmxQn/Fy2BhjaieQ63GQCIkiTJXn02fkhr5yb520z8/LgdqypUc6NzMF+FEWOIyBCxMEXcJod+gkugRQ4YOCgo3ZUB/juRwOEd/pWt8lGaHXMDRIBwCTFj1BBoCKIHDKV5ZBLu7rKqg+hedv3kemYlcogfi8HDqFKeM0VCqRe21tewAUueIhcuEzGLXMb/rH/fguTCcqSQLqMH9h++KcKh/h4qKYwjt27hDgYHCOtouBIlY1eQIJ/ZsVaKI1oi7YTwozI4E8CgPDeWIyqsQSWltfn37pF38xHXnppdQHc7ASAPwbAUDpWA5PrwUA7USLbZAZOQFW1yv09xOf+ETiQOSMQ1sVKl9WTkPGNoDLSQFu585GRVq1f3lZn7Muo5MwPAHEmBN9/VGcI1h5FwRE8zsFnMjtpMqsOUTRIDZ64nyfBlAdDsn4A6pv3b5d6w/jD5AFgMs4M3e5xhWpYecyrgCLYteWSml6ekqVSVn3YWoiQ/SY1Aku4IN+Mh7oJvMP2aE7AJroNknr2Yv27d8nvZybRXcXIudcNUL6oyjPZh1k8I8cfmKgpZSaGiPPqME/ftIXs0P43XnRzDJyrjx9H6bp6GiwHjNAwHcdFsn3XfCGz/md1AOsOQAdHAwBwmm/bG7K4GFj6uyA8ZjETkSflbYBhSJkmByjnV0CmahODSiksOz6eq2VqiicooorY6zQzRRgiAroZHDVgBhz0KxzszEBMXku48+9mf/0hd+5lnVn184dKhwFEAuQzHqF/BTevi4qO/NyhVcazxrW1RV5tJj3UzM3ADnWdN73Xu9iHtwDvUBv/OJgSP3iPtVIFQAIRp/53YAt/TUDEB33/GGuXL4yqLB+2iFmIMyu9jWpXErpP/3Jn6Tf+MKviwFoAJDvuIhFLQAopn3O/Rr5OSM0V+BBXexJ9Ekh0SuRC5Iian/ngz+ksEqqYaOftB1dZZ66oAtzkfZrL6um1NfbKxHwN+NGMQYqzRrwHIbRSWqBN+SPrI0C8WEtz4F9Rzv5nX4qlLu7uyiMYRvO4eGu9M61VN9lD2I9ZSywb7A90A/rLO1gzOkbOvOVr3xFYcAu5LS+o1Pz2GAzxh65aRlW75u0gfUAXeY9z0PZYUsRbun/HAjxEtNsJQqD6RBkJcItBVzlw6bJqenU17c13XHHPtlY9CMKowRzUIfq7DnKNRuAH2s864jpeMXB8y3s5Xhd8p5vhp9YmPmAjHnN72ai8h0fXJjVZ9ae1zY+NyuU32338XlxqDs3V1SG9rqKvrH+8p2/jNcbyQ/0Cz1mzUJfWTfwOdjfaK/BYgN9/km7DPjx077XX0YbV++xKoFVCdx6ElgFAG+9Mflb06KbAQDZiBVO0VCffu93fzf9P//pT1ITziZV3Yavp7377iio9QaJHNrh0ziDFT5BdSEM0+IxrmAIcKLKNRhOYxMT6V2PPKJiCOs6O7SJ66SNyo1jY+nlF19KH/7wh1NdBg4MLrLh4uQ4CXvtCR0Di/MDAy4213qBMYQfArIRtgVoBRBj8MZVAZWPq5GKY5z8wiDW74oAACAASURBVIipSwA1G7s3x2kvwhT7j+qYTem1V19VHjQMGwOjyAcDGeaVGJAw1QQGVRWqjAMhQ1SgaFMBTB1/7TU5aHIEYAmRJxEm5fhYamxulNFYX98gR4jXuXNnBUBg5JCsWuGhMG3m5uQMve9979P3eX96ZjpdH7muvzFCfaJq580Gea0Rx+/KdbeuI7WtWacqfjbckC9sJoGLrZGbjf/I79ChQ2J7WR9wXg8+80y6+x13p1JzVHtOS5VUWVhU0n9VvWxvTTPzc6kTR29mNg0PDokFp9DgUkkMQHSC9qj6cD5Rpj/IkkqOyE7OT67WihycUwiHFecO3Tpy5IiKzBB6ipxxZBg/xua7v+u7VNzDOsv9n372mfTQIw9LX5GJDMGVlXTkpZclSxuw6ObBw4f0HlXsBATIiK9L589fSHv27NVY65WdQTuigMQGrMbGA6xAtiHDSjpz8mSi4A36ZOaKGYTOtWgHEccHdhb3DoernI4dO6YCODC8kAGf8TwAwP6tfXlck8YYJ8xMGObw8LXhdHFgIP3A939/sMJaWgQUuBgA+owDBIAL0M/zAQWRHX9H3r2ofqwQxphC+twsDhwfG9TMacL2DPapYAQVuHNuMwNevG9WkRlofAYwZFlEyPWK+kxeQZ47Ojqi9vO35nIOPUXW6CrtwnmlH8iINAVmJKBPAP44y/zHMRXrrLU1wp4J85uaFKCyuac78jOR76iuXusoa5yGP4ObrGO853UNcBX9cngrRUCe/sY30pbNmwQAek4ZIDFwVgsAeg4bAGROAPpqvaYiZX2D2FBPPPFE6ujqTGfOnlXeOPpBTk7Y0Pwe4bsbtG6dIFR8314VXeH+6B46ZqCVsWL+OOSePgKsRJL9Juk74I3Hm8/NpGXNcHEaxhSQRCGFmUHLfZmrvJCLQoBhDef1mzkFgHfvvfcJ0GWsYIGTow59m52bEaO0s6tT4wUYCyCuw4xyhNsarCDXqtYnGKWANbkCI6xsQBN0M9aXYOxZ/jBbWV8EihHi2dgggAhdlCNMu+Yi36XBP65T6Hkeb/rgQj/I2GkZ5DhWgvHn56l9OW+f5w3tQSYGZnj+gQMHUmtrS7o+OqJQRzOzxb4VMB4hmfTV4aAam8aGNDISDH5kNHDhvBiVgH+s90MKw6aafaUoRiLwpBLgCUCsmM3MrWnSLixINvSXOcSexFgrx24+/ECXzHwDAEZ2fA7gx+EL/eM/Y+BweRj23pNYsyz/4eFg0PkQ5eLFAf3NXKBtzu/GWDDPOXRAHrZZPIdUPIYUB4zBSjAfWZtpuwtNMA4cejkXqxlQLih2+uwZHVphOihUGFC4CnsvpT/6j/9RDMC+3i0FAEjfuGfk0wzQCSRI62kGlVx91gAggJQrzIvNRvGnpibl4/3ghz4sNrrzEjMG9BM5ipkI43zjxiIEWHrRHmCtKtc2NOhepGJgXBzibJBeqRJyfj5+t867PexfHGq48AgyR3awLtFxM4iZx6wZ9Bs5M1dgUWODsfZ1dUUuTa5hnnANoB//yUf7yiuvFCkFGGv0E91ArzlA9HqCvhlkCwAmV87OB7vYXcjcgA1reH1DpFDwdwsQJ48PMtHeltmz/M768+CBB9P+O+9KTU0t2nulqyq2dCMfm/ZiCl3kfLQFUJSZxQFALn/L1D23ihNjQMsAqdtlEAx5oBtmzpmtZ1CN66yLvIeO2L/wvfi+o1a8RjuPnpmEZvz5ECFMLc+hty4tg3TcH1sZ/WUushYwj5xOoHYt43cDl4Xdl5vg9eWtt2j1m6sSWJXA7SKBVQDwdhmpt2E7bxYAlBNKxb+DB9Ov/er/llpgciwtifHT07ulYPTYgTEV3gCg2SkGANkoTYEXAJYPNG2I8XN6bi69+z2Ppe/9/u+LkJL6oPzDgIORc/jgIZ1ir8AKWIr8YXZ+MQicuNqsEzHhGhrSs88+q1N3gR2w6XKyZCqXYhQ7n4cNOhwLjG0zrBziSxvJ1ba5e7PaJmMig4AYHcdffU1ghwEHO+I4XMhJ+dFSKeFSYvDjbGAw+IQQmWFo036ciK19/cWJNP3kcxzDheUFAQUweHwKysk4xjP9FCiUixPQp6eeeip97/d+b4C2hMWSYP/qVT2DUF8bsAaZbIj7bxthGNeETzZRgCGHRXON3u/sDOc2h8wwbh3r1unZDicOlkIpXaKqaE93KjXGabdqEy8tp6mJSRm/HZs3ik2Co5uWV9KZEyejimeK4iB1laj6iOOOYe3xM7vEobq0B/lgoOFs4djDDATg4DvoIwACBV+Ur6y5uWCc4CDJQc65Lj2WFOt48KF3qZqegOvlCI2iyMijDz+iFcNgFeDnwwILoygLfSUE8OjRV9M990aItcF2hzvKqVel6giBw3HCIbNRTfLxCcKT29oKdhv6Y1adQ5QNIilEaufOwvltrK9XFczNmzbKyAY4Ryd4vvWR56LDOFUTE5HXjdBgg40vvfhieuyxx4o8fLAbaO9lqldv2ypASyf/9eV09tw5yRF56VWFxTdf5N3SW9nZKZz2rEMKLezsFKvK/QnwJKqKWnY8C+PfOfAYR/6mT2YKIhdVipyfS+3trcqnBcCJ7iI/DjsMXCPL9raogulE/rQFtu7GjZsE4sFaxFlW6Gh7m9rH9xkvnGQq9eIAzi7MJ0BcQhO5BsCNlAZTE1Mxrjnk0oAA72mergRIxNpnp/i3/82/SV/7ylfS1i3dCk/zfGNtoG9mHXkO1q5ryFk5U2EitwdLmBUefYSp8pGPflR9pcruQw8/rLWKwxJSJgAQMG9i/YgwRsKF165bqz4THs88tO7zE7kKvM0OF6HgOEjaH8SSi8rVACXeA/i7tpI542cA0GvU+bNn0949e3S4Qf/ZV8wAjD1nResCgIKA6IUFtY+xY/4Tyjo2OSF2ImskcxeWeU93TxF+zwEB31VxmFQVqAWIS/V1QphL1ZLmBp/HoVEALmZ7eCyZy8iZ3KgqIAHoXc/BV6XIbxugQ+i3GVZ8hzWLNtN+PhcjOVdGZk2CaeJ0AcjJYJkrRlo3DYIxt2GBk0gfQO/adRh9nWrfzPSsxtlVcj2fDT7wGc/v6OjUPBm4cE6590Ah0HXGADao1yzPGx0sLQbTE8Ae4BQ5cNDCHAXQQyfNsnMxCNYrXuzDTozPPdWH3bvTzHwwAtENvst6xX/W9VhTgwHoPLa0HaadgJwSYxe5/FjP+B4yZh6jP66OzBpGvww2Y98wx+gHzybk31Xced+5/WgT48gBlMOx6Re/87yRsdFIS9HQECAuxa0AdKor6d/97u+m3/m//6+0e9fOIsTQTOoAcmNvUSq5vGazzpltbACQPMPOp6hCGOTNq1Z1CPrhj3xUqU4InwZQQ77OMUi7zExlzZmani4OjsyCU3oIQs4ng71rYFChxjXVoumrowxoc1EIKVenJt8eMnHVU9aKgfMXtNY5bQPgPHJUkaesM8h8+OrVNDc3q/ujE8x3frrPzDv6xcGuD1e8NiEj1kDCnGmvD6I4kOAlhuLMdHHgZnDGB7ooPWtX7OWRWxHZ8j0V9ckVsJlbfVv7xbo12ByHYBUVVuLZTsuh8N58CKSq3pnZbfBYdkZeI7xWfqtce7eSu+K2e4/yXuS/VcwoV8K2nelDY+fxs87ZLtaBbi5i4b4qAibv7WJnU8m4Jp828xGdYnxYT6yn34msakkOApRrogtsf4m1mVNw+FDCbXP4cGHTZPvnO2nT6ndXJbAqgdtDAqsA4O0xTm/LVt4MAMjGq2T3iwtpfHQ0ffbTn1IIMACgKtM2NUa4U2ZBKcQhJ9y1o1bLAGSDl2NcXx8nwnKgI4TF7COEDQD4yKPvTk984uOpuZWwCFhIi2JqEA56eeCigK+GFopBRK4NPuceTiDNBmxnyuEXOIA4P1HpdSGVFCZUElMMhhYGB32OjZrE41G1WPmVlPsmyWjkvqfOnEp9fb0y4MnLZQcOZkRUy4yQXr+4DqeHkA4BiuTpwYhJJTmmLgZhgxmDBWMZhwLQy8/FoMDAee04bLttAmFh0+DE0gaMG/qBka8wB0U74fBErjzCZGS8p6qMUFhVhMfACjF4a6ZbbRJz+oEcaBdt6lNeqwids3NPe7kHOkE7DerAUnvqG0/p2by4nmqH1wYH5RS3rG2PJM+lOuX6m56YTOXGhrRcF9WTeQ9w8MIZWBn9aVnVV+d1gg8T4Gtf+5oAV9qLDJAhjrMdRxwcnAkzTZAPYbpRACFYrrQd+2vTps1FHhn0CmYB4+UQUic1B/zY0t8XFYlz7hnGFJD50UceKRwH+itQ8NFHEjnJADYD6K2mM6fPiQGIrGgzzDgn31eYZA55rXXskbdCo1YqiRBggDwBApltAGiFQ2bGhY1PgEznQ0QPyQFJ/iyKGRBazLyhb8gGUAGdYxwBf1AiHC7uVctGOpEBH+Y1bVIYa6mUTp85LQed/uAYcd+LCuPtr6nZV0pLC5VUWaKqMFUyI8SJezl0xuuKczTJkfOUWqHi56xyXTKG6J3DYM1CQSZ2rnCAuR9jjZ4wt5uagtVF2DHVKZ2fh/dYT/guhVei4mOEwqFXOJYwAAHe6dDCPIVGlsWCZKyYJ7CnuAfrFwBotVRKE1OAR50C2jgAaCw3KIST+6ltuYIfgIAL//C+Kg+nktoBkPJbv/Vb6cmvfjVt79uiKpRmTBgAVIqBXPTDc9nzDllxf9YTmI1yiMvkGStrLfj0Zz4jliJ6T4h79Akmc52YoTD8BIKX69LQ8DUdItBfnmOQ2Qwb5Oecc7zH69LFqFxNYn3WQtZ2F06wQ4RD71yT3BeHHv2sZQBeoErx9m3QdjSfAGkM3sDEC0bTFd0nAI0psZ1gXaEnk1Q2b25K/du2CoyTXADvOjtTfTkOYBhvA3esT4wP7xNiKkc2UdhpQtXN0V9e6Bbt9IEYf78eAByJip7leoFohEGaEeKxMoOFOYVMWQvoD+8zN2GRkXQCXYCRB+jqQyqHibJv034XK3JVbsaDvUZg/9KigCjnVkRu9F1ssUqlCHkMdnAwj2EJMk9YN8ghSCVVOeh1JVUqh4XGvGc95XqBsbkdFMIBUGdeAAxzeEFILuAPay0gCc+ir2KoUmk7FwXxQQ26pzDy3t7ECLCHoffI2OHz9J2JyRwgVB3Ame85ZFl7NTowPl4AcjyTucZ96A8HfM7leO78ed2DsUee9A32rPb3larWCWTiIiCA5LTX4KvXYK4z2AiDX0B4zgcLoMgcr68rpd//vd9Lf/D7v5e29ERFbV70zXt/LQAoe2l6Wm0w0GkAkD0+8lKWY/+qxhrznve8J/3QBz+USnX1miMAzMgbANCAqMavvqz9VzkZCQPPYCP9hkHutUQAebWq+eN1VvYfDK7WNgF06AXjzvrpvXR8Ykwh6Kx17Em0FYYxoBzydVGYibFxjSV2Gvsb96OtszPT0h3uq0PVuroA/DLDjzHlb7H082GaDjw0/iupsrSkwk3IWHvFchQn48XBJoc3rs5uG8d2HgcA45OTae26dRpH/pNCgX6aaei8rUVuwJpqu4wNNgDpUXg+92U+GyArCohkUKj2+V7L0atb+cV4WN4FgzHb+mLrqc+RR+8GsBp7Ly/e53d/jo57bMlPamPAdgOfOcekAUEfzPA89JjnYAvyuw8c36oMDVwaoCxA2WxXKjVCBnV5hsfLQKcPfOz/1F7j8X6rbVv93qoEViVwa0tgFQC8tcfnbd26mwEAzZwTy6RUSj/yd384tRGupJ2qKvYdzog3Up3058S4BoDsiPq0zE6qGAk5nBUAzWwXDOLJ6en0wIED6aN/94cjAXI5AAZCQwF8MBBh7XSSl4cCHBkV4PmuIBlOQAa/ctgkwBzGLvdSGEt9o35/4cXnxZhzG/kJMwjjlE1aibFzoQ+BaXUlnTZ3dEXoJU4Txq4BC5w0+oeh6xdywHDlhbFKeMzE6Jj6QqiuHKelpSJHodtIWO3jjz8uo8WGEH27MHA+1ZVLifA0O24OkcChximcz8YTRhSMGJzkdWsBL1pSU0uzjFuAVEArilTg3DisAaPmjWCq2xR5vHpTE/mycm4vxhuZDly4IJaQDTp+AtKYfalQOMKZU0pXL19OK9VK2tQXOcHqq7jUJeXVAjhp61ynQgswpQAFz586E3lxWgk9Gk1z0zOq5Aew+eijj6pfyByHFj1DDjg2AI/IziwKxoeQbwxITtqRj0KDZ+fFAnSYCbY3YbJmPWGsEzaNY3Lw0KF0z/33qX04brzIR3joOSrjPiCnFx1iTJ588sn0nve8WyARz1P/6+rS2dPnNE5OhI1Tbialw9htuMLU3LAxwtWcV2uY6sqwlnLydxwOHCTGBH0BOMMJwkki/yPPwjlxTibYohRCUMGPXJGOz44fPyFGLEUPxP6qjwTcBh/oM+M1RFXm7u5gSwCoNAX7gTYQJqkQZjlfFEO4Ih03gAp7amF+UXmUKN6AQ4nMuK8Zf8iPv5WbTWPbJjaHGHqLVM+eTh1rY144fEvheTnRfgAW1wUo8qKNfB7OfiXt2bsrQsEqK8qzhxNHf5wT6lLWn3Dkoi3jYxPSbRWooKL14nLhTKjSpsY91iHlIuP+1ahCjdMvRrPyqtYpBNQAYAGWVCpqrwFcnrUIwEjerQwSfOELX0jf+PqTqX9LjxiABtfQIzMga9dEr8XIAP0yu4d5GU4IhMySxum//umfUkV0imwwhhFSC0DdlCtBbw9wdHk5DY9cl96ga6xJzmVqxwZgTeHk/f1F0RzWzVgbg6XBOQjvIXvnX2OdrK2I6DHje3aoAAC3b9ua5mdnNX8A9/gO7eS+5G+lndu2bc/h/It6DixkASroAekF1ndlMI+CS2MK7XTYqhiwVBnGSWedq64obJixl0yrkUONMERVD0+pCNGNdpYKBlqwPssqAqKxFZt9OU1OTKjdzuOHjjJvGVN+d9oKM10NzpOHjxDAoRpGJc9kbLmWtiNPF4HQmsGaw+ENVc0zMD82MV7kQiXHLs+lf/wENKXdBlUALMxAJC/w8VdfSXfs3SP9Rh4c7sEARH+vXrsW+2FmSKloQrkcDNEVQLwBFesg3NjFsTxv6YMPFdBjHfbkgy/uAXhINXiI4RwAimXe0aE0GFwHeBRg6rLmIXlKuc+VwUHNbzEU5xe0Nmzp6VH/aDt9RZcB79GVltYWrV+wyghzty2DbCgeo8MvDgByaDOfs+c47FdAYc55yrXMYdZK2oLtJB2h2m4GFBXhsLwkBuC//4PfTzu2byvmNnsx34uw+BsMQHRZ7O2VlYKJagAQu0k5gXMKFe2ly8vpYx/7WHrs8e9Ky8swSkeVb5S2OMSWNk5MTqhYGc+EAahcgJVlsWDNlAaENoOP9cxsS0VjzM0F2LuwIB12nkHGDv0LfQZoWyrySLJ2dazrUDg+siI1CylQnnv2Oc0TA70GzAgh9sGnD5xtjwDmAV6KnZfZYoyPwRpfh9xst7HGuyo6187Oz6mvYmsvLmmcUGiKJfVv3aY9srW9Xbonm66xsdCRmO+ZeVgXBZ68DvtA2gdkAohJCZHBIrfJ9is/bWN7Xa8FjW5lR8V2oEFwjwFz+tSJk2nw8mXJDpvJgD8/sSHoIzYDY8XLACB2PLKkgrfnHPleuZ6IBHTVzDsfCLOHcA3zkwNhDrJ837ciP1d8NuhXe4+CDJDtEgN/Hjvvj+iBx7UWIPW43+oA71uR2+p3ViWwKoGQwCoAuKoJf2MSuBkAEANGJ3BUuk0pfeZTn1T+v9amJoUAU4jCYTpsZLUAoEEUd5DNz6eBzpmjnHr5RJCfYt8REjM5ld5x333pR5/4sbRh00axNfi+qk+uVMWaGB0dSz29fSoWIfAhJ3InnIjTeIxe7umwAD6H6QaYw8YPI86hH888/c20Z0+E6tAH+iwDcHYmigpQlAFQobKi95pbSJ4+K8fZzhEhoA7fUEEBhc7FMzA+aCPOsKs0Ks9ce1Tq5XrCI3GAnMhbjKrl5fTNb34zvfe979Vzao3V69eH08jYSNqzd48YOjB4bHSqQEk/CcQbiiId4fgDnC7KUdDpZEO9HPgvf/nLegYGFs8oTqTlSEdIJfI3uEt7VSkzn9yK9VmOPHLkwANMtdEtdltDg3IAkreJNorVAIA8M61Kzr3btkaibCJ9FxbTq0ePpeXqSppfWRZT8ergldTW2Jwung/2ypYd2wQ2MSYUTWFcCRGCnaaT9ByKSjuRO04n7/mFE7wN5yqfMKMjXIuDi2PtU3jkd/rU6QAnWlvEnjCz9MlvfD099OgjAVzDJkB3y+V0+NDhdIDcTjmhODrwpS99KT322HuUdB8AkPsAAB985tn0wP2Re5HxIUSLccbJV+GAlZVg4C5FrjHYY4BqGh9CS5YraZSwts2b5XyhqwcPHtT9ALq5J84Jes090S2HKzI/qBiNY0nlQV5UpQYEevGFl9KDDx4oChkAMKPPMBlhyuK4oA8wamiLQMXl5WC+TU8rpA+2odl/yEjFAzo6Xhfus1JJchBhg9lBBpJ1UQhAugAiYEnVZ9kHiw9AYXE+cl3SX/SU63D4zRriJ+PK5zB/HRobc3clbentSc0tMKUqYsIwtgZa0IGlpf+fvTeBtvyqyn3XPn1fdeqcU33fpKpSaUgLJGhAGoGAglyu3udzqHQ+BRQbfHfo1Sd6RR2iXrC5il68jqfYN4jYPrqAQCCkrVSX6pvT9327zxu/b67vX5tIkiKJJsDeGZVTtc+/WWuuudaa81vfnHNZ8wdAmTkMGGqgOxziFYGA83PzGn8DQ8iENY52MmZiKC8vhYNMDrKayP/JPYSdVha34D042SoCgw7V1UtGmodt7VoD3/e+96V//dSn0pYMAJol5DxczvcWBxkAIcHG5cO/WYP4SUGGqPiucsYKOf+hd7wjbd66JT1y8qQOF3h2rC0B1DlVAY6yw5zpH7rvQj8ujsCTAV1c6IZ3uogF8ucPbeRAAd30mo2cGAv6wU/6xdjye3QcHTt65GExsB1ChryZ/z1yGMnpFpWdARuY14wdc8DMSoDkUdbpNR0FyEVhK+Qrpy4XrlDeNFIp1NWluYWobl6khChHkQVyh/JBzsNDUfSDvgJwuOgVfeW5ACZmKwFe0FfmN/3iWTyf9yEzZANjisMZA0msXcxtrTurKZ0+faYArVlzAFiKFBuZsSUWI0zq+vqCkRkp5EppLIdgav+lonvFYZzCwnN4pPdFAEAOHACZjh19WPOcMGLeyxq1KTMCp2dn1K4NPevVnmArRvhyU0OEQtc3NqbmltYiDyt95OPcmqF7l6sAe530WlZX3yhwimdHGGqAvsgPdqX0T4DTFskSsGELB1c551+ApcEcAyjj37x7fGJC852CNuyRgAaAlV5XGC+AYs2rclSmddEmxtAsOgGipC7IIJMYwbnwDvIRMJerm6rwDDq3MC8G4N9+6G+KHID0w4zKAIq/FABEz/kgA4EkMJNzFWAO/Ziz/jfg5tvf/va076r9qaamTuxnWL7IgHnF85E74L7mCkzJyUntG4BqAOCytcjHCjsz5/fj+YNKo7FJOn/2zFnZN2JTXryYnvfc52ptpT3Mj9bWFoXvmjHNTw6pOMwjHy9FPVR4q6VV+7xBHe2TMCk5mFgKQNV7vnP96hCzrlZt92Gb938fNIu5n1nSLH8K6c95FekLh3E6JJiZ1Thde+11Yg9jS5DqgfWAEF4Dj7anDfJ4veU9AnJcIdiVaisKWhkki5OYy/npZFOTZzKzx/i3bcyvBnBItl/F+CB7/qBnrAUf//8+KuAPZidz/+Uvf7nmJnYydgxz5yUveYnWUj4+FPn93/99yeH/+v7v14Es/4bVyj6Bfr3sZS8r0oAIbF9YSH/5l3+pccQOIC8kY8na9VQ+zlH85caF9j0a+LNuVIK4Bp8NAD76nqfSvuq9VQlUJfDslUAVAHz2js3XfMuuBAAsAL262rS0sJB+4r/+32mU/ExNTcrTBgBI6CXGspykzABEeGxoZhDaKPepHAYizoGMosze8+k4QNDSSjlt2rIl/Zf/8zt12kqWKp2WwRjkhL+pWQBga1t7qstAmR0VjHUcLDHzcg4tA3E4qDiEcpCx+mRQldK5s2d00uiTWXyjSLSdxCwhBx+ATTwncr7xgSlFCKeBUt6JE+Qk5hjtNnpw7Pg7suLkWE4krICVlVxhtVSEyDpsAXm5aibv4/0YyhjpVCAdGR2Ro4iBw+l1MIFKBdurpSVYNjp1hS6Rkn534MDBDEos6Fmf+cxnIicerKZsqNJHh9eoqmdzc1Gdz7kRCeEyUMm7CSnktJ/wUSWyxwnO7DhkD0jH87kH8GlqfEJ5dkr1dQkmysTwqMJ9+y/1pq07tqeuTRvE0Kkr1aSm2vr0yLEYvy27dwoApI1iVo2OykmD3VPJPEVWyI8TX2SKcYk87r33XjnVSrKdAc8IH6bKLQUOotgLMnXSfpwkGBAY9LSfflIFW8zFWgKUk1gPAICEAOsZGTwIme9X5U2AB5wLZPOZT96VXnD77ZfnSkODAFEcOgFoFflj0CvGEScKMI15c/b0WQEEzEHaCRCnqqtbtwoo9XzkPoxs53k0G5K29/XHXASYdEGTvr7IeYV8AcDE+FA4YlS3VuVc2HATkceK+SSAjMIFjY06vYdZA8BBH9ANh87CzvHawE/nUIsQ5mBpSgdL5GGKgjwuxmOWD98PDgymocFhOWHOA4bOocP0nTYzx8y6xXHjO1X2zbnUYPC6+jIFSfie4ja0l74776FAQdg55XKuqloSa2ZxeUHAMCHAhOnixMDq03qwsFCwsOwE4fS4ui+6AYhCNVqca+c74h2AGsESywzIoSExhQFQue6P/uiP0uEHHxJAIOZZPlzhXsvAIL70M+eSQie5lmcwDyj6EQcwNSqIxGHAW9/+NjH/+gfDmXe+ShLemw0r1uTycqwPCwtR1XcltW4V2AAAIABJREFUKvwCGniMeffJrDO8l3a4Umws+6vSD4Ne1jOcODO4GX8AfnTZwBb61tffqznlNR4dgfET+fDQzwDDABsAclkLAc+iAm7kTVT4a1dXZjkuS8YAC6x1gOtiD+WQfZw9AHrniYuKNQFW+4AEwNogF0C2AUAzQ7n34kUKjQTrlEcQUsvegwyZD1zDTzOmVKBq7161RevmwECA+LkIAXklvW4HaB0HHc5jSvtCr4MpawCRcSONwNhYrBv8jjXQB1fsd4Co09ORZJ/fI2PmK+9jzyR1BSGbMMvEdiqV0tWHDqmtrOfIkWrvAsBySKz23tWk3LOdMDrznKTN6HyApJF6w4Aw72WdYcx4JkA0uRp5j/Y+2Nc5Jx26BCALwA543tfXmzZu2qD9+/y58xFOPT2dpqamU//AoBiI6DF/GAflEsx5/ljrAO51INEV1YNpC3MG9pkc+fJqMefMojOTkfbRH75HBrRVYDnrYV+v3gUDkPUeRiH5BJcXF9If/eEfpn/4+4+kbVu3FIdxyJ31xeHNMZej2q9z99EegV85KgJbin0RwJjf8e+Z2dn0Az/wA+nAwatTQ0OTCjGhGzwHwIu2omeT01PBNm9tVf998OXwTAA88qgC7qE/gKvnzp5L63t6iv5y4Ef/KRaFfcG6Q1sZW/bCRx45oTUFsIcxpY2APqxzyrlajn3SAJCZU7LPOLDIwFgBotTW6ADLDCzboUrPrJDbsIEEonFdKkXqmBxhQlQJY0+OS9a+666/XoBR5H8spbkc0unxDCvwiT+uDlx55WPd+yU5/S4X/H3ilzxLrzCAj87HuMchsw4l6gLgx8b+8z//8/TOd75Tv+fAFBAQu+3bvu3bisrO6M8HP/hBrY3c8wNvfWv66Mc+qvEGPERP/+mf/kn2NeNmcBZ7hArQMF9pA/YYenjHHXcUuVV9qI3eYU+4sJDzCKObBtpV6GthIQ2PRDoE1mPbVJVAnv/+LB2aarOqEqhK4BmUQBUAfAaF//X+6isBAM3Owxmvr61Nv/xLv5iOHj4sBuDo8EjiFBsHwCBTcZKZhWtWoJh9GYwzS0FOY3ZeMeYUOldXK3BkeXU1dXX3pDtf/ap04NDVRTJkPCZOtwE/Tj5CTrPdqT6HfPlkFEPZYZIGH5wXBMcSB0RMA3I2reIc16qyMM4bmzm5mXBWwlgMJ5K8UPQRwwDHnb/jLPX1DqTdu/cUDA6z9EgUT/4YZINMdDK9tKzn4tARftBGcYBajNBgifAHQ10gQmZuYIzQZjO5Ktl5CrNZWJCBjmwBW2ACFg7Spk0Kk3bIkZzZclmg5cGDV8s5LdXAxqtTm3B27IBWOtW8B4PLYC5tQ8bDQ0Npr5K0BwDBZ3lpqQhZ49/zs3OSI04T7wCYgjHg/Ibjo+NiHe05uF/OHyBfS2NTGuzHOVyXNu3Ypt/XrCaBgMN9A5LX2g3dyl8lpk5OLM54APzYCXYOLANfdo5oPyEkONUOR8Wg537kBQB4+cS5Xo6JWG49PUX+JuSj6qYbN8TYLoZRi1NIWAtgE+ANsuX7AE6ukn7zR7KEMXXkSLr20CHpPnpPm5EtYBlMMYcmB3BwUWNLGDBOCjno5mbmZJQC7CEH7gfw4nk4l+4Hv8Pxxyj2yTS5s2B24Yji7GjuZoAIADAA8WC8qeJyY2M6fjwKiUTOL8Lv5tLo+GiEAecQa8BQmIEbYTCuRH5EO/Xk7zSjy4widAMDuqExnAMYthjySuSdmW/0kXfCcKFqqedlTzfV9rYUeacw2ukHDht6z/MqwUOeYXYR4biEsBMKz/hSlRTQyGH7jBvMQO7xvMZpBBDRdR1tqaYuKjcSnsYMWNMeQAngEWsKa4mqoua8U65WLRC8MSp3k6MMB9q5utBDcqmJWZzBAdjWhJcr1Ky1TSyZP/mTP1GRAIN6Bosrk53bEX4sAJBqvzHusCQWBca840d+WCyu3r5esRe1ftTWpqam5nT4ocNyynSgsLSklAzk/XJRD1dLBfRBd3m/qk/v21ccEDnkCyYrOgAA6hBQsdCWlzW36D/6jvwAZ5AR7zHQhCw3bdkk8iL3TE1PyalvbY20C4AjUYBki8L3YPMyh1hjHQZITkaDTOwtALmwIpE1f8fh5Pkk9FdC/vKKQBIxPQkxrKtPA339UbyitJorrQ8G421pKU1NTBT5z3gnYwRjZdu2rQJdyKHKQRZ/V5GGvMdwrVmGrJvMObGs6+rUJ+XdZbIq79643uc12wCgw9usF+gl8mY8WJ/Y0yk4MTYaTix6wB5E39xW1meex57EHgpYiX6hAzwXsBMGD8VEaB+6i+7wgSnGHAIMliNehj0POLdGAFX/4GABADpM2SHgrlwsIDbvH56XtFMVoDdv0vxSwYfaqJBNu/l35zqKrixr/8HRb28Ppr1Ahb17c8GwhdTU3KpiPny4z3knSY2hedQaDFnWI8Jh+ShsHTA7F26iLz6U88EC6xQfFxtwP3xQyhrI+sMY8y4VT0FnFhbTytKiQoA/8fGPKcTdQP5jAYC806w6HZIC6Gd0CWCL/QCZayzaWrW2vPnNb0633PrctLQEADxehCyj2z44VfGZnTuK1A8uIsOY6/CgvU1z4Pz5c7GvpFKw7XfsKNb7yL05qb0fhWX+sQ/xk/7QUAO9jC/Xe59m72BP4V2V7D2BKjmHH2uIbQ/WYa+zj865p0JiOdrEoBAFPNauW6cIEiqBsweyNmzZEnOzti5yLzLvZdtQ5IccxTmss7B5n8CR+BI7WzvXlX3y+cizusrvE/UEnfM+bJDWB0ECARejcAfz8m//9m/T93//9xcRNX/1V3+le1/4whdqfULHiYZxCh+Avh/+kR9J/+sD/0sRJy7ix3P4O7amwXeH/hLlwrNIucNhFYUEf/M3f1MH1sxFM9xZB1jL+I6Q4g9/+MOay7xbepuSDhJY4wAXX/e61xUpfNw/kw6eSEbV31clUJXA16cEqgDg1+e4Pyt6fSUAIJsZfygC0tzYmP70jz+YPvw3f5PWkV9saFgAICe7lWFmj6ay20H1Twww5RLbtk3sCj4Y0z7dFbtIDnJT+pbXfGu68aabFIYjgDBXbsPB5hSPMBaFuea8NA6log0OGXF4nB0h3o0DRP4lnCByGeF8k4urp7tbBjR9o98XLp7Xhr9pw0blpKONPoEn99L01Gx6/vOeH4ZrTU0wzCgyMDKsa/WeXCBFP1MpPXD//QKfYLBR6AIwh75hcGO0wEjitJp20HZVrMzhbQbhApxYTkPDUVESQ0VyyACgq7ia0WgAFifxoYcOp0OHrkmLiwuprjYi/zBi6JeTwXvceR9OC0ZT5BGMUDLkTGLuTRs3KKSN58OAQo6E+irJ/EoApbQP4wmD68D+/WLgKASbYh+TU2lmfj7tv+ZqsY9qOfGmKmj/QCqXUurevFHybKAQxfJKWpydT5d6L4kBWBKQFuPB+NNnHFODHj55xvmgIAptxMnGWXMxg6WVYMso55HCvubTus7IM8Zz6C8nw/xEBmJy5ZAe3kebMQQBDMy8gOkIM9KAKo4kISe7d++S04RThlwAAD/76U+nnbnCp5hvOT8bzqic9NwOOYyZ4SfnEkC+viHNzMylgYFBAV5iZeUiBThdgHIOZaePOMIAB/QhWBwlFac4f+FiAQDacQqgvCPn5LnM5OXUvQAjGurS5PR4mpycEDCDDAChAYYI39q5Y2fkNCIEZ35BrBscOhw9xktjsTCvftlxA4CYnZuJkPjtOwrGngF8sRpJTN9QL53CJ8OBRweCsRd5ojz3zZilvwAbdgj4vm+AiqVdGg+z/dBZ2ufQQ56F3lTm8SIkDNk1tzancqmsQ4zZ6WC7woCtg/FTqtEagqwJFTSwRRGEDes3qALtyMhwWl6mGAIMpU0CNhlnGF389GGAmAfj4wqbVGhpTY1Csd/98+8WmOF11awK5qBDEJ8IAFQxC61P5GpclSwIASb0lxxu9Fu542D3NjQJyN67Z4/eyWEG4foT4xNF5V+ce9ZQF72g/8yHgk06Ny8AgPZR+IUck6xvtJm+xTpWJ+eLMXQlZMZaAEYuCkG/YF9s2LQhMQJepwABAkSK0GfWaNYbMdDKqwK4PC/4zsVmGDfkzB6gcWxoLPZoxr++oV5AL2s181TAaVpNC7Oz6diRI5o/Ch0dH0/TM1PhpNZH3kzWT6ediDWbqrtrNcapFHn2lE4h54jTWroQzGza5HXNhz/MzQAcS2LeDQwGwGNg3wxChbkuLhasJ3SaZwKeBWNzKS3MzqTRkeEC4Lt0qVd7APfSHnIi0jbGhvWG55Fb0ZWeDz8Ms/mA3kFSfg6+VJBocVFjynM0HhnYZQ1ob4v50Nvfp0MVGPzoALpiABA58m8Xl+FZBtFiXPvT9q1btYaODA1JTvzhvgjH7dCBHh8BgrlAx9kzZ5TvlDUcRvz0zFxa27muCEv0/sYYMB9h6/JcUpAYgJQdQrqLXLkUYIv+m4HIGuRQXIOnkk/ePxkn5VPtvVTISmyjHFZNDsA//uAH06c/dZcYvo8HAAbTtVwwXW3r0CZkbPYihznS48YGAYBve9vb0rXXXZ+am1vTxYtR1IgPbUfOtPH4iRMCBsmDh80EyEe/XaClp5t9spQunDunNQF9wY7wXsyexzgxdjDjI0ohchjyHDFUSxFG7L0W+XMNv7c+828f7mrdyeyxOFwGlA8b0vfx08x+/o7cmbeA1PSH9YA/FJ9pW7NGB21mQnuOxf6fir0aO8PPr7RnFSXwBNb8vwH8CDx5gnsM/uldzwpv4ck3grEzWMrfGTcdIGW7Dt3/yEc+IhCPXM0e7w996EO6jnBe7iFKhX2DsHwOdT/96U+nN77pTel//8H/VgE7s03/+q//WvMdcM9MfvJPY2e88pWv1HvZB2CdvuIVr0g/8zM/k97ylrdoTYOFyP5AmhPuhWn/Pd/zPfqe+c/1RH6g57fffrt05/3vf7/Yh5WAI++QjZcL+Dx56VXvrEqgKoGvVQlUAcCv1ZH9KujXVwIALi7My9i+5/N3p1/+xV9MWzdtkoOLgYlzZ4YM3TYAyKZtg83OjRlJGJRU8XMxAZwuPgqZIWcVFT4XF9Obvu8tCsPwqa2MRULsamuVY4Zk9YAmGG5muTjRP06R2SI4E67wC/sLJwDwD+cHRhpOKiweHB3yzQBYwGCiUihtpRom1UAJMfMzAQLuv/f+9E3f9OI4HVY1TRC1JIOTPEIALnxk/C8vy4igcirGNIbrak0ps7maZVjAGMSRksGawxAxiGB94GQ6hDj6Whb4A2OtACgoRrK6KkcdAAo2C4YI7bMzdtddd8lg0kn7yqIccVfMdbEL5QfEuRoZ0Zi4sAbOKM/HiYQBSH4ns654HnqA4f+iF70o8ve0tsqpZ0x4BywHh7OFkbScLvX1pe17dqnPgHwl8ixOz8jx6Ny4XiwXwoKX5xfT6tKygN/91x5KrR0dYjxaTpwOq7JvDn9TSGBDg9qKvO0I4iSiA4BJhOPCQuAZXE/I57rOcIANwMrpJQ9kTogu9kG5rNAqnu/QcVeIBmiDHevCB8gSEJJcc+TYwxClr+hZ38WLafeunTJY7eQo0XhKklOEiC/rd5d6e+Xou21RlbNeAJ6BPWRKu2F9YMg6VInnOTcV48J1PJPw2bPnzkURkeyI8b3yc1EltrEp5jMMntVVjSHghsDOulqFwE5MBgMJ9oqAuHI5nT97Tu0nNxc5GvlO/cprAo4hbtBFisCUV+QwG2SWwz05qdyWOGzcx79ZEzCyg9ULc2xGDJaWXMiimGe5WICdDsYPh9uhd3ZCGD85/zn/oKoClgNAMqtEzL5cNdDgO04yz4BNs7wKyBCsNUA/wp9hNQAAD/RTYTkcXdrAvIDZyhgyn+bmZ8UQBYgnbJL3KgxzdETXAwpKlzP4C8DOfHMI+8/+7M+mg/sPyEEsWDNZzq58+0QAoMKYlxYV3gyTmrDSH/yhH0xbtm8TmCIgUUASaQRqg9174GAARLVRjIkcf85Jx1ppsEVg2PS05lqRN5Acdb3BYGM9JV/f9MxsAcQZAHLVZwM7jB9/DM7SL4C25rZWAXPuP7L0MzgQUSj65ghlR2dhZTJf41AmqZCQc7sC6ABQUbjA7Dnnj2TMyH8GEITOsm7Mzc6mRtjTJ07IYeQe+svYsY7CHnPIo95JxLBDz9eyN8GaW1b/nUeWftBWA4DImbWD9cuHOOwFgGySTU1NGsgMUjMAxYjL+XCDYRnrIH+nPYwH8p+dnkqXLp4XkInzK+B1KPL7sWZTnV3VohsixF8hk+VUFOiBHcuhzt69+3RgBejnUFn0lj6gqwbOWAMAjyxvmMeEmiNLF72hvz504e/cqwO5kRG1ibHlew4iOHCgDxQi4jsDnswp9j6H8vkAC5kAANJXrQmw7Thka4icj5WFRrwG8U72afrlQwXky/UqQEFKjtmoLGqmPdeyHrJm0X+eQb/ZF5zvjuvJsYeeoL+M0SZkUVObFufn0u++//3pk5/4+BWFACMvMwALmyEjTABh7AXYaLSFwiMcqL3rXe9KPes3iOEMq5Mxp18cjPE8+sJef9vtt6uP6Jz2ywx68h3zn9zQd9/9OYX4sr7xR+BoZu4hB8YPGSBz23/afzh5zHmjvd4aXPMBp+1JzwvPdUU81JKTM0DFykNn9BA5s8fSr7379qZrrr1WMkBHtHZzsNHWluYXl3S47AO/OCggNP8yY5DnM1e5D9k4BJo2KF/fV2jrP5oR+GVvfxLP/Qqb8R9yeeW+pAOPbAtbTynE8+ADD2huUOjOesLcJWcfH0KAmR9//Md/rIMh2zjMsxe+6EXpxCMnxBLEpmfc/+Vf/kX2BMw9MxDJcc31L37xi/VM3sdBNeDiL/3SL6Xv+q7v0uHx3/3d30lniKjgetrw2te+VjmysUW4nj2QFDKAgbCCf+/3fk+gJOAlH+t4JSniP0TY1ZdUJVCVwFeVBKoA4FfVcH1tNfZKAEAMIZ181pRSmZOzvt70A9/3fWnb5s1pbGRUxpNBnkojzqd8SEwnz6okGSfnXIfBqnxOSsC/LGYczrJOgDkdpBLo2Hh601sIVbk1Kq3W1CgMFPYfwFZ/X3/qWLtGBrSNMxwpjAWMfpwuPq4gyd85OVR4ZVdXFG2oq1UyahwMDHpOEWHs0CYcQRhh5Dk6eOhqGY1yhpcj3JOQl3/6x39OL3vpyyIpdSNVIsMRgkmDk7KHMFMAyhxSbACQROSSV01JjD8MbowMjBa+J1cPH+RohwdACUBIIYxQ91aTKpc6P5NYkOSiK5Xk5OGU06c4KQ+GJf3953/+ZyVMxlFaJicdybKXl2UUcY8dN67H+UQ2vBOnkRAJ5IrDNjw0nL7pRS8WM4SxlJNZV6dcKxhaHnMb5zgYGFWAAbwD4x9j+sKli2n7vmAVNZRqU30eY/JzUQUYliTlHskmSIjwg4cfSrv37wNtjVCgcow/J8L0y2wM3scHcJfTZeukcreIYdSRE7RHri+ctKEhANWunCMydI4201dCm2y48hOZ8BznfxFIXS4LCEP+yASQCRCBfGqAVzfccKPYBmYanD9zJnV3d0m2sPEMEPBOg3roFnPVc8bOPYAMYZvnz1/4EueGZ6Dj3G92JONPOxxWaUeLvG6AJK7krbx0uaAGz3FuMcAR+ouOAJLbQQIbPHP2rBgg3Kd8SoQS9venjes3FE4vcsKhxLDfsnlzhNq1tSn/GP0B4OBdfBifgaHBorAB7yVxPcwjdC/AKArSLOdiIZGbiz/cSxvMJLOzxk+zBM0ygQkDA87yZPw5XDCARB8BMLke5z9CMCNUnHfRB8KAaRsMF9YlwI2hwSHpAUA1edbkdNZGsQeejaNgh5xnT01F7jGxS6nSWXF4wO/t8LgYEe1iHft/fuqn06EDB/Qug5qMGcDDlQKAAm4FBtcqzJf8YD/2znemXbt3CRxDNoA/uLkAQQAEAvCXlpULFb24QLXgDRu0TpCrDznzbz7cq7DnnTuLkFaHJMLcpKgGIASAs9cx7rOu+rDF63i0JYpEcMBCCD6gpfPIEj7uQhLcOz46pgMSZIgsObTwoQw6BKBHBV9VqK2piX0ABlRmVjE3GA9AYud+AxCigjj7BOv6I8eP60DFc4z+bdqyuWAMKWRX4fgBNFB1lUMXMAblWiPvIFWGc8EL3seepZQITU3afwC0zCgxA9BAi9dkO9vOAemQWB/aMDdYj7if9rY0N4kFSL/37Il9iraKTcj+kkNfWd8pVME4CUQdH9fcpL0njh9XlWXGgOejP2KTlaLKMs8EDGcBYww4SFFF7ZTUFgGAFAgaHCyYhwYAaT9rAv3k93zYdxgHV/Ztagz2IPPJld+Zp1SY5oAMuY6NxgEF8mHuKty5pqR9mv0qDlKiAjltVO651VW9S6HfmfXmIh8+HIPNrJDuyWAHOtQRHUIHaTNz0eHg6CzvjqI05XTqzGmxJ1nbVTSMPKPIaXEh/c/f+q308Y999IpCgGkr8mANMVCG/vJ3AEDmH/LRIWyZEPQZsZ5If8ABImPO3EO/6A9AH7JkrmMP0VaKe7Bvcw12DeAJYZUP3HefUqJwsGfWsQ9QkC0hutrrsx3owyex1Tns4z+A8Ufl5/NhGLYgbfKajV3FJ6I5VhUlwjiy12vc29vSgYMHxf4irNP5XVE42mP7U4ePyyuyPzlENLhOu+JgNEBAAYMaoTgA86f4+6ozHF+5b/BE7D8/6SsFFq+8Bf9xV+qgMNv8yNX7sdcmIgU+/alPy17EjvLcYzxgBfIBaONjUJjnsaYRAvzWt741feTvPyLdv+2223QdIcDMK4B+23ys4xSW+ZZv+Rbtx4B4MNGxF3/lV34lffd3f7cObGH68RP9YZ350z/90/Tt3/7tehfzG6Yf84l9DjYh/sAHPvABvRsA0oftvJfraXP1U5VAVQJVCXw5CVQBwKpePGMSuBIA0BsvFfUW5+fTzNRkessb35h61q1T/icALDY7JbMmsXJmMHjjFZiV8/9htPHhOgxjroGBou+zsRVxF1QLLqfhkdH0+u/49vTyV76iCI9SuM3SsoAtNvU16wJ4MsMPAw7HAmYCTihGPO/ig3Hh/GgAbeS3EkOhvVUGOIydm268UU3AyMBwxcjEUNi8ZavMQIeC8TyueeiBB9M111xbMKowuDFIW9taVUXTiYjdb0DOIw8fkbHjvIJycmtqEsw8TkHFViE3YQZNMZbuu+8+GbQ4n5eBtZIcWoUZUlAEY3l5pWAMyRBXeHWAgjjsjU0N6Yv33JNuuvGmyENXV6v+4ZzgGDpcl74hNwMrqrybHQCccIyj++67P73yzlfLsaXNYvCllD71r5/WiagAjRz6xZjjmDI2ziHGd3MzswqF2rZnl2RQu7KqEOCFubl0sbc3bdy+VaHXAA6EAbc0NKYHHnxQIcPImVA95ZmrqRHgAoPSIULhXE9KF1wQw+HLzu9SVx+ANHIiZ9TAQL8AAqqtIh+q9vKMSzD1dl6uGIdO4+ghB8Kq+Dd9wZmCqQVzBiebisLkaSSsE2do/1UHiqI1ALCwaGn7ms5gStAWnBmHsSJPA8XoslmIAhtXV1NrS5tAWufw8+kz7cBJ59kY3eiMc+FFkYQwqGFhMI8iSXx8B8jFPYyX2TuEnzJXwvGmWAFOUoBTx44dLQqW8A70COcRR1e5ARsaZHQjE1W5JneXqhhHtWb6y3W8T6FyS0uSV+e6CM0TsLcU7KKebgDARQHtTFTe53xbyINnud1mSvJMAJVKUIxnit3UWF84iYTZoktrM3MYGRHOPDszm/OzLaaW1mblN0RuzPGpaUDjoXTh3Hm9A9YwPxkn5Lp7125Vm2adQ1bIZtuO7RHaTbtm5/RHOdzIobgQYeCAb13dXUUYHH2jX93ruqSXn/rUp9K7//t/T9dTgKEcYXNy+FdW1C/31eNsdrT1yUVAHHpKHgCAVXLiAQ5wcNGXC3FE/rCoRgwYhYMEU25hYV7sMxi2fOd1nXEHsDJbCDAXncFZYiyQAXqKbsGKg13DXDLYQz80r1yMA1A953J0FWf6QVvXrO0UMIUuMIcnpyaKSs+wqQSWAa4rH2d96rvUK12Tni0upIu9FwWOoMtm6tLPSudboPXWrZG/MwPpAHqMCcWojh45UrCaNUcGB8Vud8Vw1jzymWoPKAUQ34GO5TBH9Jq2GYimHegxOkG7OUwgZyzv4xpYlug8oCfrIg4p8uf3PMsFqMxWks5t26b90GHK5O1rbKhX+P7MzHTq7u6R7qjASHe3dJE5hp4odLg58tIiNxXt6ekWSEo+RwNarHPouKpjl6NyLDrgwjheU9j36BfMPcaC8aZPOPGOFHAeX/TAa8qOHTuKYis8e9eunQLyKITlHIgc2NEGHyYAbKvwDhW10Y/JyaLiLeCzWXsCAJeWizyLlqUPd3RfUxQzUZRCtnMANy9dvKR2Mz+Ze4wvMjGL06H8/D7AyWA1cvBl5rVCb2EUUrxjtSwA8FN3fTJtz1W4uf7JFAHBHnHRHWTOuJw8dSr95E/+pMaZuUNxHPZHxhr9MRudSAXWa/Tr3nu+KNAF8I/+0QfSWXSt6ywiL3zwhnx0IAporPyxcZDpOYhuI0tslboSh14BiQHu6bA0y9gFqWRT5glpBqBAJYWTprR7714xtrArmFe2OYv80i74QUqPXHWc+/nDIRIAt2STwzZl2+X11ABOVCyP/dl7UuzBz5j5/lXxYoX5ZjsQvUBmBv+Y83/1l3+pKr+swZat80D+2Z/9ma6lUAd6aCY9HSfChYgPcgYS3su6RfQHc478uDCysZfJ9cc4M48JKX71q18tW4R9DB3FD2AukBOTPesv/uIvZLOzPjJf/+AP/iC94Q1vEKjImgKACJDI+wEDOcB4z3veIwYi9yldRtYl2Ve5gvNXxWBVG1mVQFUC/6ESqAKA/6Hirr7rH0TGAAAgAElEQVSsUgJXAgB6M4MBuKKk5uPpx3/0R1M94YP1UbGUjR0Hg48NPTY/NnQz87wRcq2ZQhimdgDExsuVVGV0lWrS5PR0et7zn5++7T+9TkaEQnSWItccIaFHjx5JrWs6UlNLU5zET0/LSOA6DAKMQp6PYetQFJ5NLhFOHHEOMDJhO3Avp4LXXH1Ip9LBmAv2HbmmcC8xeqlGDFKCM0j/hgYGldcMBz/H4gnA4Pc40A43MwCI0wRjg7A+5VWqyUm7S6V09NixwpG0s4fBSt9h/OAEOqQhQNVahd50dLTLOMFxBbDAVh4ljHBhIfV092hcpqemBADiyJw4cTzt2L5dY4XccFAxnPjDKSbPAtA1OIP8FI6aw7TpN3K+554vpr1XHUylmpyfEYe2rlaAGw4qVXNlTBMuBBtnfFwA2T76sRoMSqoIIqeN27YIFKmh6h9gxNx8utB7SUVAyLMHWEIFaBiC5G658Xm3iomJA4HThH4hI05+eR/yscMGE8M5sugb/aSN6AS5uKSbMu5TunQpQhhhmKJnADLzc7Pp3Jmz0nGYXoA/6Nj5C+fFjBFg2NFRMD2QF073rbc+V/0HzCY3Fvq+e89eEHDdzwcZ8wewywA599NGdE95wGoDxIOt5BA4Gcu1dWr7mdNnBLA45ITfAQLgXNr4NhAIiMicEKMCxmV9nQBgTsuDQcT3q2l+Lth+e/buFqMRXaLNGL444lRw5BmT4xPp4oULcr4ACpgHhDn39vVp/iEfO3fKsTg/X8x5YXjl1TQyPFqAEyr4oiqgE0XSfXQKGY2NE6K/MfQWfaCq5vxcWtOxpgjBFxA7N1fIifkiRl1mP5rRyHdDgwNpbecaMYBpO7nsAIJg4iAH2H+jI6NR5bW9XcVJkNHp06cEtnd0rElrOii+wL2RSF9pDXIeOnRA7Oi1a+QIU0GW8FHJb2VZfV9ZWhEAyL18ACXoG+tRz4YcqpqrojKHGVP0nTXsV3/lPWnfrp0oWAEAmqF1pQAg/dK8hnVbXlV1aRyiHbt2ag3ldzxrapLQ1qX0yIkTClsMZ602LSwtSC8JYSaUEzAUnXNOMdZC9F4M1+wMwdzjWkAlAYsNjboG0FRhdTlvG383QBO55yKXm/cQdLkLQHTZlT3JlTimtQc5MA6McU9Xd3HIxBoPIKOxHRtVARtk6kMqKtszF1QEILM2aber+DIXXbU6WElUOL1QgGAcBii9BYVHMvOdXJOsp+Ac6Lz6mg9siKll/A3+OXTSfaUPDgEW8F0uC1hGXwAQ56am0tnTZ3KV0mBGOZ8i+xVjx5h4jeL3Kp6yaVMi/6n0ZWJCzxNDbnQk62JJOquK2TmlAoAL17CHED4qliv70r59AgxxmLmesDjY8M55J8CrHGxa2ibdIJ3AhYupc+0asW4Bl2gT/ec+F4UROJtBR8YFfeAd6Cb5H1kvaL/AZIG6Sxp3hXDnKrG0i7kKA4y2wxJjsVfV8toAzsWgzTqjwwmKcFHspSX2Cw6MeAfrBuA3H/Zw1kl+x5xW0SJspKkp6QPrpXVYz5sPcNLsZEKg0WfaglwolsLchgH4vve+N33us59JO7Zve9wcgOgf/TYD0Exg9lY+7JHME8ZfoFd9neb4r/7qr2rPIY0JqRT4YAfwB/0kVyl7JONAiLOAXCo65z09mHLkAV3WIZxYflSCzgUyDJahb3zH4ZfnJOOrec1/5dgf+SiEPadT0GErazKHGW2tUSSno0MA3/oNUTEbZu/2HTtlmxVMK8bShUFyYTIBijnXtA7TcqVkfb9EOokI7zVgw6Go9u3lONDkdxx42V6ynvAcUic8+vN0Mfe+lrBF+wPI34f12B13f+5zRVE+5gDAGzYzwB37J/rD2oQtwRrqA1zn8APQY15xIObxw77BXuXan//5n0/f8R3foT2LQ3TsT9qAbt16661aHymm9c3f/M3aNwAPeR97BHpKrl3YgIT8sm4BLAKC8xwOeNmrCTnme+er9UGJ7J6sg/9GSapfVCVQlcDXvQSqAODXvQo8cwJ4fAAwzBgVo9BJVik1NTSkkcHB9HPveleaHBtLba0t2qTZ8JyjiA3boAMbcgBpdtDilNVMQUAKDGUBNoRZZQBQRiMFLXB40mp6/X/+zwU7JEJHllNzQ6NOsjdv25I2b40chA6Jmpmd0wnfzTffLGPbjCrADq4jtEBMO4A+npcTZtOe7RSoqCeXU7CfMGwV+jg0nHbv2S2nDmNS4S04Q4R39vfrBJ1TahvAOPiuKki7bJgDmuKE8Nz2tlax3eSspCjE4Vx7GMMKp4S50lCvSnsYvciIe/k9DiAA4KZNG/WdcphRCGF8XMY7DB3eixOD84UR3dt7SQ4hxQOQvZP8Y+jTD5h7AQTFmPFchRBt3VrkkTI49fkvfDFdd/2NiTBSOeUwxzKji7ZjEKFj5LATuDE3J2dE7IjFxdTd1ZXGRkYUHtuzcUOEY5VXU1M9FTjnBSJ1b9oQIdI4B8srqa2xWcbebXd8g0LM0sqq5IA8PvGJT8iAxBEz44l2YbBhVJr5hg5FGGdS+B9tnZ6aVN7Hk6ceUSVXnhHhmxFihsGHEQpA1NLcqvxevB8wl/xC6JUqhmaHgXdSoTqAyGbJ5dz5c2nrtu0BiueclQAg4xMwmQIkom1yZHPYFLohZljOgcbvnWxeTkl5Rewz5+FkbJy/qTIptU/f0fEinJBiGrXBAMWBRR60lz84uegQ4JhC9zJrA5AVHYG9SEhoebksAJDTdxWvgfFZDpABlhSAiD4UEoIdNRQhxLE2MKaRxxLnH13he8aO73A2ARNg+QAcorcAK2JukOuQ3FyTE6mrs7NgZ9BWHwRwf6wlwc7hPrMLuE7AiBjEIV9kAwAUTkYATnxPn3bt3JkZaU1ykmExbd26La2mmtRQ35jOZ9CbsGbaSz9wpNFp+oDjjb4MDg0q7x3jKJbx3KLmxPpc1MHzHlCNypTIxMBPsNxKAh7ItfXj7/yxdP2hg08aAGTN7VyzVmHkUcCoSawkWBXkH6RKKfOgu4fQwihwhK7BrGCNYL7DzOwfDIaZgVb64Mq69Jv+uQop9wXwEjkHHX7poh8+MGK8rOtmYxsU8/pDKC3t96ET6wCFVZxLErmdfORE6u7q1noSbNVjOfy1WcARgCv5Xa0XMH25nnfz4Z0GbTgMYDwNqNBfhQ0bwF6Y1xwAzNq+PXLTIgvWMUCLYGnWqAgDYKf2QQHUUd2Xj6ueKlfemjVqI6Al89s55ViLmK+Em4Mq9vf1aUycB5a1HGfW+wr3uYAGbeB+5iBrFjo5OT1VMPgVni3mYRxMaU9JSesd/UGmVI1dT4g3oae9varGa+CRa3m3GbZmevr3AEvIlv6dOXU6XX3woA6CAE05RKDP/j3Mb+/pDk0W84tiLWNjArAAuAg7vlxp+3IxCOTJPGSvYa1C3hRgWdfVpb5xeNBKKDbAHyGoudCDmMUzM2lqclLPRSa8DwCStvF3ZOcDFlIw+O+sF8gfEMIsVs2VfHjG7xkXMSD7+8Qg4jCMa9taWiULgMf3vfd/pC9+4QtXBAAi28ocgGG4BUOcQzXWYueDRZfHJsaVA5DUDSdOPJJOnTqt9yvVBEDlbMxPpTyhkvriYhRsmgtA0/MN8BrWPLkYdXgFI7W8Iuaow6HF3mPdyoWvPJ7B8iunoPYFCKt9hgO22hqtP6wp6Dnvhq24tnOtQrIZA80dFZeI97LmRrcjYNefOEwOULD4LtP2mIuwhAGnDVgGSJkLfuRnxt4Z+5LsuBweDPicyYtfYsRXAcDL4giWJSk7aopDfB9i63CB8cmpYNA3s3dZZ1jnrWvKwboUBxYG+FlDXFCGMWK/5T3OFcoeCUvwO7/zO4tDaO7x/DQQqPD79oj4ULqHzFrm70qrkyNxPI+9h3EwzbW2+7zGGuysZN0/c15e9c1VCVQl8GyVQBUAfLaOzNdBux4bAIwyZcq7B8tgnmTnDSqaQb6b9/2PX1Peo/VdXensmdPakGFeGdzjZyVbDFE6FMDX8HuABxwlvtOJspKk5/Aa4Lmcp+c1r31tes4Nz9GItLWRdykqv5JDh7Cy7Tt3iEmC4RkAQr3CpvbuuyrCB+cjSTfGKveRd4TwFcIzF5cDiHDeJSW3rwsgw6Adz7QTiwFK0nwDPVMTEzp93717j/oAmIhTzHsAKDk1xHiRY4cjAsNhYSEdOfJwOnTo6giJaGyQIQHTA2OEMFbAHRuSPPf++++TjHH+MXSQ2fDgULp4/oLazntw2AEQOZWenpkWSEIOHxvyzkly5OGH057de4qwCwwY+ojjCsuQ/qEbZtLBBOPkHSCSKq84/sjmM5/5XLr66msEcNkx4D6cCcAjnoVRNDc/J3lgfDmEVMnVc8VaHBHCsbt7umO85ubFNrj/gQcUikifAd4wvNetWSum3559e9VmWI0GnMn1h8PAu/iDXPiQqxJ5AQzQTvqDU41Rj5zJhQWQBpMScAdHzywigAwcaJyk5z7vedI/CoWQE2xhcSk9/PCRdPMttxRhlzZgYWghe58A01aeAfimE3AcwcaGNDs3nwCsXWGY++V4O9F8LkjB98jFOZRo19zcTKqvq0kD/b1FUQCH0Dk3YbAXgt0gFl0GYMVARH5zc+n+++5NO3ftkqNowIy+TU5NpptvvkW5+rgXHSDs+9C11xR54RbmF9MXvnCPQBV/DBwwD1oyGGtGpsBe2FDZkOd7jH36Y2cNhwDQFdk5BJnfoT+MC4nDlZWJ76YjZM2OBm1wjjSHavEcvkPnDOrTz2NHj6TO9rY00NcnvThy9KhCIa/af5XYqwLjAHlqa9O2bdvVPf5OyCHzoLm1NUE+03cjIwKRHHrI85E1zieOq8CW2VkBOqwHjCNsJfpF2xQqncMukQeh/Vu3bJXem73JvAI0h4HKOvG6b3ttuun6a5WflfeZYcfY0w7eycegajDWYlWhLbCpO1rbY21UPq0GgVU/+uPv1NoJWMu8XJvZqVxDLjCHllMUA4BPwPbWrVqveK4ZaHamXMAB+TDe9Imx7FxLJd34MMcMGvJvszh9WEQfeDays7M+ODiQ1ndHLld+RwVbfnrcAVbIxwjTg/yGyIO149ZbblU7ABBOnYn8lwYAWRsYG4M0ZrFVAsfc6zyD9IWwYlcaZm2E5QlgZ1ahARgzF1kDFd7OwUVNSSA2/RS7ajVSTigf5eqq2JWAlq981Z26BhYU6zQ5TV0E6FIuquJ5zr1uP7IwYIWTyzNZm1mH4uBjSrrjHHkGJw202RGnbV5TlZ+wvUMMqXNnTqZ9+/ZKh8TQh0Hb3l4c9jAe/A6d4PfIzfpz9sy5dO21rJE1aiPzM5il4VTD/NUelFmNAUzWCMxhnYbV1pgBOadGqAxtN4gLgOe8pTDKzAKm72vIMUjahfk4nLIdwDzgwA1gj7V6anoqbd22TfeyNtFP9gI+HFbwfM9B3oGeulgQskWOZr5xD20DjOzeuD7Nz8/JrgLQBQCcGp9I7/nlX07Hjx5VgSjPWdqHvUNxFtlXYlBHmKHD8D03eIcZa8y/rbkICDYQe58YqAL52mT/iIGac1RKxhUhsAVDMttXto18AOUDQ/Ufna6vi4O/XBiN97jYWwEe8nsOv6amxdRkXcdeuPrqqzV32HN4jtf/L2+Ow1V/4s+XvYaFJxvAXx6wu5InP/G7n+1X+JDee4ftD7FFcyTF4/VBgGu2lf0MHzb632bm8TzmAHPUh0QCjp/ix6QD2q6UPm1tmqOkhEGvWCdYHwJ0DoICH9piP+UpNqF6e1UCVQlUJfAVS6AKAH7FIqve8HRJ4DEBwHwqqx81GHLBzsM5WZidTb/7/t9JX7j7bjlfF86dUyJ4gBc+ZnB487fxagDQp4H8HsYbCcQ5CY6NWBatDF7AGT5T09PKz3HLc2+V8Y0T6hxgVI9VLqDdu1NNbV2cPhNSVl+fTp46XYQUYWwQ1oHhQU43wvp4DwY84au1dcEAwsDmXowGAyk+JYxqkpsLo4H+kEOpuSnyiQAA8m6AE4e84EzRL0IKlxaXdFK+tEhewZV0/PixdPDggSKvCUwSjBYcexyqcJwidJdcOZ+86xNKtA0sCDMBhwxZjgxFtVlCHDC+ySUHI29qZjodPhzVeMnNZIcOucMapH84YsrRk0ECHANCJxSeI5ZasKdgZ8Bacu4WG1FnzkSFzdqauiL8wuAPYCYMTNqIbGkv/cP5VTET5fAJVlg/DnFnZ4RYZ+YhYAiJxnEKcIyWF5cECuIgUewDcK25OVifNbXBuCKHo0NkGR+ex2mvGByjo7pGYVg52Tmsxn379sihwpGnqiHONeOM08azw4mrFdi8izFexXBcUvgibT/+yCMCZn1SzDtoA0ADY8L3yBw5wgqEKcq/zeKE00W+O4c/2liGgYfuKX8eButqAKtMSYcGizlUQ4XMoYLx45xdvAsg0wYubeV+xoX2qV+rKdXXlNLRIw+L1Qcw194RAMsUDJ0zZ9M33nGH9BonGDbfIydPRXGR5hYZ0y3NLQIFn3PDDQV70MY1YyDmF8U0MrtkeGS4CEfjOkAk58WSM5IBS3SFv0sn8sn8+FiE2SIPZDM+PqZ5bd32CT19o41mmvFvgyrIDjYRP6neeutNN2kO48APDQ0L+GNNoq+AFYA5sHk3rI+waQAe5jVjSPXhEmHYOS8ca4fzexkARNY8hzaie/SLseZagbAKqZxQ7kCDTfSbtYjQVa2FGfwEnNq6eYueB8jzqjtfmW68/jrpbSUA6Hx6rrr4eABg19rITcc6AKg9MDSU/ttP/VTad+CAwtZhyFEpmWqpmmMDA0W+SQ4YyCl6/sKFtCmHZqPX9FGASxGGOyjdEhCguO8IgyX8E/DS8wwAiN8zV1jXkZFBHOePY51wMaGLF85rT+IAhQ9FYtgjKGgB8My4kYsS5i4gE7ImlAuQwQdFvX39aV1Xd+HEuhqt30tfGGvGtdKBVUEZiuS0NKeBvgBw0XHmKwAb/+bDfYAzMJAZI8aEcVQhilJKvZcuKkzZTFPC7dkDAJ4A6dBDwu5vf8EL1B9kQ25Z1mkVP6qtTwYAaZ+BctoXYZoRsuuCGgYACXEDOEWu7EkGB5WfMINDZtrx0wAh8qGtDte9cJ78odu0tjCv+BmHE3MaYzO4dDiWQWqHV/f19afuHoCzKCziPH1m2DCvxJStr9N65ZQOzFFAbuY49gjsTheHiUOhkJPXBVflDfZihMOKATwwkJYBLTOAzD7J+sIfWHLYATDRmAP0BeagdROWsxhLSxSwGSvCyHkHfeEZBsCkK5lNiS4ZXBkeGUrNbVEMaXJsXLlHOdwgBcYvvPvd6diRI2ljZo5yHzKgaIUr2Wou5QJYjwUAch+HoWbpRfGZyNmMbJcUPh+FONw29JaxQpZcw/U6nMkfs/qUF09M7ugT9iQ2A2uJQMM83/mOv/MdfVAu0+7utH3X7nTrbbenHTt3aX4YsERe3iNtRz5dNm/1OV8qAdu5OhCpyG/I+Psw0IeIHh/pXf6Y5WYgj2dU/vHzOQRBD1k7AHj5U5mm4smOC/rpfd7rs+c+axFtj0P9OvXHh2DWYfsnT/b91fuqEqhKoCqBJyuBKgD4ZCVXve8pS+BKAMByApAj1U6uZLu0lP7sT/8kffhDH0qbN25IvRcvKnm1cr5lxknlKbQ3WBsTNor5HqOAMDo5Z/pEtTV/DNi87W1vSweuPqjTb3LWqFhEPVVJF+SMr98QYTRqKNWE6+rTqdOnZWBgaMrZk3OEA9agEFnAIvLgAf7xwXEFLOJaJyPHmMd4oO2AY4A3ZtOJUbW4IOfzvvvuTddec53yOy2trAhgIZQFY4d+ihXkSsUKY1hJZ86e1vMIHwTkw4jBUQOgwTgiVDfAszk5Rhj4hO3KKayr03cYNQ8+8KCu37x1q/oB2EKIMk4V1X7/0+tfr+cSAmUQBiMchhHAqZh+ufqsGXRiSCi8JkI3AJNwaM3QMdCCI1tfW1/k5WLcMchwggHvqHbKtcjRYV3cg1Mo5iP57XJIGs+WrMXKi/yS5GwBRNN7ySmZVeMYQOXuPamhqVHswqXlRT0PoBIHGkMQJ4z7cMZ5Bw43Ti+5/Razk01uIeRGXxXsXi4r1BrnyKANMr0MKG8WAA1jApAX8KqvL9g/kn0GPHg/MqOfjBEfZIJ8GT/aapYs95gxYoCEkCR0lH87lxrPwHGCGUhfJGuevUoI7nk5wHY0eSeJsZ3HBv1FHugBRjHhuhpjFYipSacpVrN3b+pZT97HqI5I/wDNCGOem19QKL7kOjGhcLmONWs1Hsx9Qm0AVQi1Q2eQt5k0BnUYU9oMSxXn2GwlgFezcsglJTnm7+iTZWJAzdWmpU/TUwpVdm4q5w5jzLkXp50PskZ26DCgKHOddnHd/qv2FdVnVe16YVHM4MhpVUrzixFaz/pmBhfAGOPW0tamBPJ8kC/9LkI7M/DCc7iXNYG/A6Ahe4OAs7PTaichwAYskBPVawHR5NwoR2VKozB5cgVRQLBXv+rOdOjgQYGgBo4l49FRveMJAUAA2vaoSK3k+rW1KmDxMz/3cwrHnAMwGR8XA9Br+sDgUAEAak2vJZSxP23KxRwqxwk9Rj/MyGR8rPeAMps2blC4I2sz6wJ6gd7QbvrgtdM5NQF9GEPawrMA9m++5SaBfbwX3Z6ZntWeAnuM61wBleuZFwD89E3Al6otR5VWrmWOuoAK1yIXh6E57N4HGrSVcSEtgSpeb9xYMLxYq1mTGU+3nT2F9jFuzCv0T3nRVoOZu75nvdJPGCBkbrMOsTZR9IjcrFzLAcnpM2dUWIb2lVKN+mhABzkgW57jfG1mBNI/+s06ydpAH8mZyD0u/MAa4UIrPJ/2cw/fmcUtcL42qmGzX3FIw3z2e5yPlDnBOurDDZ7jEFjezRh3ruuSjHkvMrWDznc63MmAGdWDvZagF+gpbFiDhcGojRyJ/KGvBpZ5JusFY0vfXYF7sL8/Hbhqn/rF9egmDH/aq0I19XUC53gec5RQfsZMYG3OAcj+3d8/oLZ7jvB7y6pyTTY4yndcMzQ8mLZu2xrM4LExFZRhLvReuJh+53/+dhoc6E+bNwWQzPuQpwFA7zcciD0eA5A2AcwasOU+M/ZiXyYcOcA5DhptIyA7xsjruYG4SvCHAzxYgGaNOUck4KgPvQiZn5kLVi72BmA8e7pY26R5oQhHXvcr3+11u8rQespm/uM+wCxtzzXbMJXjbODMc9E2je3mynXG89ehtsp33dSk9ZG9y3kyvd46SuPJ9pJ2e63wHLavYd2xfmoeZTDbYGclsP1k21C9ryqBqgSqEngyEqgCgE9GatV7nhYJXCkAiJFXhJusrqZ/+PuPpA/83u+lHdu2KnwOJ4/NF6NOTkkOM6sEAvk7G7JPGvk3DsS6dV2RS6wcTLTKnLk2vH/wh34oXQvTBabewqKYKoSNKO/dfLAXACjitJqmlmSw0w4AQAxdPnSD3GU4NY8cP6EwKgxufs+1zrPmHEYGr3j+/fffr9BcnB/nFsPxXpyfSw8+cL9CJXGiAYcIwQU4wKnBGMHoaW1uSf19vco3hrFPCDBgEEYwzBWcIQx8nMM777xTzJHImxWAIk4l7QK0VBhddnRoD+1WSFlDQwFccD9hqLc+97liAMLgpOKfjLnlZYEf5I1arcidY6aKnRYb4WY/4lQybnaGaXPvxUvK4+Tv5EQ1NwuAIvTOzDiDQgAgOKt8GAvaw3vpqytJ8w7+cGLs6oSEAcPchO0BeAn4RMgw+avmFiLEGNCNKqnko+TfBl0wRvlghAIWCSgaHkloXIfCwAEyAiBW/qzOYP/ZyeLn+QsXBfQBksC8CX2GMUgY+/YCqPJpOUADYJPZawYAXY1YBijO5OycgAEn4fecMRBBO8wsEiNH7VunuQOYjS6dPXOmCFlW2OriolipOFuAGw6tQw44g+RJvHzyvyRnl3YXTKjaOjmaUXhmfzB3sjxgwxACzbwiV+bK0qIKQwAgao7lXD+MO/pMHkCzSdBZcuDBqhFglavsosMKi6XK5ko48LSTeWNwxvkjWWOYVzjNyIUUBMwLgAbmAdchT3RbBThgjy4vy/HHATGTiXcw1zg84F61d2Jcc1cVVmHAUgRhbk7vcpEOAx3Mb+ZYQ12D2ksfeE8le+pyqGCwxxhbF7uI4hYAsCWB/bTL+YzE7B0e1nxQCD152FZCJvTfYOMbvvd704GrrlLoMM8uQNbRUbXN8/WxGIC0F9aRq23C+B4YGk4/9dM/rfGEyTM2MaEw4BhbAMIIp9TcgJFWIhzzkvTBTiO6iwwBsWA+02fuoX3oMO9ljASC5byTjAX95Xueg05yLdewrqPTfG+wyQc2PRs2qEiQHTmDMazF9N9sPB9a8O/K3JhUsfV4MyauPus8Yz7EYRzcdvdP/V0pS7cA+2kjusK65RBg5inP5Pe00aAUaxSMssWVqCbOfCSvJO9lfGE8W5ceeviw+i0WSznet2VbHPhwUELeQgBGO8Cw3Og7es07kSm/cx9cMIL1jgJH/PQ8o61eL6zXrBu82zJn/HgfB3Dswzt37Va/nLfR+R6Rk0JLM5iKXhvg5Tv6SXVkmKTMadkPuUgYBzk+5EBvSOMgBnxmKSFXtZkUD2NjRft5J2PmgztXTDZ4yBxibaBdU1OTIeO6OJzgORxi8J1zMIoZWx+MVFX4zOsx7WD9g4FHwSLbGdYX54RFLrSFPwC1ztMY4caLqaYu1pmZqTjIAJCnyvgH/98/lG3V3R3AIgdjqhTc2qJn6NCKfXLl8UOAPZfYu3iPwx69T3FQaEKXQT/t+5ktZQaggZOw0QJ01J6+sqw0CbYLAEnXda3TeokcKYrEH/ZqHe9moD0OdxdSY1OsvXxiTYzDI34iQ9tuT4vBW33Iv5GA08Iwp83is25wMWNhJjZjx799iM917E2sGax7Zk17jmOJUqYAACAASURBVDM/DerbpvNPA8RPFYCr9DGsm/y0zWHmH9/5gM3vNGO6qhZVCVQlUJXAMyGBKgD4TEi9+k5J4EoAwFXRriJsSxHBq6vpk5/4ePqN970vbd+6JU2Q5yo7n5V5cCpPEC1uO9UYd/w+wqtqiwS8OMTelM0QAnh501venF78kpekVe7LCaNx1GEDEj6K8U2ScoUALJF/MEAQHAyHngXAN6eqpzhCMOcOHjggJ9asFOevsjNrEIjrYW8B3sg4ziFG5eWl1NLUoBBKwkCnZyKp8eDgkIxiwkZ5L04aYcAXL16Qs0nBCcCV22+/PW3esk0huza2+B4A0A5rMHtq5fTxdwx5G1GcwNPP02dOpW3bI1m2mUucvPOsQ8oVFUY1VYIJIYbp9siJk2nfVftSTc7Xg8GEg4LRXslY5F1R1XJzUejChhQ5xAhhU1XNzNzxaSthuiq0kiuiKvR2eVkMKFfMrYPp11CfTp+KsFRyzNF+GANmQ6JT5E4kMT/9AACECbW8tJxuvuXmVNfYoLAjnE6ASvRGzLf5hYLBiAOMnOzoEwKM7hH+1Ll+U1pcyQxR5SaDPdMQzl0OQ0f+VILu6u5SqLkcXxLjtzSnUydPFIxGzak8F1y50wCeWIQnT+pag0Hk4EvllTQ9MRHOryoRlwRm4+Aynjh7Zg7Rbyr+AhxHZcsOFS4BLGF8+EMfMcrJfwPTwgxCz0ezPAsHa3klLZfLeh9OPW3TKX5NTTp69FiElsN0UgXTVQHbUQW1OzF+9bWldP7subRl65bMpIw5bDaeC8FYn2kr48NcE/a8Uk6zMxE2aMMd8Ao9oe8AcPQV2ZH3CyDE10VY+bTkITCJ9tTXSx5aEzIAQrvRDYUu58TdfHfq9Jm0fuNG5cOiffSLvjtckr8Dniv3XkUVW3SZHJtrO8jtGUnxzW5yGCNzFR3mp5mMyAWwx+HlrHezM1NpZiYAYIdsAtA7Fx16Oj01rXYBGgAsmWH05je9KR24ar9yZNoRMpAhcDLnOno8ALC9o10LO+spKz2VcX/kR38sHTh4UNWqYVivXVsBAGYAX4DA8kpqJKcmxQwMCma2lPpIoaKcc9NAHmMHc88MPw516Btja10TM41wx8bGAN0zmxJZuCos72e9JQ+jC8zQX1WHJZw65270v+3UcthAuLUcUDEPg71lYInxcQ5AMV4zsxP9NMDKXEGvAelg5BKiS7vQE+4XM/HmmwswnHGDdUi/GGPWWbHsCHdvbFCeP95lAJz1TuAsOe9ydXhXwAUAvHDxQtq0ebP23eaGBhUioj0GAGkzfXBeTSfLd7gcsmet4ABrbGwk5z/tkF7RtkomTaTNaJJMaT99RJ+4P5VqU9/AkCoC852BQuuxQYFivcssaf+eXJpruwiFjtBQ5XsDIIIZNjcvMJC2wIzj4ANwTExwqhWT57KtTbn7AI+dQ5XveT7rLD/RK6U2yBWmAYCdr5EcpypSlKuCCmwqRYoFs2jRYTNDHeFgUIp2cogxMT6pd7AH+jDDDEf0Hb3he6+9XgdIYbFz906NNbk191EhnkOCoeH0K7/8HjG7N2yI0Fj2BIVytzQrTQEy0MEMhcweJwcg17F/b9u+XQxSZGKWl2y6EuBnsNeL7wH5aiN3rG0N9wNZ0V70gr1gz959KgiDvNk/olpvu9iSyFEMM0LRsVVy6g3apNBu9tK5BR1g2N4zCOX3VhmA/77Oig9oLWfvI4wRH4NlHg/rOPODtYDxZp9lbvAMxtUh6mYOshYxvrxLwHlDg/TK6Uqeag9NLDCbkbn3aMDa/bGN9lTfWb2/KoGqBKoSeKoSqAKAT1WC1fuftASuBADEwiVxNCHASgxdLqd7vvD59OvvfW/qXNORVpaWFK7Ipo5TwCZsEK9y0/XfKx1VDGkceJxr3sHHzCSzBkbHxtMr7rwzve71r08LhM/mMNB6JZRfUT47wuccBgaIQn4yjI0vfvGLcsRsvFLoAWMZI+X+++5TEY4yYF5mN+G8YdSYueUTcQzeBx98UMwyjBs7UrAnxkeH0uHDDwkQUeLy2mALULXOoWA4mLQRGa3paJejddddn0x33PHC1LN+o0Iudcq/sqKqZQCDXGPQBScZ54q2wWLDKCPMhvYBapJPcP+BAwJBaSuMSoCLkzlfWxEyClNopawceACABw4eSKmWKsMNGjfaS/8w5JUjO+dThNECU0hOby5SYWbHiWNH0/6rrlLfnSif3919990KW7PBZxAShxw54NwCvl44fy6dOvmIriP8ip8AgVyDgwhw0NPdUxT2IGQQBiDMoquvOZSWcs4hDEzkDnCyd88etRPDFB0jTFQsSeXdKollBpA4M7+Y2tf1pFQTFZ3JdYmcSW5PfjIzX3m2gICaknLk4SUGMFtKI8ODacP6KGphYIpxAXAyeMHvMJBx1HGk6ZtCC2G7kOdyYlzyUIVpwnUnJgTg8RzejWPc2taqe+gf+fqYH81NLamtNXKMobvkBbMhzv3MK57rMVPeu5MnBZgFUFyTVgiZr29Qe9F77H6BuU1NiXx9Sq6fgqWCwwYTxTmuaH9TQ11mqnSrvWJv5Cq4OL0wUx3mIwB4cLB4P/OulhC1SzBjoxAO/QAMOHLsaLACW1r00yAofTebh3vOnj0n8NtOBX0EEGDsnY9PujQyUlS8dqVkrutav0G5/JpbmpRT0NWOAU9ob2VOLx9coCdiga3tFIsTIMyOEToWzm2tnsUfA88G01kPIldlg+4njNwOEc81q5ewPeRPUZ44wJgvQDLm22u+5VvT7p27BBz58xUDgGuiMIRSB5RXxah94xvfmG66+RaBI1TaDQZgFGdA/8zgBbxtqq9PfRcvac3gY3mJkdYUBYso8sMYiMm4uqo5hp7CxKOAEM+GmQUAaAAaGfA+xpGfzp+I7MwGpFJrY0urQghhsQGTAP5uIwRYYf1JzxUInXMLUjF3y5bNmq8ArbCyfUhEG506wIdVBkX4N2PJGqP1cO3aNDszK8Dm3LnzYjujp2a+wrI144o1j74KsFH11wCo65sa0wKhy7NR8bipoVFtEjtqbl5rLtczZwHNWaf5nD13VqwqjsOomA5QpJDknAOQuYLcrMM46+iRKrnOzxdstunpqdTXe0myY6547AAz0Vnu51l8nBLBQLeuX4IhOqUckciXvjutg9cCy90OuZ10Ae5jI6mzm7x6AJFRwIo1ob62Tow49mp0GzYgANmGnvWaG/x9bHQsbd2+TTp64eIlHc6hc07j4UrjPNcFQtAjAE6uY24DvLavXSMWG+3zQaDBO2RaydoUCMwhVM7r2tzYmBpq68TYc2g6+sb6xDwm/yQ65cMJ5gJ6wvO1DzY2qhiZGIBUAW5rSydPPJK+8PnPp7/4sz/P4xIV7ZlLjF3H2jUCPg2qsvY8HgDIdX39/apCzdixrvMzAPFgs8u2y/NFQI/+C6YfH2wJFQpbLWstYJ7CLicnLodHyMVhoLLvYAeqQm7k81Rodk4P4vmNHmhfbGwSm9/MMu1rzZGn0HJ+0gZu9cYnlEDluDMejLnXPsaE+cyaz7xxagHWBvY5A3s+PDFb1FE+ZgR6va5kCNIw5oYB3yds6ONc4H3Zl9gWc8oDhyzzLh/QPvqep/L+6r1VCVQlUJXAk5FAFQB8MlKr3vO0SOArAQAJIVXFudVVMd5+6zd+Iy0tzKeOtrZcVbe9AAB9cuyfBuAqnSmfKBKyBXDoEOBKxhRsh8Xl5XTg4NXpTW9+S2poalJoClALzirO1yS53lqaizAwTrMbGptkWHzyrk+mF77whXKmxA6qI9dNGJuHH3ooXUeOOsKoGuJUHPYARjbOBI6PQ89o08c+9jGxOMgFiPMGkwAGWFpdSYSREVZEMmuMfYAcCoxw8u7Q1mBRBshHOwAUr9q/PzU0Nqf5XI0MmXz6U/+aXvCCF+gE3qeyGOnLK5dZWjbaAKBo44kTx5UTivG0g0UoE1Ux+T3OCYY2OX4YQwyyE8ePp+uf8xzJk+qfZudhGMmZLwcbjTbAXMAx275texHmIWOvXE7/+I9/n17+zS8rnE/ej7PofHf0F+cBueD4Albxfq5TMvCurjSeQ+R2790joxBHl1BTnDmDHrANrTNUUVYYG4UGCCHMYWPIBZAN4MSMRPqA4QpTB8PVMlXeqamZ1La2K9U1RAghDrW+nxhXfjKFWAEsZLYqzyFnIEAY18PUmZoc13i6SADXIhsXYrATZTYKzqidbWR69PBhFQFwuDLsDuRHnjkccfpCkRKcKgAIdIpQ9DDUa5XzjKIkMF0AAA3Ao8sYvg6F9lyEFYqucj/sj1JdvXQLwJCiNFzHHEEfTp46qXcp5Gc1HAPGHCeXOQsQViqTA61Peq68grURGoYcnNuQ+QBggvxwyAH1FDY0M5MmR8fSqUdOFiwjAQb19QIfYaEx15AXRUj4zuGbXktw/nt61hfsOcaXuYmD4lBE2oMTw3OQM/2hrRcuXkwdazpTTV2dwDiYeLRLTMHMXiHMWwUrcgVpWIu8W0UB1naKAQhAgdzpG6ABOmyQF2BVoectLXo3jhQ/HfKPjEZHI0QWwNjsN+YIgGz3+h7ppPKEjY8XxSUAogAAD1JpuwIApG1cR1/NtHo8BmBn59oEyzvWGEKe59O3vvY1WjdZR4dHR9Ia8j3mtSAAwPVFSog6Kixf6hVA5TWU8Hfp81JUfIQ9C/Ch/KmNjWJP0h8OVNAr9BC5oOsGOlWlOKdPMNuJZzEOBmoodFRX3ygAkLVwpRyh3hs3bCwKxRw7FrlbkSvPgW1sFi7ACaxsV6VF95g3CvWsqdF7YPcF2B8gOM9h3eJgqbW1TWvq+fMXNKcMVDLmrrJrsAe9deoGh6WKfVZXm8YnJ3Rve2sw4GinqsIqBQTVwyOfqA+kVOBn9y5d19LYKBa2Gaq00SG/jH9lWDO6Rr5O2g+TlrUoims0aj47LFfMw8z+MhBrYI/n8x3zh4OpwaFh5fGjLYwP4255meFjJqrTIfgQjZD7tvY25dVTpfn2drWXdXVibDy1tbamifEJHTAKICYMuqY2KoSnlK659ro0t7iQKOTCnoXOMy94r8F//u6wW/rE+DLXkCVMcxh+zhdZmXeQkGP00QCFcyMCALpCcyvMplIpnTh2LNbsiQnt64y1i9WgB+w79Iu9id+xp/EuDuwYS8bk7s9+Ln3+7rvFPKfoFWOzZg2s5lh3oUvzfIBAsfi0N5UlD37/6CIgEbcRURbo9brOLu2VZmfzHfsY4Lv1sjjwBJDMhxddPd3aVyjyxM81a9cU6zsHSFHoI9jhXiN02LcSFVn1XZ57AmBgROY9AhvDuX15twFsH1hV2X9Pi5n/uA/RgWjOXYwexaHyvGw1bCz0nrWFuWDmuu15H9Y71YTXbBdxuQw0X2aSGoCzDWuw7sn21DZhpf6gdz548Frk63gP19pG4fvqpyqBqgSqEngmJFAFAJ8JqVffKQlcKQAIOAcACDsBAPDM6VPp/b/922mgrzdt2bQpHXn4YTm+Bl4czlEZVmAHivd68+X3F3JutUoA0AwdVYStqUmtbe0CALsBpko1CfYfob71tbVpbGRIP9vXdGQHjCq7ZTGPMMYdtouzF7lL4lT6xLHjae+e3UVbMHrMPsLxwlg3kMPvHCKJo8TvI/ShWeG8dtAomOAiHESPwp7BkDpwYH9qam4UUIDBC9iAk8jJ+k4V4ijlqr7L6aMf/Wi67bbbC6NZTKL5ORnqsKcECDXCeFkVU40wTJ4lNkTOBabBLV3Ogwj4hmMBEEq4DZ8H7r8/XXf99fnkP3La4dggO5wPxtpVF/v7+sUycJgfY6kcR7Oz6YEH7ku33HJLEe7oqUUBD57j/IWwbHB8GVuzNQSWLi6q2qyqApLfkNxDhCMhlVJJSftxomg3xTvspABY7d23N9XyPdVwc54p5ZUiwXgOQ5VTPjcvxp9zVJqNMjU9k1ra1whAwFjlHejhyNBQ2rhxQ1qYp0DB5bxl6MCmzVsKkA05zM1MyUkFRDBQwfNxwnE+6RcGKToEc6iSmUhlRt7Bcwghd1U8rjl3/rzAn0rGE46UE7ojR3QAJw4gEAfQyfdt0CMLHGOzLXCKAWZx/uN+ij9EtcZTJ08K4J6dnYlQvJQEfsD2IFeV80Kiv+g718LcaKhnDl+Qg6tQ13pyTUbRDYcm49zTx+MnTui9a9d16nmEr3V2rBEQSNuRFR/ABSqdwjah/RR6AQDEGcGZDuc1QpUJA4XV4vBK7ne+TLMKuR49qsz9prBT2GHrN6pthOMxRty7fdtWPY/P4kLMfd6r0HAVDVoVYAFDq7kxAEUxmkZHixyD1gGDJfwOgJB2oP/MJRwq5iwAGbKz3irsd3o68jquRoEO3oGDxbpj/X3Lm9+cOlpaUktF8SXG1Gwq59R6PACwo71NbB3AAlW4XlpOL33pS9M3v+LlAuInJqdSR0cAUfQR/VO7yhECDAv6+LFjartBfdpKflW1FT16+GEBgPSFcaeyu+UQVdsbBAC6+rr114cJPM9hhwbFkJvCRtvX5BynUe0xcsMFcw6Q6MKF87GuaIySDqv27g2GMLrIIYkLeHh8zJ5Dxwzqojsu8IKOAMgFoEGI5SWB9QYIzf5Fh3wooarIOR2CdEf561bFwKYwDmtPa0ur2NmEvhL27cIwMFV5Px+eeez4cYExYnGRtxGG1/r1+jcyQy7a3zMIz7rLWovs0HHmN2sq1zKvGFcxkJeWJD+uMwBo3fa+jUycB5expHI248bHefJ4HuNjoKxSD4OhHkxGQqU715H6oKzxV2Gc2jrJHFYdOgXrj3fSLgBxscMyyB25f0tpxOzBXOlTa3lmFDs/oAEHy14A4MyMdJwDMIX75+IdteS67O8vctLSZtZSQv59UMa1VA+fnZ5O58+d1frtPY6xQcbK5YjNlG0P1n+vq6ytjKvy4DU2ph4OHRoai7U3cvXVaD/SWJSiCAgAINcbxGAOflkAkLTNFBMib2BzpEdhnxAAl8FsxokoisbGqBjtwyvYpYeuvUYAPTlcNZEq8v4FSzCez/5TCdjpmSsrusdrdBxWkUYi7AznHMWmEMcw59S1jtmGqLK0/v0dFR90sxYC+DHPGDfWK2wPA+lxYBh/NGQ5ZJxrw64ORh8fM/5Zq8x69npkwM3PeqoAXCWA6bZ5bnjuGfyLw804nHyq7/33H5nqG6oSqErga10CVQDwa32En8X9uxIAECiGYg2EXHLUW19To+p0v/s7v5MeeuD+tGvHDoEHGOM4IT4J9umgN+XHEkNfX+Qvw9C1MWFjXWEohAQ1NKY3vPFNAssoAtJEwn9+NjSkk8ceTht6uqNCX12tGCU4lITIPvDAA2IwyWEmVKa2RhVjhwYGE6FgAA48x5UOcdxwYqhe6+TFzs0FwwqD4qabbiocrTBikthq01MzypVFG8LoiZNUMwcIc5IRDs9stazwJ4CU59x0Uw5fDNYVTgIgk5wb5ZOrFThF/hwKKCArDHbGA6exrpRUcffgoavlHBogow0ABoQhwVaZm5tX/j/YQjDo+nr7IudbXUnAE0YbQA6GHY4WocJmEAH0kX/OeZZwAHGeFhbm08nMTrFRaOOPIhTXX3+95GgmGv3AyETuTjS/srIqQID2CuwiT1B5RY4ZbXF10OLkODsTAFl79+1TSCrAmA062F8uyoEzjS6RJ48+O5zQunju/IW0IbOzuEYhZ81NYgkRJsg41WYGBrJQKN4OwmRzfqTySpqbmVV+KgxljGgzLmB1IF/6Sd/QFYPIAs9yLhyYfpNTAfYoBC6HTA0OD6mZPnVHdoR+PZyLxyAbMUFWyonquS5SY4ARZ5Hx5F18nPvJBV14F/rp/FeAOFTyZS7wQY8AxLu6gjXpU/XazNbCQWhpblKfuI4+yilIkdsHwIs2o6+unA0rlXZddWB/4ewDdly6GDnRDDzWN9Sni5cuCSxy+BxzDPCJ97q6LesDAERbe+StFLsWQG14WPc6JJ32AzA4fN5OAAAlbBvei56QN3JicrwAIpWicDnYlQbeYW3CfCRsF6ZZeQVWbxQBoX3uq4uRKCQd5gzFNjI7C/13VWHYzISy0m6zpwymiFGZmXdiDS1SobgzLa8EGPiOH/zB1NLQkNoy68oONLI3mGxd97pshwldZU50rgHUWBLAQCg4gMSdr35V+oZv/EbJBHYVIdLcx3iyPgFG4fizLrCuEZJ5ww03KDcZ7WTs0CWKJ8D+ZM4buEVHAGzPXziv51B1mvmEXnhNYA44b6d1gvdXFt9AzzkQ4MN9gMhce/bsmSInKRXaqerNuPOhv6wbmzdtEnAJe+3chQvpwIEoYmTAD4DWuRwNYjmvlUCVnFsWoIPciVSc1yFFriTrSsPIAhmie04HQDvQE1XCzocLMOFYy6UjgJ1LywoJhR1NeCZgEQATz2JusObyPOYk/QaQZF4YhEY3/G/0wCweF7vh3/wefVpYXBIQ6TnFGPMcF3Uyiwf95H38pF9KAUH460B/6loXazxjxn383UxJ+mv2IL83WMQzAMC27wjmKHMMfSDdA6gQfVDqgzwHAOsNmHNoRB9YD7EN2D8815GR91yPp0Fz2sFYOBUEB0McwhgwEMiXgdAzp04L1GUeU2SFNpI7krQYrm68jYOC2pIKEZkBSp9oA/Oe/QLwFR1iTeIPz0M29I3w91iXVwV80g6vv1HVeEF7ENfDplWf22OPMFsOe4IxchVlf886zPpIihXGs7u7RxW9mY8wyhl/2Ww9G8TwZX2jvxzO0CYdwq2Wi7yuX8KTippw8YHB+yjj7nE5VfliX8Mh0qPvfxabzP8uTXssG9lAlYE0dNCgKr9jvfFhiZ/hwyGDrjS4EsRHv9Bfr01mafIsdBKdqGT7/rt0uPrQqgSqEqhKoCqBVAUAq0rwjEngSgDAlVWc6jo5JQYAYb395q//evrC3Z9L+/bsURVSDFZOwH2y92gw77E6SQhw5M8J48andrIt+V9NjVg+P/GT/y1t3LxZYA95Z8i1t4pzeel86umOk8pgM9TIESEU8a677hITBWMcoAanwlV4nTNtXVePDHYMH+7DSMeYpy8GYzCOYBIQ/nvbbbfJ6JJDxOl+ba1yCTkMLMJR41SctkQBjU3Z0F8Ru0Ngw+KCHKBD112jU3iMLn7CiqDwAQY5JnxdLSGaK3L6caSRFQCgwuBKNYkz/SMPH1a4JA6lnTQM+IWFxfT5z38+3XHHHXp2c2PO/1MqpUsXLkoWPeu7FGbE+CETZMQ7yMEkllRvr9hz/Ny8cZPaGfngajU29953n2SCk2XHD2cM8IkxwdGlrfwO4xTQhd/j2EXurqRwVwAUKgUqpAgAqo78RGU9J3LTRagSfXYuOxUfydWjDQAy1s7HhGME4KkQ4Lk5OXe0w2HSw0PDYnERAgf4x/dkDgNE2LptS1RXxRFagSXRmI4eO5Z2790rfcKpm5uZS5MTEwrXo41mjdE35AUwAYPOYS6MH3IL4GNJ4Pb84lKamJoMQAzHKwNphGC5eqTD0Hj+JYCnjcFaQx6AHAjs3nvvLZxQZMU9yM5gqMdMRRAyICKAN0/M++69N11/3fVqq/M5nTkbFXZbW1uKk3yqJzOG9HF4eETzxZVDeVdbR3vRNmQEMASQzYc+c21PPihArnxc0RPdMoB8qbdX4YEObYQtC3ACqGowBjYwIDoOrHJK5jyMyBl5+ju+B/h0/kWDHf39faq8SbgvIOrcbDjqzFcBrq2tAoDpr8EHxhrQBdmsX78hzc4C8oSusn7QPgMMZsQxl2N+B5OIv6tACUVkVcwiqqwaAESXcej5t5mNZsC1tLXqXQB4P/bDP5zq0mpqb2kpAHCDQNzrogVaS3OI3pcDACl2oyIgpZSGR0bTS17yknTNtdcqNQFjuGXrNs1ldAgAhcrQ9NHrGDn+VN26LoDis+fOFXlU9czhYemcnVfuA8QCcOCwBvlZh2gr1+Gg8j6H45rZZiCR6xgvWFMBhLOulrR+rl/foznPGD70wAN6D+saawAA4C0335w6OiL34aX+gXTo0DVFnjjWa9Ys6wjjYMDGa5DDxJWFohQVwpn/OmxYWJBOMu+9JjEPaYPBXPRJACDMyzLFXUb1DoXV1sQBEuAqRS/4jrB9nq81Z2FefWCuAZ3wTNZtfu/UAvTTleyRE8Cpi2D4UEpFK2BwwjRTCDw5dYMViTytry544XUf3TNTDub9+Cih8GvVV4N2Xn+QHffTN36H7hj85vqHHjochaIyAMi6YD0jL6LHgD0B8IrwUz60kT+AWqwLVCVHTwRK1l2u2OtwZXTVQGbM782SGwXM2pXXL9Z+gFveOTU5KVbrjTfcGCHJS0sq4hVjFpVPgwXPulGf7rvvXukd9gHMdK91LqCCPgcDLxhIBhxjTsLyi2q+vob745CirNzIBtJZX5T/T6lMSgo/Z/1W4ayZmYJB7PBf2KnoBnOb+YeNQOEvAHj2JtYvbIkwsyL8k1QTApEyA99huxnrK8w4Hc7mL58MgFfYnlUAsAgzR3e9xlSu12bjXtaLYLAxXvxk3hoc9KEt42ZbAp3HZuE6g3xm65m962f7Xb6f51U/VQlUJVCVQFUCT78EqgDg0y/T6hOvUAJXCgDC8oBpBABI0QICxt77a7+WPvGxj6b9+/aJTYchYtBMoUkZoDCb77GaBIgQzsqXhowU15dq0sDQUPqvP/ETad/+/cpXJpYbCYSXltK5UyfS4vycim7AlMDoNYjw0OGHxOYj/52qHtbXK7cbBtGZ06dVvfCmm28VCwLDH0Maxlyw7MIh4uOT1s9+9rMq0OFcQTK66uvT3HwwS0iMjVOlU3hAj1JJLMQD+/cLiJLzvRLhgtz7wAP3p2uvv1an7Th65HLDacIRue766woZSjhOaN8dAAjMmdWV5dTduTYdO3pEVSH5Pk52w5BnpACGKJwgsKipSY4y8Ou5cAAAIABJREFUbMixsXE5F+t7utLySjAIcDRV4GFdlxw2gIvWlgB/zp87J4DJYXBiiKym9JnPfi497/m3FQnnzdTDAcdRdoVgAYYZ7EEn5LA1NKSaunq9S2GWXV2pqbnpMrsgJY0HLDbuUX47VZ6tk5OtnGmNcQrOhz7iJBmcQGoGS3CQnCjfziDVFtd0BPtLuZSkg+RTOieWEMwogF/6AqDHuOzdd1XqUG6mmtS5dl0a6BtQMQBkbMAFPQOs4p2ECvo0HtnijAMGqAgHTheMtbGxAuwzgA6ojNzNRPIJf/9Af8HuITSX9uKIMnYwzQxaI18AZnTZc5CfrkKLLMm5tThHZez6dPzYcY0v44cO8RxC6AUErCzJwSU0jmciv+c997kCbwjP7x8Y1HWAHvQdsJqPih9s21YwEHg2YeyuCCsHv5SkJ2asOdSU6+i785gxR+h759pOOcAwcZCPKpw2NQssM8gJwMLzrKt8DzPUwI6BheHhITH8Nm3YUOSbi9DejnCCV1YE/jH2rAEtzS0C/+grBUMIpW5uaZeDzTuYQ+ge7+XDdzyPftjpZ/wDPGiK8QewmJrWd05+z7Vy9nPlWbHdFoOpjO4xNozRO97+9lSXyqmjtfVLAD4XPLkSAJAcruQxizUrCYz+1te8Jj3nhhvT4jKMr4a0ZetWARXoLHpgAIV5276mvQDz0FHaBtjKvIedy3dUanchjkogmmsMgCCnygIq9NU55Rgv/s77zDJHXmOjI6m1qUkgGvsT4J3CXde0x0FSiQIrfWJtI0t04tjRo2JEA+zCNr7YO6D+We/oHyCVD6OiUn2MjdcY1gS1A7Cyvi6dPXdea6XXOBfUcV8NAGqdqauTTmnPS6upvq5GgBPtQ8eUY256WocKjB+gEn264cYbdS/XXOoFhL0qmODLK0o1AcBjBqLDzou1JIPJvJ82oYPMBfZK1pnGDBZ7PiFvP8vMT6cAcEJ/MfNWV9NgPwdDG7Q20y8+jJPzViI3V99mPQCo9Lw8fPjhdGD/ARVbZ/yVo7U+wgY5BONAi+JeMBXHxseUEqASSAfMgME3NhrsUc855o4LBTlvZiUYQnuYqxSgWpidUw5X9IX2swayxmAfuGAHz4CZKTbqalLOX/ZVwL67v3C3gDr6aRZv5TyOUN5ajV0lK8sACwsgRbv4oMOWN79vaCQsN/JP+jDBbGXbEOyHqsi7sBCh2zpAY2QjbHhmZjZ97xveILY8eytrldvB3wOUB2jMDO58WENaAOlztj1on+3Fgr2HhfEkAbxq5rWwcA3iPVZIaiWjz9faNnZqB9tcjCv7AnOJdQ+9RSdZr+PguLHYIw2Wm/FbySD08wOEro7UFbpT1cuqEqhKoCqBr0gCVQDwKxJX9eKnUwJXAgCSIB4jNNIVqSSwTr0pAvLP//gPace2bXJgcMRx8szOuVIAcHx8oji9FyPiUQYHgB+spx96xzvS9p07U2NTs5Jmw/6hguHM5Lhy8QB+YMR2idmwLIcMAx22FewUjPJxcgXlcFcMpPb2jtS+tjPNzi0UzhuhqzgpODgOj/DJPHntcCYNKoWTtCInHkBq95692UlcUXVCjCszs2DfFQm9V6MQx8c//vH0spe/TEUP6Dfvw3khzI4qklwDO4nwaH4XIEZUdpWzSGXOtCoAkDBIgCXJr6YkQ5+xIDyY8LEIJ0lKNM9zJienFMI7Mz2ZAEJwHnCCkBN9NGABiMb3AJxU9XVCdWQwMzsn8IfcjDhmdg7NWAPYceENO59OKq88g8oVFI6KwgQz88bOCE6TwsS2by/YE4RgAmDSB8aJUG+U00UXHGIFWFWf87gxKIAiZtnZsL144YIAUPUp5866dOligg23Z89uAQuwTDCWcUgZm+ufc0NR8bmlhSqZM+nsmbMKd1aodq6wSDswxA3AGVDAyQQUVCgcTh+hwSMjAkNJCm8WIU765MSkHHUzw2iH5REsVCoszitZvAFAOwHIgyrY6BHvskNfySyDPQiLZ2FuXmAfOoDzzjtwNPmOUM5164IRRV8ASHAsbnv+88XgpBgPIP7U9FTavmOH5gZ9px0AZ6qonfPH8Tvupz+uHEl+S8aGvkVhgQgfRB+4zg4vLFgYROh+VNBtDAbXxQsqFsB1vJPfASa7EIdBGOf+Qk/tjMPeJBS0ax1VbpPai8wAd6g2jex5JjrLerJp42aBggIyB/oVqt/S1i4dRsYGMn1gQH+td+6X9d8VFHHVKWZRgExM3xzGqFCszM7hfgNiHuMf/ZEfTisLcwIADfaYEYZOXwkASAhwrLmRuwuG2X/5P74zveAbv0EHCeRipNpnsFOjP84RR+MIST115lTauiWKXDhUHh2HuUR70G/2BoWIKwdqo8B0pX7IBzqVwBvtMeAXuVZbiirQgIToMHpK6okGWIeLUX2W+YmcWKfMnmWvgAUu57mc0sOHDwvkYc0A8Hzk1GlVkabdBu4NUJuJ6HA7gTTlsgA0+oNusdeQmgH9qAyzd9EO1m0APDNxeeZlADByaI4MD6l9YvjNzqbBgUEBTvQ18uwNpRtvukmhm/TPxSRgwZNCYWg4qqV770THKvXcla19EOAQWfrDGl4ZUuoKwg4DdGJ/z0P+bV2DuTg82J+6uzojb9/QkPYgp81gDJnTzu1oJq331b7e/rRx42YBtcqf2dkZ+5TziLGPAUABis7OqHgQH+4XK6+9XQc3VIV3pXuFti8uFmH8rGUO5aV9MKBpH58xKqfv3qUDAAOzXIvusN8R8ssYYyugr9gT9997n8aTOa5qqF2dut5MSa+z3MczDZwyNxz+7APSACw5vIoDPusZ90WO1hWx9H0og34oz2pmE2q8c75Z1litgbXB4GP/57mjY2Pp3b/wCzo4YJ3C1iD0mOcrlJtDmLzGVB7Wehx8uFYJAFbaoE8WACye93QatF+Fz0KPK3PnWQdsPztiwXNOURB5/BWxkEF99kZsUPSOPZfDUfTS1zKOjq5hneI9rrLsZ1sH+WmQuHL8vwrFW21yVQJVCVQl8KyVQBUAfNYOzdd+w64EACzVEnq5pPxxMIWW5smbU58++Id/mD7y4b9Na3E8cgVdnCLn7FGISg53fTxJAqAQMkvutTiF/NIEvRgrsIGoeviCF3yDQAcArq7uHgF/F85F3r6XvuylYr015YTXOCquykdFSxtAMD8AMnGyYNxt2rpNwJjD0wA9MJ4calZpgN1zzz1iFOK823CDRRIhqacid16uqsepPgYXjoOc4ZwbkKISAcaVVfCDcDuYDg6TpR04rYBwAEDhuEaoJMw08gw63Bb2ElUgL5w7L1nv2LFTDjzPghHA+D740IOqTqwKrCNjciDIaUT7cU5uvuXmwkjEseEjYG15WTJweAlMFIBEnHrlvsqnzTg+sAxUOTgnqfepNe+0wxLOTlQE5qcAQKrPASL8/+y9B5Sd2XWdeV+ojCoUClUACoWM7kajAzoHhma0hrMsSlpUsEXamtFSmLEsedZIS4GWNZYVlzxjkSPbih5K1JplK4wlamTNyJTYlDQi2Rkd0cg5VaEKlXPVq5r17XP3j9cgOrBJimzgPbJXoV699//3nnvu/e/Zd599mppU9IJrCDyh8AEVDqvV0F/b1B8uBAM1gy0XL1zQ5/Ebpz2beYLNzGJB9wsw0OAR16RPtO3o0SOqbtzZGXp4/OS7MDze/va3ya9DizGCM9KdH3rb25RaTf+Xl2qpe1132v/sc7IN13BqDv2w3mG9/2Nj/MFgCEEZKdB8ngDfc0a6ThOTOUU50kfZ7MMuUnr4KrpdMIaCpPH444+LgYot6QM/AazRwDQLBTuhS8WLz5BCOTM9JY1E3ocZZaYW6WEEy/gafgWjlaqfTuWDgcS/aRMMHVheADr0wwAwQBxpffxucGJyalKVYIPFuqS5D6jE74AYZlERdGNj6VTmVCcXCmD+xX2W09DFi2ldd+gHYn8+C5jA72blcB3GwqwH7mvdLEBg9B75O0ATfcJmSpHMVSydotzeRrpgSdpzly/DWO1NS4CbOQWY9cZMLgdRgA5OPec9PmOmkHxoJfT8DBYQUPOiD7y3vqdHbcWGgDP1QMw//4mfSDUqsVPIo06k/Y0yAFWQpSuqeoJBCACcX0jf9C3fnL7hv/mA1lkAfvxN1ddXqOwcvsp/AND47IkTx1Uh3Gsihyho4hnMxn7WVKVv2AgAX4Vzsv6ctT7pp1M8GU98gv7j9/V6oFwbH7nj9ts1bwGAXHiGe3MdbIU2JsUMoi3otcFO3J7KFfpcFti9ZctW+Q19ioOhSMd3OqkZyw62lcaeAU2vUbDK8GFsCUBH32gD75kBaNYXfhxs5HI6feqkUoDxEVWKboliNPjuloEB9Yl0eCqkm+nDmsi8oj+MCYdo1sqk3a4C7LlkANAHHwYAWYM8ZjGeTXqW+nsGCfjJ32gL84TP8pnh4UvaC+zcuUNt42CANcA6evgh9qFf8ZyYKeY4n4eFzvOM+YNNrdXnZwXt5XCNe9Eug2lOU8ZGlRSFaVxkhc9Zi5CfZAVwOGhQmWsyv/ku1de713aqD8xL/JR+0o9n9z+rZ8/RI0f0Pu2nX7TRwIrb6TXPYIvXau7ptfdqppfHolINDUCzehkTMfVVmRXQZkn/RvdQ87W7u3hexzMxqn5zHezMnOW5qkr1qykNj4ykT/z2J/R3HhSws3mfl4BLpF0y+HgtttcrQMFrbOTeTPrv9b+zfuM9NFCMfxR7grqvM+bycx8QwNhvjsNl5iJ+6+ckhwz8TVWyS6XiQO9a7D7G1e/7drEvvbL/9nrzxnvT+GTDAg0LNCzQsMAbtUADAHyjlmp87itugS8FAARNIt0GAJCUmb/89KfTf/7DP0grpMZ0dOhU3EUP6jcUV28yru4EovOw6ELsHU2cYFn4e2yA+PdNt9ycvv07viNRaRc9IMSw2QQRwEgnbudObZzRNOI7pEfxExAEnaGpqdDUWrXu2PCwgoqdu26Kk/FcRZaTf+t4eSPPJo3AgBRggB6CLW/YCR5IYwO023Pr3tBiUfUzGFrNOpXduHGDdNQAlLShXl3RRu3xxx9Ld999j0xiAJL7oF1IqjEAH+nLfA8AkYCEYJeNvoIzioyMjaXpqSlpd8F2JKWLti0uL4udQgXOhx5+KK3pCOaAU3oJGggANm7qV5VhrslmEiaHGXcEjtyH6wEGbc1MPKUnZQFqbGRQy/byZpXrAR7UM/oYE+5BICUWYzXSxY+o+ElopQHY+eRZbJeBgbDP0rIAO2yEFl2wxtoU1Eg/jiBzekZgGffEP0jZ5J6AErSlPi2UwHHfXXdrfGKMQ6uKzz780IMBks1FSjVz5Zln92u8CKAYWwX0Kysae4Bhg38GvGg7YDLv8x5+zBjCMuElFl9Ls+yOjc30Q1yfAiaAR6q8nPV+DFwyV8RYQldxpSY/IdClGjPgAfYFaAXMdgo2wTf2BujDvw2KtHdE6izff+SRR9SOpioBRqQ/Yw8YUvjzUm1ZqbdOcVTQskqgGtqOFFQxCwrbAwBYr9AHArDdaAfjH2zJKDbCe6oKDeiWSgpqua7TZxl37mFgj8/Pz8+loQsXUu/6HgXGtjGfo230hX47vY/3GH8DGyoe0NqStmfGL+0BnAFA4lDAABbtc7ohmpz4UxQC6EitHRF0M5augurv4ddObfT6okqezc1FSmmVFNAcsCETABuKdZZriRmiVOQAwxkL9TNrCf7Mv/ppVSGtBwDxK9oLyPZ6DED6gbaZgkFV6UwqNvCOdz6SvvXbv03rIvqEXd3dwRaSHlpIGNAefvIsOHL4cNq5Y6dswDrCGrqb6uaZzY0NrA9rMCnS0/uViktBI/zSVbrpJ/2nH06txZ+5Pn5rBugIIGxPjwBl+sDfmV8A7DCcnfLuCr34FlV/kUuwf+ArgHdmLzLnzFrGlp6b2NN+w7yQpATr/NKyfMbp5U6FZS2mPYx36MBujvUip5VHym6TmFleD7s6uzT2+AM28EHPmbNntTYCtGN32ri+rzfW5kqTvu+0c/5uANDPUOaAtRRpE39XCvDKSpqanFCFeAPIXBu/8+/Yx4xd5ocLGWEz/IcKxhwGYGsACZ4p+B3rgNO4mdfY1+0wY06anmhD5j7h21EkK9jw9MVziSJU3JPf6a9AMlWhnktnTp3W37CZQcc4dAtmPjqkzF/blftwjcOHD6XBoQs6BGEMaT9AZGgFB8jZuaZTB4bObODAz+u8QLwsP2GwxIcfwZiNtFqDLZ4PHhf+BoOaaeLUZg7ExDIdG9deqLayrPtZgsWaqL4G84c2t7V3BCta3wkAkGtfHBpM/+n3fk/3IJuCtYq2MZYcEsIG9Mv7LrO/6sGga20+32xyaAM0vGJNxsIHh/icQWPGAJ9gzrCP4DOugG4WP2uIntf5sKJ+jORb+QDCzFM+60MM76/qx9h+anCav73e/v0rHpQ0LtiwQMMCDQvcIBZoAIA3yEB/PXbzjQCApAALlCNVK6cAw2Lb//TT6Xc+8X8ojWZDX58YHQALbK6vdZL8av0noARkCQ2fVQWEEcjHN2AesTGiOt0P/MAPKNWVjQzB0GqupPrkU0+nO+/aJ/adUsxUTGBZQTAAIGmQ09NTAo907bSaJscntLnasnW7Al8HGgBdBEtmI3izTxtIAbKIuQDAuVm1l0ABBiBgj6uqcn9ASIAVQLu+vgheFDQKQGtKL734Ytq0sT91dcFgigCT9j/x+OPSlLMtJicn0vzsXDDWlFYUAS+AV3trm9LGLg4Opnvvu1f3x0ZKM6pW06HDh8XoU3CVtYTYMBLoAep0dHUJyOBv4xMTCqAMslgzBl2h4ZFIs+L6ZqmRDomNT56IyptmC/I9B/HYywAY9+Uz3FvpbW2kcRIglYrqovQPe7LxxBZsfjdu2KB+6oQc21WbVHyDFGYYgNiHgFFpaJcuqf1cn3Y4sAcYuOO22+WjXJuxP3nqdNo0QBonDKpIvaxSoOAYVYAjnZpAijQpBNdhKW7q35yaM0uHLwEgUdAAlokZaD7JNzBanw5vUE8ba8CzlZpAAj7jNFYCcpiLrmgsoDAXOgDg9EYe8Bnwb3x0VFqT+B92J9DlOwCTMEydWotPYyMCd4BshN7R3GIdIIWY9wD+YK8uLizJTkPDlyQWH8BNAINnsuZZiPKvRpXLy5dzNe8A77mHwQICfN5jLNDy4t/2C/oNEMBYWay/qdokn+YaTtdjOaBytUXMASUW5ufS2OURFW7BJwmMuAfXo69cD1vRdhffAJgpCkvUltPJM2fSzl27CsABsAp7rVnTqfvzfYNxzGe0tWi/rtfelqqk6JFOCpgyNVVUmjZwjt+5HXyPzzCWYutg/9Kq1ib+JpAhAapVQ7+pWhUAIf2v6Wn5Q5EaVq6kT37yk2ly4kr1XK+xBgCtRcb7DuY8r8yyQwZB4BnMj1ISI4gqzd/zfd+vdEIAIHyetUTgy/i4bKz0y0pFFYhffulAIcHAOonOHrqdwfCspIvno3AN/eO+AFBoe+7csT0NDV6MwiG5kIh1OplL+A86bNjW3xMgnsFz1it0FKkA70CW9TsKboR+HHPADDCYZmcp2LEz0tJhtB848JLAS9rmgw58jH74kMcMQDPmmEMCtpnDrGdDl+SntBHGN2sWc8lp3gYlDWgxPmLLtsLAWkpjE+PSNeXzDr6ZU7SDe2oMNgcLk3ZdHgtpBTPXKWZkAJC2ArzhXx5ra+LxO3ZVwSUAvPm5dOnC+dTRHox264dhYzPdXJwFH2YsGRM/H2CLXh6fkP4ur3rdSuajq+WGrwerFVCD/+jHWYDTDX0CAIcGQ98TyQsAbrEWm4MpTEcFsq7rESD78oEDqhbM+NEH1lTSvLGf2X+MD36K7ekP77Ous05yLcZgYmI8VchwqIWfukr8KwC+DGKboYXfGPwWe5KDw3y44+d3PbvK3zMIw+9mA2KjSrU5zc7OhXZvtaLnE+OHH1OgxACg2lSupL7e3sJHZNTVFY1J19purStXA4AAtL/5W78lX3GhH75G+jhj4DRQrxFeQ+r78mp7t1fsH9/oBvdNaga+0cu/1T5Xb2fGj/HgGcScZ57ix8xFp+Tj455P3tvgR957McfNRMUWPow0oF9/v3qm79V7dq+nDQDwreZRjfY2LNCwwFvFAg0A8K0yUtdhO68FANJNGDjaELKBAHxorgoAYRdJyiEAzOFDB9O//5VfSYPnz6etWwaUSmXm3JeyeQCEYqMDQEX6G2CQQDqieiC9ckVi9Bs2bkzf/d3fnbrX9RS6NUJtSuX01NNPpzvu3KeNOcFEbHJWFdjC2iO1EdCMDXuwJhDZnxJwgcab9fIIthD/5idBA4GOg1j6T+AH6GY2Cylcy0uLYkCOXh7TxqulLarqEYByrxBGX5VtYPEpwFEV3XI6dPCQgpzN/TDCoqobgQlBCql/kRoZ6R5s/LATbDXuby0+GCMEAASd7/97f08puowZlZOxB+nTMOTcZjEUKxUFUqRfb+ofiFTcDD4C5FB91Rp9fJbN5aXhYdnDQZLBxJYmUgCj2ESwHpaLaqAEcXxeKVLLkQZKsIQdXQVzZRXdwVYFzoAz3EsMI1h3q6vp8shIaERWqgLFKNxBIAnQBztp245tsqVTtvk8fQUEqO/Diy+9JKAaoNkp3MdPnEw9fX1KKxd7dH4+NTdVi3RhVaTMDA1seQKgc3uku4XvRSAVWnfbNT4GMPkMQJQL41g7jr4bjAX8bK5QtXpKYyIWI0El1XlLkdrm6qEEBsuLS2JXwQ50cD0+OhZMuKEhaZvBfAFQ5vU3f/M36YMf/KCCaDMNeB+wT9qAaEuu1CQcj//09W3IfpV1qUqlYqxg6cLWw0YA9gGQr6gvFy6clz9xb1cIxc/wX7G6FLwGyzY0xZY1Dgp6SyUxpADdzBalrTBgDJbiP1TrNbPPWpmXYOwATHd3i33oIInrYXcAUbPgaAvzbm13d7GSU4H3AgUqNmwoCqVE+mxHam1ri+q+tZrayXi4UA+s3GDdtKZqFuo3swpfdYBPf/FHp8HzPj6idUJgH/H7clpcmNf4WEcTVhNgH6nZwXSc17rDPdBkpB34w2/++m9IB4/r1wdqXwoACNCpwgGMEen9qyvSNvzBH/ohVakG/ESbk8rrvMxWZPxgv7VwyPDyAbXLbCfkAm6/7faCAcVBB/01SxIwBn+FsYqv0nd8Ha1WVUfO7BXdu06GYIICRbkSK5+B7Y2GZhvs6sySvJImHMMM6LP3ttvyGJY1f269da/mGWsrOrL9/QEWYUMzAsVEpsrtOEysGHsx41KSXypdfHpGurLHjx5L63rWFbqxXIuK2j7IOHfh/Ct0TA0Ks4ZgVQ6zAHsBvs18w0asU2b8bdi0MRizPCNGLxd+zPMYNjR2crqmq886vRA7Ml7YTGvn8LB+n56a1PMbIFasxww8u2o13zdA5EMH+uuKuxQgmVtaFhCO/3juG0Dju1orYbi1tMiWLmqEP5w4dTJtht3dVBVIzFrBPOd7HNAxBow5Uggnjh8XqMzzjgOIfXfemXp0yNMsMJlDLqc/m3nHmvZXn/2sni1HjhyWLVnT+clYMqZRsCgOGRk3Xn7mNbcEE5Ix4WWg3AsIawMHRu5vPNfj8MqHB6qqm2VNDMJwH8aXZ/TGTZtVhfquu/ZpvcK2f/mXf5k+9cd/nNopcCP2eDDa+T4AoHZGAiY58kxp+NKw5ij6fqy1Wm+Ruqit6ADnt3/nk2LvSnM2ayzydcBnAZIqGHYl86KesXg1MFS/DW4AgF9+UMCYMidZ762Pix+wXxSgu7papITjNwbt7Gs+jPXc90GPx5P3r96P+2DA6/UrxrSuWrwPI778Xjau0LBAwwINCzQscLUFGgBgwye+Zha4OoXjlakZ8Rspfmw6FJjktDoCEUCIH/3h/zkNnjubdm3froCODbsrOTrF4PU6RxormlpmXXizDRqozUsulLCmqzP9kx/4AQE26NnMLS6IkVQtVdJjjz2uFExrDTnYJMD69Kc/nd73vvcVKU3e4ANEoKlHYMUpq9P3CKZIG+J6SsnIgS/acwS/iMiTnmswkfdhibF5o73SYtIpf1naftwnGCDbVAGYz9A+gCC+e+r4cYF9nPjzWcAVdHseeec70yaq8HasKaricp229jYFwZz4U5hiYXFef2cDSeBGmxUAtrUVKdIEtQTXDqyxQWigUdxgs1KFxRgslwUEre9dX2w62QS6uAcgD8wRpxCRKkpA9swz+yW8j15RAGORwqUqoWIKASBHShdAhioNr+sRILqaAAZXBCLSfph++NvY6Kj+O/jyQX2HqrwA06QsArgyXlQQvmnvnlRuCrF1mCMT4xNpaXlJgBABqTfKp06fjgCz/UqhDemz9awv0gfNUARAcQGKSA2OdK7jx0+krjpmGSAv/1G0hQCUrtNvATSwY0ZG0oYNfUUQSaClYic9PVl3cC6VEXGfmixSgM2Sou2kItNeGCu8T58BOACnGYcdO3YWwfjnP/956UZS0RRQHdsfPXpM6XmMu9K/cnDLdWEoKXW1FOxXQEHsH0ymSDWkDdiNwNvAMaCYAQx8DSYrgNXRI0cFAjH2APnYC1CHvip9MgPPpByS5ipwFtAF5lCugsvn/NJYTkwIYMRm0uV69lkFyYB7zLN167qL9OH+gSvVjvH3jjVrAvwrwW6LojtiKGV2l9LdypV0TnpqGzXGvLgXbWvvQJIgqY2AEbyHrytoKpUDRFnbmZrbmtPc/Kz8hfZSkRhQk3nDz6nJKYEawWyqyaeZZ8H0mU3VCuzXIwUDS8U4AAhmZjR2SnGV5tOSKvTSf7O8/s3/+r+lk8eOpbW5AIQBBg4EaK9SiOvYf/VrsViFFBXo6kpU/AQYYN2icu+uXbtVOZSiNKxFwfyFmxhts24c4Ee1lNKZU6fEsuN9fPTlgwd1IAAQS/AJAINEw8BSwOqjAAAgAElEQVSWAdmJdmmN3XdXauvoTDNzc/rMzbtvCruVy2obgTG+znOHNQ0gCL/nJWbm9DSrhxiA2JoxZB0FJNF6sLSs+QI7mbFhLp07e06gOv1ob29LZ06dfEVKPp/DtwDhaTt+Y+YfoA5z+sRxdAO36LCF9OOz587rebFufU8hSTGweUsRwI+OjUaacQZxzKrT+JRL8ksWcVLADdQz91jnsMe58+dlB0AdXhTcYdxgDzeVS2KBMt7WrDQD0IA7zPW+9VH5Fr/lWasK1m3tYkRyqCFtyWpFWp7IEjgNGDtRJEhFRXLBIH7y+9z8fBoeHUk9vVFIiWcalcXrx5CxBNhUuvHUVFGhnfUB/+C5xL9Z/3vXr9eagy+wjuND0lVMSW23xqkZ2shZwAJ3wSDGHi1UDtAOHnw5pAY6u4LR29kRqc65wEExFzLg8QpmVD5ENBjrz+ozdQAJPhepufEJASYQu/Pn+IlN9QxdWkoL7FmamzVXHn744XT7HXem5rb2PJ+aBGIDBP8/f/pf0h/8/u/pcJAsAFKdYSny6tvQF2mc6ORSgCyV0vBwHHqpGXnPRAYCwPj45FT6td/4dbUbEL/aRBr/kg5VGXP2Xm82Jfd6SAGuB7kMopnBH+YMxncAsQHCmlVugL0+1ftqII75gx96DTEjFN/H5/kuc5v1hHWW6/s+/uzr7aEbf29YoGGBhgUaFnjrWaABAL71xuyGa7E2nHnz4w0KRvgXH/1oOnbwQLpp504F4nyGjai1TOpPI1/NaIA783PzBcPCTIzVFKmEy+Tnlkup2tKcfuh/+mdpI+lo6KYsLqZKuZqaytV07MhRBRIECwQ/DuZrK7V0sE6Qvn7zRtBFELr75tCUMnDGJlxBI+m8+cVGG/YjAeALzz0vANAbfr5LsAoown1hQRE0EhUQ8PBvAIn1vREcokXIZpB7zM3MpqELF9Mj73yHAihSDGdI5704KK0r0vMIGIJFkJRmyQtQgOBtfnFBwTvabLAgrOtmuzt1FADJ7DoFJeUoOkKwiwYQAF2AOc0BAK5fX4BeAu1ytTn6yHX8fRgQAB5HDh9Rv2FyROr2akJfTczOtWtzyhQVL0lZXU6nT53OxQ0WpI2ITai+ykaYaxJEzs3OCXBRWm25nO64/Y4AT7M2E0Hf4PBw2kd691xoFbJhtu4UaWkAgbzoF0L6BPZKKcsvChrwPYTofVKOXVx0wZWgzepw0Quz18T0qgXTL/R4KgULh3ajW0WFXlerxB5mwQDcdsDqnJxMFy9eKBgj3J/7YHOARQJFAjUXGXChAwAHAHB0nABnGOPWtlbNv/mFRc2nz33u82K/6sQ/p7kzngACBKECwXJxGmvVGeyHqUPQbfCYdmEjbGMA0Mw2UuqdwgmbzQGx07GV3p+F7hHe5zqAd4zl3Myc/JC1g7lknUPGl2sCKjJG3Is2AkaaQakCC+fPyVepIGoWXFRVblLFcAvecw3sinYoNuB+gG2XL48WgRft4ruqAiu9u2BjAtrB+gP4ECOjuUWs286uNanaXEmsMwAizB38XRqNlajaS7EapaMzVvPzKjDDNRgfij9gu/HxMTGhNm7clHUQl5XSzzyEjQvwQ0APGKdKqSmAqV/52MfT6ePHoxBTTlWkD2YA2tevtQ7XA4CVKlqOeV1YqUkT8Xu+53si3XR0VAcRgJ7cAk1N7o3NK6VSmp2eErsKkI37Am6xrr7r3e/WXMOP8E0AWrPU+C4g9E0370kzpJpnUFl6lbmKtvTl8tgAnnpe1BcTYS7BWCQVHYAJ/xEbub8/WJi1Fc2hva6CjiZa1uB0cH36dMgX2LeVAt7eHocCtVqCzch18Qn5e6msOczzhvRv5t6Zc+cKfVTPD1iUfuEr9B2mNTbBTmIYcgAikDGq0LMOs9bRVw7YnKqO/fAP2sShD4Ai85xDplJtWcUsnGbuA6eQm4jCHQBzd95xh8bTRQMA16rV5nRh8FJa17NeIDnPGdKLAcnNPuL7zCsBe6spAOwUv8Oem5yZSp1rA/SDrafCO5VI+WcMWWOkmVupCKhj7jIvlPZ98pTGCnvy/Nq+bVtRhAjb8TwwI5Q1h+9yTfyLF3aE0YnWKTZ21WEOXViEDB5Gym4SYEZ7PB+iwjbVcgO8MzMKoJaXfYQx5W9iGOc1UAciZdZ7inSFBICYfvl5QyYAawh2xPd333STnpFImRhcxXcWa6GbCZBZWllNtcWl9FePPpr+rz/4fdmbbAvSfGEBcnWKTpGar/YC3dWCJS+tVDIgYI+XQ+oEkHBN19r0kz/1U/p37CUqBXtdLEXG6obb0V7psFlw9QAfY6b5n7WozaDjW/Yf+wxz1UVhDARqB5QBQ+aP1xbWRv7jd+af92T8fq103AYD7wZ2zEbXGxZoWOC6t0ADALzuh/it30GDI/Sk/nTyl37hF9Izj39BDEACCwAOVwL1JshB+atZwYGdhN3FuAvhYQBA3Y8MolJK80uL6Z/+4A+m7bt2pWbYHUrxraTWpmYBgGzaCBgMUPrkdnwyqqQBoBB0mAXHJhxwQ5UXMwCoDX+tlp568ql01113iVXC53ifoIa/kVJM+mToOVUUDBvk4/oEKQRssEssmk4ARhVjwCBeaAJKhHt+IQ2evyBAkTbSh9m50L4C/DMARZop4QXBHRtK62QRqOhvqysKoABHeNE2rs9P+qsAcvPmIkXPKU5sRjf09hYpT3wX9oVTjK0lwxhxLYn7795dnIID5mEXgA9V8FWa9aICJQJVAA8Cv2ADzqhYCcAeRQP27NlTaNWsrNTURgIkxgkGD34m4O78eQWIjIfBYcYWAPfU6TPplr17AwitYw7xt6iSGS8+7+qV1tmjb7Rv8MLFtHnzQAFam7kKU4a2WEfNbELGho079mWMCdgJRLlHkZbd0qL2oWNH2jHBPMEW4AQAA0w7wB8CY3wDPUP+TfEJ635xPQJdmJVOWXab0ZVEIxKWGPqEpH7RXoJk0snMOnj6mf0C+jq7OhW4YlPGAoYM1w2GWDCu6AMvxt5znOtwXXyHuW1b4DeeNwmgPiWxeXZs36FglXZyDcCu3vW9Ym0SnHM/WDowPu2bTkXH7tY6cgDGfUhrti9EmnKf5skVttO8Al/apjWnlHQv7N2xJlhwgIBcQ1V613REsIVWUrms8d+4oS80QHMKKGMAg5Y24b8AofRBOoxox1WbNI5i2bUEQM5cxQYGh/FzABGYuTDOYFUplT5X1cXXsRspjKxDBPZtsFMr9G05WE3tbdKx8/qL5h3tF1OvVkv/9uMfT8cOHUo9ayPl2+A+PkVQWtjkGmLuBgBhD3I9sV4kuVAWuPU//I//RACXQM1161T9Fx1C+0lnR+jkjQxf0hx929vfXlSrRHfv7e94u/ySeeJKyC5yw/cA1rZs3SYNNFhLXAMQnT7QdtqHrbbmAwfWPvolNmKKyuHMMRjEtA/gkOvDDsO2DDp2A2jcc8stAnBhmzNHWD/FIJyaTIcOHxLgycu6lYB1AnHRmqVQQktrwQDF7vTHGnOsv5cuDYs1TSov6xB/Vzp71ovDjzlkoG+00VWvdVBVCnaqUmxLZT1zBABKi7NZaynrxtbt29RnKoafv3A+gGIKXs3NqSK1i0MYrMDnBKgvLslXVYwos/C4n1L4U0lpqB2ZPcg8gmUKAKhnoarQLqtICyxWZBnwASoV86yemJxIi8uLqXNtVO+W1uCaTvXFaa46PCqVNId4fty0a3fxDMYHKDykuTk+rnWVsWet1fzt6NDhimUx6AfPAvyAfiITwGe4d2gIB7MdGRH+0zqRx4S/Gejy3sBzxoAf87/+bxyu0TYD6QIuM6MrAKLVNDkxJb1QfIoxoDhLb19f6u3rFTOVtVMvrl2NwkSAhNgHpjbamvybAlTLC4upvaU1ffrP/zz9h9/8jbR5U7/Y1YCZrJm88HV3RHsrqkBnWQnmLkxvWOnMXbW1rS39zM/+nJh/fA/WJmC/i44EkHjjvgz8YoE4FAow2PtEA4H8xJ/qD8B9kMT3zCD1IR9+7+cYPslcxj/wUz7rvYzHwRklV4OBN+7INHresEDDAg0LXN8WaACA1/f4Xje9cxBqzRE23b/5a7+W/uYzf5E29fUp6Gaj7up7rwf82TBshtg0scn2iX2cfMaGVyo36KTNzqTv/f7vT3tvv12abWg/lVZLqbyaJCBOkAXYYRaRTv1zgYGLgxcFOLEhI2VLp+O1Wjp6+IgCTIIIM5DoB1V43/XOR7RZE4shiyzDBoKpBtDG/bguxTuchsTnAcgIVgkifVoM6HGbRMpbA0CgeIMqBK6mw4ePpNv23q7giYAfVsXY2Lju29MTTDxV6CQVuZQUzAGC8BITT9WGmxTYusAF73sDykYTgMGBiMeF94cGh1L32i4Fd/VsQUBMi8ibLYE9CdhIdeWlsSolAbBUU6SaMLqNBGeMGtqDBG8AJ1wLG4s1UQodLsT9AVAInmgrQTO2x38YQ+wDiAjgAWB16969SlsyyMH9AVxgr1SrTUXQafDHlT2xBdfCN/kugZrBQjbmoyMjadPGjUXgZwAQ8A1/MpgWAVukquFLBZNyKSrCMh+wsXV8AB5IJ3canvSsJib02ahK2RFsmabmND4RKcAEwAaZuJ5YMdu3615Ou6QNgDL44OLSotIKCfYAJgcHh9K+O/fpmthBWngbQ9cPfzIrBgARYA3/C2ZeUxFYA0JiA2zjNvBZbMZ1mKuu2guQ3dHeKnCXNsGkAjAzc4bxxwaMMwBAaL1RdXW9gBw0tpZqV6oVmj1MHwsmVX+//I0Aiuvhm06pItBlrqlQS07hxSlpq7UWYby4UrFSLzvXKnUTcIpiRieOHFagLTAU3cWhQc17+ordsRvjhs4gbFenhMLuBKgm7f3yyGX5CWwzqrXSfwG5q6sCAG+//XYxf7gnawFzwVWLYfLSL+uq0Rd8FjvTJr7jwFTVXVuv6Dn+ysc+lk4dO5r6VBACkCAOT5Qen4vKGOS4ej02AEjKfTCbIg0Y0ACdRCquT03PSPtz901XQH/sjd9u7NsQgF+1KR08dDDdceedxTg9/fTTAuy9/mF3/NtrAPcDqFM6cwVApCQA0Ac4TsVnXXflV0B0bOKiMNhYxZHmWWuD/cn3uI7BLhrE70qPzGnxzGvGRoAVByqzs+nmPbcUbDuNNQWKsAkM0ZERXbe+qAZzmGuK6b2alK7KdwwWDV0aEghkFhDgKQCg2EKtrZo/XI8DhJVasMIZL7EC83oFWw2Qjff3P/usgCW+T5V3fFt6eNJVjCI8zFvaib8CoEmvciE0JEcuxWGG0xBpNzbgxdrDeAushO06Pibwm3/zkvwD1Z1b2/QTDVbmB+nJFNFYrC0VldVVpX7NGt0fX42q9Z1FQSYYf/fec09R1ZznwL59d+rzpNnTZmzL2okPwQAWGJrTzl08hHYJsIelh3RFhrAM5mAzsgY4jNIhlqr1xvyo/4+vAcYFkzPAvnrWl58Fuo8A0dU0PTMtW7FWkyp/80179AxjPksmoK011pZcNMfPLAFEudCOQSZ+sgTTB/Y7TWiszs6lT/zWb6Wjhw+nyzldG/kMrQGlJGAxGN2h/wdozPrB+LJ2cADCT54LS7VaWtfTIwCQA1NSkPE/g1Vmv103m9Q30RGn+2LTYIoG+Ofnu0E++4JtZ5/gJ89ZDmzwO8lHtLcXxW5csKOeYVrP1jYQWA9E+u9uw5voVuMrDQs0LNCwQMMCX+cWaACAX+cD1GjeFWaJNqw5LYJ//8kf/VH6s0/9UWrLGicEegBETmeoZw6+mh3ZgBOwEuxYsF8b9gwAsnGFPUOq4z/8yIfTffc/oDQX3ucEnbQZGAkEC2zKtUHLBTUIhpxKCeNJLIs6kW70/HZu31GIrQeoVZLgOClO3ly7IiWbNQLXt7/97QpWCf67e9ammZlpBfZswgEA6T+Bl4Lsudl04MDLAn0EuGRBcAWLrW3pqaf3Sz8Kuwq8XFlWoEsgumXL1oKNRWBO+wFaYJfwUqCsasOhD0f7XL3Y6SOMAaAU4ODVAdClwaG0rnttAXZwPTPlrMfmE28zCQG/aDtjPTczk2anJ9MXvvB56UhZG6dvY19RgRGtOYJ2AiRejO2z+5/Ngv8dGnM05+gvYAkVWQGGGCfsh/YjRV6o8kzgxYv701YqL+/asUvcDm/QDV7BbBIDMW/qzZ7EDt70rwCOXrygIgAGBT12BKEANwSy2NBMAABA9LOw9dzsjKpAPvfs/jQzM5sBrovyDYJ86Vbdc08RBPMdgmKAMlXVrFYE4E5OTQvIwk7e/NcDgPTVBS6wCT5oIJZCDfiGmUfcm7RuPgf4Qf8d/MNYxceef/45pUUuL9WUJmh7MvZKJctan9ip0AvMQTftxCZcVyBma7P8H78EFMDXAChoDyw4fBU2UqSRVxQswbjcvLk/tXV0pGm03aamgj2UU7QdhPFZxksM3MxydDEGrycq0LFKBd3WzByOeUFfBBYhSZkrI44Mk5JN8ZIAzynAMTV2OQC0TIMh5bWre63mL9emTaSNKgU4F0mgjxQL6u5am3rWrdc6Qbvw37237ZUgP4EgbJsjx44KkKo0ByggPcfWVrUD4JXiKswlMc6y7hx9w3doNwG806+xET7jgjW/8au/mg48/2zamCttGwAEEPJawLX8fv0aLFbuzEzqaOvQ+mE9L1IFYYB9+MMfSbCnqQrM2gkTkXvTVtYcADAqYPP3I6TZAtBnJhuHJAYAbTN8zOw9bMs82rljh1hzjC/zhbE2S5U28x7+DBMv5BOmIpU2M3XQvmturopZTR/wTRUB6elRW7DB/v37VTE2ZBkCEAQ80zxpb0/HT51K23fuKtIyAaAAscxiBXjkJU3BzPRhHGgHzLimSjlNTVwpssGzimeRDmPKUexldDSYi8H0alIqdzDemXtL0gBl/Hnm0AcOZmDEmVVHm++9777UtbYrGJUjI6Hh196Rgf4AObkmf8dOnse2G/p6tJ+DAdof/lcVgw1wkjR2pQCruE2bDsq4P+1hLEh7Z+0GAAT4JqV96NJgWloJaQB87qUXXhQz0lXYWQeY+wYbGfPb9u4t/PnUiROaN88+uz999tFH5RNch354nlvbkLZICkNAWsiDMCdJmQVAo58GBWHQFodmmdElULDuJaYfRbxgOWbgD4aeP+dnBNdlHQDIue322yWpANgabFb2Jq0Csf2cMUDkwlo6kKBSS56Hnot6pqCpuLAQUhdz83EQt7SUPv6xX05HDx0OgK9gC8Yaj5RI1tnIactl7T1YZwUilSvq19h4ZD7wrPnBH/pnaU1naH1ilzgMSgWz/Ebe43rPYvBXe5Q6X6lnBdq/WJuxuWQ3Wlt18Iff82++a3a7Wepmlfpa2ofWpRj7cMa+Yx/xHu5GHp9G3xsWaFigYYHr1QINAPB6HdnrpF/ejFy9KeH3Jx97LH3iN34trea0GEAcNqIG0t7QBqZcEvgDEMEGmJe+R0CStcsEBtWW03vf/770nve9X8AZ7xG1IoKNePpzzz0XzKxs9yKAW15WKiVAFBtggnJrlxGwc+q+aeMmBY5s7EiBfeH5FwSw8B8bNTZ3TjWCtcCGjwAPkZ7ayrJ+8n2Jjq9dq3Zrw5/TK6lAu3dvVMl0u2AvEWg/+dQzYrfxFQIRa/0QPAFoGtgi6GbjSPsGBjZnxksUKYEDQWAH6GHGGJ9lA8oLdpjF8w1mBUgymNZQpTcDD4wpATBBpNPk+D6BK4H/U089JSAvwJyy2INdne0Cie6+5964Rykp9Yl2I17P553WSh/oPwBr99ruzIIKm/BCgH7L1i0aQ4ABgEACqRcPvJTu3LcvLSwt6m+274GXDqR77rpXYv9srp16plTB7u4Qn8/agKQrw4RkLA32kSZ28MBL6eabbyrAF9sHXSlpNnV3F5p8BE6kNxL8AwLB0FjX3ZVOAyJs36HAEKDEWlX417bt29PWbVtlw4X5RfkJgQJzBObJwuKSqvHie6HrFbag3TAAaa9ZBE7FBmBBGxAAHNqlAwsYmvg5fsh7Tpmjf670iH/Brrn3nntVmEJjkisuOz0ZG0QqXbBL8EOuZ9/FFwARSN0GhAEI4D1E+pkzqp7M/YeGZVcB84xcqZTOnD6ruUSfYKhQwGVuYaEAAM244N4Gux1AWTstmJNoY60qRQ7fJ2VeQHAdIxZ/jDTnYPAEOATImhk9y0tpZPBC2rShN9JqV2ryQQq90D7sffrMaQET3E/am61xb9K2B/oH0kD/FjHFaDcFU1gbABJg6MDQBKwBEORQAlDFGmxFtfBEZeBppQID0Br8BHjhmk4jE1gDKFguSUKA+fX7//E/ps/81z9P/XXgvoDXnH5vwO21AMDurm5pqcI8ps20i4rrP/IjP6LU3DMwO7fv0HjipwA0tM1FBziIOXnqZDBSc6obBWUADRlyA1C0CdBNAXapVIDYVN3GJ1m7DPa6va4iLX/MPsJnPEcZAworUeGdF4Ax85I1mLHDRoz5XXffpfekGZkPUHRAs1xLFwG0NnCYE59Xujep3ZkBR39pj7XouA/vifG3tJRKqytpcnxcPi8WItVtT0SRkGCqrqpvTtFFh218PAqSqPpsU0XFqPBj5iLrL2mrfB5NPO599tw52RPgGBvjk/2kllKYpVwRE11VfHNqOO1T4R0YZ0pTjWI6/M54MBZijHE4dCmKvIhtJOBoXM8l/s3zSGMBAArQVSql82cC6EefkTWyfU27xo3nBaxYgEnuzRrH2sFYWRoB27PWvPD882J1P/nkE2lifCwX9FmnMXKa5dVAjEEVrf85NRf6HM9vH/qI4a+1byVrWkYF+yvrfQCIBnIpgFQjizbBgg72F7bBxtiTvQxrGvuKzVsGsmzHfKzdFEmiWFJTSzD76hi4fj5hOP7ml993yi1/k4YwByqw92CeLS+nv/6rv0q//59+TwVAgr2IPmOkNQdzOOYqTD/GExYn4wk7kTV2YGBL2nPrremee+4tZCX4DGPK89Rrip8b18lW9U11A/t5v8q4M0bWsMYX8F8+w1oE4Mf6wBjwnMM/AIfNPvf3fT0DgPZlH6baJw0+1rMQvba5Mz4QfFOda3ypYYGGBRoWaFjg69YCDQDw63ZoGg0zEOHAwoG0GSkXzp5N/8tHfzzVFhe1iXcFRTZIbwT8i6p1AQCKAQiLp9j5rMRJbAY42KSTZvbNH/pQ6uwija850n8IMhcX0hceeyy9853vLMAPNlUOGgBSSKFiY0eARSAFYHHsyDEFcbfcvKdIQeM7MKzuuOMOgVH0w5VZCYhcYZTNHxvy5RpVImsCMCIwpLptVVX/CP7Y4J85G9pgFGnwhq5cqog5cOLUKbEkoq3BbOMzLiwhLUR0EFdXxYQhuAQAFCNCGkBCixTUEGDBQDRQ5ECHzSsBWv1JNN89d/asKi82ZeCBwB67sNF16h1jw0bW16eisgXnCURgsAwODYoJtal/k9J2aStpUJdHL0vTzMLvgJ5mxBDkbsyBt/yqqSrACxCNIAVAgmCZdDRSDG/Zs0ebbaVsNcUJ+umTp1P/xv4C3OI9szWpMuzUboEqtVo6eSIE/51Cil4d6cs37d4lW7KBp6+MJWAan+V6BAKwarABtsHPojprU1rb1akUdF5bt23TuASAUU4nTp5U0QnAkmBl1eR/He2RFg1bSGmXteUijcvBA9fhXtgaQELFUDIT7oknnlDFXzQkeY9AkOs/9+xz6Z3veEekhi9HlVfuRwVq7C3AoblZ1XQBFAguCTwB0AGJASoI4M2+MmBCX5WmNzmpawKy0CYAHVJbYQDydwBTAn8HNKQ+8jvgnJlegLO8p0rJsLSoZgmQl9l22JHv8xnmmplxkfIZqdIWXadPzInLI8Np/fpeAXHE206Jt1amU92YUxv6NkgoUEDB8mI6evBA2pIrCMNEPHL0iIA6QBCCbtIjPX8ExnJIsZo01zrXdKauNWsFONA+bIj2JMVnYGWyzrjwAescGmv4kti+HQBASCYCOszLl/iP/uCH9JU2Agx6rjOW3BxNR+b4//3Hf5z+3z/909S/cWMBQHBNvo8PO132tQDAzg7ALhiAkaII6AeA/6M/9mMCqCkKsWHjpgBNctEExhCfZq7TLxhvAIAam+ZmgTuq7roMwzR09Gh7vQwBhzIUWoLBRxEMwLtCey+vgbyHj+GnrE3YhM/QPzHhhodVoRYGILbi78xffBgfwYcOHz2iVH58Qpqfg5HirfTZ1ZQujYyk9b0hqcA1JMVgPcms1SUmMindmYFstuoqTMQVqkSPR6GLapPuc+rUabE+9SqX1DdX12b+DF0a1udJ7SRNlWrQPE/EKl9cEhjIdahgi92PnTiudRFwhzXDmqsAmFWeaVlD1IAO7ZWMAqzxSlW2dzEmA7KAbVrbZmZCc3U10h6l70k1bop4LC4IQIXhynOZgkXHjx5Lu3ftEqsSP2DNd6Vq/N/AOWMB2xl782+eqRyeUfgKO/IdgNs2UtozM9/tN5jmwwCvCZ7H9YckpEoD1rJ+M+dwYbG5VlORts18NCjoPU2w5cqpo7tLfafdjBl+zE/Gy30xm4/P+6XvU2E8v+Hnej2bi/mi1GH0NbPv5BpZMV9z0RCeTe1t7Zo7k+h3on179lx69NHPSC8X7VzSrenf+vU9mpeWTEEOBTvhO6y/d9y5T2nCrDVUDucllmFLq3yCOevDQe+RbuSdrrNU8Bns5D2As0d86BRV59dFhfCc3cFnrshRhH6kDkqWl2VS5jDj72I4/O49qRmH3u9dfcDO2PhQ80Yen0bfGxZoWKBhgevVAg0A8Hod2eukX2xErMkkYCczyxRQzcyk7/vvv0un1gBGBBpsiMzk8Ennq5miHgDkewquc9lOGIACHpXqW0ut7W2qpPedH/5I6swC5pyMt+ST+8cffzzdd//9BVijCpGwrhYWQvi9r1cbOL6DdEUAACAASURBVAIcfrrKJKDBww8+XAjt01YYLQTBG7MoPe3gWvxUWlxmCISC0JW0XoKd3l6KFCBsH1pkgA2T01MKtgia2cTz99gYLiqIcroTH+d9QAKuRdAHkEMAzLXQLCPYBjCkAiRspxJMgHIAYgSaBq3ERsn6Ye4zfSMAdMGWw4cOimHGd/ks9zXbDwCUIIigwekqMAAfeOAB/R5ai0up2lRJwyPDaXh4JO3cuUvWgElFAEJASJBEdVP6r9PtUojFjwwPR2pkti2gy+c+9zlpA+oUvqVZABHtomotQb1A5bo0dGwHG4X0NAd2+CjXJ41PrBaCNg3RqtiTBHi8h3/AjDlw4EUFT9Z2w98J0mk7aduMjZlUfIa2vO1tbytsi5/yPuNCyjAMU1KwGBP07tBsU1EJNMVKpXTy5CmBZ4CiAbiE6L+ZSWYaOS2S8bK+GNfhXgTTgBoCsZZCt4o+0QalBmueVtQPWIi33roninOUIzUdBqABQK7P9/ERwCraht2cJubiDLSXMWf++3P4IX1FKw6fcnVe+Wq1KtAUVp709DLAgt25H/fR2pLT+/m+qiXnwjUEuKRZCQDK6VJ8BrvQDqVkLpP+V0rnz57N+nFRTZH5BdiH/zpYwz+wT9eargzGLisF9sxJUlG3a74LxBu9rDnB3I+iNktKixSriVTZ7FNKl0ZPUPqTAdqzzsD2IzXWFV+xP+shfszcVxXdXCwogs9gHRmcpV8caLjoCqCg+4/mHf3p6urUd/7kU59Kf/YnfyINQ16skwJC8hy3VuhrAYCtzQADMT4csrDetra1p5/8qX8hIOjMubOqQKtDjeU41MC2ZhoDipw4cVzrjlmmL77wolLMI70/NFQJpOvXmkKyYSWYzcw3B9depwAJ8Qn6BYiETfA5fAM78DvAidnKzHvWBNqG78tXsx4fdmGeGUiX3l6lqrEF5HUKKddwKh/+wHyjD54XxfqCRAQ2qy2lmakptT3A/5SOHj0mfwS0nJqZFlDplP3Z2bk0Nzuvtb21rUXMUwoC4V+kAJMKCtvRBajwdRUB2batYEXDCIyUz7JYmZeyLh/9NVOUPgDsk6Zs1hI2wC78t2VgQAdO506fzpXDF8Qgw4dpC4cv2J0+ABbGQVGTDo12wXRua1eRHzPCGSu0RfENrs94qxBSBjO5t9OSr4BorA6r6itrIeNj9lV9Sq8BQYMljEkcfEQxHK3xerYt59TlANr9eQprcW0Ok2AAb+zfJF+E6bu2Z52q9BosrwdduI+eoZmBZwDQB2sGAetIflcBhKErGJ/LgoN11bp1MJUhRJiaFKnpXNOhPRBzBnCT8Th27KgOpPCTgS0D0pdkTcGetJ0xUIXZsVhbOWhiPjJPDEq5Yjx/5znC2ISGpCHM62TD+iV2g3Wc5wr+IU3TvB/BNn7mcUnerwf4zBTEfvinf9oveY9r+nnhA/H6371m+2DW1+F93qs/eP8Su9X4eMMCDQs0LNCwwNe5BRoA4Nf5ADWa9+oWKK+upn/6/d+bJkZHBQASLLDp4d/SlbrWzrjucgKLVqPgAN8DtGHTK8ZLTuaViP/KSpqdn0u333FH+t7v+36l1nZ2daXBi4NpcX5OLAXpLsFI6u7W9wkgCGTY6BKA3X7nHfqd/xxQq6DByKhSZupPZmnP4KWhgk2njXoW2GdDD7ONAIziH1yLoIXvEPzAhEO3TimUiHHn4hEAP7fddpuCuAj8kwA9NJVgaiBkj834XjCwIiC2LiIsCQC3EMuPCrdK4SQYKgezDuaNqhdngMtpWACDwQoLEJMXdoCRsefWvRovfuca2ItiBlQm9gbVQQygJGCUx1bMhhTi8diLoiVcn9QobEI6GUG22SbNTSFqz9Duf2a/ADZgB1KTsO8xtMRu3asg3UET7A5AN4JOwFqAQaUILyyoCACfI3izvhZtJmhCn81FB7AvgCNBFKAj/eD76EwePHSoYPQ5NZefgJ3vete7FAA6tZG2oylGFWiDCQrsSmVdk6ArQBIKvUS6IUEnGluRzhlVjWGGEYTBAKlUApgQeNQTrEVsyFzivvg2YJ/TubkObUM3kgAf/TvnvQOCUx04/CHYTKQs33fvPeCMReVcAEBXIwSM4oXPAZ4AYnIPByUElvi62TC0jffoN6AZRTxgC5mxZgCTvwN2cB0FohnY9jxzoF8qYYOKQEX8xOAyfcdvCdQdfOEX/GeGMemfTZVSunjxgnQFYdIptXhpST6MLc14WlpcVqr2Aw88qHswxvx34MWX0gP33y/GH9pipK0T6MNspA9mHmIfF+owU0RjqjT1CAC5V5GGmNlXKsTS2ytABT05rse4MI88pk4/pT3McRVuGBlJrS3BAHTAjt0FerW3pUuXhtJnP/NoeuHZ51Vp2kEj7VS10sxaqw8utY5lsNgsT0BMWESA9mL4UYSkWk3/8qd/WqzcKdq6vifWAgW7qSgqFHO5ltBSxUfNXj196nTasX17kX5JNezpqWAkEmTTP9JH9+y5JXTJBIyf1N8YXwJyr6doC3Jds5CZv/W/k0JvMJn24EdKT86saPyS+ypAh8VGNev2kJqAcX7+3Dml7wNa+fDFAKNZQbzvdD3ew76MCRp+9J91i7lLu6kIfPnyqOanWMWZicvBQ7BjV9PQ4CX5cEtbS4DCs7NRaRbgPktb0B76RZ+wTRRMKetghcIsKmRSDf1P2G3Y1CADtuJQhD4L1B6JNF98kzkOuMRn5mdn06GDLwtU5fv8nT5s6u9PPTDNqlV9nsq+XJs2AgAyT48cOqyDBOQfACyZE5YJ8LUMYjD345kX84RXMOUAugIA5kWbxHRvCtCb6+Fz9LP++/X7CvYH9b+zN+A6HK7xc8vWrWn7ju1K493Uvzm1t3WIia+CIgBgmYX3evs8a4R+0ef0h1evo3v1X8wA1JpbivRgySPkq+hqOWtY/y7B6F0oDuewrQ9ieGbKqzPAiG2DqR2FYvAhax/jd2b8ycfyfLaP2L5mpumwLo/Z69nmy/m7GZN+Bvmnn/+0x0Cu/cPPJ69lZtxp35iLuRSHf/nA0M8Q5j/Pah9EAdSbTWm/dUrv6+1fv5x+N77bsEDDAg0LNCxwY1ugAQDe2OP/lu49AOA//9EfSefPnFEARGDLBtQpra/XObNOlHZBZcKONUUQ5CIgbK4JIKjW2Lm2K/39v/+NIgkiak1wN5CBOPS3CEIBK9jIsUlUmuHCgoAYqqEa/KOgCC82xTAXYK7Vg1q05+ixY2KdCTArk1oYu3I2pARU3IcNqdkHbDwJngDB2JhzX4IMQJ/YdA6FblMW3yboA9SbJ31ybk72c9DDvUj5IbWN+ytoWokKn5eGI8Blk0oRi472tkSAzfVg0MF+4X4EAAbexPjYskVBJMCPT69PnjqVWts6xCYIRgxslDGliML0U1CSN9T8G1YH9yUwVbApjaMkzbMLFy/mFL8AS3lFdeconoB98Q2C3KZqs5hwW7duSakUVZHp+4svvJBuv+12BagGiACEYephK1IueTn1ZuTyiIL5UiW0kRgXbAdjZnY6xORhywGUcu8Tx46n97znPUV6F8HTc8+/ILCzngHCGAOmobMXrJ5godIHKkTzPi9VaBWwUBKAh30B1Og+n4UBiO8SfFMAg2sBCMEsi3FISkMF5HElR67rQIaf2Nyad9iRvgOIEtA2V5tTc7VJKXqMy9/+7d+qbQAUaKs59Y6qu4MXL8rPKI4CSEJb0bUCmIqAeUFjD0ht5iiBFZ9VxV4ArFyIxkU+utZ2pxq6e1RCZYyamgrBf/qBTy4tL0Z1zDwG2NGi+hQSgO3G32iriwU4KAX8DNuV5W9cz8VSsMXyEkypVWmo8bnBi0Nagwz6kw7PfAjgu6pDgvvuu78A9rjmSy+gAXmLmIwAfzB8GW8OGBwAsx5gUwBArxO0d3xiPG1G37AUjA0VM6KaObqDpO2vrKhARIBFcUiAPxN8RsXuWE+sNbWmMyplw950ZeCJHMgDHAMA4gtIEyA/8NQTT6a//uxfp43okWbWCG03UIqPvR4ACFDNOGILUtEBM/HZn/35n5NvkAIMgE1jAWKYu9a0QwKgtbmazp6+kvKKLzHnbskpwWZrnTtzVmOBfWA6AWr19m1IJ0+fKtiTgL0+YMCXALrQtGSsXXyGv6utkiVYURESA4DMF4J7p37zOewmvdZsHxh5rujL3DkFuDYQxaMMgDlVzwdJjInTzvkc60ywEifS1OR4OpU1EElD57OwodGOY9wpAsVYAjTgg7RpeOTylYOotKpnG4CdAH1AWta8ySgsQt9hwmI7xod+U2Gd5xnXxw9Y7/qztintWlwILTOKoZiNh01Yozg8oP/btmyVL50/dzbdc8/dRdV6z3eN00IATxQkYS7yrPyL//pptQcbKSUyPwsM9nntqgdyxIbKhTb4uwEWgzusAbxYY7y+8wzhcwDEoY0bTDoDOQIThX2V03wGyLB997p1ac+eW3VIs3NXVK+GkcvhU4BNqgokMNWVf19tn1Ko9105Y3nFRzmQEv72WgDgFQnAL75NydBfnU6gDHcFUhRxsE63EDvjE3ouk7ath3Q8pw0As945ldVFcKhYLG3a+XmNq6/BYRTrhQ/QtK/IrDYfGLzePu7L/bsZlQYdfV8/B7zPEkjuytTZP+rvXQ8uG1j0msDaz3OLtYL9qVnD2NasPa8RtuONzo78cse18f2GBRoWaFigYYFXt0ADAGx4x1vWAgCA/+5j/yY98+ST2lwCAhBwAMRpX5qLYbxWBwme2eDNTM8omJCun06egykgwX7SjkkPam1J3/Zt3562bN2WuteFLhngDhta2Gxs7Hbt3q3vsaE1wwYGIJu8td1rFeQ78GCzC4uBQEFV/VYjlZJN4fMvvCAWhwLonGLEhtAAIAFdnDIHO4G+AjQC5HmjSsDHRpwUQYJG0gq9mVX6Y6Ws9GmCfKdPOnAC+CHVj6CINEfuy4uUQu4rht3YaLo8cqlgFhFUA3A5SHYBC4ADwE8CbO4rdmK5rJShsfHJtDkzID1m2BImIUCKAwIDMASm9L0eAGQMAWBh0jiFykCPN9VKNwJEa4LV1KoKvps2bUzlarAcGHfYarfuoTrtkpgwlaw9tTC/IJCTNDQFJxkMJV1zbGIsTc9Oa3xpN8Ht8KVhtRHNMVWszPeGIQmrzxWRYQ+9dOBA2rErNACvgLZNAkFhw9UzpgBJAQbtF4zr4jIpwEsC9kjzUxVGAkzE+S9e1L2VipmZTi4oAeuyqamaSqmmgje0HZaQAVfGhzGGtQiQxfiFL1V1L8CBNe1r0vLisoADABKKLwDsMS8MGDH273//+xTwAKJiZ9iQ3If0MdpLgC3W6+Cg5pD9HD9jPtMHg4K0KbToUuqisnOJghdJwZVBd77Hf1NTGRBrjZR3MzW4phg4pM+q4ndUfHXxAOYI94mU+l59l2vzPYAIF3mYGB9NZ8+dTpcvD6fbbrtdgAj6ityH+QaAz30c5JGaCaBEilww9tBeHEz9mwdkAwAuDgewJYzApuYmzVf6H9qNHZFymNssMKmzIzW1Btt5fGxM4At6a6xL9G/o4qB8WcWBVkOf73I+QBB5tESRnuFi3jC/ZudmNO4UHOGggbF2ij4+vXlgc5qenkp/8sefSp/6o08J/PHcNRPRlV4NyNA+B9Ze42TzNZ2qGg2YEBVLWe9KYgBS0GJElXg36X201MzMU4ohAPjiQhoZvlTowNGOo0eOFFqSrKtjo2NaG5mbzGP8ExBp37670pqutQIc8VMDgDoIWVmRDzstmLnpPvF3BeelssaKlGUD9Iw7a7BBDK7LWiC28spK0qFBW1ukkTe3pLGRkUIuAFs5Fd2gADayP/Jv9PY42OAZRzEWWJqnT1MEaLvW3XkOj44elQYiY8YzwJqqAVrh64Cq3TpAQMuW6wEW6xmUgbKZqag0jO+xNmzdvk1rNt9hDgRjtabUfgA6gH2nXLt4CoAf9mHdU/t4Ro9PqPqytVCPHz+mgxhsY61G+kuVa/rx5JNPar1h3JFbQPsPMNtV4v0seTXGmNcCnuHMJz8X4hnGMyFSKM3YKvYMeb00C1D+CwMys9doI+suY480CGzym2+5WencVw6tYIzH3AQs9jPU/u914dX2JwbXXg3DC7bea8F/WSHk1W4g/PCVV69nCHovUA96+iBSNlPKftjP8/9aACzPIeYf/njT7gACLc/CvqqeUWcbuck+4PxqblLtO/XPHc8/z1t+2jf8k+85zdZgHe+xvtBnp6PzXOa5yPzCVvS3/mDPgJ/t6L7aJ7+afW9cu2GBhgUaFmhY4Ma0QAMAvDHH/broNQDgp/7w9yVGT6BmnSaCbG+ert5UfVHHszYTLC9VX6yGoDfRsr67WlJ6GnAg6Xb/+Lv+u3TX3fcoAKKqqtlggHwEOwJAFheKzaIDYv5GG3X6n0/RuT5BjoKh1ki/ZXMI+AAABIsDQCAAndhsKohE7L+vL+shxgaa/wDgCNoIdAEJuB7BNdd76smnEulsZvTxmdmZ6VSqLUtcneCRAI7NK9+jIAbMBWtPEZjSB4I6rkHbAElhd5EuzXfQYIL5YKF8g1f16S4WpOYaAGBDwyOpf3MwYHjRBtK6AE+8ua4PlDhJJ5h0cAJjCB0qGIAWvncfCdIIfjf390uMHlCEAJdql1Syvf+B+1VFuWNNu8TvCVS5BimNSwuL6i8I8KkTJxW8AXQBFANkAQ7BTupat1b6WGYlYkcYSDDZtOHPKY+MH2wItA0NpgA8vHzokL4PQGPNJ/qG/emnAVCxUUolAbCMvbTalpZTqRzaaNJF27Yjj2+kW+GT+AXXBjwhHXh4+JLaRTuXlxZTtUyBkmW1DcCR6zrdkGswFgCOjAVAAf3AptgDoGlmelZ95P6AKsw9AHJraAEkPfLII7onTBv6wH0B7AC+8AECa7fXTEj7PGPAv4tU9JwmyOfXru1WJVWAGKcAAwxEQLUiwAaABL3K+uAbX8b/YSmuUkAjp25aOkDpifPzGgOYq/4dYIN+Aq4EyFNLLa1N6fz5c9JU68pp36wLx08cl3adtAJzBWP8AravgskUQP/58xdSP1qGGfyCwTk2HkwRsf0yc+zihQtpYPOAwDyux3iQpr9uQ68AM6WUZxAF/52bpaoraZZz8nlYeoAdrHMAKow/xR8ooDI4GNVSVWW4rU33pq8AfXzOxWxOnjqtv8l3lpfSn/3pf0n/+Q/+UPOrHgCkfYyvK8M6wL0WANizvld2wIcBS0j75fv/8qf/VWprb5dG3rqenmI9pZ34NWAd4FOiMNKFCxpPAXxzcwKiWeukszo6WqTXsqZgP2wHEP7Agw8lMsgpPKKUZ0BhVc6NYB8GoAFA2oQvBuvtSjoplaQ9xnwX8J9+G/AElPV6yBwGRFb6LPp+C/NpfBQd0fbQaFyKecwYsBZwT8aB67oiPADe5NSknhkC9Gq1NHzp0hWdx9qy1gg+v5yLw8D+DsZngN2AqkoBluRDsG8FqGddTIqn8Exg3aAtAIA70IOtRXGBixkYDwbxkgoZbd2ypQDImYu0T1qGpbLWDaUk50rJPevWycb4LwAg/QMgot3MEVWCX1iQTbAdPxlbwG3pCmbmOzZ6hRxEHRjlQzF+qiBWPlwzoBSMNYBe0p5DckDPeWuq5XRhbEMhJeQGaAf3A9DFl7Zu257W9/UFaJ3T27XOlFLxTJbmo9jXwZqrB3f492uxvAwAXr1nMWTndN1XTwB+7W3eawGLV4NQKjiSbWPfjtTfYAh+URszqBo+RgGoYOSz9rBOWQPRh5Xy5bpnpX//u9io1t/LYKDHJvwkLFz0O2di4If4On7BmsKa5+cQPuJCZvjEtfp2NQBcD6TW3/PvwgaNezQs0LBAwwINC9xYFmgAgDfWeF9XvQUAfOoLn0v/9uMfV6DmaqkE6E4xeT0A0Bv3YLx1iZWhjV45NudUkZVWWlOTWFQf+tZvS3fedZeYE+z0nZbIxpHUSFhU+h66QjkoICCwEHp9EQk+B6DGZtjsCacoAQACphgIMQDIAFpTyWmzi/MLCmAIjAnsrMcEsDE/P6drP/P00+n++yP90BtyQK+R4aE0OhJBJm2GoUIgTkAG22ddz3oBAHzPDBX6cu999ykgBFxxGicMOja+LlrhQBkghkAKcIdNs1kUsCLOnj1XaCD6VJy+wwQzU85gLm0EZHSlWOxrBqcrg9YzvegnAVhPN2DXUmqqVAUasJ1/7rnn0gMPPqhgbX5hPo1eHlWf6ScBKuMiXcjOznTo4MHUt763EDanH4ABBPMol6FjaB0txpQ2kiJbHzxgC+yza/cuafDRJ4AA2oG96K/TzGg3YBrBN2PgFCW+wxjzPuNM8Er6L/+HlSOGZS3rXIkBNyVfBDDkGlS9JABjzAislZpaWk1dnV1ifKlyagarXHUXUJkxpa/WSAP8JCDnGmh1iZVWLqfjx0+kfXfdVaRd0w8AWxiE1jx0+h22FmNTzKhIcQaYqw+aeI85zU8zfriPKyLbBrwHsMXY0y54Ldgelhrsxo6O9sziqyj4jIIPnam9vSOtLAfYA2iklMmsxUZ76bvZjyokktMvmeOAIwrey0k2dcELmJfEwzBSAZO5trX56DOaYGHjAO2PH4uCDcw5XjDhXPXXQCzXAISWtEFdVU/6sXnLZgEXAP60GbaqAKYMUgGqUMUTP+bzAE7YTynczc2akzB57WsuQHH67Bn10anwgNUwxyJNmgI/1fTE44+nf/fxj6etAwNfBGyQysn8NRDj4NmBML+bdan5wJjBrAM4KJXSz//8z6vaOvMQ23otwRa850JKc9MzSsGm3fgD6wCpou9973sLAAlfPn7yxCvSebl3f//mtLDIAUqT1mfuYUACppv050hjzqArvnEFYF7NjMSwt9f8wQtR/MXrOJp1zGEzf7CLtb5gIx48cCBt3tyv67KGMLcAnSnmQrVl2oD/WFeQNgKQUYiBz5NaOj42HpqeGYg5d/5c2r5jh76H37LGkh4scCOzHd0P0qj5HGtiR1tUhkazFF/imvggzzUAbtiH2IC0aXT60PUExIRlyoGQgVCup4rCy8vyS48zBwesgfQJoBO/Gx29rDni9SUY5+WiOrifr7TLB2S67jWKFFwN1mAPGGbINPB5Hz55b8DhAxIZPId4wcKVTATs5P5+zV8KdmAH7L1xUzzbDPiQ/i0ELAOAYr8pLTfWM7PRo13BtjOjTO/xv8wyr9+YGU571ezdnBJ8LQDwtTJ+38zmL0Bjg3xXoEb3iWtyAHg1uIntDawZBMS+/FuVqIeGioI4rBPYlc/Xj62v8Wba/Ua/49Rja8Ma5DTgx5j6ueyDDafge/9F3+kXayzzzfsYz0d/32up91/WFvS93mibG59rWKBhgYYFGhZoWODLtUADAPxyLdj4/tfMAgCAF06fTD/6wz+sQM0sDQIwse3yqe1rNdCnsErt6+pS2hsBkA/rCRLQ66k2N0tr7lu+9VvT3ffcq6ARwXo2e4AUBNDoG5G66nRFBRPlkja6BGuuKOq0JTaEMADZ/BpQcMAMIMPGGJDF4Jv1rNiAKt0wp2zRP75HoOWNKDpOMLvQd6OPCMVzf4JH9P0uDQ2pkiI/2fQCdBD0UOyEvgBgwOIgPTc2qgGIEkQRTMOwgZ0IAEcQw4v7K9WZKslZI8fsKTMg6QvXcz/3PxNAZ1T1jSIhBIfYhv6b9cj12HADmMGuc59hamJf+sUGnM9wD2+2z54+oxS7deiIZcYQ16RwwPreXo0PgAL3BBihvffce6+u4eIkBK686LOBDK4/MTGpCrTosLnqI2NkjTIXrhC7pFZLR44eFTjAmLr9MJT4LuCdwTcH+bQHMAB70cfQ9btYsPr4HRYgQa61xmA58j59nJwY1/cY1wAAW5UuSLDDdQngyZ9dmJ8TIxL/YHzrxc5hwaHHSL+D+bUsW2MfmIuANUwWrgnYtzYXHFHgmJmM2M0TyvON9oY+Xq0IFAEAzY5yoEy7aQ/vm8VHAMnfAXy4CSADbQI4iAAMRk4SAEj6elenwZHVND05JdaRgciLg4Dm6wT+IliPjegn4whLDLAZsIT+8R6AGvaUBmAN+Hc1DeWU72CPhMYY8wfgh/eUwtnSIu00fNo6jVGEZ1gMMKWJ6+ChpM85XR6GF6m/UeBnXVS6lfZYKadMb1ZlX+4psG96WkAq/olfsa5x77vvuVttYV3AfgCA9hMAGfpWMPbKZbHfqMJr9h/OIg2rNaHrB0D2zFNPpl/+17+UdmzdWiyxHl8XUHk9ABBGF9VQ+R4sQAaOdv3Mz/6cmKHSNV3XU1QsF4sog2oG+5lD2Jo1DH+HRcZY0if74YWLFySBQHuc3t3RAcDVLOARW/FZ+mvgQXp0rL9ZAsE6jJFaW9H15+dni+8w9zhIQCqAvzGXSI/dtHFToQ3JfKKwEGsLDFLGlfUsfg/WLjpyFIrAFvSfl4u2mHW0YdNG+QGsuKmJqdQOi7C5WX0DAGXtlm5iXk+pDu+xYJ1mjVbqZSn0YsuppNRabACYbtAdW/IsYo3Gb/nOxORkuvOufaH/OjMrENASEvSbMeL6AOgU6+C5iD8YCDEwpEJAaSUXJ8mHZqpszMFbFIow6Gdgxn0wcy4AqispqPXMKeZTtSnmLS/N+cz453dJY1weUyow6/LOXbs035EmsF4v409qvvX6LOuB/4udHUtoHAYAeqFhmQE/7kF7ggEWhyRuvycMn7/W67WAvHpmIGn9huVeEzi8Fk0wfzfKoVz9ivXbB6RSGryaDcf3JA1SVzWkTnrF+xaDbNiIKvV+/rMO4Xs8C/gMPuvnIO/XpxN/tTaZtMn38UFb/Zpl2Qf2XPSHeWj2LG0Suz4XjzGwbN+s91X7fv34ex7U+6/3rN5n8PnGq2GBhgUaFmhYoGGBr7QFGgDgV9qijev9nVkAALA2P5u+6yMfKYADBvAfFQAAIABJREFUNo5s1My6eD0GIJs1NqQAYTCh2klVVIpR7JgJEgC5FpeXBRZ984c+pNQxmAOkWAF+AQSwEYTdoMCrCDYIDlbFLnGAbUaQT43PnTmdWnIAwvfMjgOUcgoU77MRdIqoWWAABxQv6SDlt1JSsE//e3vWCxSYnZ2R3hpMizOnTgvg2bZtq1K92HALVFlZUdU+gmcANNJpAZTQKwMgCyC1pGp/MCUIfAgIYUGp+EAlClHwcpqo2WW2vfUQLSqPfYNdWRVbDt09Aldrs/F3gnqzwbxRBiQkTRdASUwimBAr6MctCHx0BebQXQvNJbSkYLYQnA9dvKhiFKQ+nzh+Iu3ctVMAJ6mG2JpN/vTMdPrGD35QAR+gZbW5STYF3KIKNGwrgM8oHDGdxkcn0qZNAQiZKQRQwt+xr4KfZiq11gQMYj9AIMaZsSMlF/9w2jpjbADC4v1mUABucW3aowCe6palAJgAsAR8d3ZqHGF+AorRpwGKv6wCInSnc+fP6n7cA7YSQT+f5V6k6XGNetYabMxv/MZvLNrE9xgn7rdj5660vLoicNzgO1VbYVbR7+aWVlVbFXCqYh2hF4WtpSPY2aX7W2PKRSzEAkKDMYPr2MS6e/iZRePpKwGoAUAYnjD7mLsU/xgbvaxiLNK5G76k+bC0tKhiJABg63v7UqnSnCpNAZq4AAljSX9gYWLzougMNhscFADo4Bb/J4AV67WUq2s3NSkFmKI79IVrwXIjFRMmlwBzNMYomDE9mVZqAXAKKF5ZSWfPnRVACzhgJh/jSFEFChXRflJLjx05qnT14aFLAu7NYoa5xL2ZI2MT47L5bVlPEpBNRYkyO6+p2iTWoCsDu+DQ2Ni45oC0A3OKNkAnrEnaik8/8YUvpI/90i+mXdtjzXPwajCSNdiggQPaegbgKKzrNZ0B/gOSZCYR68pPfPSjaj/josJGuQKwWai33HRzaNw1NaXhkRHptFqugLlKCqxYWFnLVbqKWccSwBEbAIqxjnNts5S5Bn6HD3BdgfUUG6ISPIw70pSzb1KFvbRaU1Vkg42wqdH9xEdnpqfToYOHBGqQ0hqHBhPyn53bd6ioxvETJ9PNe6LYE/dgzgrERndWhUYCIFcKvED1VbWVNYuDqkqpogrHtIvPWEKBNHwzSFl3WPsNYlmjj/T42tJCmpqYEIjEWNGPI4cPyydcUZvnzQf+2w/Ih3kBNMMw5MW6ShES7MTnYAvCDH3+uedDM7Grq1gLXfykYO9xoLQYdrGfIM+gasQZcGeMC8ZeTlU2kGZ2YD3brHjeu9BGXRVWnsWWsmAMdt90c3ro4bdLY9JVt+mTxxiGuwtKGQwTgAMgnDUdV9DgK2VgDygMQC+vcyy6Yq7KdwNoMpPVgKH1fV9r01RfDERzrO7DqsJe97pWteBXAwb5ZjmDgNdQAtSaLQCQOcRBSwajbG/WXeCp8MpX6gl6PPEnH8Zp7tcVtfIY03yea6xxjDdMZ/YKBlu/2htK98dgMgA2a7+1M5k7ZvUyhmYJO3Xe64XBXmvN+uDPgGc9wEiffOCHXfhuvX295/Oh11fbBo3rNyzQsEDDAg0L3FgWaACAN9Z4X1e9ZeO5prk5fcs3fVBsNgIaNpwEaqQsvZEUEgXngEODg2lt11oBgHH6HCevgHyAQIA+BGzf9M3fkt7xyCPSACQFs1SpisVkdpZZa+j+APrAQCAQ4sVnvNGLwKCWJsfGFPg5BcYMBr7DRtLvO4VJOlPDw9pUAwAuUlUvB/8EtQBngAxsSgFI0OiDJXLm9GkFonfccbvaAPNmfmFRrBuCUAAHvkP1UYIy3iNgK9J51U/SqdrT8y88LxF6AJ75hSWBAbycuroja9fxHvdyNUcCcNpNcMzmH1sDYlCMw4wsMVAmJxWgW3vO1+H7pGoC3mjzvbqSddxqAj9DB3JK+mSkwRHsnT1zVvpngEMwc1TYpKkpPfnEk2nfXfvSvffdL1YCwAKB8YlTJ+O+OfB2hdVn0O/bd2cBDoRW4lK6NHw5bd2yrWARoLWHHmF9OhB9XsjMGFhE1mkk0J0YjwIFRcVnGCRKhVxJLx94WUwm2CP1qVG0U36m1L1VAcj0H5F8vgsIgA24F0EVwCjAFb8fOnRQf4epimadWHRZm4s2A/hYpJ3POw1WaYKZPcP3YcdRxTdVmwQaA0QCDAJOAdwK8MvagANbtqo/gOn0A40xAr6BzWjHRdqXwWN8wnp/TgHGrwC1zaJwajefba5WNY9cgRlbA/SRWqiKx03VtGPHdukVkgpMP9AeA6hfu3Zdml1cFogNaOQUaAEsbW0CY7AndnFAhp2xvRkqFCG5dGn4Cqir9MSK/AgQilewTMrpzJlcpKe1LcCZleU0PXZZc5gAE4BlcSkqgEvGIAMGjDc+wppC0A5wxtiMXR5NDz3woKpT813Gh/m/fcf2AqyZnplJl0cvCxCUD1Uq6fyF80pprGf2Mh4wzwzOzM3Nq93Md6UurgI8zWSpANjPlfTCs/vTv/65nxEAWM+8YgzwGwL5NwIAyhasj60taXZuTlVqf+wnflxjANuMtWbdOqqURzqeQVjaOje/IP/zfegTtiJoV1ELFesoKaAXKIiOak6PV9pslmvwIUWkkAfIgk8JAM3BudatXDFc6zEg3xRaeV3yfdYbUrpZf1lfOeA4feZ0uu+++1Lv+l61B0CTdRbdRBh1hyhYsmdPAXbgc9gP9iXMM+tuGjyiL/ieQMJyRYzOhbkFsdP5DPeAVU56vdcC7MHY2kY+QGLeDA1eSEMXLwh045qqZj48LL1JnqGAPC+8+KLWRB9OMPd7+3rT5NSUKn/DykYnEBvwzGGdXt+zXutsPYPJgA/PZWnQAqjm6t5i62UQlL9rzcw6gP7JuHANzT18JhfXKGyTQZVcm7YouOVnPON/3wP3S+uUOb1AtWKKaGV9vmK/kA///NxRWnoueiHnKJhwAf4VKbKZmXvl6xlWUwGc2HrVpwA77fT1NmVXA4DF568SCXw9zcCrWX4GAL/4/lnzDqXS/CyyLXQYp4PPUoLBjP+JBF5ns/pDV77P3NKBST5YYTwM4ur6mYWHf7FmM795luN/Bttez0Zv9u9+ljDXAcrxLfY8PB+Yx96r+GDW7L76+7kP7qfkX+qB5wwWe430d7GTv2v7+nv1bMs327fG9xoWaFigYYGGBRoWeDULNADAhm+8pS1QSavpoz/+Y9IhWtPWprTH2tKy9HtI3XWVO2ulObqrPzdnI8bGD8YG6WawGpQ2lFkEUaGzmkbHx9K73v3u9A++8ztDQJ0iDNXmtLhUU+AFA5CgV0wH6eYQfFJleFEBXhRYqKh92lDCUltcFDsp0iGjyAdBLAE+bApYSWwGCdoIrNgc82/aTBVIrtHWFuL18/MLAs/u3LdPYCYBJowd+jY2HumgBIa0hffYqC6tBBjD95WGTCreIu1F3yiKcrBJLRgZzc0qDAGrCwBsJad/0h6uf+H8hbRt61a1z8wONMgAMQCGeC+q4q6IPfD8s/vTrXv2ZNBqWX8HwIFleM89d8tOTqHi52OPPVZUqyVVjbE6fuy4+gCjR9U1W9vSKtp2XWvTqZOn0n333S8dKJ3EC8SqKciFsbVpc7/et3g3qbAPPvRQIYxP32mvmIq37Q29rJx2BnA4g8bg+vU5GK2p0iQgkXWwzBTjdwNqLsYCaFZbWkrnzpxVwCE75/7CLmL877/3PvmRBOhbm2VHghUVCOGzC/MS4g9NpQWlLOIfAAK8R5EJAl5YLdgGIBI/GxjYkto71gg8wQ6AF9gXICoCa3TqKgJTXAiDucP40E6leG7uT4uA4OWK2r0wN6/iARv7NkgfLSqOUul1Ters7CqqZjM3sH9vbw+80rS6GgGhqz5TiAdmIPZC3xIbMs60h3tYK4350N7RJnvTV/4OM4mf2AHwhP8C7FsrQGVmdlbgZehutiXKQOMP9RWI6b9TPAFksImDugBXtssOSosrVwTscT2Yhw5sOVDA3wM0RWusSePCe9ife7Q1N6fJ0VGlUG7YuFH9mp6dEcsVRujZc+eK9G/YKIDBsABh7ak4zenT6e677xVYBVuJezA3AcgZP4MlJ7KWoYNKGFyw82Buwt3loILr0wf8hLUR21PwxpqiFL5hzCm8onldLqcXntuffvFn/1XavmVLYR8xhjLwyz3qgQP/zSwofINK0owj8wNwjTXrwuBg+p1PfjKVq1XpzsFEBvzDV+kXczXSR6+s4pIYyEUs8AXSbgH3PP9ou9cl2G3jE+OyJSCG/d0SC9gNW9I+FYZqbpZvCpxrCbYa34GlPT83X0g7BGtwWPMNcI7DnzNnzwrMVTGbcjnNzs2qj7SV67hqsNbiXHxGMgYZODGj3dIGZtrye1tLqxhcl0cuR1Gblhb5H2m7gKaxji8JjMWHfTiG/8Pg5lnU3NIkSQjm+Pp1Pfo8zGTug43RjATgM0ue9eDCufMJjUhV6G4P1iFgqoF70tZph1JkM/hR7wcG8jmUYS0Qu7OO1yagJCNmBVjE85KiIz6YYfbpkI2Dp1iTzYBsbW/TIQt+gx3wa1fzNlhs4MXyFV+Kdt612HL1myjDZ3/XG6vX7MNrpABfu52RAvxar69EP+s1Hr3uMsaslazJ+BXPX/zXWpv4nbIVshakQP2VlbwmB0O8vriIgTb8n+ectSCZhzwf8BueDwB/PCMNwpm1/Hc9jo37NSzQsEDDAg0LNCzw1bZAAwD8alu4cf2vqgU4eP6lX/zFdOTQQQGAE6OjqnzJxp9T6QIArKvAp2CkOJyPU1g2h4BIG3qDPWc9OlLIlLpSrSTYNA8//HD6zo98WAwbBORXy7BXQreKNErScUnTU+CSN90AAC6qAbcENpJ0Y2CurK6mF55/TtVhuSeBJsE3QZrYPNu3a+PLppZAmaCUYJKgZvduWEIBzhHIiIFyAn2+qEBLxDQ7Ny+GHuDHywcPpVtvjeqYTjkj0ATYJFhjU40tCKbYZLMJh+3ktDv+TtsAC0ihks4YBUiqlWDJlMpKuTVA4oq7BOK0n36YRcb9msrl9OLzz6Wbd+/WfbGh0olLq+npp59OO3fukA2wFdVK+QwAHUCIwKyFhbRt6zYFwGzkST3l1B6wiUCPQgtPPPGEqjbTVgAp6/3A2iLA2HvbbQV4gl88+uij6R3veId018RWy0AY4C6gDC+l+6LtVltO59AW69/0Cr0iaX/lVD8zBpzOBwOIseYFENza1Jz+9v/7m/Tud79blVvN+oIxBtvxvnvvlW/CAqTtMNsAHhiLmemptDw/Lz9Dsw37ks4GOwtfgeHJGN5yyx5VsOb7MFmpXry+pzeKt8DmqAR7D79ivJ12xFi56nJ9ME9f8AHSDMsE+di1VNK8AzDoz1prgOZDl4bEpiQgF8BZrog5NTYCi7EvpfIKGvr6G76Fr8h3SX8FgDxzJvQVYY+gX5cLyrjSKML8MFYZf8DugS1bVFQEMIS5NDU9JVar0vRg1FUqCT24KNpRShUAQBWjORuHBrm4AGPPOGJrfJ02Me4AgCrGoTlHBeXQbXNVbuY6Y6VCIzkdW3NteVnrg7Q7Ozoi5XR+Pp0/c0Z9kj4nRRbmZsVWe8973iO7YjfmBO245eabxaoymHLm7DlVUoaJ7Mqx3IO1wcA5n2UtIcWfNvM+gBDjDKBSphJySpoLgCQC51ZWQt9ubr4AqgiGATUJxLkX13nx+efTL/zMT4vJaYDU4Jjb8VoMQAOAgFfMJdLjqaoLg/a3f+eTAgRhALZTeKRUfkWqOFVZtb5T6GFxUTYUKEihnEuXYowyY5A55TTtlqYA8FhX6Ettmbm1UqTbujiGtcmcjs6zAR9jPJh7zIeQKehTirJBTVcjB1Rl3AQ8bt+uyvBKaZ+fj8JEeT6gzQpQarYifsE9ffCC7/tQyICEqxHjU9VSOV0mPTyD1MwL1kjYbnyO/8ZGR/U8NAjIZwD8lOparaTBoWAsc19SmFnDAaEBUmemptUHnmv4BFqBtE2pufgOxbLEcMsacZn55LayVlgz0e/ZR2CPcT09Js2qI93ajDtpYuaKy6TVZk1fsdA4pFhNaVP/QOrbsFFzFJsC4uDHMB5hlLKueQwFvGeZDcbLYOJXdYPSuPjrWsDsuqtTZBlnfDVY25e1HvMMZowB43XImNdDfAxf5zCI8Q9286rWYWuc4rfsMQzw8xn8xH7pOexn9tWMvdftSOMDDQs0LNCwQMMCDQu8RSzQAADfIgPVaOa1LQD48X/+7u+mz/zFp1N3Z2caHR6W7lcUHriiS6NiBXUvA4DSosupKQQ8mzdFwQQ2hdpEOnUnrQo8IVXzw//oI7FxlK4ZrJ8QLGeDSgBHqqkrkfpavE+QtWZNhwADNr2wpU6dOCEA8N4C6FkJ5sX4uP4DcLRgO+9zHYJ1NrOk8UXgFenKBJYvvvRiunXv3lQuoTdUUfu5F0HQ57/wmNLRpOVHEQOdoId2IH3lPrz4PIET4A+BozfT/glAYSCDIItgrGDKvfCiUneCyTcr5pYKUkxOqs0E+2YnBfvtdNq+dZs25rAUDx85LPscPPhyevDBB6PKcGaSEOABwGArVQYVWy5YPgQIBNEI+zN2sLpo16nTp9LOXQEw8vLmnmAettT9Dzygv9FeAlyCZ4pehMbgFZ/hszB5DJCKNbSyoiB5fV8EHPzHNegvNgII5WXWHO1EUw8AU0yxVErVcik9+plH0zd8wzcoPdHtwH/4LP00MwhwCTvCDsQPxYorRdsJdChyQOpgPVgHSLR580AAQisrAkYBkwCApG+JDlRmH2F3wAiD39gAkIOAy4CSgyIAHiraLixRaCGllmqTAE3AF1cdxscAzdGU7NvQF0AmKWMrq/J95gmuW1uNar+AD2Zi0h/8hTnATwAsM0DMiIXZBzBBeymcwYtUUQAxpZSXkt6HxSaAmiqd5VI6d/58pOwC/C8sCZAziFevwYhdr9gqWGGAZ2a2iXWCfmhOP4/5Ef7IPA3Gb1V6nDD2nt2/X+9Z65J5gJYf7X/oIXRFYzyosso8BUDlWrQJVhf+R2opH8InDh0+lG7ZQ6Xw8G2zv7CV2TS0kTbzXbOxmNeAna1Z75TvsqYAQhrI457SmqwrpuR+2p8Pv/xy+sWf+9m0ccOVAhMGd7jeG6kCvKa9Q2sCUgRKEa/V0sWhofQfPvGJ1KxDlsVChzU07VLo5FGYRVp9Ud0VMBU/xaaAfbDZPFfxkZHhERUDMkMzgN1gPJKezjVZQ2i/K3y7QAd+h72xCWOvysDlAM2np2Ajdclu2Bcbydezfh/APH7KOsyY8B3uBUjLdwBV+9CizKxC1iXWQq+1fJ7PuTgJ/VP6/MCAmKOA7ocOviy/Yv3n4AHAjvVEupKkP58+I1aitcYYG+4Pa5QK6E88+bgYzkePHBUz1+w9JAVIY0ZqoChoBGjOPMrFLTg8KPJbeXbkAySBdJnNTpuDxR0aoLzMzNSziDTcamgg6nP5ecJ9KllCQzIapZLWFjQTeb6zrpXK1dS9rqdYG+T3OT2YdHrrGJpd78IongsGnxr7q6+dBcyI9uELLbGf8JN5h18wBymiw9wgJV3aoTBWMyv/s5/9rJ7ffAcWNEAgexEDf3zP4DWf0X9XFYrzPDSgfa2U36+dpRp3bligYYGGBRoWaFjgK2OBBgD4lbFj4ypfIwsAAP71Zz+bfv1X/33q37AhDQ8OpuXFJQEG0qXJGM5rAYBsDB04btuytdhQKi2rFum6Sj9bWRHL4CP/+B+J1UEKoQConK4F421ocEhshKbmqkANQDXADIIyF6og2CKQJGADiCQYff/73y+AkODP+kef//zn04c+9KFCpN6sPVfbRbgcoAvAw6farthICi+bWwN9/Hz2+efSXXfdXYCVAklgqZw9o42xK/A5QKNdgAI6ac+aTPwkgKXtAuHQwkJLKYNlaEGRtuwgEZDLul3WxWPDTqA7Pjaajh4J7Sg26wTeBPYuuvGBD3xALLFIiSuJscb1AXSCwZXEcoP5RVDLPdHjggEmll6lKtZVJ7p/zc0FQGdW38sHDyowxg7RjwWx7u6///6orApAltktpE0SdCt9OQeqBNeMLYEIgSbtNFhHO/FBFyZxAMqYAmDynZbmJjHDADth7AB+Mba0mfbAFoQZyGeVApkBwOXakgIgKrLOzs6JyXb+woVIc80FCgwAnVaxg94C5MaGgJNKAQX4hmmXGZy8DzBEW7GJGal8zgL+Zr75GikFQ5YgHl8avDgofTOlXVUqSmkFBFzfC9uqljoZ37l5FaWhiujZ8+ci7ZDCL2Njml+Am7xgLGGD9jUdacfOna9IXSf9FQARti1je3l0NKfFR/Vv60phF3zF6egATW67mEEwy8plAbkBIEcVWANqLsTidDPAM/wgWHBlBaCDgxfTxg2Ar8FKnZycUKBq1i4+AvMMYMpMLK7BuMH6G7k8IrBbrNLl5fTSgQNp67ZIoxdrsloViAfbFZ9z344dOy674BvYD9+EqQo4Qnutr2bwEN9gXPFlMQBTMGjM6GT+0y+DYCoM0t2dWluCOcO8h/XF/bn+kUOH0v/+y7+c1veEvpxBdv6N3axFWh9UC1jPrC4xAEnjBgBU4SW0L1O6MHgx/fpv/lbq6FyjtQVAh9R6pXzWVtLU5JRAOPQdlxbnBYhjd+tZCszNPm8gimrgWpdzUQmK02zZsjWdv3hB32U9om0wjLg2/2ZNAThl3WJtUnsziIh/0BbW+Na2KCLEd5wyLnZoBvy4HixVF5RgnrOuAvhfvIDvbCjAMtZCs03NQqUPZgj64IK5jt9x9MRPWMXMadpAlWQAZPvA4YOH5Hf0EzAFVjQHGvv3709nzp2Rr7NG0E5S7/08hJsHGxQ/sh0F8GVtOFiO1pVUfzPAV8/69GGCWdN+TgQAx9oT/uc1GdYn/zYjGfkAWNrMj9037RZo7cO5lpZWpQAbXJT/5UIpXrfrAUcX3DD4Y7/8Gm1dGrfNFrC/eF2oZ6B738FHnZkByM4+h/m855ZbtHb/7u/+rg6r8CvWcNZX1oP3vve9xfrPely//nA/Dhzq7+9BqfeRxkA1LNCwQMMCDQs0LHC9WaABAF5vI3qD9QeM7+CBA+knP/oTadvAgBiAhCgENLDTLE79agCgg2x+EqBvHSCFMFg8vCKVtKJqkoAnBEff8Q//gYTbBaCQhgXTLgd7BNdUW3VlVgIcWBYExASXBGIERbBVYOmhI/jkk0+JdUZQx6aUjSob38997nMK7KKqbbCa+DuBKIFc19quVG0OQIr2wmah+qiYETmlCtCS7xK4EvSh/WR2D0UUWqrovJ1RXwhKBUpmXb9CKyyLWrMxp+0ExFzrlptvUaomwA5tRMAfcOXm/5+9NwGS7LrO9G5mZda+d3d19VrVG3rH0gCInQRBjkhKVtjBkTQajShRFqmxZMseh8f2OELhiJmQQtJQ4ogURUkcOWJkR8xIGitCdtiUTHERSRHE2mgAve9LVXdXd61d+5KZju+/93+daGIjCQ7RwEtERaGzXr5377lLvvO9/5xzxx1SqaBW4jefIaQMiODwY+xDqOTk5IQY7Uc+8hEBS5SVUzemwlNPPaXqs8tLywIAwCTOw80/bQRU0TfymGETrstvVD12IAAsgCHsg22lGEj512gLCjuKYWAP56/68pe/HB566CGp6wySgC7kNuQcOBd+H2d5ZuqGABLnpk8Gn/XFM3jPCslnn31WgFT53mZnwunTJ8MJlFx33KE5UR9uCigG5qBqjOcthpm5mIsMgIMDXSiimqrKzsoLlhxkwx4qdALSPIdwoAFCwB7NkZS3jvHnfeeiNDyinQ5ZvGnXCK0J0aaCLZV4UWMB0y6nNQRow7kCAFIsAGdsanJS/T5/5qwKWODUo9hD5cN4AFzI20XbyNXnnH3M397Vq3Qexg8wxFrt7VkVKstVzTNgFccBMeiXwcPo2FimbNWaLsS2S4Glohox36GdR6CVlH2peq+BOvZxCDD2FFDUjK2GFw+9EBrLMW8otoLqGwwzv7q7utU/5ZG7MSWopL1FKtUQTpw8FfP2VSs6IyrXLVu3xrD1ajXmuTxzJlBcx1CG8TxJOPLGDToH/6bPhDIzh/ywgL45BNgwkbUiGEZFy3JJVbSdA7AeAEaV5mrNa+YcalpAHXbgeuSC+4v/8B+U0sCKLoMXjWUKS319ANiaqgDHPYz+owD8/c//Qejq7tF8QSYa52+EPdhZobocXYtVwHmf97AXKjbvpXLkqzXZDyjAPiyl9MsvhwceeDBQoAboCnBibwLaW4XLQxvmLfudAPX4eBb+ayBB1WtAlOEEdoqVg+P3hxWkVgj7PKxfFU26cEHwn3ZiVytflQ4hqRkdBszxTlXBQwoeIHR1tKsKLyG9tJUHF1apquLt7Gw49MIhzYuzZ84oryjnBrrSTkKpDbcFvetyuvq7UaHL8/PZd4rfl0I6SeQNCA3OpQxMIN7pF9wPw3geUsUiHLH6teZ6c7MerrFulL9vfVTkG9wI4qVcgADYxsbmLKcb/YpQJ+bYtCrTSi/PQwN0j9m77JbpbdVdR1/4ARljEpW+cV/WfhpCzKGZQvf13TkzEws/JdUt9wquzs7xvv/xgwnO7zXrqAw9zEtKQCtCvX/5HG8rY+WNyS2QWyC3QG6B3AJvkQVyAPgWGTI/zQ/HAjiBl4eGwn//3/23YS0qsulpqepwMrp7ut8QALrV3PjxJJkcgA5F4UaR0CTdjCYAyA3pj/34f6YwW24qlxcWwvLSohxEbkj5IcRz9Zo+OZX966LSD6f+jp13ZIUBlNy9SNXGtvB3X/9GAj1tciT99BkVEY6dk+Tb8eIGWOF5hOwCMYpRZYfzjCNP33Hu+G0nDIcPpxcAaAeoWllRIYJrI1d1TT5j9RefQyVDCI2r9zqfE38D6O3Ytj0sLy5LBUW7Cbc45OLoAAAgAElEQVSk6uV6QOz4uBx71Dg4pjjTVtcABgQsGxulXuGYRx99VAARpQ8g80tf+pIc9KgsiWoyOwnABRz1+cUFwS+UftevX9Ox69b3Z5APMAcsxVlY1x+hSHRQY+6wr33ta+EDH/yAAKbGvNQQnn7qaUFXhVqmF648yk7Oh43soLQ2t0gFxZyhT7TPIZSAI1dQtuKReUCIEs6txjnUQnNrczhy9LBgpx0UKyGOnzgpMCgYt0yxjqCQSBRE5B1DvVcLVFGMRWzov9RG6f8JR712/Vro7e3JgBbnAoY4BFHKvRAElwGACldMuRKtngG6AofthHN8VAtuDI1lVHBLYXlxSWGYp06cVLEFxoZ8Z8NXI3Bh3uHcAz6mJ6fCtZGRsPOOXQrztDoIcEFuTVUslXq3IPUgAL0TyIT6qAi0jMAXG3S2d8PgpLqbmZ2OuczKEQpzXtruSq5SRxaLYXh4KCngQqBMELkrGTt+ONaQmt+AE+YaNgdgoOwUvFfe0MUwN3dD+8a2bdtVOZUiEVyX+Y/9GD8DJoq0MNd37tqVrldREY6Tp05r/RuAHTt+LAujB/jx/vFjx8K2rVtV8dmqrMNHDmtPcV4zrsfYAnHt+DJmBoCGdKgYcZZL5N0sl8LK0pL66YrjjBdKsxvTN7T2mRt8lvWpKtHkV2tqCpcuXAi/+eu/EQjjtePOPsSx2J3z+bN2rL9TARgBoHJ/oiwrNYQrV6+G3/vMZwV9VeWX6uMtrZkKjXNwfdZVWzNgdVpgjLmtQkSXL2ft5n1AO/svewyfo0+szz1794VCoUEqNF6qhNzdna1j+uDceLQfoMb6kjI8PcBgPbK3es06lNwPZfSd0teXlSthHrEf8QCDc1IFnfGKof0RxMZCRlFN7FBy1p9Dj9nTWKcUgELFeebMaR07PxfzRx47elR9AHYyD8nlSBi0lY385niHQ9P3eoBnUOb3rCJ3FXsrQAVZanF/9t4l8KwcffHBEw/NGBMeCDgkm2NUcby7W4WIyKO4eXBAfWIftfpYD1RSGDzndz7e+mtRAIT2eW+vDzX2fHdFd0Mh99f73A/nziW/qsY05di1etj3Pn7YyHcSRWj4zmct8XcelgCHeYDEQ0zWjR+K1e97zAvlrUyKYz/Y5Lp+EMjMrZ/v/rwfAPs7MB+t3AK5BXIL5BbILfBOskAOAN9Jo/ku7AsAcHx0NPwv//P/FEqEodVqygHIa/2G9W9YBCSDPCmcE6hTH4Ll3E2uUwjg++CP/IPw8COP6MaxA+evEOQE4jRzo7r/zrukuEPdxwuHaeT6dZ0XZSI3rNFRBjoRknlJjimfwZFRUvykOOHmFejEjaxvTjknN7yER3FxFXOgqEhSIeKobt68KVMBAQy4HoDFCjOcrMWF+VAgbG18Qp91SK9DvrjxBkzQnqwKZmOjnGmgAsoVhSSuxIqjKLTGxsfC9h07FI4mRY6cwLIcbo5XmFly3n0jDmhEAalQUMJEOzrCM888o8qoKkwgKBoLuig0NhU14PhSORY4iXm7ZrI8YBRnUHjjypLUe1LZJKUkABAH4Fvf+nsV/LBaymCLaxKaaGcEQIR6jc+oUipVmlPBDnJ4dbZHhRDjj+0NYoC3CvWlsmoKkcOhITwP0EBo6/zifDj4wsGs/1HV0iggcvXqiI4j1NzQFgXWeCriIfWMcjnGkDnagH0j0IuFSoaHLmWhmALaxUJWkAZlWa2SQnhTmCltNoS2w+zQYDvwzEWURIRnT02OKzR5GVCTKhqjTkKlB8CbXZjX2Ozeu0c2w2EjVB4FIBVlgbcAGM4NrMDJt8oSG6CKAyQChaXoJfdYCs/s6eoJLc2t4iCoSadnbmjukLeMMVI45NClDCoI3FYr6j9ABRgoB3JhIUsqD3ih/87VRj+BeMAhQIaVvHweG7e1t6T8k62psEYMheRYAFIf1WiTAhcFm5SLvatiQQuKsiwthrNnzwmOOwfg0WNH5eDSD2wNjD518mTYumWr5jD7B/08e/aMip4UGwp6j3kD5CesnbGOoeNFqXUBTlzTAJjPkz9uaXExhm5fvao1ayUsxUiwAaHmAjKp+i6fZ3w4PwUsPvWbvxnaWlqzFATOxwUIe/MAsFkqRj3gKJVUBOR3P/3psLqvL+b3W4rzmrHHroQFKy1ACNr7R0evy07sn7TLxYvYz0iTwN/Yr3gw4xd7ISHAzD1VM69GFS1rP66fclYBm3PyI1VzS/x+ECAoBFUTJsWA9uYU+rxxw8ZYBKpY1AMhQtUjxGzR/uBCHygVXzr0Yti/b1+mQnaBDtphBRTzlr4ZxLEeWSvMpdNnTushChXRsdUChXRUIb5D/SB8G+kk9uLvqJaXFpcyMOt5IyiWvi0NaQ3VOB8QG6Ue42t1LJWOoyI1Ka7Svupwbva90fExHd+/bl3Yum2b1l17R7vWJMU7AIB8D94KYaR4plBHNeYE5GUltfaANCbOmyrlX6oG6wd4enCX9nzvZQZNhpj+97vw1ult02XPM4fZs84YX+YN9x7sN3y3smb5fx7I+CGiZMF1efxYt8o93NysNeWoCY5xLkGnAfBDU6v2/X3vezbDybeNofKG5BbILZBbILdAboG3yAI5AHyLDJmf5odjAbDQ1MRE+PV/9S/DNFCsuTmMXrsuJ2jL1i1yIHSD+BpFQOx44Ahw40n4cL3izUU0CFPEsUFd8uEf/Uj4hz/xE7G4AE5rIVYB5vMAg507dykyCjglFUS5HEbHxpUzCqfYDkx8Mh2LExiy+GbWoW489UYZYUWTn1zj5KoaZVOjVEcGhNzMci4AINUxeSnHFs7hwoJurHEmeRGkhQIMR5TzKi9VpZIBStRODv8E+nEe9WV0VNcD9FAkwPASp4rcbISVoWpBeQOcpO3YBfiIgsi5oqxoJHk3ue7KyV7AACANx23YtDEBwxjWheIGlROVjp3snTbPzs2GqakYGovTa9iHCg54ggItBhhG0FAqNUjNBdzBCQYwYANAJc7D7p27pPiyM0k4JI7Fqt5VsivABGcbNZVDHbk2n8FRxzkHnjCXDAC5jtVY9A3ntFgqSvHE9SNYIRQy5oKLDszNnFxUScVJn5iYjIq4Auq/ePz8/Jz6xTloc6WyIscfO25IFZvV+UJNakzGWhVRUWEkBSTzxhVusakVFAAkYArQGSiEnTjH9h3blNsPqNAIxKPgwPkL4e6771YFV8ZqenYmXBoaCvvvulP9SaQnTE/dCI2NTaEJIFiLzhmOvkPMPU6o/wCJUpIp/1h8OcS2vS2qmcjHx/oD3AI5FRK7TNGUqNqKCrRYpODKlVjZt9xQUg5FgAx9p29WeWl8KhXNNXJRWvmFE4qNYmEUwg2XBYFmZmZDf3+sjM3Y8SKEm4cBrG/1PYRw4sTJsHfPzYIMrFcgDmGPzq/48uHDmpfY06rFwy8fDrt27tSY0V/WIqHjmwaikswh24TtA3GtvOOazDngHnsGdgNCAxz71qwJXZ1dGn/2NYq6WGXG2qUoj4v9MFfpJ3uX949zZ86E3/6N31D1da7n0FmPz5sBgB3tbaE5FRKS0pe1c/ly+NSnPhXWrO2Twhfgx17L+mHd0Q/NnZT+YHr6htqNWhkbMjfZZ5TSYHFB9tc62LAhy98JUEB5JhX3SkzzYAUgYw+siyrTWEyEf/MZh9ZHWFANs3MzUrLpgU6I+9bA5gHtPxzLfAHm8QCBeYbtuSZ7Onsv+Vff++hjmq/Yz9WKab8VgE59QM4+5hTtkkKqCuSNFXn14EiV32PeV++xLC4XCNFeRghtCqW2MorPCtySDgAFn9SYNwsxqHAGSvhUaErfJ1JWkfczHufvNJS/HMdeyBq7+557ApW6e5IduVYLD80aisrfWizGQjf+MYTJijO4OnBdBWCrslgf6sMtuQd9J+JzGDDdCgj9UOaHc+eSXxULsKZYM97PmTd+SMi4uWI664FjmdvMdytYOYbvYeY4c8Hwj3OzRgwEnbbASu8I8GMkgNeB570fdOXqv3yO5hbILZBbILfAO9UCOQB8p47su6RfKHrmZ2fD7/zr3w6XCG3r6wtHXj4sOEYi/TdTBMR5aJTranwiU0zJCUr5hghN44aR8KuHH30k/Fe//MspP02EE4AffgOEcBqbmgnjignLuRGdm19Q8n0ce24+Y7haVO3wd4pDEKLGDS3/jiFmVQEIQlI5j3M1cYMKvMLhbWiIzlmWI6lQUP68hx9+KMtJx9+WFxd1bpxnAIFAIjmXGmOePsAH6jYcUG7GAY8UFEA5hKKI69Mvq1/IZffjP/7junkG9HANCgSQE0uhz/39MW9UygVVnz9LN+0LC7q5X1leCX/7pS+FD37wH2jGovTiof7lK5f1/+3tHVmCfa4BhB0ZuaZ22enk9/Lykhx/QAdQkn+jTCQf1FPffiq8773vlUosOoM1/X7yySfVN8bAlZYZP/q6jiqZyyvqAw4G4dgAMBL287IyATUiikdVlcW5TU44+QVRT1pNpwInra1ShSk8vbs7LBMWB3iYnJKqj9xwhRBVNsBN+ooiiGrPgEE7JFY+0o8y+RlrVTlHgBQXI5CqoRbC1SuXda0YDg4oKstOFHcQMKjFJYINVT111aoMtDBmKN64HmFX9YVisMfA4GAY2LpVAIViJuA5QlVRr8m5KpBDsxouXLoo1QbQgDyBOO4zN6YFHFo72kNjU6yMCyABAqKYEgggL1jKb8hcscKLdgNW6Bchw8xB5gZtpSCFQkpRwDU3hYsXL6hPKqKAUnJmJly4cF6wmNxtw5evqIordsZ2rE/gDH2mv4RsP/bYY1luTkAZDir7i2BvY0nVwVk/ACXBl1rQvKONrkBNf3gfhR45IKl4C4AsFmrh2WeeCXv37dP1gcWHXozKWxRWGutSKRx64YVwNzBRAEdyufDii4fCffffJzDKcXyWPQbgxPqmraxtgcj9+7MKmOwB7CnYZXk5qtsI31+9ZrXO4Xl2dSQqUA01eZiiUFvUmOQlPHky/Oa/+pdKI+DQWStVAXVWFNc/ZLEyjmswv7pUoCcqDJmJDeWy8j/+1E/9VLj7wD3h9JmzWYip4RB9pZgR12SNsJewNhk3F/RgPXhNGsQBOGkLY8O1gfmc0/s08x9oZSDgoh8uisE5+X/2iggSyHMZFXFOt8C+yTpwGPU3v/lNKfxQc7Lm2AewUaw0XgkXzp8PgwObszx3jBfjwvrih+8FHr7wvsKvpQiORVmkCEygHrDn8Ff2JwM11puUTgnSSUWHGrkSATc2Z492yGMG/tIDMwMSFPCGithHa64Wwvz8gtYB64vcr/fed2/Ytn17LEjk0FxSBdbdj+j/9V4MIX61l495o9sY9rj89b1Z4Fbo6nnDb48188UPHf2AwvOJvznU3UpK7x2eTwLjCdQaNHN/AfTju5C9CjDPXuHvc6v2vFd8b73LP5VbILdAboHcArkFcgu8lgVyAJjPjdvaAqi65mZmwp984Y/D8888Ezb09ysPGQ7S4JbBNwSA9Te9OLfXR67phtQvhwATamsFBOGMn/jkJ6XOiumP4pNkblxxRFXJtykm5eelKp2VlTA6OiYHkxc3tyhYCMNFtfTtb39byinfOBtK4lDyGc6lz6RE54DBNWtWh9bWZjmSvgHn81//+tfDww8/nMEgHLT2tlYBAYfF0AbaOjczF86fvyAoBOQBtHCjDuBwYQmUfpyf/tlewDPUHagPXWiEa6Mamp6ZljOuIh1JjQLc4QcwaAdbOQVLpXDk8FGF56EAUhhkrab8Y0eOHg0HDtwr79GAERsAbTgPTq9UUijD6vKOSb21shza2mJuLmx74O579P/NLRFwYE/UOKiUnMML5xxoMzE+EVb19goKYW9sofC5piblYcOZl7NSq4bzFy9IOYVjjp05jvMZxFid45AmwAj9Rp2k0LdiTLA/cj1CTeaKFQhAJeAgzhHACMjA+amWCwSgf7XKSmgslcLc/GwWRgg4IgSW6qjYhlx17iNKQcKWe7p7BP4Upnf9usAwId9AZWziwiHOqfbggw9modue5+SfbES1SDGSWtBYsvYIt7Z9Gluaw7nz53Ve2i5lZi0o7FavUjE0NqcCGvPzGmeKZnAckIsCDhOp+IJC08n5qDx+w3Iem1tjOGZUJV4KmzZuVL8z9eLRo1kBFFScgEb6u3r1qnDX3XeHzq6emHuuWBS8v+eeewRpFCK/uKjwWQNwjmH8uJ4gf0uzVEwosRR2ugYIHBPY0yeUWqgCI/yryX7AHNSrwP/F+fnQVG4IJ4+fCPvu3K95wXVZ2yhWaQf9oN9HD8fqvlI9hYLG9+TJE1LJoQq1epExBPBHhWJMqI8CkHxZzGPazhyPcI4w5LIAEMVyGHNeVtfgqHdQbbcpKpnZ6rCJQ+gAgL//6d9R6gUX4DAwwk4K309r0/uGH1QYAFLIopUxJJxUa6oWKNzyoz/2Y2Hv/v1aG72rVgvsu4jP2Nh4ykkZQzx9LoCfUyFgO6vosB9jy/piH2ct0jfZqFBUARteVgkaltEH1qlzfrIesSlrj36w746MXNXacsi3H0KgruRY/n3fvfeFDtI7FIuCHoBE9kfW4skTx7V3sBezH5H7FJDNMdjU65D/95ymfQ6HZd7Xw7sMziUFK4NG/6IqOBZx0l4qJRUPn6IS+Vb1k/PtMdb0DZiHco/xZx/HtqhWAdc7dtyhOccc1/xIeTBRwhoI3cr5zO0IIX4FHYxfp9/x1mvewPKHWyDgqyPF2/o25wfWeEM2Q3pDdq9b3ndeW9aWw2Lr4Z/Bs0EfjbXSjuOYL+yPQHfOwXxn/rO22LcM/AwafW3PyR9Y5/MT5xbILZBbILdAboF3qQVyAPguHfh3SrdLDUUpAP/yP/5F+Ku//MuwZfNmhSFyMzowOKBQI/kIrxECbMfIid0vXbgoJZafgFvBhgOjPEjFYljdtyb8/Mc/rkIfhSIOfyw6gvPDDS05pahm6vBMOWvJEcdR4iYbENdKZcsKFYG7s4q/hhlWnaj65+CgnE7faNMGJZdfszoUCoCFeG0+y7Wee+45ARccVl4oWXAgKdzBeYEX/PCZtWv7FVKK0wkkAKzh8GEPrgEEBDxwc24bcR2UTKilGsqNGWTl/cmpKYEzJalPNkc5hEM+PDSssGwAFfncKBwB0Dhy+IhChkn0byeXfjz99NMCmfWhOIQD4qhv2rQ5dHV1hplpQkkbBZVwtgEbUnsRXkvBiEIhHDt6RBDHuRddRZB20nccERwT5+fiM6i+UJwZ/HEsYysgkAq1oD6anL6hwgXO0eX8Xg5XshqNccD2zi0H0AB4qhJmoRiuj14X5GBeRFUSRQBWwuzMbOhMhQnsdAFZBSbb24jfDeUSisp5tR/nivnR1tqiUGWgL0USFK4eCsoVhv0csrl6Va9s5ZBHCpRgT1cTpv+oGZkb2IX2u+LsBRSXA1tUiIRxJAz4/Llz6oeUrMCZQginTp/OKt9iO0IfKVgwvzAfOno6pWBlfgEFqfqMUgoASO5FFhfArrOjU6HGqjwa0lijuiw3KEcgfT9y+LDWyvjYqMZjanJKwA71IWBQ8KapSccSIg24rQVCGwuyO3AOCE5bsAF2ROkKnLZziyOLvaRYaSiGcmNTyuNHTswtCj+Xk1xqUBEd1H4CW5qPRYWYAwAZc3amhlpVhWR279mj/YVzA4IUAlyKUAzghxoXVWpleUXjGo87FdatX58BF8YU8Mxct0KMPrv6t/d85oQAdLFBCk1UqNcTEON6nNspDZSXtNSQtc0hdvx9+OLF8Nnf/VSoLC1lykHDKPYTKwAN/K3UrFfY9XR3RbAsWKQytCo28jP/5GfDex58IIxcu66xpFo064J1ylpUFV3lWI2hfIA1FzHiONYhwFMPYxobs/yngku1mvbEnq7uwPeHgRpt9gMabIUt2ZdcfZex53zMD9pABXPCgBkrjmFuAVcffM8D8TunVsvAI3kvaZOq8Z49K+A3coUCSNfC+NhYFnrOujNMlfIyKTul4k5qUKvGUV4rNDdVMjVktZ0N+gz9DIRvFr1hnhI+HPOFUriDcbDCi+FQzr729tDe2SFgyvcK348qJMKxNSr3xlyTtA9FosYX9W9dUSSF474KmUMBeOvb362o7xWfT4rmd8r9zffbD4M9z0fPEZ/XD+iy+52k1vPn2O+Zb4bgBvz8Njz0w0erXtkjmAu8+B5kHbI2nUaB9w332LOcm4/5acW821n/3f/92iL/fG6B3AK5BXIL5BbILRAtkAPAfCbc1hZoIPH40lL4//76i+F/+8IXwtaBgTBy5ar61Le2T6BJN7+vAQC54XQFSW5oz505qxDGegCom95Sg0JdBU6am8IvfuITYeOmzaFQLIdKNcIdgaXZaf0G9OHxxBvYgpRKqOZQGCk8kxBJnKVQDS1NTYE8eISFcbNdH86bgbak5rGDDSQg5BOlW3t7m1RDOFzcsDtsGOcQ1QZNwBlHWcO5DSX4f3Jp0W+uA/xwmCU3/DipqJhwcK1g4zd/4/01a/oCCi/Oz7kcCg0EBCTaSaDNOAcAReCQYQoqJhRdACZXgLTzijMN9ADokK/PDghw1eo6ORRUMqVK7sqKHGvAAA4HDghhwPQBEIP6BwccB96qBCAAKhjCCfkMfWMuoBYiZNI5pLi2FYyomqyIwPklXHFmblYqIIX1JsfHoYhWJTEHDfBQr9FfbEYINuem7QKqKaxK4X0rKyoEotyMCSDxPvOLF+BPkelJAkNfOzu7VBSAQjjkv6OPjANgg74bgHGdWOClJVOqMm+Yt4yB5ygwAlWZIQfX9xhdGBoO/ZsGVMkWKSwhrZdV5KI3A0LkAiRMmnGMC5HJUguL8wtSLa7qWx1WqhE6UJQCu/X29OgYOYSopkauSUEFHAES0n/GlLY3NKJQioUPsOH9992necj8w37MuU0bN6kKKmqnm3a9Egt0FIoK12fclQcv5c9zSD99R5lraAUQp42MK22mQAUhsYAf9g3awd9R9QL7AEjkbuRBBH9jrrPOaGMLuSqXl8NLFNvZs1vhzPSZfJnklQPIqKhMtRaGUg47oBVKS/qmeXr3XYKQzjMJxKQdVvrSX95zWDNDwJxgP5CznWANNgbwOMyP3wAvKc/KKU9bsai5yjjw2avDwwKAi3Nz2fUNEIFpzNvXUgAy9xVi29YaH25Q0Zq5USiE+cXF8LGP/3x4+JFHZUvyAMa8X1FRzfgzx6RUTApj2ip4l/JJYjfUcxSJ4PzsGSi7DTakbuxo17yiijUv3nOVb+zHenDuP/ZVICPzA9upyNPSkvJMsqdhL1IFOE0A48NcYc/n95lTp2VPw0SO58ENCkjvDYYfDqv0GsSGVkc5xJ9/6/gU7qslCHAHZ6cHQfwG0lktaOWzFY4U4CET7MzsXJa7FEUpgI/1iv3Y1/gdc45GpW12fgHwRuV6ZSxYB24f7fJai9+/r36b8WoA8M3ekLwaKNRl0h9eTwnov323sPHNtu3tdlw9SPM9BL9jLse43/PjeeSHjXzHshcqLUU6JqpfY55IHrpZ+a4HT21t+i51Tj72FKsBDdrr1YZ6OJLChH39W5WAbzdb5u3JLZBbILdAboHcAre7BXIAeLuP4Lu8/cAPlDRf/fLfhj/6gz8Im9avV4VRbixbWltCZ1esivp6CkBugnGguam9cO68nGXfJEv5t7wcWtpalW+K91H+/PKv/ErYsnV7WF4hvC+6ExQFwDldWJxP+bWWQ7EQc/q1trXKGURNhJMk54yw0nIxlBsaArmiqA4LAORG2OE2KEaALzjevAfQIJSGHIA4nkAu4BYOKjfbFDUgb9n73v+4wggjrImhcpOTUwqd5Dp+su++k2CewgDOZUX7uLFHTfjAAw9kbaYv3NxzHkDf1u3bpKDifYeL4fBKIZWcUzuFVtS8IidVoSjwgqNJ++X8JueRUOb3vve9ynEHBMGzI28bjjjH4zzzg8NAW4GiOKHARuwVHZJ25dICevKZ+jyGtBObEMIGeHB4E+Bmx84IPXnZkQZGuIiJczQS2q35kaCInXnsytjhTOP4OKSbc9Iewb5iUWo4zst7CvFMzr6VGcPDQzF0sU7l41BEAMb83GyYmBiXTc6eOae5C9QlPJxx4n2uybmtUiQEGEBDri7ANpblGIAMnzEMNehkrgGtDMppr849Ohq6VqF0jSHALiiDLbC1ffHhy8Pqg0Kzl2PuSQAfKryWthblQgRqcX7OzTygaA3ndGikFa78G2gjwNTfH/bduU+f4ZoAG8bZ4ZKsI8aSuUh72ttiKDcQGfXczl27FLYId2KOOlcexxhyArpREHoMUX5hUxVxUL6/OLbAauf3xJadHR16j8/aYeYax48f0zrTvCLnZUNDOHniZNiwcYOKwbCuAHs7d+8SbHJxGlXV7e4Ja1avVvgvc3xo+HJYu64/hFRFlXXAGmPOYUtDc5x0q5oN3lwtOsttej2FxNYVgTDEM5jCBhEyx4q810auht/7nU+FpZQDzkog+o/y0mq6euBguGUVHnZS3sxMLVwLN2amw8/87MfCQ488LGhLjsU21K6oJosNYfrGtOYyufxQ+fJiTJQWoFCUbbwH8XCA9jM3aE89AKQfrS0oNlekVMJ2ClOnkvzcnOAGD2ycf5J15yIFnPPG1A0pajdv2pQ9fPnyl7+sdc9+Sj5Z5p2Vp64gLLWrUgpQvCnmgWVu8L5taNhG3/wev/mxkjmqi28W7DDMymAPRT3qcgOSK1JKvUp8UET+vg0bN4cdd+wU5GaN+gEUv1njWdgx6QKam/R5vged3oLfHCfFOirFleWsaq++K2958Hbr7Uo9sPuub2VeI1TY58wBYF0hlzrj1o9LPZRj3TqEPoaIx4ea/L/nBfcerG3WF8fygMPrQyka0veU1aasxfoHSvpOSJV7/SDQTasHi/5bHgb8Xa+K/AO5BXIL5BbILZBb4P0ROakAACAASURBVA0tkAPANzRRfsDb2gK1amig8MWT3wp//PnPh862NoWW4iShXKFK6esBQMGdlHuL465eviIAgVOjm9kUyoTqj/AmKZWWFlUEZN/+u0KlWlAYcAyba4x59eZnw5rVazIlH+fFET1//pycVMMd+a7VmMPNKh0rwAANOP04pTiROJX8drVIbsQJYUSdgdKG9wnF4ufvvv515T8kDBnYISeyoSSnj5t3gJfyOik3VFQpAg2BPDiVVu3wmzBclIkGYXbgcQCujlwNd+zalcEtbKkca6OjoZ8qs01NmdqPzz/zzDNZLj7+Rhtsf5xtYAkhojiVqKP++q+/GD7wgQ8kJVhBoY9AVmzB53BQTp06qbBQ+nDt+nWBjr61azOnGjjFubds2RoVQSkUT2F01Wo4d+68QjfpF7ncOKeqA+/cmfVriWT/KythZnZWcMzKHEE93k/hhl4nVtgAaxkb287hU64+DOCqLC8pvBVAQXgdIJNzxjA/zj2tdqMuog2AimPHjuqaAAwUOIBujh8bHVf4J+GS2BcIxNwGLjLmvMe64D1XfUVBRzEOQwnGD8ih9ZOS+KNIc0ET7MR5scPpM2dCf8qX2RAKAoBAEsYDpxAgwfFDl4fjvC82RCUexVUA5XPzYXXfKkEQrmXnknnHPKUthrlcn7Fl/No62jWmzPVdu3frGOa/K02zTm7ciAUbXMiBeY2NZmejQ2uoif2s9iPc98CBA7GASAK6rAuF4yaVDNcCjDFWUtBSHXxpScAH1aiBD2G7nI/ciXZ4KUpy5MhhgRbtE+ScPHsuAuq9ewWXaTMh3gBBwntpCz+MO9uFQrwL5HVcClM3pkJbR6dCOK3MpL+ALvpkOANURP3GvzkX19a1VHxjRUBxbHQsdCeVF/MVW0WVXMdNxWv6rNfR9atXw2/9xm9IQcd4G/bUA0DDBq8Jhw3yb8a7rSXuadKuSRxaCzNzc+HnPv7x8Oh736s1R9h/Z3dXzKVYrckWKNKAxpVUhIP5gnKUgFLCbTk3sJ+TNpYb0x6wReM4NzsryErxkakbN5RvFJtgH+AsUIP5z5oEADImXJtxZ3z54d9Usn7q20+q6BSKVM7p4kBAZ9Yba9k5E+uVTgYvPNSI/YqqqlthqVNBODWAwzF9vFh6UmNpvZZSflLOV4vh3X5AgoKdB1EU6yCkf9eu3aG5rT1B8JvKwXrVph8Q0UbmFKDW3xGuMm9AzPnZSxw+7wc9r3v/8H2E7N4sJvKdV3gjJeC7RQH4asq/W63laAfG3Qpg7zvMP9YWc9sV0tm/UMIr9UZShXpuO5+fvk/T3Dd01wOgVJDGMLt+P/D3ox88WW36tr7/zBuXWyC3QG6B3AK5BW5DC+QA8DYctLzJNy2AApAKpMePHglf+MM/DMsLC6G1uUWKEMAIlS3fCADageKmdGpiUje1OMi6eS7GnFgS+aX8WNfHRpUD8H2Pv185xBpKsZIvN66jY9elDNm0cYNAkZUS5JoCCAFt/HScCsYFCl5MTaq9ESI2yRkFfgD/+DwhfTj1gBkcTN7DwQUg3Hvf/TEUcXkpTE3dCD3dvWHk2ojgVg8OsNR5VYUJ4sBNTk3G3IXk+tHNOznnYrVhIAGAwTfitAfHlrxwOIIOJXNID21ety6GvzkkDUACuMRBoMiJHS3aCEy898ABOQ4GrHyOMLUXXjiovynH1lIshnDohYOCPqgcAWBjKYTuypXLcu6lkOrqiE793Fw4f+FC2L5je9i0ebOUl6hRUL0MD5MHbyasXx+LuwhKFIvKOfjss8+FnTt3RQVoUi+gJOQchFBrDHFaCkF5vwipdqVU7FcuNijnJIDLCgjPBcYbOxhySgnU3CylIgBpeWkxlCmuUmpQ/wGwBgBAbEJ4jx47Gnp7ewTLYm6+GDJM/7ft2BGWViqhtb09qlcvXFBuROUPXIoqI+xI7kecfas4eI9w2U0Dm0OVKtcJIDDutJl5YMcMe6GiYxysKONazEPOu3P3TkEWYCbqK8AegNEKMwAbCkAUWxyD4mt2eiaMXx8N09M3QrOg+YTml6Df3FzYs3dP6F21SnOR8Fn6tWXbVkEm1GD0gzUC3O5Vxdub4Ja2a40sx/UILOIFyOI4cu/xd/qvfJwpXpCxIVceENqh7HweqOiQXa9nADTHMX5FdoBiUQAf9aEVrMB9FIAu5oHzPDc3G144eDDccccOXQOASbEgKt2iwGIOMQfPXzgvcIMNCB3mnORGxLbsS1Z1EX48PTsbOrtiZVjWEmvPIXhWEgOusItBE/DeClr2JaA7eRY5t+ef9jJCgFvbEoyu6PqAY6pscw7UkV/6m79RGgIrPr0zc01X4dX+m6rQ0heH+rGHtTRFtagq0aJWQ2U4NRX+8c/8E1VbJx8geQopBGKAyfxvpVgRe3NlWdWemTuASeYgYeKAUCp2l0tlrZcXDx3KqiOzV/Cgp6OrM+zes1djQZsAnsA/q6Dpg6sbs/YJ82Z90G/UoufPnQ3trW1SEQLFHFbt/Sjb59O+Yvjh/iusshxz+PHywx/by+Pn8/C+QQufYY43lpsQSMfvuBCV3vxo76JwR0uLxh5Qzt64Bpug1kPttVIJReDmq0jlDIW85r1v+n2WjfNxemwZP/7fymn1M/XtrbxnqYd3KtL1Gid/PSXguwkAvpoK00o9K089ZnrQNTOj9cOexfc5D7G4/2APr4fDhtB+UOT56Tnqfcrzux4wep7Un68eVnIOA8S3cu7k58otkFsgt0BugdwCuQXyHID5HLjNLYAiDDg0dOFC+MLnPx8mRkfDmtWrwulTp0N3T/erA8A61UG9agWHBXXI/FwM4cWhcoifwENTo5wqAMA/+umfDv/FRz8alpYr8nG4YXXIDHACAMgNbFRMEXa4JPUPzi6OHzBjfHRMzvSpkyezAiOECNMOYADwIqrXtmRhvrTXYVkvHz6iKow4QOQPk1O4UtFNO5AJVRE57kiWr9Cv5ZUwPjkhp5YwUWxXrcYwOsJCOQb1I9egnQCkr3zlKzEMN70MuVw0gYIGKJKcrF5FG0ZHBYCkmioWM4DAmGzdElU4tsHKyrKu88Khg2Fg84BCP/kbIANHe+fOOwQ3UPeo8m1Li2yCY7tuw/pY5CWFaasISF9fqlYb+xyrhMZcRSj9GBOFCS8uaAwOHwZubVM7ncAeZSMOj8GY5kihEMYnxmVnqdtQ7ayshKZySfm9AAcch/qIdvICnkpVmSpCWw2F+owxBQBPTU4oh+XTzzwlBRngRyq9FA4L/OT9zvaoxEIVCOzQHKFoCLnyyrEwAUovlJcRHMSiLfwApwYGBsPK8kqmyqRtVJ4lNJ6QPqsuCDl2FWw7iYKCSY3m9YL9qUK7ZctgqFZWlMsRQwOZlxaXQk9vj+w/fPmynEmgKWuLCsqETZKjEJvv2LFdIIF5d2N6WuB7YMtghOQpVP7lI4cF0hgDQZJQE4wlP+L2HXcoBJ12MecZB44B/LAmAVU4tPQJKMz8JfQRmDM4OBAaSlSQjvnKgH3AdhVfWFzSb+AjIIsXawJFF/AHpRgPGgohVpwG9nFt2u81r1DyFIbP+Zk3hB7fuX9/zMfYQlqBlXD67FmFFBs20zfmAWotoIqgS7Wq/QA7ef2w1gmLZT7zYg4Atxgb5iDzCBu7uIVDSdmfoiKyHIpUlC0WtN4AgLzYPzgPkHR9//os7JT3Z2dmBDojhJ0I//q3fks2ceEdz3GuWZ8vkz5wfX5bZQQAZD6wpgQC+Huohakb0+FjH/tYeOSxxwR8UeB2dfe8QjEMAGTelViaoaa5zziRk+/K5SvKRcmYuxASf7/7rrtkPzZMhVT39IaeVfEhCe1GiQkU5ljmPHlRmT/Ygrayr9F+h9JTxAnbWSHo9WJIZuDuqsouIOLvighkY9EM9h4U6/yNeWCIgq2klE7qLENE7TVVip1Q4T0W6GBfB2oCIlGHA278AIIHWUz0esjCeyvVmvbQ+u9BPwCiXYbG3/FeJaZqsLrLgNDneYXy7DXuMb7X/Hu3AsDXvYX5PhSGt/mt0SuaXz8u9WPKPDeMczEO5qnmUkdHBos5mb8jDAvrHwj5IarXvy/uPcdrw/PiVmWi55GPM/T2A9R30ljkfcktkFsgt0BugdwCP2wL5ArAH/YI5Nf/ni2gBOjFQqhQjXVsPPzh5z4Xjh5+OWwbHJSjjaNmFQqOpZxQ8mWhlkgOKY6Vc4jhqHEjCmABwPkltVzKzQYQ5Hjy6P3iJ36RVGZZGAzXA1qhjAPsXb5yJSaKT9UQL1w4n4XsRpDUHlb1rJZCD2UNji7htrRJ4VbFghxPbopd3ZU2EULpUNUt27fJaSa8EkdWTlu1Gl5IxQt840/uLM55geIdFEdpagpt5NFKkBKICpi65+67ZCccetp+6OBBQQyAnkJ4CCtLAI+CBg/c/x6dw84toc6oCXFCpXZMcFAwaGhI/cep5jU3OxNGr10L5XIp5i183/syZ5qiAEPDQ1KuxDGk2nKsAsrnsR/OrlSZCX44RBanl1c9bCCEidCl6DhHlUypVA6Xr1wNfX1rBUp44XgAL5wLT44Ked7KZY0Fdle4o6Dvcmhs5PgIHxgDOehJ5URFaeWTDEG2JGSQcxx8/nnZNDo5DaHcVFb/P/DBD4aOjk5di3xbgCugg6rqFmMeJuYeYcGAxpbWttBAHrBUMAPQRx9RXtqR4v+fefpphTLaJvSVsQaeBTn/EQAAG1WMZMd2QRLl6kuVHIHYQMClhZgfL6oIz4SBzZtiRevWVoF4HEpAFeCGczKvKT6DYo6xB8rzeZ9nw0ZyA8YwSN7n84AozadqVPEBb51PDjDG+AFFLpEfcXBQsIzQYtruPG/VlQhSsCFAbXBgQGCffjF+qP0GBjaHYhlIHK/zzW98Mzz6yCOyLcBVhR9GRkJlpRI2btigz01NTobhS7Ha9MjI1bC4NK9QS2xPrkzmqUPXjhw9Gn7kQz+SisnEXKLOKah5otopBfUZZ5s1BwRijK+OjAgo8sI2VkgKZNYprWZnyIfXlqUVcM6t+lyeY9djcQsrGNkHOA5bTU9Nav88ePAFzWGHq7IHXbo0JNDZ3d2TinAsaz5u2LgxywH42X/zb8LYaKy6bOUr/cTu2JT3rRDz/DMIpJ/Mkww0VCmqAnhtCvv27Qsf/4VfkGJZ45ugu+cD+7PCFJeWBeABfQ6/Zs4x9x566CH1mfQNLzx/MDz66KNZqC1Qj+ujwDx3/pxgHwCQ/lGgxvui7JEKMAGVDS8F+QIhu3H/9zh53fm7g7VWrfAQ4pUhtlZPEbLssN0sRDIRLhVF5nsHpXiqJK0UAbWq4Obglq1h67YdobW1Td8PQEDAqMBMCi02gHF7boVu3yuE43yvl2Pve/5S/y4/+Gba/3Zo52t1y/cGXhOMswGwc8s6L2WWOzgVmuLfhsv1e4LGJp3H89Hf2YBv9hul2WhpyQr/sN/yYzWs5/N3ORz54bkFcgvkFsgtkFsgt8BtYIEcAN4Gg5Q38dUtkOUAImn79HT43Gc+Ew4991zYOjgYLpw/J+cTx5eb2phjioIhyR2gcAGOW8p/FnOuxaIPOJAOmfOTajt5nAvnGcj0kz/5kzo/wA9oyE02sAPggOPMsSihOjpjIRKcYhRF5LVD8VEuN4WFOZLBNyvx/cVLlwS8lpaX5BRyPo7HIUDN4dAxzoVjeejFF8P+u+6UE60wuhDC/OycwJvVTM6zZ+fh8tUrqjAqNRlVaJtbwsLCYpicmFBS/31792YwjD5fuTwcHcvWWASFNhBexmcPPv9cuP/eWHVVoY+E1oYQhoeG5ZDiYEyMj6vfODFUVAUyYFPgAwq4UlKloKr6kQ99KAu5W0oVXFFJEcoMJPIYApgMBQKVMKV8jMU4AAHAGTu+jCljixqLPHJy+lF4UbWysTGcOBkrpJJPzIAEwMjnyYnWUGwQEKJvClmsK3BB+GSxSPXZqDwTCE2QDkUcIbL8mxdwDBBAFV6Uak888YT6ylgDfQ4fOaJqxMAKgB7XJ/8Zc4m5Bod0SCDqQIqidHR1hen5+VBI1RmZh6t7V2W5/hhjrvfcs88pNyC53ni1NDdrLLZSoALQV6CicElwHKi3dctgXAvkT2ts1PxGpcjYcQ5CLGkfAHj9+nWCJtiM37SXNTEwOJhBa5xOgA3zSP2rVDROqN+oxAuA5MUcQl2LXVThuVTSOAFkDeQdmszfRq5fC33r+mMIYK0mZR7rlmIZ/FtqT1R858+Hdf3rNK8VepsqTG/ZukUViIGw2BYV3+5du2JBE1RYKxUpMekbVX0Bf8BI1GWPP/64wFtXT5dCzQGK99xzIAHsGJZ4/OSJmLdQayNCVhSR6zfE3H68x9y9MT2TFVzQ2k4Q2pW0/QDCRTm81lAejo+PhlW9PUn1uiz78+rqjOG89Jm9iTVhwASEZEyYm/SLvl64cFF7FvsMsA3IdPbc+ZhftCnmBQWUMhdQ2fJvYOjv/c7vhGtXr+oznN8hhcpZWCgI7hlI1MMIjmUtkrqAvcXgAbvwN5Szn/jkJwVhWevACYNLbM34c/21a9Yq5QLnRj3N3MMGqE6Zg17rx04cV//YD4G1zF3my7kzZ9ROzuf8frSF+WOlntqfHvTU90XTrhC/VzxG3ncM+LC/VVFWXlktxcLzHJBtGPsSeVmjcpnrj02MS+HJHrh129awb/9+wfRYlGoldHR2Z/Z12/xtWQ9e83uIt6cFHI7tNe01ynxkzrOOmJfMCYNAw31/lzk03tDPMJH5owclly5pD+BzPCDyQ1EXCuJ4/9wKs/3vt6f18lblFsgtkFsgt0BugdwC34sFcgD4vVgt/8zbwgKxLmyEJZWlJQHAb3396wKAgCtUXDHctVGQA4cIRZocN0KYgE+JB9bf+BICpvxgybGrD1/BOVco3Oxs+OhHPxpK5casCh5O8OSNKQELFIKAJW7SHU4L9PviF78Yfvpn/nEKFSR4ESjRqMIiOKQ4eDjFnGt+YUEwEicSsCEVCCFiqQ/k1LvrwD1ZMm61kxC11jZVFaaggcPQBD9LDQIQOOWuLgpIKpcaBbkoUrJt65ZYQbQYwyWBIvweHBwULHUYELndDr/8khRgbW2tCpMDIk1OTAq2GWTwm3EAnDksEAdE+c4AkE0xX91LL7+k0ELAJ/blOgAwCgKsXr0mKtqSsoFrocTs6OxQSGy90w2EctibnSquj8KH89M3H89YKhfcho0KQ8UZcyVawFMsuBDD5jiXiyIox97ycmgqN4ZQIE/ii3Kshi5eyuYGzhvX/OAHP5gVlTHo0LjddZccPIAa5z51+nTo6umWIgm1poB0tRrGxsdibjaKbKSckrSRUOl2CjSkAgr0Cdja3taeHScA2NiUwWD6AYikHbQNYILSi77wYvwoquICFwrfLlNcZDQQqs1rfGxMhSuw1cuHXxZURdnHj/NXos4ELqJitHLNYWVeUxEALit/nSt0W31Lf5kvhu84sIypHWHeZ10xzwDmsiMw9/hxASDGDbLJccBn1vOO7duzSt/0AwXknt27Uhh8zEsHbGeeM7+oJE4buTYwCSAFFGLtMI8fQSkoFVhNsAyopCrOBRSKNeW043zKp5jgOKB35Nq1LMyeuTU3Oye4Sx+kokxzH9BYn4sRe7MXWN3KHGTuj17nfAnopwI3bGnAVpRsMfXAEY0Xe5bA2dSUxguQ1NrWokIyXI916dyc5Iej7xs3bsoUh8wxACAFOIBy87Oz4Q8+85lwdXj4FQo99ijABfbJqg0n1aKVnlZxom5zUQ09XEjhr8zBT3ziE1IsA/RQBroiKSCQsHjC3VubWxXSDeBg7Lg2cwNYzx6DPc9fvBCoKM4YofID6AI2AbiMJ98I9K0e1t0KPuq/AwzaDA4NbRz6W/938pu6X/q+qauAGsE3ytsV7XscNzE1mT3E2L5jR3j4kYdVDGb1mjVafxRt4VjGMarP0/dZXa69evDn670tvrDzRnyHBRgf77/sATHNwyur8ToM1g8AFcmQHmb4+8zKVOY7a5S1y/cV4J+HbfywB7A2+LxDbH1Oz5Nbf+dDllsgt0BugdwCuQVyC7zzLJADwHfemL5remQFoBQW1Wr4t3/0R+HLf/M3YfPGjWFyYlw30q7oi0OuG9/kMMl7QnVE+GwqYuEwGgNA/b2uMqMdO94jj9Ynf+mfhq3btiusEWDhcGJgDs6nK2hy082L83/1a18NH/7IR1I11ugc0hRu5I8ePyYog4OHIz49My2AQehizGFWyACWqow+/1zYf+edyhW2MB+hGZCI63z5S3+rkForpgCdUhRevChYsrZ/rRROjQ2lqImshfDsM8+E++67V44wABKlF7CDnFxSz6VwZkACSi6q0ba1RIiFw61CGtWqHBAceENUlJi8T18I6UMVpVetEObmowKSEF3gBjCCBiln3Ny8gCXnMXgEopK/D6eJsSUPGP2yw+7iA/UOPJ9FdQcgoO+0X0UTCCceH8+KH1glyXhxTE93d1QMlqM61FVAaToQgfxdALFjR48K+KL0xOHyfHruueek9mxubZHtDBFQMPWvWxc6CI9MSlQKH/B3cp35BVhyaGNjKRYqwI6o0ph/wJWm1pYsfyRFG7C1VW6cm7YcP3ZMgJL3OQ+2JeSYHHhNLREkKRSxoai8hbxPvynGwlrgvPwbJ5JrooYiLJncdfccOBCaW1qy+U14GXN50+ZN6jNtZj4wXtjGuSKZC4APVXdNOdgMmACAVm7RfuAOUI85iTNsiKQw5q2xaAfjCcQiFBighJ1caRrF29bBLTqOF+dUzr7NhB9Xw/xczNvHeDEHmWNcj7YD/xj7xx57TOHmtJ+KvxTtIHeaw6+xEypQwvlpI4As5pmLOTUZS34zbrTPKh7yyKG+ZZy5tttNGD0PELymaAv9AFwJnDc3C27xoEPKzMZG2Z11ODU5pWIrtB1bMW9pG2HQ7EmARF6bBzbHMOtySW3lnHENFENDuRTGxsZj8Rb216SS47j2jk79G8D4+5/+3XBlaCgL9fUcZXyxg/MKem/12FmdBORf0xcVuwZXrD3mGQprPTRYs0aVmAUeU5g4dlXuvWoEKAAP7IAd2UuoOM5cZI44RYHnkNVV2K+JKthsOHWVeLEN/XDYpNV92rJSQQ+vUa6tfTdV380goG1WLmk+WaVVrxYkf2NLa7vWAddat35duPOuu6TW7e7pySqmMha0Rw+8EujzgysKgfC94D2QtroNtvW75obgNuwoY8TaZdycg89qPM8VjX1SpPpvfgjJfQdznj1WFdiLRcF99md+s5b8veYIB0M/pyrwvLb5vN49l25Ds+ZNzi2QWyC3QG6B3AK5BV7HAjkAzKfHbWsB5wCUU1SphP/4Z38W/p+/+qvQt3p1WFyYF6TBKeQmGfWbAaCUGBQtIJ9eLYatqSIjVQtDyELm7MxauVHvxKJK+R/++f8Y9t11lwAGUAqlDzfzOOo4sAALPsPNOs61wwwp3ME5cb7jTXlBn8Vx5cad9qKecqgkjvz6deujKgy4kBLCA5JI9i5HuFYT/EAlg5N/8LnnlUfL6gFAJy8cauAEMIe88E2AJdLo12rh208+Ge66KxYhoX03pqblWJw4cVLnIlwVCIJyi/6cOXs6bN+6JfT1rclyDnENYAigAgfEagMVh1heUqVe1FQxBLc5VKpU5G0QlKAfOOl2QIAI4xMTYdOmjVHlmcIDOQ9/W9XTGwjD5eWwOmwPLOVcfEYwpliUbQEq2JbPKvRqZTnM3LgRGssl2cwOs6DX6KiccL8ANxSOQGGG7azYIscecJHiEVJVVmJSf2Dw5SuXw6rVqzVuKDxdxGJ+MRZZ6OzoCsUQK2XSTtSj2M3VpmkPDhzjQdhqpl6t1QQuCQtUDrIUxu5QSMGRUswlB5g4f/aczkvIp8NqUc+tW0fV2ZUwPz8XpqcjaCY0+N57D2gu0Q8DU9oB9AJa2tYvHzkatu7YIRUsikRsAoDCvkBbHNpYLGJSa4D33CaOoeIvRRjIxejxrQ8B9nuMBeMFTDKQxyYnjh0Pu3buDOT7Y84AfIBrzDuvZ2xIkR3WFfOHfvAea2fr1i0C4G4ncxBwzbgDbZmzhF9q7gzGIi/8AOcGt1BQJq5d2um8oZxbbSwWM9in4iHVGNrq3HjKv7m8pAcXCwvzWaES5oGVqbTFcx47RkXeRs0d7Al8vnrlati0Ma4P3kN5xzlQmDoHH58Ddhukcwx7I8qySqjGwhsJHgD8tC9WIzjsJ3Q67Qf0if3AhUhQAH7mU58SAMyqpqe1iO3qAaD3UKuXrACU0hbYVb1Z9ZO+8JDgk5/8ZJbvk3ax7/Ci7ZwfmwN9KUzCeNIH9mUDP/Zfp3bgt4EeduH/WXcUrOGBh4GfAZ8hmsGaHza9AgLWgtTb9Z/JNoxinCuMiZXLpcayQCmgl/XY1dUdOrt7w6aBgZjnMyl82Z950V/ajerPdjMI4u/6HkgPcOrVh/UgJ1cAvr1vb6ToT+srpgWIKnvGzXko66E6c5w91PcArAPmOd+bzoHpPYie1yv8XgGf62Dy29tCeetyC+QWyC2QWyC3QG6Bt9oCOQB8qy2an+8/mQUMAAUkKpXwlS99Kfyff/ZnobFUEtQB5ABrdGOcKiyinJM6LIUIWhlnsMDfAG7cVAO5/BS83gHDaQV0/Nf/za+GA+95IBRTPj2FZRHOeeqUPu/CBQYH3NDjqFK9Vsqa5HhGAUpNEIz3lf+sITqpOLs44kAtoIxv7lHdUSQDoICzzDVwZHEiuru6lX9u/bp1MZ9XChkiXBEHArsJTuJsEPpaLAqMHDr4guAJTsNUyqsFWwV4vP+JJ0JLS6uUf7Qb2HN15Eqo1SphcGCzHFXnHwMSqBIp4DW1SY7sykq4NDQkNZLCngoNodiAui5WdaXtqMRcTIBhujR0Uc4x+fPqnaXRsdHQqxDdkOV1BBIRIGg+xAAAIABJREFU0outrJoweBC0oWBEgqdSWjWWpaACFjN2gCbaRft57dy1K0KwVGU15j+LIVVci9BpKutybv6NUx/zeJUEhMkHSThsl1RuhO9VlC8OlWPMM7kxlIqNobJcUaXoy1eGw/oNGzI1URyHKbUF8JbN3VpVc4KxooIz1wDA8WJeYi9V5J2bV/tRbaEIY/4YmqCMIj9lf/+aUG4sC2S0trRqfqJ2kzoxqU44LxBs585dgk/YjvEcG58IjW2tobUtFpMBUjJfp29MZxDW4aCMr6GgYdWNG1NSz1L0xHCdNeuckwYr9AmnF5jvMGCu99KhF8PeXbtDa0uLxhubcj3swmdoK7CL8UHByrriPc7Lde5FvdhI+HCTrq8CEOQ6XNsnCMsP5zt99kzsT2Oj+q6x27RR9i5p/lbD1atXQk9vd1Zlmb9xbauQUarx2cUlqlwvCSQDh8qAohCysFyH9BE+DACkn9gOu5IigOIxzGnnIp2ZnlHf2KtQ//J5xpvjuB79FVyemNC8oO8UswCcrVqzWkVgqqmKNp81CI9K3utJ0VrWHmJ1r/eI+dmZ8LlPfzpcTnkb6TP95Rr0zSpdgwfvXR5rjmFcFeJOHrJUjZZzOASYfvIQAIjMHAS2Hzt+XPuVH25YvcecZIwNvQx2+beV0d5DBFdSTk76VQ/QDP0M+0g3EP+LxRX8A/xVAZv0XQKI58W5ycvKXOLBAGpr8hGyb9BX5rAe8lD0pbE5zC3MZ/kGOXfcG+MYu23+fnKuRP7NwyApiOu+cevblyu4/pPdinzPFzKU1l6SVKRW6vE3P4xinQD5mD8OKWfN8z38yjl5U6VarwDVPU+Cfn6A43X4PTc+/2BugdwCuQVyC+QWyC1wW1ogB4C35bDljdbNbF0OwNrKSnjhuefCv/uTPwmz09Nh9areTFH3egAQglQP97i5xuHmhtmVJ+1IOW+OHOrJyfAzH/tYeOz9H5ACEGfP+bNwrrmZj4AmOrZyOFEjnYrVia34oBcoPAwAaevqVasjEEmJ8p38H1hBW5ScvkSI3qgc4oceelB94H0cAue8w5kXDCK/WypeApRQJUkVISmHs6dPIZ+LoXPnzilRPqCH8GBCc4GhZ86eCx/+8IdDualJ4aZySgPQbkrhk/39a7P8QoY7yu/W2ZmpbhRyu7ISzpw7K6dYaodiKSwtk8+IEKeqgEnfmjUCV3JeGgphaOiSwlcNbLEr43DlyuXQ29MTGopkUYwqLJxq7AtoMoywc6TqpRs2qO9W8wEgzp45Hbo6O5QPjTY6lJK2ko/Rufhoz7Xr1wSBuE50oiC3hTA7GyEL442qM1M5AZouD0tpBUQEEODIYUPmyMCmAeWMo8Iv8wCg6rBp54Wi4q8gUldM9i/GUKuFC+cvCFS1tN6ErJyb8aICdQvFXebnBb+ASSgG9+zeE3M1lss6rrunKzzy6MOpnCc5BksKnbzvvvti3sxUvAIYQc7AXbv3pDDNGHJN4ZpCqUHViK1KAbpwXeVWKxYFOyjWMDY6Jvv7hY2Yvzi05cYIux0u7PBOn5PfzA2gmUNn49w9Ezau3yB1G+MLvAQMES7KOmCcaAcFcVCdoryyc00uuO3bd6RQ4xWNn5V1a/v7lYfT6wmovGnz5lQ4pxILeaR1VQgx59/4+Fhoa2/VdesBF+pK+sP8jXBnKUwlpSeh3Kxj7MV4SJVLcY2pKYVos37og1U8zBlyD2IDV90+eeq01qwgF8q2UBAEZ81gN4V9O8dfCsHm4QGqQPpUY/9LuU5ZF1IAAtXJRzcxkQq5xBBEXkBwVxRGAUgI8KXz5zWOhv0GgKwv1oQ/a6BrOE/7WI8KK0+AQueoVpXWgEI53/jGNzSHCZGnf55XQG/lQUwKX+zkkEarKLEt+5iAXgJzUl6vrGSKZc8H+ua9QqAyQT+31TYyHIxgriZwTg5C5yVljt2xc6eKM6E49r7UwkOoUkMMBU4PZIoNpTDPHKhTJ3qv5req0qe9m/PwWe8L2gf1HREBoO3H5wwz+e25k98xvD0t4DFy/ln2Mb7vuQfhb+yZrDeDbd5j7K36N1T3mN8KA5k3hsj6/qhLl+G5YsvUz6G3p7XyVuUWyC2QWyC3QG6B3AJvhQVyAPhWWDE/xw/FArik1RTCCwA8cfRo+KPPfS6MXLkSNm3coJBNHHWp3ZLzZVhkoERuQBwrJ9/mN84cIMM33f6b1SP8Rnn3n3/0o+GJD30kNDY3y9m2swis4P9xprnhlqqnoUEwBBiDY4waLYanRqDHNWgvYZqo4FS8oy60cc3qCAV9DYp0TE/fCBcvXlBxC+ehoh3AAVRAOAf0gbbSJq7tnGa0Zd36/tDYWFa1W+yCahCYEHP0ERYcnUlgxL333R8Wl5YVyio4FEJYJOx5ZSVL4u9cQ9iPYgf96/ozB1SOB5WLDx0K99xzT5gjvFJAk9xfQWGQw0OXYt4zFFlJCXPqNKBmu3LX3XRyQrh06WJYvWpV6OroyvJrcX0AIOohO0jYGnACKOXzjAmwgN/AicvDQ/rNZwAKzv+HE4YdVOxgcSGpIqei8i9V9iV0NdooKhjJAWiAaFA7Nz+nqssq7lAua3z5f4eMNhRREpZUZINrRpVWVZCA3GxLiws6vrO9QzkHVawkqd1wDldqSdVZq4XTp05pfAE5/X1rNeb0c2Z6Wv36iY/+Q/2m/wCgYqkY1m9cLwDNOAB8v/WtbykPpdUoAE4A7cFDL0hphgqU+coPUGZ+aVFVbZmXwAnGHoArxWFbm+YgQGtyfCILQWXe83P1CkUtVmUVcDmWscLhBfRgQ+YNbWY+u9AIkI9zvnjokGA5oNKAhGvu3rNHn2U8aU9UL+5MeSXn1LcYxjsYVirVsLAYK9FyXvpQH0rHeHMsqlUrZ4C6zNOYfy6C9NnZWMk3Otyxmjj9mV+IVbkBUcBq+n3t2khW1IdzANWYny4Cwnrl58EHHxSAc4oC5vb999+f5UEEJB85eizs27c/C3UHCgE3Adp2/mkLNhjYtDmGvqNqPH1ax6CMdnVR5g0Ai7Fk/tEubO5x4LMACsO+pYX58NlP/64q6fo92wiwhz1jBesIPw0Anc/T44py1jkfOYa1dPrMGUFA4Cnzld+GdVILJiDGeiKM15835FCKgaSg81hge+YVbbsVhES8WfeC7SewJoBCH1JYr5ScgPylFVVy37Vrd3jPe94TdtxxR1RQSmAei1NpDFIFegEWK7GS6pv0B4Rb178MTA32XIXca9LKRz8kis8EblYjrodAHo8fyhd0ftE3tADjxr7PdzN7FesNeO/cofX3Hl6H9VDP7xneWYHr9732vAa8PqzurgfEnndv2Oj8gNwCuQVyC+QWyC2QW+C2tkAOAG/r4Xt3N94hwCosQNXYqanwz//ZPwtT5LfqXysH1jnBAH3c4JJHTQqtFArs3Hh+sm44gZPocBsAnh1nq1yw/Jbt28M/+tmfC6v6+uSwx8qcUQFG4QXAnI93qA7nBb44bBfwg9POi+T99IXqlrwEvCpVFSwAUDnPlo/Hl3zm6acE1HBIlVeus1NhQ4AgAJBhhqshC9xMxkIcVNFtKDfEnHOVSpZDiwImAEC0dbT/2PFjYfuOO5SrjdA2YKpVTlMTERo4f5EdDQAgCjXZNVXXxUkHcgIeZufnYhVdHNcKoxBDK2nX7MysQBkgBZUY5zc447rk/RseGpY9aBNJ9Blbxg5YCZyh//XJ+QFGOFUOl+Q8CmMdGwtDl4YEPgELtJfCBK4iiuTOClDGBtuRew84R6gv76EC4rpUJqWvQFGpsQqFcP5czOvI9WwbQlaBOUClbJxrNRUs2L07qrmAOy0tzWFqciILrwX6UpgFFdnLL78UeletDmOTkxorrjefcsORq69vdczLyJwkVxz93Ldnr95jnmCP5cpK6Fndm4EOQB85FPv61mYKs4aGkgDM4SNHwrZt27Nk9cBbAODs/IwAIHZT6OPCQpgYZ/31ZyorhWsuLWscWUu258jVK6G3pzv09vRm4ZwKTV21SvCQNuKgktuP/+f8zGPgKWCTPIaPPvaogLnGLeWMNPyyEoxzApkM0LXWpqYEZtoVfpqKq1AUZmJCYBkIzZrgMxfOn1elaEALcwalIfCVtcWL69Cv6MD3ZmPNOE1MjL8iryUAzZV7x8fJZbeQhdsD/LgeewVKzA996ENaV+4HaweFqJRhwFEKg1waUg459hXGmvWEfRymG9XCMTR+44YNaj/XADqgOKwsRzUc+xv7EnOVfzOO2Ah7W6XEfsIx2J75xvj9v//3/5VBdD9IsVJNIFp7yWu/nFeTdrqgBm3UvqVKtzFX663qJAE5KWJjLj/Bi7oCHRl8Q8WagmQNyXw+FXFJDzkAobxsW+XKTGpn/mb4xlpgDIDMAwODYd1aFNaFmGE1xeIa57lQRz3e83vaC2LPbn6wzkwU2nnjl8/wpg5+49O9C49wTlSHy3pvwhT+jqsHY/UqUZvLkO1WMFef24/9gbnFWuL/2WdiIamq9kUXDbNClXM799+7cFjyLucWyC2QWyC3QG6B3AI/QAvkAPAHaNz81D9YC9TnACSP3dL8fPi1f/EvwtnTp8PWLYMCB9xEAwiAVrcCQDlhyWl7NQAITHNidj+JtwKPz24cGBAA7E7FLnwMpwQSDA4MZuGinN+qsG9+85vh/Y8/LjGIHEvwV7Uac5DNL2Swor2tTe+fOH5cTkLvqlVyGnDOY3XguXDqxAkBQJxuIADOOSAC55X3qE7LOcjPhpON8wFow4ktNzWGxcqyygAAFcmJhUJv//47k5ItVrg8e/acKnFSuACbo4Ajlxn5x8hfBzAhvx2+rJU+2J6cbQAxhT+n/tNHCmOgpkHVV1laVC4+jrlw4XxWrRZVF5+ZmpqUkgeIAZDhPaAKNlnT1xeamilWEUPrsAtKCuyBiswVTBl3bGLwiQ1iWFQtALicl9BKKGAxx3IOKfFS0QA+oxDbrq6sqisqOvoOZNqwfr3gzfLSslRpjN83vv6N8OADD+h9FYAoNuj/CUsFVDqci9+oHVF/kA8Q0Ao4QxVJ3zgXsCZWLqUgxMWwfceO0L9xU2hvj+G2HAdEPHDPPaEBqJXgEWPy3LPPhgfe84AWJNcC7lB1+p777hMIs/N66eKQIDLgh/cWFhb17xdfeins279Pc4zchww24a0AQI7l2s7zeB34myrT0tcrly8L6tI3gxxsKQDY1R1aAZ1TU/ob7WfcXIxCc3l5WTAbOByhb0nHUtGa4hwCRQrJDuGyqsau1t9pD2PKnJNiL0Fi2sr7KK9KLU0qYmLIdXloOAPwqIRRZ16mqE3fWqEaxo+5LSjdFPNaci0BwPlZ2WJublbnp83kBjSgpB+o2/jbPXffpb2h3EjfbwjaAadpIzZ78sknpQBUNeYElF3IxuG+9PsI+8zgYDaugDyOAyhYBQRMO/zyywoBdxEUwNsA86+QCkmk3KdWLTNXaTt2sZKTMUQNiZqS8wPo//c//XfhpRcP6d+GKOyRfB7VpkOlX+ubgLYCZ63YtSIpUy9KNXcTAHr+ROAXFP7NGBG+Xv+i3ex3mdIPVV5SihqsLKOwTvlbBV4qFc1v/k6bmMOdXZ3ar5i7AFMUflZIsn+UGmJl6VsRHN8rGQh0w+rei28VVFE7I4d1HajP6/fa36LfcYUf7BfuO/Ds8QFOzEEavxPi97R/PGf8vWaFXb0aH7PoYZ3D8JNqWUr4kZFX7Hle3+xjBun1aj2H9GZTJilG34Gmz7uUWyC3QG6B3AK5BXIL/JAskAPAH5Lh88t+/xZwDkDdQKMIqVbDb/36r4ennnwy7N61UzffOM8q2tBEsv5KcriClIBShNQBQDl2KbzR1XTtLBoE+qk+n0X59wu/9E9DZ3e3oAQhu7yPEgeQgdPocDf3Fsfhq1/9avjAE0+kt2qxkEWhKKUWDj/OJ0ovnE0c7qNHjspBQWk1deOGlGw45SS2f+nQSwo/UyL9VEGQfISzc7OCXoAPwREKJZM0vlYTIAAAAn4aWhpVmIJ+AQmfeuopVRAF8sjZSVU3+d3d3SMnubmlOXOWF2bnpeCKiqSocuNzKMlQIeHkACOBEIwFAAS4Rd9K5O+rxWIcOGLDw0NqFwUoAG2ERx47ekRtViXVlLeQ3GnkACT0rqOrNzS3xKT62Jq+8dsFIwAzdsyAssAL3otjXVUI5NDQsBRd9eFTQKPWtjadV/MsVXcFagB0ogKwIRQaCOFekbJR1VgLMd8Ytu7s6AxnTp/W+xQLQaEEzOQ6HL93715BFK517fp1hW5y7tn52ax6KRAJW1Httr01VpXmHCdPnghbCfNsbKYMsEAIY0CuPgCoKgsndRf2ePJb3wqPPPxwBrpow8tHjqiK9VIlVp4FALNm+G3FnBSXpVJ44YUXwt59e2WHluZWKdcmUSdWliJgR7nWSD40QrmH9Z5zKgL3uB5jwt+Zj4CokyeOh9am5tDV0an36ScAl89yLHMc55x5A2BF2cd5HNo7dHk49K5ZHaiuaocdKOhcelaBAbwBUc6fJuRSKITpmZnQ1t0ZGgDRFDFpbg7nzpwNgwMDMSy/2KDiKmPXR6WeA9YI4k1NhZbm5lAul0JjU2MgTyPKOBWJIc/eylIWbszx5CRk/hpIYmMqW2v/oQ50Q0khuShCvX8Qjn/gwIFYRZbCHeWy5gzr2SGgzMvzly6GLdu2aj9zGgLmOdd0XjGue/DgwXDP3XerX43lRtl5MyHBxYYwOz0r+6IKtPqOdgOZGYdtW7eo/ZyPOYpa1mrnf/uFPw5PPfVtHWfln2E39kC5/HovxsYA0BDWiivDF9R+KAGt4DMwkbKvFosAWYHKteoVygY3UuCidE5gUOcgj+rEpAobAfsBzCrasXat5h79UFGi9BmNVgrrjaG8UMXYu1cAwFtAnxnfrZBQZ6iXBH6XADCeL1f/fT93ElmOx/QAwcDY88lzrV7BXa/4c1Vz9kindnARKRf0Yt0wn+oVw7TZKTN8z2GA7mtpdFPuze+nj/lncwvkFsgtkFsgt0BugdwC9RbIAWA+H25bCzgHoG7aSXgeQvj8Zz8bvvaVr4TNmzZKVYQSBajUBLQi516K03IocH2Ip1UA3JADKATZSlFZwt9wiu0ACkS0tYVf+pVfCX1r+2PYX8p1xY0+DjxOuENjcSbtOBw7ejRs3bI1gq22lqgMXF7JQndxHAg75O+0AXUQjjS52YBpKPEUUrS0FA6/dDjs3rU7dPf06PhKNUI7wliBbc7hJc4pABWdf9Q/K7VKWCkGFTzAmQYsnT17RpCBY1G34PSilAFSAVGAi8AvVUhFdTc3Hzra2jMFhJUROPaognCwBNzIZ7e0JEjhirAUHyFDVqFW09+AptgJRwoYARAiTxzXBTpwbiAlxxJau2HjxtC/YZPC+GxnnC/n7+NcdvixI+pGACD2pl1SzVWqgoauFo2ZOD82R/mmPJB1K4TwaqBABJ6FsFwhZ1yLwOlDDzyoOabiA8sxDPjkiRMCLcAxwYiUPwyQQv47QCmKsbHxcc05oE9LW2ssIEP+wfl5fUaVkFeqsXJzqRROnDgeNg8MhnJzS5ijmmy5HJqbmm/mfyvEgiP0kbYAhfbv25fAZ8xRd/zEibBt185AwRaHhqIqRf0IEJVibjkq+wBcgoKpCA32o22oxAYHB9Q/rsV7AC7bCIBKH7Ebn3FeQsbj2siI8tL1re5Te+gDdgdmu4BOvWqV+WSnGVteHxsNhXJJ9rIqkFBX1oqBPed1uCv/L6VrcvYvXroY1lHNFwIPuG9sirkBBwbC4sKidoqWpmblVty8cZPOyXsoHAnXB76Q4481wj5Dmwi/Bgwz97AjoeTbtm9Pe0hUIWOLjRtjQZSlpRWtXSr8WqVIHwlv3rdvn8bQtqlXABpsXRwe0oMGKxGB54w15+KzLpoCPARu8ZCCtgKKCdM+f/Z8aGUOzc3pOju2b5ft+Rxrqbk5QbCVZf2dvSPmCI0w9Ld/+7d0PfY8xp4fw0LGWnvJ67w8VzRPk2LP+y2/tWezvzfEdAT020qtaqUmpStgVn+jKEZgD7wJC3lf+y65XisV7T2sb4Dlxk2bw0OPPKLK2yg362GPH6bIruna7kY9lHk1PvMdakA++B3qvxT8W3s1/d+b+0rO0d+bs9PrHeUHO/5eZ24xr1nrrAEpQyncwsPDlJNU39fpQSHHsuewb7HXsU8Dk1WVu1TSPsB88zz2A0S3ydfy/mUloeeYFa/ff0/zM+QWyC2QWyC3QG6B3AK5BaIFcgCYz4Tb1gIOAZYzjKNYq4W/+Pf/PvzNF78Y2lpjVUiUZDihza0t36EAFAioy/FWHwaEk6wQvXJUFwkWpXA/OwWhWBQAJPm71CuqNhnhEiF85IRz3jMpzlZWZGugkEL0yK934rg+q3DBK1cFe6jCiuPQo3DCuXD+wgVBzP716+TculgFMGbk6jUpzYAmOLgKaSK0d2lJAALHNoYZB+Xa4/+Hh4Zibi76Xi7pc1ZQnTt7Jqp2qlHtIqhYqUqhtIv8dGm2KMR4eSnMzcyq4IOBmn8DCurDEGkr58MZAsgAiAjlHbt+PYyMXJVjDjSkyAF9tdJrbGxcIZmEOWILhQhWY+L0rp6egEVR8mBDh3IBnFCL0X9Akws7AFlU2CPBXI5HXXTpQlQrOtSRPjvUt77aItcGhAELo8OGMWpyFL/193+fFWhQvkjCNosN4Wtf+1pS+kV1HQrCq1eu6PwoN9vaWhXazXwDst5z7wFBR8I76a9DvmMoZUFzjKrBKAB7V68OrR3tCmVlTtAcwI4qGhPyTeEJ7FWrKY8kEJW8i7wHHPrmt/4+PPa+92r8HXrJ+6jBrNwClPM32q65lHJp0nOF0a4sh67OLo2rYTmACxAzOjamNcNnaZ+VqoZz169dD6t6V4WOjhhqzzmA9pyX+VyfexPboHy1ig4bj09OhJb2NlVYxi6sGcAq8DILq6vEsG2DcMKiragDAA5sGVTItcHSxQsXwnZyHaawPubtiy8ckj0AYowf66ejvSPsv3N/zJFXq2r+MoZ79u3VCqEtAN2jx47F/JIKK4wK2TNnzobNA7FCLCpXQPezzz4bduzYkc1hz1VDbI5lDbIOsJWUS5zr7GmBvUyJVGzICuF4TQDlgIfYgAcLVGQGWpCGgMIvhPDzeZSMO+/YqT3IsJb3Ozs7NJ/5Ow82ONfTTz8tWws8NzdnIffMAcMLxv2NQoAJDwcskyogU/wlQMu/fT4X0qiHb+QoRT1JDlBeUmEDrSsrgufMFRVUmZ2Vapm8fQ888IBC53nIArxDLdjY1Kw9ggcPfMah7PX7vUGMAQ3zQu+9iRDNDNTdAgGjAvD1AWAO+X6wtydW+Ner+riic/nqJjmNNccox+nEhPYC9irmPt9XijJIamUfb0jI+1Yaev4aPPr70vuPr2sgmSsAf7Djn589t0BugdwCuQVyC7wbLZADwHfjqL9D+mwAKAyTAODf/93fhf/jT/80VCtRuQQ44AYdAKgQG1W3jcVAFFKW8kvZ+fSNOQ69QxitPNF1kspPSetXVsKv/Oqvhv133Rkr/aZiDIIGqaKuc4HhhOM84PABB3H2aVNHd7cUfQqLnJkJN6ZuhL179gg+OsyOsMZyY1lVZmmvAFOV0NnGMDE2EWZmZmMOLrevIaoVATBS8ySI6arCKK+ADoCTACBK0JKKxE8/9e1w/7336RqEIVtphMoHBzo+NghysFHujVy5HDo6YmXdLDxOFWlPxyIDSdUzfeOGgAgABUCHugkHG/hVbiypry4CsnrVmgQeK4IlQJC1a/vVJ/rC51BW4Xx39vbKJvUKC/LroZa8meuvqvYBUKwOU1XeBPFGr18XRLUDx7whHJvfERTEKqb8G3DiQgk48CtLS1kIsMEljiHwg9dL5M7bt0924FxcH+UaNnjkoUd0TiAS8+0M596wXjkWKQwKWKJfnA+QzAADjLCzoFpLS+jq7VEILH0F0hx64VB4z/33Zwo45iROJiDy8ccfV15Aq02+8Y1vhIceeUh29LzHLqjFdu/aJXsADDk3761b169wbQAlcHV+di5cvToSVvX2CiDxWdp1kSI327aFdetjzjTltlxcVN8FaVLBEBXcWIP6L6oa3QaAHSoaO838zVWT6x1nQsmBgMwhA2aKq0jplgro0IepyUnZmTnA+jNAI+dkX18sICKlzuJiFrrvytmsScJnH330Ua0/952xB+yxDhkP+ke/qSw8r7lFheia3tuydUtWaZd8g6gMAdHMCcBla0urQqw5n4EAalj64XlNP6ROHBzM1iRFRo4fOxr27t0Tj0uqT86FrekX4zR8aUgqvR/90R/V+mEeooZ973vfF1rb2jXOVBQHqqMMZryYc4wDoJm1cO7sWeVCtDIaQMvYcl1+0/968MHcByS/kQLwyrABYCmzpdeblZoGbeQNrX9RBqRWLWQAkD0SkMhPe2eHxkoPFDZtCmv71woOMja8ODaGBN9EbN6/FGJdS0Ax5YXTd0edctjt4NjviOJNp7w1j9+rpft7PQD4ZjP8vbl8ge+QL/23uBtSbJdjHkcDX38POF0BD2LYn5n7vJjv7MfML+amHiQlZTd/t+q2vqAM77sIyK1wz3ua18+t9xtvcZfz0+UWyC2QWyC3QG6B3ALvcgvkAPBdPgFu5+47B6CUeyjfqNh55kz4X3/t10KtGoELziwgCtim8NRCCjWrqwLsp+9WvHFDjgMMFFBlzaQCsELQNiN08r/8xC8KjJGDzbnOcBgARRRuGNgcK3TiJPBDBViUMzjya0ikXwhywnE+cCJQIBGexrWd8w7nY3RiXCGvUiJWK3KWcVLbWtrCubPnw8Ysp1iElEAh2gM8UaGJhqTMqdWiI1OLjkxFlTOjs4s+iYT+VC8GFFDMolSOaiPaDLTM8uQRsreyFGZuTIZGQl5HBlvlAAAgAElEQVQrFakY6SuOzqmTsaAFLxwlrm/1Fgqi97///aFMpVXUFQ0RoKCuQ4XX27sqqtQWYmVV+oNKTP1K11Io8fRMWLNurWzhkD2OIRyXUExsWO/UAVVQx/GKSp5qaCgEVRpG0QUgMmQEOGFrlIqqLqqCIQ0K1cT54zjGfHFuLszNzkh1hfKMcM6m5iYp+LDvc88/H5544onQ2t4Wi7R0dMj+MS/dBlWbrazE9l8duaq/AzBQNhE2Tf8JDwbktjS3hBj2WIxKuaWl0N7VIZghQFEshjOnTmv8gHb8AIlp+7e//W0pvmgDuSMZi+cPPh927QH0lQQPPecATXds3x7BZ3KMAZYU60DxyfHAO5RXS6ruu0afdRglELB/3TqNpQBJmnOCqQlg8974xGTo6u7JIIzXIWsWwGTHXKpVCnGsXZsl6ZeKkOIrwxEyKSxvpRLOp9yKXDeCnJrazP+jdIuK1kqYuTEdzp45HfrX9oXK8rLex9bHT54IDz/8sCAs9qQPAECUY6QRYM8BqgHLdN1iDCVnDjMHWNfMR8aPUNgjR48KCmotNzYpXyVrCUDH9UrFoOOYV6QM0IOEpPYDAOphRRovxoU15TDFhbm5cO7MqbBh/bowen00LMzPaxxUCObAAdkEmzFXXzx0KHz4Qx/Ozs/19u3fH+YXl8Kl4SGp+l5+6WXNg7HRUY0vBXhoNyHuzCP2QisSqV4ukCEVXlRvGu7yPi/mjPeA1/qeGblyNcshSfoCVNFWb/KZegUUdgWKW1kFu1u/YZPmEP3kZ9Wa1VorrENCw1lrPOgAHrJeOD9qQMZROROLsZK39w8psJIilj3QcIa8mFLsJcWfw5BVRf01Xq8KAOuOjfAvHvV6Sr/XqBMSz/R9hBDfzt/9b1Xb61WmfH/xYMnh8HrQVqnoe4G93KHtBnjMBT14SQ+5/BDD4cL1DzUMtQ34nZqiXhlYP+89x63Mfqv6m58nt0BugdwCuQVyC+QWyC2QA8B8Dty2FjAAlOO5vByay41henIy/PzPfSw0NzYqvBJndm1/f5aTB3hitYyAQwIn9fmnuDkHsABJ6sNCFcabQggFqJaWpP4DNjmMrqW1VU4BkACH4gMf+ECYn5sXHMEJELiaimqCdRSeQIHY0KB/42BfPH/hZvGMlIuI9hw+ekSgkZA1HGGrFBoKpXDi+AmFIVs5gMqlqblR18c25MnCmTX4Aly5TeQrE3RAEVmthpnpGyrKgI2AlaiMsBPwASDBi+MnJidVxfXSxXOhpzvmbMNeQA5sc/ZMzCVIYQOHOlI4gb48//zzAirzVE5dXNJnuB4KMv6Ozansy/+jxOJ8VLp1UQuB3IaGcGXkqsJgndyf43HWCHdFFeUceD4eNd4dO3Zkaj6Kd5A78srlYTl39MGqI5SK5NTDPowXKijaxzmANziEhNkyz8j5h+rqoYceUsVQhXyl0GpAy8bNmwT2BKmSqo/5UauGsHHDxjA9PZMpILEhFZcbG5vCLPAz1MKVlBePUFs5/IWi5svo6PUwgLpsaUGfB9ii0gKe8W/GD5sBNICr5OpjjOkrTu43v/mN8MEPPhFKpYYwNzsbWlvbNL+xH/kJUc7xecab6wHwVvX2ZKpIQsMXFpfDhg0bNR7MtZgX8KrsgN2lJEWpNz4eOjqj6pRjVdl3ZkZVnFkzBpiAJdrGHDAV4XhC7jzHGAdBJ62lSYEf2g2coogHc45jmAv0XeHV165rfgK2gFzMN5SfqG2xB/aivS++9GJ43+OPxxDAVHyD8Nw9e/cIHimsNuVElOKzGo/j8+RUtPoQMAowJJcf7wmKFYo69ujRYwoLJ3y63EBIdzEL0bYakc8BlLED18CGzDHgc1RbzkuBScj+ww8+GNb29eka9PmZZ54JjzzyiGwPFGSuPvP0M+G+e+/VODIXKER0Y3o6HD91KszMMfatYWlhMeYlbWnJ8p81NBRTRXDyhMZce/wQNq28kYFK0TEHJf9m7PiN/bjO6ysACwqH71vTF1XNtWrM45cS6wH7nAeT83Jd1gYPIsjluW7d+lArFlWciD5aAc3aU5qGBPI4Ly+fmwcovGJfGjTH3S+rMtXHpGpkrgHqlEZBD0wibNe+U4vnerXXGyrzXpfs3TxjDgB/cLcozFEeWLCmWFvsMd7LnALEY645lACw33PaA4Nif9dY5ewHVtmcSQ+fOJfvJ6z8s9re1/EDkR9c7/Mz5xbILZBbILdAboHcAu9GC+QA8N046u+QPteHABMzieoPV+2XPvGJMDU5EdasXhVmZ6YFEpSPLjl90cGMOZxQgfHyDbqf1AMscACACgZrzv/kG3Y+d9fdd4X3Pf6+0NPVLcUJ+dgUaja/EM5dOB8efPBBAZ6ororJ6QE1ly4SLrglrBRqcky5Bsos1EEb12+4mecrqd5Onj4lsIGyDMcW1RdFIXBLT586I/XQciWGMwEMeJFbD+WOKgRT8dcAs1JVddpdu3ZSQlPQprO9Q2FOQAnUUa56CjDC+QYYKG9gAoAo4xYXF6Se237Hdql40IsJmIZCmJickAryngMHBJCUb6tYlKNO/jCg6eLSMiVAYp9WVgSFYv63bl1HkOjGtJR2Dgk1gOU6x4+fCJu3kBMtfh51J2Nz+swphVMCKayQcVGD7u6urJDG8tKiCseMj46pXYRioxQC2qHm4py8R5u4PtdEiUbb+9auVRuBq1yfcEc7j4wnL2CtK6uiSKLtKjgRgiBZY6ks9Rwg0dCZsFYcUStA6I/VbzEfYXRCmUfMlZ27d2agw+CV82/dukUh6YQt0g9CRanWDFQCVjEmx48dCTu2b1UREgDn5StXpMYj3Jd8fYKczS0CyVSfxgbAT+YEc3l+YTGMTkyGnt7eV6gtcarJ18ecp620Cycb+7mwjgDc2HhobG4ObW0xzJoQdGDq0NAlXatcKqv9/O3atZGsWqxVcoT5j1+7FjakUHOug/IUFR7HEMKKnVFb0hbmBBBTFTvn5sOVa9fCfRRuSWGeFLdx+DhQy3ONvYA1ZCUebSfHJQDQaeAAm0ByqxFXVuIa5fr0xaAA1bBz4yllABCpUpFqz6HinP/suXOhrb0tzM7OCH4yP4DP7CfYlnnM/vTCwYPhPfe/J6olyX+3siJQiMIWyMz7QOE///M/l02A7+w/jCEh5N2EkPOQAMiVcp1ZdVSvvjP8Yj0p12kaF/7fuSYXlxZVNETq2EpF/WS+vfJlLBar6I5cuxZ6emLRBIXs///svQeQXdd55/m91Dk3QiMDjRxIAMykKFKJCpbXssJYtmXJnl2HmXGNHOT1jHfX3qmadZgqu1a2LMuy7NE4jGZUJZelVTAVaEmkGEESJAgQRO5uNDoD6Jzfe1u//7nfwyUEEiTFkhDOk9uNfu+Gc75z7n08v/v/vj+K6Lo6qV7HJ8atY8VK3dtwtmbuAYs97ZIxXeCaSr0upaRL1+B7xV99lzjQSyr6XuKDywLAV9iYy9UBfL3O8wqb86o2Sz808/mV/h6Voj2pjetz0B/C+L7+vl+PrjBlOz1USeaAz1t/mOepufpuUKkL1N5nde3yIIB9uSdwT/ISFn6/8v8meFWdjRvHCMQIxAjECMQIxAjECFwFEYgA8CoYpNjES0fAlRFajJIPBizLZOxjv/kbdub0aVva3mbj42NS/ODimYZ8F0qvh+XVxQCQBYLXDfMFhz/1T6sA9t601973/vcpbTeby6vgvKfVYt6xfkOnFrYouoAKFfXamX65T5YywbVSyqJCwU739FjH8uCe66oCKZtw8dy8Sdt6bTsW7rVVNZXUQ2oSqo0WVEqo+Xixv8wbqB+XLJh6T5+2VatWWlU1qY4ZQTbOf/zoMamGgGkoYAAYAKreM2e0CFfB/nxeIEXmAt1dMjSgDhvKNKXzzi9IvQYQ2bo91DULxfpD2iBGFaSpor4pyxghONYCGvntSi/ifB533MkpQQ/AgNKqkoUfqZm7bgi1/vjMwQQ1FnfvvlGLOqWCLoT0REHd6mptq9RKXGsnJwXvvEYj0KKqplq1Ckkdv/mWW7RQlNlDqSRQA6DDkIU6b7Nz80ZeK2mrtJ/6gKgGUS4x3rSNfgsAkuKYADGODzxEOQr4pd8sTtke0OqKJM7JsUmj5j2vC8n7586fV1xQSgHOXKmHenXdurXBzEHu1CYQLlVnXa3UfsynY8eOWltriy1dukTjSrxIR6dWItClUKhKwF5RABAlFSBMKZOWVQ3M0fEJa0hMPJhrXDPE0FN4PcWOPgAUPU2UOMzOzQpoAnVUXw011uKCdXdRbzCkEHMu4tPXd6ZiAsJ7tBVYfeTgIdvCdVEsanwfeughxY/+MM78EA/Gd/fu3WqDGz4cfP5527xjl2VSTt/Mze3btwdTH9KMEwUlY+tjwDg8+eSTdtNNe/XQAQjIuACNXfHmtcV4z1PnHbS5ky4Ky/Ji0Za0tVdcgIGtzzz7rNLBSbXetGmjjs39hTHDWIjYMqjTMzPW19dfAfPEiTmHYpHjUIf0gQce0PXL/GJuErd8Lq/yBFIpkb6YuNxefH9zFRNjSixIg+Vemn4AQl1Rd0tVSm0e1Wd4SEE/LygA0+CPmRIAYO+ZkArPXXh+Abfwgm3Y2Gm79+zReNU3Nn7fzd/byb3QwWr8jrwyI+AqtnR6a7q2YzpN1t/3nvh3sr9/cYqtK039HJ5661DR67zyHcZDCf7mQRVzkvsm+zFn3aRDqt+kpmdajXdlRja2KkYgRiBGIEYgRiBGIEbgtUUgAsDXFre41xUQgRelRiW1kKgD+F/+6A9t/1NPCQCOjp4X8Ni6eUtwAa64NvqC9PsBIF1jAc22QIg08Ev/mwXo9p077Wd/9metqbnZcKqcm5u3XD6k21L/a9u27QKCqJlciQDsYOHOop4aUqSiOgCkJhawiUW/pwMCLwATKGCoJcfCx8FIuVi0rpOnbO36dZXFsBbGhXwlBRiVIPXb5BRK6uTsnHV1ndL5OTbtAoIpjfHwYQEG4gXwcGjBIgrHVFI7HWKxoCKNUvCN2nxlanSFxT01F1EArli5sgI9aTMgAUWWQz4gIMejDaQn0h4WZw5AOSDKRN7zhR3bc04UcGvXrNG4unMn+5E+iclCAFIF7c/7GBkAMIBinIvj0H7aQ2wDlMwKHnEMoCYgSurMRFmJog/Qxvv0FehLfwFEAA9SE5XynNTOoz8oseQcXGDboOADAOLKvKS9TQtQFrtAZ47NuHjtPLYnjqjNGA/ed4ULQAiDCQGaxGGZ46AYbGtrTfqaE0QNDrZDtmrlSsWEsaMNAM7mluZkTgW4g/qM+AGLpqdmBHZJE6UvroRTCjzQdmZWY6E+JymznMvrZXnfeI99PSVOcC3pi9faAlQBj9wl2hU/AOyBgf5QS7JQqJiKkN5/pqfHNmxYXzk3faLtKM84B+1i3gGjqf/oi35A4MFDz9u6jZusnKjZaJunuldUSJmsxk8Qt6WlMpeZezu2bxOwdMjJnHGTGc5Lu1HtMa9c4cp4YsABYOW+lM9k7cjhF4LxyvbtAuuM5/DIiLW1twpkq35goSD47CCcecK8Pnb8uMYFlR+wkbnCvYtrmWO1JDEHrqI0lNmJHkhUVR5IuML5Ug84OA5zxYEm2zookaoK5XWSFst8mV+Ys1JSoxToy7V04WFLWqsWAODwyFl7231v13ht3LxJtSM9fR61LGritGLMx9QfjlwBX0OxCS8TAVeRvhQAdPdqv3/4dwtzTN9xiTqV47hS0EGg13d1FaA/cGF+cz/mh/eYW9xT/V7kc5hzp+9dfs9NXw9xcGMEYgRiBGIEYgRiBGIErrUIRAB4rY3oddSfSwFAFICf++//YF/+0pesraXZJicnbPT8edu1Y+f3AcCQ7vvigPmTfxYPLEAABRegYYA3vuBYLJbshj177Kc++NMyfgg1CTNaZPM68NxzdoPcaBekwvLFq+DL0LB1dCw3ZYtmQ30p/n9QhmW10HdYxIIEBUNzS0uov2blkAYM4CiV7HRPt1JSla6cC7WpqE/IsXgJJCaOyECnkHKIq+9Oa2oK8IdFlRxbh4fVtptvuVntVR0xDDp6ewWwcEJVyjK1yzJZ1cejb6jmVBMslxcIpS2opEhrdDWV/6Ymm8eWhZ4MSLLZsGCbmREc1MJRos6y9ff1Cb6knYbZ/sCBZ+3GXTckNclCMXagCACJz6nPxWIQMwPSirtOdVlba6sUIMAk4C59PJKkjTp44zgORDmvYkh9MrmGlqSKVJ25uXmpx4CY7AM8Qu3FuYEyxJP2cCzAkENKjofab3F+wVZ0LFcc/T3iglLLYTHxB/4CAJkTbrbA+88eeMY2b6GmoQnyCciOjOgH8CKFDAo2pXHPKN2dOnD8po3HT5xUDcXGppDe6iALgIjKMSy0Q+o2c4DxcQBILBTb0dEKtKIPbEvfGCsfL/oEZKX9xMQX2DMz00Fp2bHcqqtqjHpzC4sLdvp0jxbs9McX8agSGS+PDf8G4hLbW2+9JaS5ZzIys+D4bEeM2B+I5Q7QDhbY/uDBQ7ZxCynUITXfzUaINbHgOgHcoyxETUlM/F6Aq+6aNavliswLkMB7XgNQabCLizov+zEPvK4o40kNQNx/G+rqlAoOKKQupse3p6dbsWpqbhTQI9akJ3Mf6DvTJ6CLgnJgcFDXklzDq8M1yD2CfnsKJPU9ub+oT4njsd9b6KPf04J6OLy8n+m0S5//rpLytGNSgGkD5hrUDJXZz/ycxobrxNV+F91p9X51Ta392q//hrW2t0k1y7EpZZBLHH25d8pxPIG0xNTPz8OMi1Vj19HX31XRVS+pkX5wloaCruCUUjtRl/r3AR3093wfB4LcX/ke4f6RTgHm2mf+6dpJHhj4vPcHgJ5S7FAxrfB3AOmAOf3df1UEPDYyRiBGIEYgRiBGIEYgRuAyEYgAME6RqzYCFwNATwF++HsP2Z99/OPW0tSoOnAAwC2bApjxl5tMhBpeoc5YOg2YBTcLDHc29f0uBoAbt26zD334w9qOIv9SKWQzggmkzWKQwEIX1Z2rIDj2xPi4Ui9LpVCAnrbzOaBgamKyktbH8VjQ0JaZudmKq6eoT7lo2VLRRs+fE1xhgTM0PKzF//jkhP7NIh3oBYTgvIVcQXCO9Nl77rnXWlrbbHZ2rgItUUUA7qg1Ri3D8D+TYQDF86n3Rv8E87I5Gz83pvRhFJAFpROH1FB+k46JGUE6lQsFnptCAFryyZjQd5RWM9PT6qNSdBN3UdxEAUIOY3HP5PzPPrPfWpqbVCfNzUKoHeYpszihAn84FvEZGBjUv6kRRxt4FaqrrSepWedqEI7ti0tcTIm/11ejnYAe1FqA0AXcmDMZxRllF2BHwCwBgJwDtRiqNN53YxKgDnCOFGDV6stm1W7GiLhorAoF9RMgBxRVKjf162ZnpRY8eOg5W7ZsiVUVgsMz2wOZAGM33nij1dfVJ66tweG2v3/Atm7dYnOYxKCqGxq2cjZvza2t2l8GCLmcnR05q/kMNEbhJjiYuOS6CyxxAMAw91zt59cIbaAtgCj6C5ziPbbj5WpXUnjHR88rDXlqalrtJq356LEjod5lLqdxAy55HT4UloJNNTVKNafe3c5duyppfJyHsSPVz1POaQsKO8bdF/S04bnnDtqNe/bIyZc5xQvARs0+T3v1VHGUdSiJ2J95SJr53j27lT7vCj2uKc7B2AYX3TFB4VtuuUX7OBRlu1tvvVUAUHekpO4i8Jhxr66ussMvHLajR4/YQP+AHT92TKBDjrYJ4FP8UUfh4Ew9v6SOZOKEUZkPDsgccDIejCHXGdcv6cD+EvRI7oN+n+Oa9wca7pZLPLnGmVONDQ2KM/CW/ek7NSWDondSSseXAoA8LKFm6v/zB39gdUlKMiUEaANqYh5ikIbuZk8OJtW2lCnHVfsFdh023IGgj2UatPmDAQd2adWgK465F/Iwgc+4N3h9TQHwmhpFlLnHsZingEKHgq469nmcfiBz8fe73w/T/81wHQ5X7HKMQIxAjECMQIxAjMA1GIEIAK/BQb1euuQmIIJ3qRqA1BD77d/6LWtqwNV00aYmJ23F8o7gLJq8SGsM0C+ooXg5APFFCUomFhi+MEkvElQfq1iyliXL7EMf+YgBilhgqA5fsGoV1GCxIYMMlHdJTTYWLyyUATcs9pG6hXptQdGCuofUVtQ5alepJADHwgcAIjUaMGl2xnq7TlrXyZNa9OCyykJ6KSmkRUwWzlp1dY3UZwBAXrh20h+cQm+++Rarqa230bHxCnADKmAUAEBCySelIQupuVnV9VuybKlhZIBKJ1POWFUmb6MYQbS22EJxQYt3+gfsQdUkt9OkthIQTcq8YlEpi0Aeaqi5ogfIgzmD0muTGmws6oAvxJDjoO4DlE1SK+2Z/XbH7Rgg5AWspAJL1JLsjytvODaus4uKOeo9VJksDKmTSHr2mb4+/b2iY4X6yg+wBWhE2ihwxRVv/H7uwAHbtXOX5avyVgYAlUqCXd/81jft7rvvDu61wJSknpSA4bZt6run7wJ65+fmBQDZlrkD5GG+EBd+O2xjf4fDXteKNpLGTf+ZQ64c43OgE0YlxcWgbKNvtbV1qjOHQi2AxbLcp4+eOGWrEsjp1wHwqrpQJUOHsKAOaa4c2xV8HJf5Sxorvx2sufqRzx0M0mfmLvs6xKVNw0NDdvjQAWtvaxPMQ7GDMQWLfGrd6boh9a8YYNPc7LyuMwCf6tblckrj3bYj1Ozza5g4ovL0+NM2YoIqsAIfSZ3v6rINGzpDrc1EBYgZCmOpWnn5ULeSzwcHBmzN6jV6jx/Vn9y1y4ZHhgT7aNPDDz+s91x9xJjiqPyWt7yl4pLLsdgXtd/czKxqN6IEJT6MM8pcUn2PHH3BGuobVKuP8zG/vX4iJQRoLzFgqrnLLX8wVx0eewolfztwqdzLkrIEod/hziaFXxoAYvaRpVYjab2h3p6uX2pwJu7AlCzg1djYIPMWnL6Zt9xXAfobN5KKH/TNL36F9F4A+h/84R8FdSzmRTzYyGY0tsDNhfnFZPegvPaHNdxDVNOUNl4vX3hXeT8d/vl9RvMoZeLB/OJvT8Xl+mEOcR/mvs11yXXt6mT294cKruxlfylTExDopTTSStaLv+/ZNq0kTav+XHl4lYc+Nj9GIEYgRiBGIEYgRiBGoBKBCADjZLhqI5BWALIYZCGI19/szLT9wkc+Yg11tVqILmASUVOrhcOF/6APy8ZLAUAHB8Am9vGUoYsDhXqlsbXdfupnfkZgRXXrzJQqy6KbhQyQgUWwp3m6q6ncbYuL1tzcJGNYFuK+kAV4deIQvLAoVQPbnR8dFRhAHTcxOakUO1xQM6WiLczN6f1OFtuZjCAKBwNQUs9t/foNlYUz0A7oQN/a2pdYvlBt84l5COdiIU4tM0ALxxIULeQFIGnD6jWrBbzypD6yAC9mlKK7cuWKEMt8SIflOCzcli8PtZeUfoXhQ22N2tLd1SXQZ+WSFvJs72msvA9s4gUUQVkH4HIFHDAEWERsd+3aaR3Ll2khSLvYhkVjV1e30nGVTpjLC4YJIA4OCOoJimQy+vz8aDCJWL9unbZhISoX2ZERa29rDzUAk5p1tBOoA9ADjixS97BU1OIUp2SHjmwPgOE4R144YjfecENlHnE8IBXQaM3q1Xqf9rPIRTUGQCJ9kv2BnWyLIYJDZuLCZ8TlvvveZvl8MIzhXMAc2gco5t9Kx5ydV7wAsj5PSQkm/7xvYFAAkDY5+AZ+5rKZoCCsqbKZ6RmpPEN9xgCiHCrhtl1bQ+2+QqUGJdt5fS0HNijrXMXD8QNQnLFsuSTYjNtwQ2Oj2kA7gaAofOYWFipwirqZqCNx2OU6Y74eOPicbdm6Nel7AKnMO/Z3JRFzgrlC3z0NkHYxb1evXqX3uNYYM9pGX4ibw0LSnAGQtGdmalrHwmADGKG5kc8LVgIZ3/jGNyrWjCdjRFsYNwcUdIbrG8BITJ7Zv181AEkLBrguXQb0LNnyZctVw5Hj06eqQkHAmJeXEuAaB9g5WPb7Fved4DoeHiA4aHFFlSugpG7MMHfCnU1zIJXuDkwH9KWVlDwEIEZcjygi77rzLqlhm5oa7Xd/9/+yrlMnrbamVu3FuIVrMLwuDQBL2az9/h/+YYg3Dw9U98+k/uNeIqOgxKTJHyR4zLmP4WgcAeDV8RXuSnCHfpWauJSUSB6O8JDGyxjwb+71XPN8J7gi3K8BP47fu1w17nVGvb6gwLacy4uVB10vB/kcNPt+V0d0YytjBGIEYgRiBGIEYgRiBF5ZBCIAfGVxiltdgRG4FACkBmAhn7P3v/e9FQCIug4FHgqgNAAM/4FfrCgAWZC4yobFBkokFvbpwvPpFCaQY1VdvX3wZ36m4hzKIpbFty8+ek4nTpiJWgVoxoIaoED6YENjQ6i1VgwKK35QmJEyynsykRgfEwRC0UfqIG2qrq2xupoaW5ifs8GBfrVRxheJAgLF3sJi0Y4eO2ZbqHOW9I16YIsLRR13aHjI1q7vlGqOV1B1FZSyyuLe3T0xwDg/el7pmWvXrROQ5L3F+UWrzuXt6AtHVA8N8Al8pA4Yx0LVhCso7aXOGWrMUGuuaF2nTtmqFSiyME4JCiOgF2oqVJeAMF+wcRwUbUoZzucFfmgb9dWIYeemjeqfgw4+e2b/s7Z5yxarqq5WvN2FGXgKYJORShF1UcamZ0LB+OamZqW9ohTl/JgqbOrcqPnBmPqC9flDh5TayLlDDmeoAQcU2rYNY4hFwVHVRMxmVbsNYEitNJ9LOOWOT4xrgctCl/EAFtFnVGScD/jMMYgLgJFzAF7Yhu0DoG63+oaGSn05QNrJk6cqNfAwpVFtyGxW/UENSsxJ/UQzR5p6h5RxoRac0pRl+rBgVYUqQTGAFJ+humxoCIq0EIusIKkr5hhz4BALeBSOnpbH325kQn+MJQMAACAASURBVIqsm8tQA/B0d7fdcvNNNk+twiSNGWMLmaYkNQgR9xI35uW6deuDQU5ynaFk3bN3z4tAF9CY8XFFEX1ibJS2nVIcAaEBgPRRhhZmKhfgCjpPaSXWzLWVK1bKrZg+0p8f+7EfC26iZooBylkUrz4PmVNAQa/HB5jlnsJ4Mv7EEOjX1NBYMSPgemFseGjhLqe655SDQtnBJOeQgjljlXuW39vSCif6JAicuJ06zJOST3HNv0j9xDFQMQfRXkZzi/qmXDO4K3du3Kg5FEx5ggmIw+7/8B9+2ybGxwyEhzsw475586aXBYADZ0fs//3TP9N1gEu25gDX5mKo/ReE3YFQplNC1X8Utkl9wyvw6yk2KVVL0hV2Dt64xpiT/lslLmZmNJe5//PjKb3+ECFd64/gOvBO1/aTYpj5S3mHxFzJr0e/xv1z/vZj+jUTsgK8EuaFWphxMGMEYgRiBGIEYgRiBGIErpUIRAB4rYzkddgP/jOdNDgtajNBpVVaWBAA/Nhv/IadHR7SApsUYNLtWLjyUqouih+lHAU1VTr9yAEHC1gWur7o9oUICwRtUyxZdV2dvenNb7G3vvWtoWA55hhJ7TrS4l544XCoZ8aCe7GY1FUL6ajUq6tvbBRMaG9tEzTh58Tx43bPPfdoca0U5HxOiyNchd/97ndrgQK8YoEzPxvSCIFkqp1nZvPJ4pl2Dw4PK/2TxRQxQjHjtZFGzp6zlWvXKL2X1D3qapFaR7oj5gekZrJAAuSwWEOhhqsvL/paR5pkJmsnThwXMFTabuGC8+r58+cUXxb39J++sV/v6R7r6+219vYlMg2ZmAg12zg+qqh7771XcXcTCcAYMMzHwhVMQDoUfdu279AYunKDsXnoew9LjRfSukNqGSpG6iKuWr061PXTInJR4EF1+jZ0qk8sBqXcO3LENm7orNSyc5jynW9/W21Evcj84xyAua997WtKAeb8Su1cCMDz0MGDSvWl7wAgxonzkUqN8ynvM87uAgy8Yj9Xsrg7stdG9FR1IBKwpKWltQJxgHvUNAQGo5RzcJLPFwSjGKegyCR9rjYxatmp8wH9VB9uZkY19zgfKtOKcm9yQopVB6RB5dlVqWtIe32MGRv64annpNOzPcdkLhJfjtvd3aX3gmKtpJhMTk7pb8aftTjvcU5qOHphf+ptEuNDBw/ouvY6dRwTAOi1AoktbSD9GfjI37pu5udtaGjQ2tvb9B7tBXwy5hwLKMd2QFfazueo+3iPz/ft22d79+5VG1yZBtgDZOAGzdgwl0nnd8jhikIH2ABUOBsg2cED16CbW7gBgtJcK0wiQFpXa3K9cVxS9TmYp/j65wGiXnDq9fnAbx5gcP1RA5Trm9jhfI3Kl3nS0toq1++W1hb9m/FzOOLHp120l98f+9jHVBOS+y/u5NxHGAdXUnl6pquxGMPewUH7xCf/QuULAvAr65riocTM7Kwxb1/qJeVf4v5+HX79vS5dTqvy0vArPWeY84ydp8M7WEvX0uNz5nk6VdyvC1ejch3xICvUuazWj9StVVWV+ph+Lt/Xod3r0tl4kBiBGIEYgRiBGIEYgRiBGAGLADBOgqs2Al4DUHXVMlmpc8oo3XJZ+/3//J/t2JEXrL6+Tqqehbl5pX76AhjYEFJ7A8xKqwM8ZZVUUhbrgAjfL72wZtFNHbX77rtPwA61jAqQ54Epi9rviScetx07duj81BcDENAegAKL701bgzqPVFNUP4AOmQTcckvFxIGFPRDk61//ur3zne9UTS5UOapjlw8gC/iAQgcjDqU+JnUISYV16KP6SvOYioSUzaPHj1nH6pVqL7AR+IcxAXXdMLFoqKuv1Ngixize3AlVC0czuaC+cPiwYA+1Catramx6ZkpQhD4ePvy8ACBKMeCjUiMxQZkYN0w6lixZJjddABrqR9IriRexIy4sFoFmfA4A5D0USqoZVizaqa5uW7d+fQWYobZCjfUMdfp27RIEc9UJaYVnz54LqcdJbTvEj8APIOymjRsrqkfmw+meHo2LlCgJ9OVYjz76qL3x7rvVj7KFOlS0nWOgMsO4YX5uTu0GwAB0N3ZutKbGRsWFeACX5xbmbfuunYIeKKyIF3NO4C1JWXPTD4AxkFTMI6kZeO7ceak8gYe8gqKlJAC1mrRe6uRlAiBCrYUCEIUibQ21sYp2/NhR27pls/5NrD0Vj7lFWidwB8pCjIBagB2AJO2sr2+wvoGBSo1JxszVZkBbxtGhEf1l7Bziupqtp+e0IBNxDSn0QWHHtowjNSx1febzduToEYHNXBbVGsqzrA314y7cUlFWutqPfnJM+slv0qVJNWZ+cHxgK+YykCtAPefg2nM4sXUzCs+s9ucBAjAPdR/Qg7ajCATsHz96TMpNoCOpy16/DFDpfXDVMP0L95wA/EK6eS6kvXodwqSWYSXN15VOMr4I9feY07StqqqgBwFcd27WU6nxl6ivOIernDxNmz4w18YnJm3dhk7r3LhJNReZM/Q3l8/pN2peqRerqoLZSFLLk3PohzHLZFW3ExD6yU98QsY81IScw6V1YkLQlTnMyxW9rsjKV1fbqZ7T9qlP/5U1AACTFGRqATLfcD1HwXrx60UpvxEA/kDf3wH8L1bq3148f3ye+hz2e6nPZS91wfv+UCUNBrnn8GCH7VDg+z2M83C9uYrP55R3Jg2af6AOxp1jBGIEYgRiBGIEYgRiBGIEXhSBCADjhLhqI5BOAWZ5LLkQi+pc1v7bf/2v9sA3v2EtLc0yG6DQPvWoLqj4gloGuOGKqgCFgjKQF7COxQyL+YuVNYIV5bKNjY/Z+97/PinCGpuaKm6050bPS/3z4IMP2Y033KjFMgvwpUuW6FgjwyOCh7tvuknQg9TT6alpgS4cRoFRLc3NFXUPi/DHHntMqrap6SktzkMqU4AHpIMqNRiwA5YiRc4yghKocFxRRt4nijja8sC3H7Db77rDaupqpJAEALKgH8dJdXxCwJTab6Qis4BDZQhsAuIACKi1CB7CjGPjpo1S1wHZes+crqjIAAjveMc7lE7Kgq++rk5tE3jats1qauoFsVD8EBcUWKT6sm1wFw2p2PRR9d9Sqar0/cmnnrJbbr0t9DcBY8DRx594wm644cYEflwALijbcBQOShOzxYU5QS6gWcfyDrXBi8i7iUlIgy0n0KwkRd8Nu26wublZqQCZL9RNBAS5aQzn0NxpbLTTPafDeLa0VFyJiefYxLgVUGbmcjonYI72cYxg1BEgNcdBPYMTsM87fk/PhDqJNbV1ijcLcH6Yd4wR8QnzPUBDgBd18JjXAcTO2cjwoNJgqccHxEH5STsmpyYUF8DduXNBATc+Nq79AZS0j3Tjw0eOKMWceevXDr8ZR683SFuBbkqzxqglqclFW3tO91rHCupHUr8vL7jNdrQRoO2KImK8/5n9Ut2ViszvsuoUdp84Zu1trQKornZj3IB9nNfT6qnPiFJQ4D0xsgCab96y2Xbu2qF4sD/xP3XylGAfbSImvADT9Ju5iPPwd77zHTvT21upHegmLMRd+yUqQ3+w4IAjrSJOpzD63PW2pedzgIoB8AI/K2pBalCi0CwEYxIpgxNA6UBVQDZxNEfpy3UFHOU+smPHTsvgApxce4LLybdBBQRhyJEoDtOpweoHBiKLJWuo5Zou2p9/4s/swP79MidqbKi3rlNdtnXLlsr15GozQUlAJ/fB86P253/xKauqqQ4q1kzGauvrpJDmHgfQTr9c9fd9712132I/2oY7jPXxZv7oIZYAs6ukQwkAnwd87nNXNWpRvicGLVw/3Eu5b3AsHohwP+P6rKhWc0El7uf2+expwkTEQaP//tFGKZ49RiBGIEYgRiBGIEYgRuDaiUAEgNfOWF53PVFxeAtF8Fm5qiYUICGbsW994xv2mU//pXV0LFex/+LCogCg1/3BBTgsxgM4elFaXaLSAdKwoAG8OBQkyL74YT/SXO+59432hrvfKNiAoyyLImr0sdAdHR2zvXv2WnNTk5R3UtjkcjY0MGiLpZJ1btkiEwpSZDkf5zl5/ITUTyycXHlB+0h3rSioEldOFsj0A0AEhAAUBkVQAAakfQLOXIlVLoZ0QFJ+v/nAN+2Nb7pHKYgApPraOrVjYmzcBvr7bcP69UoLVvpyqSQlB+fg3yzQSfebGBuzp5960tZgiJDPSW0ICOV8k1OTqn/33ve+N6RMLxQFGenL8ePHbM2atVZb16A6XwIemWBgwTEcqLAt4BHFWVAZBqMHr+NEqu+b3/LmiukKKjQ+f2LfPm1P+rOPHf0G4BBbpWEW8pxYJizAMYCTp2cydgBXzDe0yCXNnPp4c3MybJBCcWFREM0Xt4wB4wP4csMSjBwAcsA/IJPDMMZsYHDIWtrbrFCFa2oYF7YFOLtjtS+Aib2DQV8gs31v7xmlZfsCnDjSjsaGBrVrfj60mxcKzvRcJlXzwLNP2/bt2yomFcODw3bs2FHNh44VyzUWDkVZ1GN8QTs4z8wssG7W6pMadoA7Fv3EBmAGBHUY5mm27OsQDEjW3z8gACh34yTV0MccxZBDRWpTPvnkk5Uae/RHZja9PdZQW1sZA95HQQusY94AEhlvUoDvuusuKVgd0g4ODyntmbkr9WNSHxCAgXEHY82/UXDef//9ghqATOa2IHh1jeLMK10jMm0+4EomwbW0w24CTBz0OWDxsXLlHjFSnT7VNguO2T4nOF6+ukoxl+oqgTYcg/39foI50J69e/UggPH3zylhkAM0e429bADGfo9TWnFiDqIx828YVywuFi2fCQYlGBEBAI8eeUHqP+YW95DtWy+4X/uDFvUxm7FcvmCHjx23T//VZ6y5NcDxyampyr1Tym7qDKZfUfH3un7PO4jz7xkH1g7rmFfMQd/O5wPz0E2OUAbzAIp5z3XB9w3Xmaf+plWofvz0/E5DvouBX/r6eV07Hg8WIxAjECMQIxAjECMQI3CdRiACwOt04K+FbqcBoLvoslwEAB545hn7T7/3u7Zq1cqKAhB4waIkLKIT9wYQIkX2k4VvGrixHcAIMOQKG188O3CZmpoUsHnfB95vq9esFeghDReFC9scOPCclHTAEAgXAKG6qloptix2m9vbbGpmxmowaiCNOTFhkDoJF9sEqMiV9tw5AUnUdlqcy1gkpBQqXbm2NijMUAAmoIz3UXKhhORY1CFke9SFpEVu2rzJsrmM0nPZjtRVoB+qyZUrVgig0OYzvWesq7vLltKP5NVQX2+FXN7OnR2Rmq9jZXBqlHtwuaSFIyDulltuEZyVmkcizZINDg6odh2xcrdaYA+plUAn1SzM5YKr79ioYA4AAzVTWkH21FNPK5XY38OABHiGGo+xAEbxGbCOE3EcwBiAkc/qa2vkPkyqGtCHfYFf7MN79AdogtLTa0WSPkr7UJTV1tQJUqne4uCg5gnjzTGYS3xGDDkeIAo462YXLJqbmputjvdLIV68RxuAha6IYU64IY3XqtT2KA+fPyzg6GodFtbU4QM8Mi+pgcnCvKaqWpCT47ItMBDwu++Jx23XDTuD6ieTU0yoCZfNZzX/HODRNlKcpeKsr0+AstnQ8IjqtBFPh1wcg9ihSPVC/rTL61R6eqvS0I8dU5qoL/S9Rl/ayZf+M9eom7hhw3rBLRnHFBett7tbsIl+ESMgHdu97W1vq8SRzwDRwFzaybXEMQBmpPZy3YwMDwtqc30BC7n++AwcRsy5ZlFzepzTBiNuYkMf/P7iSs206YZfN2mlkyBeojJ0ZZXik5iSAHATCldJc/b0cObRzMys3JObWoJLNvEm7qRKcx153cOLawTqGJB3gcjwMMTBXwVGyrAHVV4A9A4rXS1W2YeHEOWy/f3f/q098K1v2vIl7XZ2ZFhKYmpoqtZbAiVpM8dByUsNwJHRMfuLT/2lVIxKwUaBlhgzBVCckiUmAYyuv6/ft3f6YZbDZf+uYz76fAbQu1kR76sUQ+Jyzvcjc479fG4zrz3Nn+uDsfRjuSEN92GO6fPNe+WgPP29/Pr1OB4pRiBGIEYgRiBGIEYgRuD6jkAEgNf3+F/VvU+nAAMAWWS6ArCnq8s+9hu/bsuWLdVCdH52TqoEIAwvwFmADkHX4osNVyeFbbJSALGQdmMQX+T49iiIaupq7d/+23+nGloo8OYWwqIdsHD8+AkdZ+nSZYk5SKiDR0pyb98Za1+6xGrr6gKkwqAgl9f2pBhSV9CVbhyPhdOp7i4p27wQe6Yc9iO1EQUVxfR1rES9MzY6amfPjtj6dWstl81J+SclTiYrpdQN1KArFSs1yVBLnh0eEYgCZAFUAEkTU5MCODt27lQtJxbrqOtylhEYYjG4actmgQvACqmcdfX19r2HHxZ4cbMEB5ZARfrJcYCl9Id+AHFcPUKMSQ0EoAF1SF3k5QtU9nn00cfstltvC/M4E2Au0KsXsFNTo+NL9bkQIB3gi/izDXQBMMb8ABC5uhIFHa/unh7VC6SWHf2iph7nJtZsQ5poSFsNxe99kQx4TCtmiA2fUdOM7aqqgzsw8SRl22Efx+Y9T7H2uchvB9Hs5xCa7Qf6+gRqOb7DOn6Twk1tPFJ5+3rPCO4y3vSHa4J2EB+MZe5+492KOam1nGtyatomJiekLORYoTZgTnCMeLqyh89QrxJX74MX8Uclyfzx9zkuqkDUQd4H3uvuOiXw6gpVT/sOsG+DgCTjz/Wyf//TtmJlh9ojGDE1bQP9fdqGOca1zdxmLN/whjeonX5cUpJRBdJ+5jaAkrnw+OOPa34wnkD54BhdpdgAKATKFqmNGVLuaXPa3CANaf2hgIO8UOMvGNCklU0OOy9+j/cdrgHQBZarawTBggJwUenR7Mc9ad2G9bZ02XJrbGxSHUXGkGuVfvuxmRcoc30uOeRhPgdIGWrzCYgmaZ5+L3KA4/s6mNGlRp+AesmDjhwPO5551v7n5/5BBj/VhbyNDA0pBVjXwmK4xwD8dT0KhJud6O6x//a3f2eFqoLuWSphAGxMnKclC77Ey9+94Nd6VX+V/cgan1a+0whX6PEAg3s0ymPGg3nMtZw27vD6uAK6SlMP6mw/hgPjNOBm3vA31xnn8Pq6LxWA9DXyIwtSPHGMQIxAjECMQIxAjECMwDUUgQgAr6HBvN66kgaAZZkCBBdgagCy+AQA1pKKu7goWMBiA7jCAgXVS1gMh6hdrPzzxYynA7JQ8nQoT4/yRXBDY4P96//1f7O169Yl69WMFuxeow31WMfyFTon6jdfGAEdahvqKvXTABuAMlILH3jgAQFAFksslPhdU1tjB557Lhgh0IfAvLR4r6jMmhpeXF+pVJR6DwCohRy14yanBFEeefhhW7VihVJ5AQuAD/qpem1TU/aGxNF2ydKlMhs4dvy4rVgVCrkTe2oWNtTW29j5MRsYHLTOTRsTRVHGFopFqdu+/OUv211veINq/5HCCHBgsQh84ZwbN3ZeUH/hHDo4qDYAa+ggUBOIQWowANAXoD7Xv/2tb8md1RepVdUFgeDuri5BRVLA6ReGHcQQZRcvoCdxGOpHtVfQ+0AVVKIkULO4BbpVVVdLYUebHP7S/mMnjqs983L6DcoX4C/HaWpu0mLZgY7XtQMMMi+YN2wvRdyy4IrrC2hUZ16jkHO6kszb54ox9ge6HHnhsEw8CqQzm0kJCvA7eeKEQB/tmJ+fU+3J0909UtDRT0GdTMZOdnVba3u7tgsQKJzz3PlRwST+jSqLGAHdaJMv2guFUF+O6+LC/sEMAIBH3Nw5lPdQd6JI8zTXcqloU5MTVp1AIdok9VsmYwcPPqexwFwD+EfqOACQawKwGQxCquUMTOyoNcbfzGtq9KEK5X2gOYpI6gIyh2gDUJuXg0ilZieGH/6eg3dqV3L/4H03CGFfNzpA2QpY9zF1kMZcoS9p5ZyDv4qCjtxzC2CPep1p5RUpssynoaFhpYgD+FDrosr0NHvGpFZGPQG6exv8/sL1I1ib1MdMfz8IwPF+KdQ59HPLMCSZo37PczBYGTd3FaY8QB4APitI2tRQb088+qh9/n/8D5uenLDx0VFraw0qXB44CJwmNVcxwCEFOV9Ta7/7e/+3wPDC4oLayjWi+zEpybIaevErjQQjAPzBvvXTKb5c38BxQL9Utw0NetiTBoBeQoOz+kMb/u1z5GJIHO61ocxG+iEb881B4KX28bnmBjY/WC/j3jECMQIxAjECMQIxAjECMQIegQgA41y4aiMQFn9BXQPQYSE7PzcrFd342Kj977/5m1hkWB6olaRhopIJaXwBwjgA9FQoV/oJsORySpsERHAOAEA61VJqoFJZCsB/9VMftF033KCi/KS2of5bQHVWjdHBaWtvxcAhL6BEiiXHxi0X5YsrJLTowRG2odGeePzxiuLNB4hjPvLoI3bLrbfqLdJ1qwAmlhHoKJaKgoS+GMMlFAXgmTO9Ap+9Pae1uCOFFbjz9FNP2Z2332HLli6VegjFEwop4BzA6fY77ghprKWi1DnUICTdUG6iVQXDUKS4QNwL6iOpYJlcMNEgLvTnyNGjtn3HdgHKfK4QYNxCAIBAq1AbMTgXAzG83t+2rVukukMJRHxQcKEoY8wBJsSP1M/9Tz5pu3bsDCq0+lrB0rq6WhsfHdM529pbNW69p3sVC1JLWdguX75MDrNtLW0Ck6gYUZxt2ba1AlypxweMaGltDTXqkhS3uvo6O/zCC7ZhQ6fGGngjVWU+J5VbJ27TZZxzZys1/4CAjIE7TBPXwYGBSkotc5ZxI+6+6OZv5jT95X2UcpzHDULgR8yT1pZmjSnbhbppYR7dfvvtcpl1sIurcS6X1ThpYV42Gz53XhDT03WBsiGNeMLa2ttTUAm136j6w1xhm5DWjTv0UMUYxI0+iAP9ldo1MdZBmUeMOQaxBPT1nUGpWa1UauDlmT7SeIft1ImTdvPNNwseUbOPefLEE0/YO97x9hdBNYwpGCdiBsQjZg899JBigLoPGIiKiXMyv/kBuMoEBaUuKtDEadjVUB5j75+rCLnG/N8CiEBU5nmiCvQHAvSNY7iakZR8hySuaNJDBGi4auuVLV8I1wDqUmJIqj3z6/Y777CVK1cJAPKSwpW0dup2ak6SQn8Bg7naUIA3AZUONf0+Es4boA3tr6jpvBZgsqHfRxzg+LG9HexJ/Bkj3RtxCp6ft57ubvvUJz9pPd1d1tbaKid2JhuACbCJe/LNt9xiO3btsrYlS3Ud6ti5AFmBil7n80KphgtfU1H99/p9ZQPHqRPLNUR6PGPj96m0UtcfemneJzVFK2rS5G/dExIVq8+R9Lx/KSWp9yY9jyv/gepf0K9fl+ORYgRiBGIEYgRiBGIEYgSu6whEAHhdD//V3vkA8XzB7YYgKItI6/z4n/yJ9Zw6Zcva2+3kieNK41u5apUAykJxISw6XyLFzCMDqArprrUVxYPDQlbR2VzeJian7MM//xHbe/NNKqpPqigL+1B3zpSSiGssCxzAmNR72aydOHncli1fpmPTh7nZAC/5+9FHHpHjKS8HXsCLL37pS/aud70rgRclywDOSiUpN4CJpNBxLJRTnA/oMzA4oLRhQArpxgAw6todPXrM6uoa7MYbd1dq1tE2INrgUIA6UgYBC7JZqbrYF4BEWiFpfa5+A7bcdtttlQUgSh6OhdoqD+hLzEOAgA46PAU4n8sLenBsfg8NDdraNWsEdT2l7OGHHxb4BGihXhJAMrPB3l6rIfW5sbECXDAfASRybhyBlapWV6e4suBFiYfKjnEtl1GsVVvvmTPan3YG99GQFtnTe1pwCSWVgFGSwtbd062ajwuLJcvmChUoB2BFoRZUY8EplePML8zpfMwJTBPo+8BAv7UvQZGaTeo5ZitpttSERPkmNVbZBACBdECoocFBwU36crr3jL31vrdZY2OD+gFgBrCidAOyFEuLAs6+OGdcAdquOESRCtwECPsCHIfdsfFxxcIVhw4nFZ9kjqmPmbL1dPdIleZmAezDXCHd2M1MGEfmpBSWpeAqff7cWXv66acE99hn2bLlUr2F/Y/Y+9//gURFF9RDzzz7rOpAAoxoP+pB3ItRC2LSwnXGD/ARUMe5gRmMHWOvVNQEWkptmMkGOJm4kgKpPKXXYVf6b49PGlQAYS8GY1Kw6X9BJUVfedE3XvytuFZVWTGTlQs22xEbrnlSy1vaWittudRd2h9+vJY7+MWquR+kpp4egNTU2MzMdCXNH0dz1LOf/vRf6qED/cKVedeuXVL6KS08UT6qFMNr6cRVso8r5lz9djEYc6W5HialTFf8vu/fbw6nLz6OP6hy9WcawLn61M/J39xfAe18r3H/4Brl/sb3Afs6tOZ8qguawL2rJNyxmTECMQIxAjECMQIxAjECMQKXiUAEgHGKXMURALCEIvqLpUWpxVBhsZCZnpy0T/35n9tz+/fbimXLrPvUSSnVqJulBRFURSm0L7/8ZZHE8QAk378II9XXbGp6xj7yr39Bap35xeDGyWILIDM3M2unTp60ndt3VtR0KFx4kUaKEg0FFIu/hrr6Sqrq448+pgUzYMDVSmzz1P6nVZMOpVB9Xa2dHRqSky0KObZl8Q2Mod0AP4ARdd5wykVF5MYpWgzOzNnhF47anj171Tele87PCwgBioAn/HAM1Hj9A/2VNOoKBCkHRQjqrDvvvLOS5uULU9KcgWKkfjJOqkmWzVYWouvXra8sOgW8zKTG24I5SeJqilMzDrD0u7a+VnAKvILzaH93j1SfwDEHLaq5Nzen42JAgloqmB0Et2TgEONJCuX8QjAjAHoOjQy/KOWNeJ84eVIAw9NeARf0HcC2Zu06q66pk5rUF89AxyVL2qVGQxGFwmpGqrpFATVPsSTWg4P91tBQZ9VVBR2f1GtSgGlfVb4gYxj2PX/2nMAW6jnUdxi41FF/MZ+3Rx9/3O6+M/PcoAAAIABJREFU554LyjSltpc15jt2BXOPYAiTD0AYheGqkNaH6QzHBwq4O6+relBrAVV5OQTjPQe5gn0ZE4Q9cfyY2uYqWfYBSANZlU58LqSYU4OQuRmujSr1G+Ui/dm6ZavSWTVWZjKooa4fsWUsGR/6BDAaGTkrJScAsb//jJ3u6bbG+pD67g7PrpJMAxaHJLruk/lAiq+Uk8D6pAZaOnXXr3m/SbqCL/wuJ+7QiQo5AX/MNYf8MghJjF94j2uZWKseaXOLrV6/wZYsXaZYAdJcbedpwld6CqSbttBO5jDjxHXH9SUDokTN57UQPd3zUmqvq/iL6CWb7qo3n3P67nGlZQr6pT9Pz08Hg5W07lS6rc9TB9v+oMjLRvh3F/dcHxe/9/EQBEDOdZl2+U1fL37dX4vjEvsUIxAjECMQIxAjECMQI3C9RiACwOt15K+JfmNPGQBUsVzUQlvqO1Rz8/P2d5/9rH3r/vtt7apVdrq7y1CaAQCVrlnALxi68fKBYDELNFJNuhQ4CAs5k6JvdHzM3veBD9iP/fi7pU7L5QtacAEca6tr7PjRY4JIFYVFIS/lIJCkrb1FqbCo6VhAo2Ti3yioSPlsbWnRgrp/YECpjKibqMlHqjGwA7OHluYmpdeh4li1YqXggpxfa2oEIh577DG79fbbBCanZqYDyJQ6qcoOPX/Ytm3bXknTVApeLieDEtpDv2VGkBho8G+O70oT2spnjzzyiFJOXXXi6YMcj36606vXtPMagGtWr1ZcG+obBD8Zm0MHD6p+XDCbCC66+5580lrbWuVmPD4xYfUNDVLSTY1PqIbhnj17gnMwBiSzs6pbRwxQHHncYb2AU14B6AUFJ8CMRTOxZZxcvQiMIrXZx47jONhkW9RowF+HNUwIAGBrS6sAIIAITET76ReLbn7nsxTKz1rfmd7Qx8WFRBE4ICUi48q2gCKOo/Hv71f9N0/PEyzNZgwXZECZroHE2RWFHGo7TFlUy05AKtQppD+rVocagFJeTk0qJqg6GRuv2Qe0I560xSEGY8bfjLfqd83PWWN9vXWhsk1gH9CBuQ/so2/En+uHYwDt7rrrLvVLqsyaGhsbG7XB/gHbuXNXBTSjZN23b59g2f6n99vI2RHNfWIwh1s1qf7zC6rvWVcNwFuQitDVfdSNVCp0Lhim+PtpiBfSXy1RagbjAoCobgkpx9s0DExf/wJZpO4mDxzC3wHuUC+TOPJDXdBlHcsVB65b+i4lrtJ4c5YrVOl+4aDHawh6Ozj/lfzy+4CXRwAmcf1pfmmcgmv3xfUD06rJK7l/P2jb0rAv/QDJ55KnOjt4432Hvl6OQjA5qRvK5z4nmV9cY1zjxJn7DPcfvgu4vrhX8JnczuvrK98HaQjLdhxH34nJefw+57D7B41B3D9GIEYgRiBGIEYgRiBGIEbgyolABIBXzljElrzqCFwAgCj6gGIOAMvFov3TF75g//Mf/sE6162z3p5uQ+3TsRIzjoxl86Fe2OUAINsAewBYXl8treoA8ZwfG7Xbbr/DPvwLP285wb2czD6ozUd64bEjR+XUilun0gMlSMva6Oh5EUgAICqo2ekZLcJGz5+X+zDncTdGoAQ1v1jgUQtv2w5MD2qsiWOWSlJZTYyP2+ZNmyqQysEdddAAEQ1NjarZxYtUYer6HT12zHbs2Cn44tCBRSHnRwHG4tHdVAEwnJ86UZ6aCwAktZoUYIwXHCJ5yilKINRyABDUJkAdXqiDSPFtamwUiGIByyKVuoYHnn1WkBFTAFJ5SaUdGhmRygyzB3cNZkGNau74sWM6t6uM6AvmFIAtoChx9Dp0wAn+7WALBSdtBWrRZ0AYacPsTxxws3X3YYdJ9NFrBi4uBMABTMQM4uzIiM7ptf4AuhgksMimT8RvYWHeBvr77eBzB6y5sVlqKfYBHrMd6cpAR0ARcWHOAME8ldVVerQZqLZq5arKlcP41tTWqa4X8WIxH5xaAwgjnqsSKEqrmXu0xePkUAGIwNhzDp9HpCHzHv3gPcDbYF+fzuXqS2IJeOA9Ugt9ThDvZ599VqnoXhcQYMr8QfVIf5knzFXgJQAxOA6H83vdPurEoayVIQd184rUgwygz0EvbUY1SP1NhxmeOvkiECXwW6CKaMWkoFLHLKlT6EDOYYjDE1dk4Wo7PTOjuc2Luolbtm5RGi994l4ArK6tq62kugo2AmyLJbNMMAqRUjNJm6f9DnyudAUgbXYIxXWn+qCUM0juJ35N+gT1+F0vcCmdsuvfG2ko6Pdcfqdr613qbwd0Xp6A2HOdcZ/jmKig/d7DsaQITxyh/Trw+eT3b653qYETkyMHkA52X/VXctwhRiBGIEYgRiBGIEYgRiBG4IqOQASAV/TwxMa9fAQCwJOaJJepAEClLpVK9s3777e/+fSnbf2aNTbY3ycA2NTSnNSgAopcvgYgCyPABIo0X0Q5CPJFLCYKq9astn/zq7+qOl+AHCl8LCOgdbr7tJR8zc0tggBAQhZeAMDxsfMyKiH9F5iDgoqC7AAyFmlvuvdeLaibW1q0SCMlFSXczl27VOsNBSIKNgAEgG7blq1afAMRXAUIxGpubRG4Qw02Nx9Sejnedx980O64485KDTtfoJO2jPrPIRBtADJiioISTQtITBfKQZECAAQ4hdTafCWtjAUn4IdU3PSL/o8MD1ljQ4PMPFjI8t7w0JAdPHjQbr31VqngMOAA9nBe4rd1+zbFWMq2bEY179geMOgQRYvqYlHKM5RprqRxMAE09JRu4uHurg4q6TOxY/HsqcdpkEF/gcLLly2z5sYGnYuxYD7gYuwKLxSNqECBbqRoA8YAgLSJOE9OTNjypcHsgb7y3sjZs9bX32er16yR0Yo7os7MzWqhTw1L1ebK51QjkGOgMvUalSjjUHYSL8YbJSQvV17SFjmuJqofTEZ4D/DptTQBB8xB5hBAgXGnTwBAYsf1RaxKuNdSb3N8XIYdAD/25cfdlpkrDh0YJ64jACDHPHf2rD32yKOqdwl8ZQ4D/Tw+7e1tiZIuwFhBMbmJhpkEwCRjmDRrh0/EEIALlHNXYKV/4yibpP2ybyUFtQwcDuYFxMgNebiGdY4EHjucI+3aa6lNz85YfUOjbdm6VfMVuEmKNA0Drvv+utZyQXWbVhdqw3J4SOAqUr/+iBnbenuu5G8C2ukp11K4JiUOpBJN5l8l3klHrpYU5x807mkA6PPOvzf8dxr8+fZptbHHlO1R4fI9AaDn+nSg7teHl3JgTNyp2ufhxX1Jt+NSoNy/537QGMT9YwRiBGIEYgRiBGIEYgRiBK6cCEQAeOWMRWzJq45AAHhSK+SzFQAopZ6ZPfzgg/ZXf/EXtrStzaYmxqXEwrEX2FKyVwYAPXXRa5x5nSVXYfkivb6pyf79Rz9q7cuSWnQU95+f1+J+9PyonEYBDKSvUicQwNLT023zQITaWkGRdtIDE/UYRfQBeu95z3sERfx8Z/r6lMZLLTWln+ZQ3BQEQIAuq1NmDCzKHVahAgOskJ4IGGF7lGakB5M+606eMkhZWLCTJ05I6YWqRIXhE4XVsWPHBAC16E+MOFC+UaMOxSDQkGM4bGHfw4cPq56hwyPgD//GBGNyctzWrFktAIL7MXQHBdi9996r9gJyqPs2PDyifgPAePE+IJWafKe6urQQlqIM+AvgKZXt/LlzapMrlIgFsI/zMwf4m4WzG5AAqHScBPzwm/TWzs7ORLEVHHaZb6SkNjU0GBnnId0XGBWUgQ6NAJCMHX3l56433FVx0dXi3LJ2+ODzUpdKqZMLtQhPnjplm7duCXULla4dVHzHT5ywjZs26t8s/unL2LnzMo9hnEI6Mf3PVKCejwNjxXXBvHJXa4SLuGMPDgwq3Zx4uAIOwOnKT+AcL8aebTB0IG7BeTdj+59+Wqm9vIh/JY28t1dgkbkGvHzqqacEMDgOwJf4NDU0hpqGdXUVCBrgRYB+qD/9mvPUUj6n/8GEJBuckhMVp6cwM8+VUp8oXiGFghyp+mvMK5SRzBUHVFLjFRcDqM+FeqIAZylbSdXO5XTtcc1s2brN2pcurcz1Ctwzk/GNw0KpJRN3ZocuDhsxhcEoxuetp8umVcav+rb4Q9yB68EfOPi89xRVTwv2Oeh9vzjF+ofY3B/5qdIQ2lPTPc3bjXl83vE385nvCh4s8DdAHuMO7muuEvX7rT8A8Zp+ug8KmJcrc9TnlY9BOr3YFe7ennQ6+o88cLEBMQIxAjECMQIxAjECMQIxAq9LBCIAfF3CGA/yo4lAAIBS5xRyWrhjAqJ6RpmMPfXEE/bXf/mXls9krJDL2sjwiNU3NkiJla8KQORyJiD0C2gCyHA45mmRAfoEVRJgACfgNevXqfIbwAfWMDgwIBMHzgUMQlmEms9rP50bHrY7br9N9exwn+UV0isXVQcQ2MKxxyfG9ZtFNYvBdevXK3u5bKiL8gJTqPY6lnfIPAJYAsBh8cexqC23oXOD4JHDPs51+nSPLVu6VADGVW/s03fmjBSTLDhZhAJZUPQcOHBAajul/lUV5GpbU10lZRttAwqxPf3neKjDiB+ACVUjoAoYxEIU8LZpyyY52LIPbcCZlX60tbULoJAuXVtbp9pvgChSmQFixJx+FK0sUAqsBMQ5wKJvM9PUYczruLzvabksqJe0t6s/1I30tFdUeps2bgwwLwF9uJjSZsbcF9JSaQ4Oqv5bdRUqp3mbnp7R52d6+xQDoB5jzEKdfp49f76SRs7xGZ9cJmd9ff22oqNDx3fzCBmPrA/qPfpKHFA6Hjt+TMfgfVfnZMtlQTWgVLlUCnXtiiW9x7mZc0pQTpRsqP1U57BYlHpvfm5etQhRrtEv2ko8UBBynTBu9IvPAaf0CRVfBWRls0rXJdWXfekX48SY8D7zBNBHzJkTzEnAnpy1geJJqiKfucqSlF6UpfPzIS091PILAE9jlqTKusu2z3FAnbdrsXRB1ScQglg4gX8XgEgwTHETF4ci1BBEeUr/eWDAb8AzcVu6bKnaT/xw72VbFIQXp1EC+YmjtlUKdqiDx9m4Twnol4OKEefvNPTxemwO0n4099ZXdlYfE7b2uoeMEePMy2PKb4+7q9T47QrBV3a2q38rB4CaP6T7J47j3Cu5fngAwH2UH1eB8lCFOejxc7Uf15pfDxzX/+0xdZDn6j6idzGMTTv9puGzQPgi6fVXdg3Kq39GxB7ECMQIxAjECMQIxAjECPxwIxAB4A833vFsr2sEAgDUgjkBgChvBAgyGTuwf7999jOfsZnJSWtrabaTJ05aS1ur0j/rGupCgfrLuADTXIAbijEWXl6PzGuesXgnpXZ2ft7uedO9tnzlCoG82dk5W7p0mQ0NDNrszIxSKKkLRs0wgI7XVXvgG9+w/+XHf1xtYfFXV19vs/NzWhh+5Stfsbe//e2KGBCBBR6pX4Cq3Xv3yDygbDjqhnRHUm23bd2qdkq55GYI2ax95zvfsXvuuUeKMk+1JG7AH8wYXOkngFI2Gxsd1TGIlRxbC1WKM6m+e/fu1cIQADg9PRUAY2+v0mKlCkuKyXN+T00mRZL2A+oATV5zb8myJdbQ2Kj+02fqGNJHQNaSJUtDlqSZkWaNypB+ezykoCkH2IUJBEYiDlZZBJN+DWQQAEyMTOhTf1+oeSfzlXJIWeRYwLFlS5ZWFuXEoqe7W7X9vNA+76EsRDmHe/OGjRusprZG/Qm1E0OqMsDY1Wjsc+78qNXV1acgV6j9BmCkn9TIY/xRAboZCXCJ/gswJ+nfAECBlXJJ6lL6deZMr+AU/a0qVGtb4kh7PDUTUI3Szd15gXmA2OPHjqov1JWkD8SKH2JKqjBg0ee6AwraeiFmZ+zJJ/ZpTFF6sg0wg77wYkzZ1ueSQw2HW6ViKRhwZEMdv1DfbLECl5Uqms0IsgIBXcEkGFIGqiX19BLlp6B+NiPVXlDzFQMUDBRUPwLIGH0UyzY+Pmn19Q2a//SXccOso33pEkHPRty/AZKJytNhisNEGclISZgoDAFdFWgZ+lNpc3Lv41iCLbrWSqqD6FDTgYuDMwear+tt83U+GG30Bw7MOcbf0769/WnwlE439fTX17lJV+zhfC5wTREn0nkdonLdec1V4uimRmllXlDHLmj+cL3yb39YkYbQDsUvFV9Xu14MBHnfH6CkU4mv2GDGhsUIxAjECMQIxAjECMQIxAi86ghEAPiqQxZ3uHIicCEFGABYLKHKWQjGBfPzNjI4aJ/80z+1nlOnbN2a1Xbo4CEBQKWpVodU16yShV/+BdxgcYQKw1P12IMFPCoeDCP6Bvrtpz/0s7b7pr0CgC04weby+pw6bTg0oqZSKmKilmER9+jDj9rb3nZfxUQAHumLtq9//ev2tvvuE0Dx9FX2kRJu/Tq1v6q6Rotv+kxq5fp16yrgzwEgC8nvfve7dscdd+jcHIPjAWnOj4wIUAKAgFyATgDc2PlRqbZ4n34CCRfmF5S6Sfs439FjR6yuvq4Cg0iLBfQBiDxNk2PyPinUDnp8odnX36/ahFU1NZVjWKmsWJ07d17xoq0orVgYHz1+zDZ0bgyQKFGBZTMhHbettVX99nHhN6nXvMfCWvXiEkdY1G3AHnnAlIqCp/QRgLWxc6PiCQDDjOXE8eP6HNUbQMgVO+OjY4bKbNfuGyruryzqmSuTk1NJ7cFCpY5b75m+iqmKu6PSLjfGoL0OmAGdxItzESsHqvuf2W833HCDQB4xqKoqqE/PPPOMUqwDbCmrL6jueAG0UFSSXv34Y49JxQekpa18Builv6Tw0h7NqaoqqTZR6QFKUefxGduRJk38MO44cOBZxQjFHnFmP3489TytKPIrzAGI/i5TJZNU27z+9HRdjkc/KqqxsHFwVVYfkxfp/7iAJyolVHc+NxlcGRyA+5IYcoSxiXGBF9IoN27cZDt37LKOjhXqp+ZnPqSFS22LwYuDv/QtIoHSoVlY/aTalLT0cveU8NwBiCn94eU2v6o/T9e4czDoc9qVqWmIxfXBD/ONuXRhXgTQmoZU6fnkkFGRTVJf+bdDWK9N6PdwV9S9XHAdqr0IPCdz0M/h8NrPm/6OkNIzud/SHx4y8MN7fJ9wH2J/v8enj3VVD3psfIxAjECMQIxAjECMQIxAjMAVGYEIAK/IYYmNemURoIpacDelBqDSORMAiAvw2Llz9ucf/7gdxnygc4MdPXJUwAk1nrZnv8sAQBZqABBgGSqhdF0kQSUW/5mMnT7Taz/74Z+zt7/rnVZbV5+ovxD4lOTuC1TrWLFC7QNesQ8uvidPnBJ00iI3E5R+vpA9eOiQdW7sFDhiwUw7gBrAGerwsWhULbxcLgCyo0etY/ly1RvkvL5YBuo98sgjdvsdd9h5nIeTdMSqQt7Gz4/a9OSkYBAvhzdAS9J6ASVAnrMjZ6WG4xykAJOaTFpqTV1Qv9F+zEYw+1A6awJ0WPQCEom5L/p9oYyzb3NbW1BmJWASpSFwamhoWKCKrE2BpFzOnj3wrO264UbFKKhmMMKYtbnZmeB4WVUtQw4HDu5EKmfSbE6xI2YoOqkvqIV3IafUcFJ6H/zudysOxyzOgV7jY+OCn7t37w4gEROVubkASSfGbemKDltM1GeClQsLmiutrW1Kjw5zM6T6AkZRVNJ2VGMAvCeeeNx27NheSQFlHFV3cENnUFItLqrNQCmUn4BBXqjGBDStLNUhYzI+PmZzc7Nq48HnnrPz58/rXKT5Mi/4m/bsvvFGjQfzeWpq0vp6z0jpl1aMAikYR8596NAhe+KJJ2zfvn1SLNEWIDpgtKGxvpLeKrVeymjDx/klr+WyCSoTC4fD6lvJDTTSewaw6agsqJhIewTkBwMWFJP0jzknp+iqgk1NT1dUuxs6O+3W226VgU4wXQnp0gLA2ay2w0VZ8wd3keRVOWeaPerswcTjYgD4Su5dF5AfBQOuXQDoSka/t7ga1E1oiDXzziFtUIAWK2Pm5i6eLpxOj/YxczWp19DzVHJP+2dueEor7fC5lgZ1LzdmafjHdj7PHQCmYWNa6ci23Au4Zrhnc21jzOOGO34/8nufw+30ca83heQruXbiNjECMQIxAjECMQIxAjECMQKvPQIRAL722MU9f+QRyKiOWnBFdbOEYljgmdnc9LT96Z/8iT328MO2fesW6zrVZQ1NjVr8s70WV8Ez4iVfbAOQAoZ5OqSrNLS4XUSJVWUDw8P2pre82T78Cz+f1OpbCMDLTODu7Mg5W7lqZWLqECxMUT71dJ+W0gp1mRayScF26oShkCNl1lM5WSjPTE+rDh/qOD4jXdIXkMC5tpZWva/ahNTpq64WxPn2t7+tFOCZ2Vmdj4Upn02OjdnE+JggI/1AwUb/UBmiKMTpFrCGQQkLUxayqAI5P+nM1OYDzvEZjrnUgnPVDHGjzcAyXg7QvL3nRketobnJClWhXphS3QBsM7NKVV23bn0FlpHKuX//frv19tsUQ8AANeyqcqjAioJbjCtpsTjvsrgmHZUX9RVZfAOGaBsmI25w4e68pBCHc65TOq3cXMsmMEh6MwCQuBA3V7kdPXHclq5YaeVsUFSygOccKAABbAH0hRRkjoHKjG1w6mV7xvX4sRdkguLwsL6uTuMLFAbiKp0b04tCleArcaePgE7K1wGsHt+3T7B0bGzUJibGZYZy7uw5W7tmjW1NUsJd3Xd2ZETwjuOSVov6s7+/T3OCtqJ8JCaYwxAP1H6AS+LHMTwl3NV5mHB4jUFi7emFDjHSdcjSnzvsIC2adHkZzSSpwErtLgXAGTLSy0aqML+1Xwoy5nNVNjMTxpVx0ThkM0orb21r03xkTFeuXqXrQPMmqQWIg3aAnuEmIBVaUreOYyidPHHzVds1cZPfiQtxBgXga+B3FyoPBGXjtfryVPFKzFPuxv7gQJAaw6RUaQRPi+XengZwPke4V6Sdnx0kEkevgefjzW9XGLoK2FWFlwNsF0M5B3yexuy1G2kPfeCeQ61Tfrjvc0/iuneTnsp1k8DyS417+hp6keL1Wp0ksV8xAjECMQIxAjECMQIxAjECP7QIRAD4Qwt1PNHrH4ELADCTwzE1I3CglCtAQbFon/rEJ+yb999vWzdvsjO9ZyxfVQhqtAIKrCoryTX1pV+++ATgABLc4dTVdZhWoGCanJm29Z2d9qsf/feCeKiRBPRYqM7OKU115arVVl1TEwwZSqHu1+nu0zo5x3bAoBTRhQWligGUqPsmp0fgRLEkYxEWlNREq6rB6KNkiwsL1t3VbdVVVVLtVVEfsFyu1Imidh/qPGrM8aI9gKLxsTHVtAPuEA/qwhEfN3N407336twAINoLFKJfKOiCkhEVWoAnx48flxLNlXfpenyk9ToAc+UNi+Qcdefq60OsOB6mJfMLSjHFkIMUT9pFu1GirVq9WjX36Fs1jsXzswKAANplS5cJIDr8Y8xc0cj23i4UOcQUkOmpeDjpcgxSZ3fs2BFMGhKIirKR1Nu0SyfHPXzkqG3YssXKnhJYKmnRT18ZH587bAtU45y8B3xEtYaD7rGjAQASX4geY0+aLSnHQFnahZkJjtKYasgEhHqRiVnH2PiE9Zzutbe+9a1SFGKo0tTYKJUjNQGVdq7xATzOa/yA1l6b8ey5ETkX8z7joTqEmYwAIW2SshJ34QTcuLmDoDtj7zX2Us7J6aspDVDS7zvkUBxyIeWTOST1V6LixKgnGB3k9DngDzBOSnhIJc1Yexu1+lo0H921mthTw89T0aX+StrPORzW0gbUmw6sL3ZTTYPGNACs9CNJYX4ldUQvCXoq5PDaBYBpNZuUvAn48vd1L1wMzuR8xrzkXsR4Mx89DV7xT1y+GS/G0FP+3f3Wr7dLpfz6GLOf19Bz46OXu/97mrDPYz+HG55wH+X8XqeP64Z5xw994ryeepxOXea4vs+lrhfe83O9/t+b8YgxAjECMQIxAjECMQIxAjEC12sEIgC8Xkf+muj3BRdgB4Be4B8AiH/h5/7u7+wrX/qSagCSxjo1Mx3qs1WFunqXW7y7iguYBExJL9pY3BVyoUbVQqlky1d02L/51X9njaj5gHjz84IkgLt+DCaWd0gtB/zLkPaYzdpUkmrb2dkZatuVS5WaUEAcgBKfadFaBgAG2OWmJDOzKPmq5HbLghlghJEFx/ZFM1CHWnOotwCT1Cyk7aS59vX3aWGNUoxjsi2LWF7U+yMV1VVcOCwDt3AUBlCFhXRWqZS8UI8Fc40QE8CdL3pR6AFmeDlMGp+YUP2/tGMoUI+F77GjR61z/YYAS5O0TI4P8OQ4ruDJlEsCmAAsFvS0j7gDzwCoKPmos+UmHbQNAIgKDkUnaj3Ag9cbQx24afNmHUMOukltQKAg27jJAe+PnDtny1autLmFeaX7Cl4uLgo0AlEDpCpLsQfQ9P6Tjkw7GLNn9z9t6xLFoQNG4u5wg345LGMM33D33dbY1Gh1tXXWADjN5uypJ59WfcfFxQWrrqlSf4gD8QIsDw0NSiH5/POHlBrMvHJTE9pNO9yd15VSDmTdSdqBTTpt0lMsLwX2Lr69pJVM6ZRJUniZPygZHezo3FbWe7W1NTY+GWpocu0wbtTu45pob1+idHvSrZnbDpd8vjKGPgeB8g7+PM2UBwZcD2lI5eDXAcyL+naJe+ZrSf998WGuXfjn/fTxcFMcH6e0QYqrAX1+Mf/TDxLSSlK/HvxeogcESW1Afrvq0I2F0mnIDt5cYZg+1qW+Ei8HALlfcj5XBXvf/Fg+ny4G4Q5D/R6d/n1NfDXHTsQIxAjECMQIxAjECMQIxAhckRGIAPCKHJbYqFcWAVwcki3hXcpFpIZYyTKo8DIZ+8oXv2hf+PznrbW5KajnhoeULlldi3IOD92XNwFx5QhKD+ADL08jE/wqhgX8QqlorUva7V/99Adt89atUgECNoA9NAvoBHhEASijj8T4oJAKoDiHAAAgAElEQVTN2oFnn5FDMKmt1DFErQR4Af4p9RjINDsnowvSY4FjwKl169dbLp+4pM7PC5IM9PVLATYxNq50XkAPPyj7gCTbdmyvFJyvrauzsYkJA8QBw1zp5YteTDFQE7rxBVAThSUKNZyAtYA3CtgH4Mc5+E2cHNARG/5NW4BirqpztQ/pl/UNDQKW1H7jN4qvI4dfsO3btin91dMDicdoolAcGRlWfABkOBEDDLZt2yZAxzloM+mrgECUfg4dAQkj585q7JubWmxxsahx4n0W8agMN27eVKllR0wefPBBmZuwjaBuktZ7EpC4cqVgFf/HOAMtUDEBQlFmhlqMJjVePhdAG5BWqacLC3ZuaNja21oFKmnviZMnZUZSW1+n/gC9GDf6cejw83bzzTdXVKQcL2851bakJuPMzLTOyTxAjfm9731P4LGnp9vmF+YEMDmPq5MEucqh7qOnJko9m6ireI/+Mn6upOTffA708FTLl4MXl09hDCm9JfKZaU8OoFy2yakpzUvS5rdu22Z79u61NWvXWKEQYE9tbZ3mDem/xMjnVdpkwseL32F+BbUf22r7BNimwSBt8DTTNKi8JBx6ZTep79vqxZYhr/EgV8luzBevyeewzeOdnnNcN4wJ9zU5eCeu4L4/+zpATO/v4M/vy2lloav9fEz5rYc2hWCew/XgYPGlwpkGd2kY6GrE9Hzx4/t2fkyHmn4un6Oefnw5CHmVDHVsZoxAjECMQIxAjECMQIxAjMBVEIEIAK+CQYpNfMnlmQCggFzw+1QasBZUpF5lMvbIgw/aZ//6r620uGAtzS3WfTo4wNY11IWDXqYGoC/qUNcBYV5cYL4q7K802LKVMmY/83Mfsu07dsj4QeomapeVy4I0yzs6rKm5OaThomxbWLBCNmP/8sC37M1vfnNYjKrG2QWVHEBq7569AkmNDQ1Kjx3o71eKL2mOZ8+dtZnZacGj4aFhfbZn925bvgwzkOoKSMT9lcX03ptuChAKgwkW1aWiDQwOaeFdoIZaPqd40haZinR0qJ6aKyFRKAKogFP0XRBUv0P9O5RmwERX2hA/3nf45PCFRThQ7MyZXoHRuiTFGPMW/BcOP/98cLxNamsRf9R5qPowwmhuaRJkQ80IKKJvbE8/AHnAAsxHRsfH1AfaI5iQKL4AhytXrpKNC+Pki3Nq3910882Jwcq0gOK//Mu/2N13361UZaAj8aMfB557Tmo0wGihkJcCkHqHE+PjahtxbGyoV5o1P/SZFF1MRYjT2LnzdvzwETkxk746OT2lc/Abdebtd94huMXxgcbMhWUrOqQkBCrMzcxZfVWd7X/yaY3niZPHbd++J7Qd/SUW/ODU3NTUaPlCXu87uJM6biEAGgcargD0tEb2v1j1x5h6euJLAT5/3/dNQw6fA1J3KjU3pGfPLSwI3KLAvOXWW23rtq3W2tYeTF/0vzDfuN4q7aX+5EXuwA756IuMFnDj9tp+iULM54PX83Son4Y2Dv9f6u7jKfuv6v6cgOJXtc9VvHEltT+ZM8AvT8H1eefmM/zmIQJK3vQYet1Gr2fqKb8+Zn6/IkzpdFwH2QBxjs18d9CYdhm+XHh9rvscTqcx+2dplaGr+3y7i9uUBst+TL9e0teTH/ty7YufxwjECMQIxAjECMQIxAjECMQIvNIIRAD4SiMVt7sCIxC0NL4QRJ0GwOIFOMpnsnbshRfsE3/6cTs7hPJvhZRRAEDSKLXASpRHL9U5js0CDrDDAtJrVbGIramplQso4AJIc3Z01H7n//w/bP2GDZbNZeVw6sqyEydOCnQBOIAeUjrR3ozZ177yZfvJn/xJLYwBPiyAOR/te/7QIdWkmxyfSEw7xu34sWNSmQGJRifGbd2GdYKTpCOePHHCtm3bXjHE8AXmRCol1GFdLl+w+eKijU9Oan+lt87Ph/p61dUy/AAAOQAErkJheH/N6tWJc2fBpiYBZQGKDQ8NVWr9sbGno7JARnkW2hPS9HCsPTs8ZO1t7apdiKEJte7m5+fkWrypc6MgHinOHAdohoIN0IfDK8ASAxFSRElrpT6eK9QAdZxrdm5OMZeZhucqZzMy2rhh142VFGbcdlHa3X///XbnXXeFdNJsUMcxZ0iFnpqeMlSTfObO0NSfC3MwzEXUfYwdY0N/2HZmakpKPNo2MNAvR176xfwcP3feGurq7Z3vfKfGH5Oa0729UvFt3rLFFoqLAXxlM1IHYuJSW1erNh0+dNj6untVR5Lt6+qDUQeQ0YEH56T/4xPjipnDCamQypjdBmDuPw5CGS/mu9e8dMDh6ZWupLoUzND1l1xQXAeCwYlzcxqOUDuTeHZ0rBBQ3rJlqy1ZulTXsDtly6AjG2rHBbfolH5OKr6g6OOVhkb8TR9pr9LQS8FFWG1L5kE6FmlloAPK9LaXuj9EAPjKvhJcbUdqO0ZBXKukcKMiJkWdOceYcN1w/e3atUuqXV7A966uLs1nIDxKaa4dXKm5BriuUecyf1ylyr2LWp6cj9qnQD9qk9522226xr0unyvxXq4XDoHTEDCtCkzv6/PJ540rHF2xmL5WfL+LAbrPzYvB4CuLdNwqRiBGIEYgRiBGIEYgRiBGIEbg5SMQAWCcIddMBBw6OCYgDRjl1X/87d+2kaFBW7VihQ0O9AvO4PoqdYpDoZeIgqeYAUL4YQF54YVaL5hgACf6Bwbto7/+a1IvcViHUSyAqSG4oqMjOIsuLgqYoVzKZsp26NBB27B+fTCCSFwsWcCSxnsG85G1a218LLjzohrsP9Mng4yt27dbOZe1TD4ckxdg68Ybdwvg0QYWudSpam5pDe6ySTqs1DfJuaiLyLkBPlPT05VFMmm7KPeIl1R11FQrVNlTTz6phXh1dY3NL9CXGqn5gGBnek9LoVdcXFDKNS9vAwAwGJzMG/BxeHDQznR325L2UC8PiEWKNKmsx08ctxt375Ejr9dxoy2Hnn/e7rvv7QKgZcvYPPUBczmZmqD08zp9XnvQlZuqE2YmcxVigwKQfjG+wEcgATUQAQt79uwRJJiamhRQO3HiuC1pb6+Yo3iKKPFh//b2NgEHYtjd02OoLTk2oAJYBzgkPgA+QARxoD31tXU2evacnIZJ7WV+Ab6U2tzXJ6BBvUX6xvwBnFDXD5UUgACFZ31tvWLqaY0BKCTptCkwxji4IimdeikAWAoAsALncqSiB5MCjVcChd2ow+daUAsG8MYY+FgLeOSygpXTszOKYXPihkoa+NLly6QSXbJkqS1ZuuzFUO9F12HmZf1xX231vNc79fbVnr8Cfa6ZO+7lO5KGs6iUGX8eKlDPEih+39veKgDOHHv44YflPv2mN71JcBAXctzIMbjh+vrc5z5nv/zLvywFMnPw9ttvl6P2Zz/7WfvgBz+oByzp+82Xv/xlu++++3S9//M//7PuJcBFdxvmgQLKWNpDqQXaSnkIrlOube5r3D94H9Ut1x2f8bBEpkhBe3r5IMQtYgRiBGIEYgRiBGIEYgRiBGIErpAIRAB4hQxEbMZrjIA7aZIjmXrpL0qzlYr2Wx/7Tes+dco2dW6wM6dPyzyhpak5pD5eZv32cgAQAADiUq2xhUUbGh6xn/rpD9rb3/52wTHcTdkfAAJ8YzuMLXKoAxfmrVQuCgQ++ugjqrV3dmTEJicmtfB02Nd35ozt2b1HyjdPk0VlV11VbQ1NTVZFulxSAJ/j4+gKgAOweaocoWhobLL9z+y3jZ2bgqtuJiPoxfkBSyySm1uaBcgqoAIzjmPHBA0BRapnmMnYoYMHbcumzVI9mmr25VW/D+jX23PaVq9epTReXGl5AfYAbuyL6yuL63yhyuZmZ6y3u9tuu/UWpcACoVhcA5+OnzyhOm8rqNdYHer6YQqx78l9dutttwsAkrqLmQqmKkAyAADbec1CFus93T2qnQjcIx6u4MRRV3UMF4NKE7BKTB999FHbtWunnIZDimJJ8I1UWeAAsQOo0k5MNahFCNADJgD7BoeG1D9q8nHOlrbWSsotKdXARY5LG8dGx6y0uGhdJ0/JYAbIAfCgbc8//7zQAn1w4xnah2EHc8ONB1yhl05LdJiXhi/+nquQPG2SfnsarMMTKVQTx1aOz/wlRswXxuCCWy7zt1bvS6GXzUjFRZsZtw2dnbZ1+zara6i31rY2xcPjDyDk+iguvlaM9hrvF3G3H3oEfB4yRwS5i0XBcdSAb7n3XsHy7373u5pjqP1Q8+3evVvQjnqid911l+bUpz71KSllcdTmfgk0p4bnP/3TP8nECFUhMI/5yP0AmP/e975Xx8XJm+vqJ37iJ+wb3/iGYsA9FUUuymGuaQDlW97yFl3nbI+CkFR+yg7wHu0GCLI9juo6V/Lg5Yce1HjCGIEYgRiBGIEYgRiBGIEYgRiB1xCBCABfQ9DiLldQBC4DAPO5rP3H//Dbdui552z71i3W19srQwCccmV+8LIao9BPoAkLVxaWSrVNlFUCJqWiVGtAk9nZObv7jffY+z/wAaWnogoEeAE9UJgA0JYsaTegHuAIaMTC9vDzh5SeBmipqq4WKKFtfCYF4Lp1Wqx63TJUbsCsuvoGK1EPLamvRXs4T0NDo9rkaZq0HaB18sQpLV4rqi2l9JbUFs7HgjafpIlybs4B/FI6nps04PY7OCSVYH1jg4CQlGKk8WGyMjhgS5e02+gofZu3o0eOqB2YOqxbtz4xUsloX8751BNP2J133qG4El+Hpmdx9h0csM7OkAqI0ob4sIi/6aabtGAH/jF+jAcLc9rvLy+w39d7ppJ67a6wbI/S6NZbbknSwEtKnwaq7d+/3zZu6hTow4yEbQF6UxNBDci/ST0E4O3f/7Rt375NykPGGFixsLgg+LBm7VrFSI6zpZIgBOYpKCddnXi6p8eef+6g4IfqFY6O6rics0r1AhutkC8IvsrIImV24bX1HPz5PE2r+zhOOi3WU+XT27gaylV8HjcBQ1xy83nFmjarBhvmJUkdN9Jxx8bGVcOPvmLWARghBV79cJfdxNwjrUAE8mJ6g4lMfF27EfDUWb8XuQPzQw89pPvLO++7T9ci4Bs499WvfrUC9/7+7/9e8wnQx/3oM5/5jEA5cxPgx795CPDAAw8IQPPghc/8WqMW5nve8x69B8RDQcg5OPf73vc+3S+++MV/0vV755132ne+8x3NbRSHn//851V6gYcEHIfPfumXfknlD774xS/a7/zO7wTFcl1SS/baHcLYsxiBGIEYgRiBGIEYgRiBGIFrKAIRAF5Dg3ldduUyADCXzdh/+aM/tMceecQ2rFtr58+etZnpaduwbn2AP68gg8sBIODNAWAl1bJcEuCRi2k2azt27rKf+7mfk5kDb5GiBthhgQscW75smcAYajWUiNWFailNqEu4bsP64MSLwcPcXMU9l/RKr1nI+4Csc+fPK30yX0XtvaAI432UcaSQLmlfEpR+2eBMy6J4cGBIi13aykIX9d/83IxSe5V+nAAj6qrxb/YhFbVjeUcwxZiaskIur3Og9OroWG6F6pA+S6o121KzcN26tUoHJt0PR2IW/8MjIwKZq1atllpysRhSlru6TtnmzZuCqcUcjrNBfQbAxPRj8+bNeg/QWFcXUgdJ4/OadIyfQyra6zXfgIuo5XpP94Y+J6o29gPk4cqMqgcYjMOyp/WiQFq7do3clYknys3+vn4bGx2VSpF9UWiuWNGhcSUGHMdBB3EdGBywxiTFnLkDnBDoPXxYcJA+8O/B/gGBPtqJoonxckME/p1D3biwUHG4Tav30nXI0v++uHaY11d7UdpvNhtUf7mcUqaRGspshJT4Uun7TBpkpIHyMJezsfExma4AOzdv3mJ33H6XwC6AWq7QKEWrChWTDoChxuoi0H5B9/cKLsDr8sZ2bXSa+wpp6zzU8IcK3D++8IUv2Lvf/W6rq662T37yk/b+979fcwyYB9ijrh/1AIH9KAKZmwA81IKANxSCpNPzMONrX/uarp13vOMdFRdu1LY8vAD4cVxUg//4j/9oH/7wh+3rX/+6wCDqvq997as6Jsrcp556Sg8AfvEXf9G+8pWvCDLy8INr9ktf+pJ99KMfFUj89Kc/bb//+78fyi4kqe/XxmjFXsQIxAjECMQIxAjECMQIxAhc6xGIAPBaH+FrvX+XAYCI3D733//B/vmrX7WmhnpbnJ+3keFh27Zla6jRh3vrK3gBgzz1E8ihHysbgHFxccGqa1A85aytrd3e+a53qQba5OSUYBcLTOrJoc679957ZWqRL+SsKl9l5WLZRkbOamG5cfOmUJ8qUY1VVVfZyNmzWtS2LWkXeOIz2k39rI4VpMfWWrmcEThyt0w+W7eG2nnhvUJVSEVmIVtXW6+UVV4yIclmpETkvLx/wVClJBj5wuHDSimWIcRsSPXs7uqSinHlqpVG/UD0eRh6AAc51u233yaAxuK/kK9Se0lNBhK1y8G2bAuLxXCs0922dGmAlah5oFHUDmxqblIKH4t/QT2p6PICcoBEQJyr1QBP1EsEfnEOf9FnQB+GJW5uwWfEEdC3csUKKy6GeLIvQA91H+NTXVWQ2s+hBefAhAClG8pAtkc5SXwBFm52AlBjLKkOxrFRQJJGjYqIFF/66W7SHIuYoZ50SOjt5G9ASSVllnTzpKZiWlUF/HUA6EA7DQFlppEoRH3eypQDFV9xUSYcnmbMnA11/S7UEOT8ADzUUmvXrRN0YT7Qds69sFC0+vowbzyOfk65rs7PJ4Yq4ZrxY6MA9LTkV3D5xU2u0ggwt1QvrxTMWngQ8s1vftPuuOMOzSUcsDHq4FrjPgmE4z7EfVLmO52dgoG8/viP/1gqPx6YbNq0SYCO+wVwjvsE6mZAI3ObdF6MhAB9zE3uP8BFUohR82G6xPm+/OX/T+dD9YcycN++ffYrv/IrSj/mQQMPIGgH0PDXfu3XdN8FWP7e7/2e+rWQXF9X6fDEZscIxAjECMQIxAjECMQIxAhcZxGIAPA6G/BrrruXAYDUeHv0kYfts3/zN1YGeFRX20B/vwCg1FmJa/DLxYWFq6vrHJIJPpVLlsfldWZaqbuzc/NW39BoH/rQh2x9Z6jDpzp5ZoI53T1dcrANIKRkxcWSWbEsgPLsgQO2ddvWoJPicwxCcjk7PzqqtFIUZYJ2GRMUEsBaucoK+RqpDF35xmeoXTrXr9f21ObjM3RWExPjWhyzSP7/23sTILvu607vvNf7vgBN7PtGgqBImqtEiaYkS5Y8k6qxPSo7kjc5NY5temQnGcdxXPHYSs2UHc+MK46ilGV5nagcj2qcqfJoLMe2KEqiZIkbuEgAKRD7QgDE0o3e+y2p79x7Hv792AAaje2h+/dQXd393r333fvde7vqffidc9h/T2xVK3b+3Hn/nQ/EMGFaLCkvjvkfvvENu3vn3d4Anw/xJOaOHDrsZan33X+/dXR3WndPl8sf9jp6ECIf+YB84cKoT+rlA7mXDXf3GNNfKeltbmm2o8eOuqjMSpyzs8B3hNNTTz3l5X+IpEjSsR0f4uKir+r7VK1U7MLIBf95oL9/VgqQXnoMnFg2OFg7TmTDV77yFf+Az8COGKCBAETSIugeefghl4w8ODb6/T36yCO1hBzpSc4N5yFKDEkckXY6fOiQCw34kvBD6nHd8D4u1MqV7LXW1loyMeRZCFiW5eE9/rxUNhNo2eVxcZotrFIJGIlW9gnJFgnAcrUya9CHlwdT2l6acans570lOw+kU0lNcr5IPfLzsqHlea/HrJw5u34qVixkU3bZ/xhGwva4ZnmPEJq+P56UrXjpb9qzcNH9TdIB1QhEiTlinHsFEU4ZPNLc/yOiWrHO9g5PopIqZuovaWhKb5GB3JPvfe97/TslwQz74G8A1yp/G0gNf/7zn7f3vOc9PqiD7SMNEfOUFn/4wx/2v0OU7fId6YgAJH3I9f03f/NFT9/yd5mehPy9IMH9l3/5l97HM5KB/C36hV/4BReAn/vc57wEmN6j9DLVQwREQAREQAREQAREQARuFwISgLfLmdJ+zk1gHgLw8KGD9hu//utWnpm2/t5en7q6cf0GT4LNpwdgCEBKa/nQGgKED69MGubhCbyZGZddP//kk7Ztx46sX1qlaueHz3tqDEF0xx1DLj88FcOE3vEp6+vts5dfecW2btuWC5JMzrBlJsgiAhFiUUqJOKI8dtXK1dbb22fTU9MuX2I/mCqcJRxnsum9DHrIKy0RU0geT5xNT/sE3NFc9rENF1pmXurJegf2H7B3P/aYs/LEWnOznTtz1tOE73rsMasUGYRc9AQg659567Qvyxfrk4pkUARDQEhH+nCSvMwUK0n6bXg4K69FdmXSqNnlG8mgd+zKhCmCiX1GRPIzEhOJ6ttobrKJ8Qk3h5wfludcceykd2JwBnKy3UumC54ieuCBB2vHhfRDKCIaSOrxwT+k4/T0lA8+ufPOHf7+bJMvZMPxEyd8OdKhPtm3s7MmypjS29zU7IISNkgOl7G5wEOiuuzN5VhcV15aWK36ujyifDeToxeLZ7O0nitBXy4tZ4+EnfdEa8kGh5DMY9uUU/Od/pWDy4ds67atLkYo60VQ8lWbdFrJStz9ffPBILFPCMCWRIAgAtlXjjGENNdAHNesBCDbzacM60/b4iUQfzv52/G7v/u7tXJgT8/NzNgP/eAPeruCSO9+9rOf9Wm9DP7gP02Y5Mu1hNCj1J6pvghABH6kZBHWP/ADP+B/X0kD/vRP/7Svg+jj7w7vRdnwRz/6UV/ma1/7mvcA5D8SGCDCdU+vQbZJWvfjH/+4lwvzN4BkISliSoJJALI+w0g++clPWjGflr14z56OTAREQAREQAREQAREYLERkABcbGd0qR3PFQRgS3OTnT931n7+Z3/WKqUZ6+vpsbNnzvgQEO9bhkS6wiOmV/IhcrYArPoUV5c6TUWbms4mqv4P/+KXbc369V7+Sz89BoLwAfe11/Z6fzzkWNYMv+KTZ+lx9919+7ykLfq84XX4GRGHAGQCsA9NyMuP6SFHKWx3Z5d/kEZAhhxiguV9977Df+d9mDqMAESwkVAjEcd2GObB4BK2Rfpm+/btvg6JGGQSEu7F51/wflt8yEZYsQ2aG/793/2dvf8DH7DJ8oxVc6FFUm30woh/cOdDdZZCyxJ9R44c9RRZa2ubFZuaXXD6lN3yjH+g50M/y/swkWrVJdSrr7xqmzZurA2/4DRxDigzJpXW0cGgk0w6keSDA0ITGceHdoQb22ZfKFttb2u35cuW+TlCYPKdPnaZgMuSkqyLKCQRNDkx4WITPl/84l97j0OGAMDOZV93d02YuWjLe+ixD9m+tHkPPx5Rrsy+8jrSNkp2Q+zFNni+zHUFp0jN5fLNXyuX8202ZSXTLueSiziXipxDn1A9PW1j4+Mu/gYGB3xYB+eU3n2tHR3ZcA+feJz1K4yfXRyTdOW9c9kR12dch1woXL+sw3u59M33lWOIBGDagzAdZuISV49FSyCuKc45cp1rkestrhPEIH9XooQ8hHGkR/lbgsRDSPOfBDHJm/uUe5HnEXn8/WOYDn/H6AUYpez8vWMd1mUZ9oN1+TuOVIz0Kv0A+U8D3o9t8nMMFeLvSPQO5Tuv0d90Mu+tumhPng5MBERABERABERABERg0RGQAFx0p3SJHdA8EoBdnR32kR/+YU8ADvT12YWRERdnfOibzxCQKMtEMkUpJ5SzPoBZyS4SBFFHaevPPfmkbd26Levllw/UYFnSIwOD/Z6k48GHXUQfiTcSZQg4PqxOTU66XCI5Nnx+2KXXqpUrs+EYbW3+wZUUY39/nw/LCCkTab9XX33Fvuf++2pDGaYmJzz5hoDkwzSPLKFV8T6CY2Pjnnp7/PHHPS3D18TUpL/Xt1951WUX0pDEog8WqZq98Pzz9o7777NSoViTqIjNUyff9O3zIdo/6PtQj6IfO/va29fvicDR8XHr6uiw8syUvfryy17yx4dxZADfWZ+kzt137az1EEMwkmAksUiZIOnI8clxGx4Z8d6A8GLfXQr09fvPyDzOM1OWXV7m540kH2kfyghr56Ja9XNC+odBMXv2fMe3S4kyA1s490iBEGaRqkvvOK4HF7G5k/NS2wqlsgUf6sEjLffFzKapvvpJv/U9+VIhmE1MJtmXldeybJR2Iycmp6f8WmMq7733Z2kmWPAe2XTiqotrrtkrPS59n7Bu3fp5SHEeW83f9mKq8Ur7odevjoDfU8l/HNQL3PTaiy3Xp0x5PgRuKohjqnZtIA+TnfP/oIhtRe+/9Pm53vPqjmr20myb+5Y+fTG4I/5ORtr2WravdUVABERABERABERABERgsRCQAFwsZ3KpHsc8hoBQqvsrv/zLduCNfbZiaMjlzszUtPehmm8JMB9kSbCQiuPDZTyQKaUyDe6LnoQj3fbRj33Mdu26x8VgS1ubJ07a2tvs9FunrbOzw1cljeIfTgu4oqoLsmWDy6wnH8TBB1qic6MXRj1FdsfQkM1Mz9RScmfeesvaOzqsu7vLCk0FT7vFBFcSaxvXr/ekCvJwbPSCv+fkRDZUgt53HAdyrqu71/to8f58ePbhEF4mmpVujo2O2bmzZ50V4oqy1qZC0Xtl3X3PPTZRKtu0J9Kq/hr9EBEDSLhsemw2iGR6ZsbTgEzybWppcVk6NT5hvZ3t9sLzz9nOnTt9H9taWn0fkATfff11f18Sc8VC0U6fPuUsKH8mvUmqrVwtW1tHmyd3SAWSiuS9Ga7hybexbP9JAMLHS2BnZjxFCKcVK1b6YAJEH0KQ5UkNMd0X4Tg4OFDrZRcpvlpKM0/Mve3WYyB00qfPJR7vPZNNPo4kEulQUp1eOpvLkygHjgRUyBL2PUtzNtXSnvR+HJ+Y8h6SiEmkLtfZipUrXSavW7/emdDnkveJbdRkYXOTn5NLPWov+TU61yMU32zV59kimdAAACAASURBVL/VhRLnfo/YqgTgjfrznZZdx3twTYUYm0vQpcvFZOe0PD1Segh/7peQgvEfJdx33PMsF5KQZWsDbfJ743occ9yL7B/3MUll7gXvnakJvdcDsbYhAiIgAiIgAiIgAiKwiAhIAC6ik7kkD2UeArBSLtmnfu/37KtPf9nWrFrlCbLRkQsuhUhAXekRKS5SY3yQJVnmjoMP0kXKHkvW3NrqiSqGfvzAD/wje+TRR/05l2B5ee5MadpOnjzpkiqTMAWbmpnyqbMsx4fpnnyi6vTUlJesUkZJyfJA/4DnrJBhlIYyhdf73HW0MQrDJSNyi++v7X3NG+HTM2ugv89Te5QAIwlPnTrlEzSz0k7SY4zuyKZzItt4lMql2j7TP++Vl1/xHnHes42UY7li+777XVuxerV19Q94AjArNy55X0Gk4+rVq3KRl5WhTkxO2tFjx23duvWePPSy6ErF+jrbbfcLL7iU5JijjBZpd+rkqawENk8xHT16xH8eGRm2xx57zAejtLS1WFdPl5f6cvxM7WT6LgKC8wQ/evUh3RjwQdKS0kGShMeOHc/6IxabfFkEGqwoLWbf8BS1tFIi9eqvl7kSTSFY4rUoi2XdNDHl10xTk1+HUdobsiUVjbEex8W2Bpctc3m5du066+nNBncwBAEx2tLWWhM8LlPJ6JE0THa8JoCuJAAvKf9iY2/P+c1fAOam8Eo3oF5fMIF6AXi5JN6l0oBpGTfrpyXinhaemPD7iS/+xngpf94Hkvsp/mb636G6KdPXIw2YCs3Yfu3+z8vlFwxQK4qACIiACIiACIiACIjAIiIgAbiITuaSPJQrCMBqpWz0AfyzP/kT+y//+a88AXj61ClPACIA5zMFOOQLYosPttEbyj+8Foo+1IJyTIYlkAB83/veb48/8b0+GZiIH6Wv01OTfnpeffVVby7vCT93j5VaaSpyjlJfPigTzUIUkQI8fuy4rVm92tNvfMA+fvSYS6yzZ8/Ylm1brbe/tzZ4AwnGpEpk0D277rHxsWyfeZ7EGOtRzutlgchLJrk2NXv6bePGjbUhFST0kEcIwGeeecYeeeQRYxatyyoz74dnxaL1DgxaswunbHwvH7zPnz1rK1bckSfuyr5vUzPTtm/fGz4BlF6J8GptbrGZiXF7/rlnPQFI3z4Yk9g8d/ackXJEYiImKV1lXxjIcf78uUxIMkykPON8SQBS2k0/MCTF8ePH7dlnn3Xht3fPnlnSDb6eUJymdyJSoimbyJsnBJnwOz4+5tLMeytSKpsM4EglSir65pIZMYU37YEX67NVUqMuBHNpErI5UoHwYLscPwlNBOeKlStcfpL8I1HJI0uTXpwUHO/n7+8vXZwgHAKS9+TYL/VI5ovMWqTeGc5Z6juvBOCS/It1Uw865FhaChvXWCRBXcMydCgp4Y1r1P8G5dKa7zHEhl57/IcIQ4NI9vE3kRL5SEhz38QgGK7B2X0fr1/iM2RjJBUj+Ze+300FrjcTAREQAREQAREQAREQgQYmIAHYwCdHuzYPAvNIAJJ++/+++EX7sz/5Y+vt7raR4WEbHx3Lhm5cuVGZ7wQfNJFMfCBGHkWyxnv40U8vr6Xk+xPvfa994AMftNb2Ni+9JCHjQzwKBf/AzJAN+soxAAHxhOSh3JSEGgMrkHXdXdl+Uo7KNFw+XCMAKemkBNf77b112h548AEbXJ71dWM99o/t0a+QVFhM462Usw/4DBXpzacAVypVF1yU6SIAKRmNsmT6F/KgJPmpLz1ljz76qKfvwM0+w4L3WLV2rctEhmV4b7lSlmTs6+3x9+vs6MrKBJuK3n+Q9xgdHbMzZ8/amyfedFn4rW9+097znvf4djzJtnyZVcoVO3b0iEsEJoIiTLOm/SU7ePCADw1pyktbKVl+Y98++8Y3vmGvvfaalwgjArzssLXVBcXgwKAzZp+ihJHzFlN009Jb6ldbWpp9+RBpaRovE32ZxECghfhLBWAIlxhawNLTM1kPQvixrIvQ5hYvw42+fJSZc72sWrPak5oPPfSQXy8I3azcPCsDhmdcc+xDXI9x3mAZ26xPEsZrMXih/ha4YmFukgqMtN9cd+o8b6153ORa5FoIROl6lNbPlU6t335cy5H+43ekH0lhBugg+pDz/vcoF3zxPmyrPmkYIrH+fa61Rx/3l/clzXuHRpk89zx/d2I6+rXw07oiIAIiIAIiIAIiIAIisFgISAAuljO5VI/jCgKwqVjw9N2BN96wT/7Gv7Q2+s/lE3C97xx28AqP+JCKmCGBR5lllJpVrOIpMtJkyD563b3rsXfbP/rH/9g6Ojs92cWH0o62dv+giqDavGmji6WQZi7W8tRaDK7gAzdpveVDQy4GEXA+CXPZMpdvSKyXXn7F3vXux1xAIryyhv9Z2gbRSNIvPvQzeAOxw4d43osP8PGhmf0iMecDIlqanQbr8Tzi8Stf+Yo9cP/3uGCkpJb+evxMum7r9m2+PAEzmMxMT9kEEzQ7O31dhosgOnnfZ599zoebZJNA262vr99ZIuyeeOIJ6+/vz96jXDYGt1BSSMqRiZt8oM8miZ6z119/3Z/71re+5aW///AP/+AycqA/G/zhwm9w0Jf3hFBTs5cm874klXg+JoCSfowUHDyYmIxAbWtt8X1JByiE2ED+XZQosy+eeqHBe3FN0OfRE1GVLPHJdjknk9Mlm/Jeic2ewET4MYG4r7/fOYTIZHmGenDdcF5c7nk6q+BSMNJbkdCKfn/sXQwHSZNf3vsNeU0p+ByPy2W00mRg3H5Xuod4/VLbvPIdOJ+ta5lLEYi/VfX9/OIa4bqI6zxEuCdQKxW/f/k7RNqPdC3tC/jOI0T6XENGQjpHSX9cn7PeJ+lFuNCzV/8+8R8h/A3gb/XN6AOo63ehZ0/riYAIiIAIiIAIiIAI3GwCEoA3m7je7/oSuIIApPMZZcCjIyP2sz/zz1wAIj3oAUjarqun+7L7wwfM+NCKNEJKIaqyD5ZVq1SzRBYJO4QMMmbn3bvsR370R30CK8NBSNmNj435969//Rl78MEHbWx01KVUiZ55F0btrTNv2bHjx73UlpJW9q1cyYZDfHffPpdDCDWGPCBS+HD7rWefs3e96zGbnJzyY6CvHv312F/63u3cebeLpcmp6Wz4RWnGRi5ccIGEePP5rYi7QtEHnND7rz//cB+ldRwbpbTvuOcenyQcZcnE1l5++SW79953uAhguMnw+fM2Mnzejhw57F512cCgHT58KCsBnpryibwf/NCHXDRmErLbCsVme+nll31/1q1bO2s4welTJ+3555+3DRs32PETx23va6+5kHjhhRf8Pb0fYrHJli9f7sIxBB2cvcQakVkq+3ASn3qb9APLZB8SzTvk5SWQFWtuafakJeXGMSBh9gWSl0pyXVHmWsgEWiq3QkrwPHJ2YnIiO96uLr8GOD9IlKE7Vtiqtet9YjRTjUMOusQrFv2cIWonpyazASDNzbUeibVEVXF22W9a+pv2W/N9zOKO2SPvaTi7M+Dct0I6DCQ91uzWyydhJ6teSvTNWVKsUuHr+/fwMlvj/Ed/Sa4t/obwtyBEM7/znwv8Rwf3K8twX3J/8TePB8+xjUjWpf0s4/qKv5csnyb/aqXvebmxD76Zx3/AXA6Q/6eD9/HM0rpRdhxSc66y/OsKXNfvdcWpjYmACIiACIiACIiACNxYAhKAN5avtn4DCWRCIdcN1beLCAQXJaMM1hgfvWA/8WM/Zp3tbTY9OelSiKmsd6xccdk9TD808wEZURYCkCEeCJRKpex99OixR1+3tevW2k99/OOeQjt79lw2jXfkgn9I3b17t9298y7/oEoCjMQaqTQ+cB88dMje9di7XASFrEIGvvLtV70EFHHGPjBUBHuHGLzzzp2+ridsXBqV/UP7K6+8Ytu378g+5Le1+3uzTfoMko7J5GQ2rXZmZto/+POa90WkP2ChkE39bW+35557zrZu3uLlwLxPKZ9G/NLu3T4t9+TJN32bDDjp7Gj3BN2KO4Zs48YN3uePVB2iYfful+yee99hHR2dLhF4TwQgjOi5BwdKkUkjkjpCJJLsQ1yOT4zXUovsO/tIso9zDMsQflg5JBvHzb4jukgtst/sQ5RJxyCDTOJlGZ6Mebac/4yoeNvVkZf+xjp5DXmUktf661WywSgIVZKYlPGy38uGlnvpJNcQ10pTM/uUJfjou4gQCWnCfsUQmSjnjesiG+Liersm9tIkV9pzMBWStdJMr2LOSpmvlGCqF4A1JBKAN/Cv243ZdJR9Rw8/ZF9cN9w3MbCDv0sxqbxWXl7KpljXDwWJdF9a9jtnz8tc/NWOLJ+Cfq1HGv9Jk+4HyVnv35lK72t9o7nWlwC8EVS1TREQAREQAREQAREQgRtEQALwBoHVZm88gVmJokt8EPMPpZ4CrNh/94u/aCPnzllXe7tdGD7vcmjNurVZuoq+arkkY88jPRUijA+TLEf/K2SOf+hkuAIbQTJVmRpb9H5uCKQHH3rIewwiopB3yBZef+mll+x9T7zXy3lb29ttsjRjpTxliICjpxbbjmb27Ad9ABFsfLEf3jdwbMwOHjpYGwjhE3pbEGFZQufo0aO+n1Huygd6PpRTyheDTEjHIQD9q1j0YSPr163zBFBHe7uVSjMuBxBxpPmQA+zLd779bauUyrZv/367/3se8GEnyM6Y+Hns6FHbvHmTi0iOhe2RXtyzZ4/LL46D52H52t69tnfPXnvt9dc8XYnwQtJxnKzTTJ+/PK3npawkzhBfbu7MU5IcT4gNP5csl5e2wtGHquSPSAjxHqQHi2yGU5hvr174keik3x5ylUfItEzAFa1cLNr45JTLTF7jXDOghHNPP8OOrk7nRpIvepWlgi9vHbmgm+VaRylcSfwtaKcus9JSLAGeq8ddKqVSaZWii+ss/dsU132sH9sOOcy9w3PcOzzi9xgCxL3L3wX+Q4JUH/ci13Ek+lguhmfEtX69r4FZx3gjN34Tt32z76ObeGh6KxEQAREQAREQAREQgUVGQAJwkZ3QpXQ4cwnA+DAWsiH6ntEL8H/5tV+z40ePWGdbm4tAkmwbN2+aNf0y5MylBCCSDsnjqRm+IjlWLGRJtFLWO+v7P/Qh79vHh3BEEMu3tmQ9AEszZS/pxSBWmpuI1Pg+8OGcZBhyMEptmUDLNkjFbd68uSbHOM7DRw7bdGna1m/cUBNgfIBHnNEfjyESXkKa98JyyXf8uC9LiXFbS6tNjI97aS9CjF58W7dsyQRCBXE3bm+8sc8OHTyY9ZErZMfIPiLi9r72uv1X/+SfeMKQ94lSQgYFIB9J9EWJHusxAZlBIKT8vvOd7/h26bVnlYpLMoQhojIeITYiWZTJ3OzhgoTveQI0UkDsY7weJYGxDyQl+RkR5ynHqlllpuTfa6ImL0mMhF1La4tN0T9whsnF2bRgWCErh0fHbNmqVXbXzrvtgQce8P5ocAipEkLZ2eUCsT4ZtZTuVx3r2wmkZdrRk49rOUR/9PC8VJKNdaIXH/cQ20O4I765pmkFgPALOU2pOfdv1oN0qjbVN03v1e6v69CjT+dcBERABERABERABERABESgcQhIADbOudCeXCWB+QpAPkS3NDfZpz/1KXv2m/9gPZ2ddvb0aZscn7Dtd+6ovWt9soYX+GAcKRw+NFOSiqCL8jiEk8u6Wk+5ik1NT3kPwMcff9wHhLANJByPCxdG7Y033rBdu3Z5qqycTc/wbZDQQTKRzkHA8VyU27388svG0JJIuPH+w8Pn7dRbp1wMsu8xuIN1SNshpPiZZWOgxZEjRzyBh6BDYnW2d/h6SIMXnn/eU0EMHRk+d94nFY+MDNtUPvjk0UcecXmA2IPdq9/+ju3ctctLkkN2kYSLKaE8x36zL4gIxB/SgVJmyonZVgtSjYm73lMx6xlWn5CKE1RL/iX97OiLx7GFAIzJvWnKLoRKmv6L92gqZAnDWpkjfRd9uEbWINF7nrU0ey9GRAssY1jHnTt3Wmdvn5d/x75HWpHf/brLyxDTXmm8FmXWN7xE8SrvKS1+4whE2i99h7jeuR7ib0qUqcd1EtdO/D0KmRzbi+sV6UcZPpLfB+l0dfl/ArDdSA/zPNvnOo0y+Poj1jV5464BbVkEREAEREAEREAEREAEbiUBCcBbSV/vfU0E5iMAeQM+0JIA/MJf/ZV97t//md2xbJmdfvNNm56c8im2MS02hj6kqZxIEEZCDGnG63y4TpNpvA/looWmoqdvfvSj/7U99PAjnhijN2AIIn4/eOCgD31AAFbp8+bTe7P1EGT9fX0+vCKSZIinN/btc9FHyseneeYDPPbt+65t37Gj1jOQY+U4osk/iTTWQUCSrkMAsgz96A4eOOByAPHI64i697///dbS3OJDNdauXWPT01N2YWTEpeX3vf/9vt3z587764cOH7ZmP75pF6Pnzp3zFGP08WO7ITFJ9/HF+yEeYM8QD/onhmSNPn5R0ns5ERHnI5UqUTaZCraQryHmYhJqNpGXoQjNWV/DUik7f8WCD1Ph/MKLSc53rLjDNm/Z4kIVeRnl4KQ9m1qzcuZU5MTk05CuqVieK2l1TTeBVm5oAul1Gn+LQuTxPa6lSPq97W9KPok6SnO5zrjfuF/5zrVFWT9fLMP1SUIZ4Rf3XirDYx88wZy0PEghpteoZGBDX17aOREQAREQAREQAREQARG4KgISgFeFSws3EoH5CkCXeOWSvfLSS/bJ3/iXto6U28mTVi1XbPXaNdmwiGTCZb30S4+ZpBxfTHF1UVh7EZFX8jTc6PiY/eAP/ZC9+93vtmLenw6ZxIf2ttZ2T8VRausf6n2KZda3D2HEAA366SEEIiVGyhA5R5rHJ+pOTrogbGlptme+9lV7/D3v8b2I8j/kFU3+SQIhA5ADDNVACiAAkYx33nmnJ9wGly/z90YUfvOb37T3fu8TLi2zcsSSi1PE3J7vfMcnFJ87e84O7N/vKT8m9I6MXrDxiQmXfyHwIm1E38Penl4/FoRbiIhKORt64ZN2y6QnM5uZiodIPaUyNhUnIVZK06VaGWMIXBe6hdkTSEkKRrlkCMaJqSk7d37Yunt7nBNl0XzdsWJFNlm4u9ufpwcg+xf7FDKR5N/U1LS/f0i/tIQ8BEva5y32Oz2+RrqntC/Xl0CttLx+CnP+NnFv8GtIwLRcPP5ucA/znw/8DUkTrVx7iHXu+Xj4FOk8vRrXXrrNWfdJ3ZCMEH5zpaGvLxltTQREQAREQAREQAREQARE4GYTkAC82cT1fteNwNUIwHJpxo4dOWK/9Il/7gLw/Jkz3seut7/PS3rjA3N8eI6kWIi1+B1Jd+bMGe/rFwKwXGYASMHTfIimt86e8R6AP/RPf9gFXyTckEV8UH/66a/Yex57d+35kAR8yKdfF1NjkX7xnqzz1Je+ZA98zwO1sr2sXNC8pPmhBx50qYeEQsyxX1/96ld9+wgtJEKkgxB1SMZ77rnHxRfCElnGcT3ztWfs3ne8w4UCEm98bNTLgF95+WX7whe+4Md9/OixmqhD+HV2d9WGcPAeUXLsx1SNKcNZApL36MyHkdDNb5qefHnpL8k7P6C8DDgGE9Sm+yYCJZUqBR+/mw8FiQmlyI9yKeuN1pwl/IrNTc6TY+d3SqDXrF1rDzz8sHV193g5MqlIjpvejJHqY/9chvqQl0JtSEIIvJbmVh8wkya4UmlZLzBDYipZdd3+DDT0hurLfusTgSGJuZ6iPyUHFFN6SdMi/fkbQG9PRD33M8/FtOs0MZum/dKUX0g/lg3Z6INwcllYLyojTRvisKEha+dEQAREQAREQAREQAREQATmRUACcF6YtFAjEpiPAOQDrPdxKxbs9MmTLgCX9ffbBCKoXLHm1hYvm0M4IYzS9EyUBqfDHPggTbIuJmgSoKE/HBN+kUQItbPnz9kjjz5qP/nxn7JCMRvwEUkfPrg///wLLuA8CVdh3Sz9hpyjrG/lihU1Ocj7Ic1czt17r3/4Z1n2dXx8zJ5/9lt2x/Ihl3M8R0KI9BqJP3rVkRpE6MUEWsQCkhDJSLnyTKnkgguZcP78eRcMhw8ftuefe85eeeVle2n3i/46YoxkIoNDWIZj8oEYlWyCcpQycjwIsTTtR0lx9N8jFcj5YHtxHEjSNKHEZN+MaVameLlHc3OLD1XxMu/mTNZxTOwT73Hm3FmXqpTy3nvfffbwww/b+g3rnWNzS6s1tbZatTZaJCsXT8swQ/ylfddSeTcxPmGteY+1uE4415cTfen2a/0GG/EG0z5dM4G5knQh1+I7fxO4Jui9Sak937nHSJ9yD3NdRco0BHkIaNad1QMzHygUQjrKgP0/KPJS9RDZMSE8rtX0Oz/Xy8trhqENiIAIiIAIiIAIiIAIiIAI3FICEoC3FL/e/FoIzEcA8iEXKdbe1uoC8H/6H3/ZOhBXU1Peh460Fx+0s15909kE3KQc2MVSLgejD9fBgwdt3bp1WQKwjHhqMWbSTlDi29Hu3++6e6f92I//uHV0drnMipQOMgrRhkxDHLkEqFT8dQZo8Dtpn3LS+2tmesZ4T1KHvEa/PSb2njh+3A4e2G/33Xef9xQkwYY4ICnEtphYzGukA6PxP/vMtki8hRRA+L3wwgu2e/du3y4iEUHW19NjnZ0d1tvXm4k4H7ub9buDE9ttbWvztB1spqemvaw3lWhNhaL/7nKVkudcREQqEvmXSg1P/uVDN6KH3qxrJE8JZoLClUVtwInv08y0TdJHsb/fVq5caQ89/LBt37Hdlg8N+T64iCU9yQRml7cxV/jiJOCQNpw3yn+jv18IkjQthdxE5IZwmUumzFUGWp8Eu5b7QOs2NoH0XIeEi+uFoR3IepKppHURftzHcZ9w34Xs4yijLUAccQwo4vcQz/F3KgRj+v71+5IK9vry3/RabmzC2jsREAEREAEREAEREAEREIH5EJAAnA8lLdOQBOYrABE/TJp98/hx+/Sn/g87cfSotTY12bkzZ10AkpJDEvJhOD5gR2qPD8zIuVSgUZa3Y8cOm5metuYiveUQRU0u+giTkUDrXzZoH/vxH7NNm7cYJcI8Il144MABL+EbGlruH+7b29v8/ektiNxjwAYij0Qgz9H769CBg77M9u3bPdGGLGBf6cP33ieecNkVffYQAXzt27fPJwezDdZhe8iG/fv3e4qRNCDL8EAasE+8L8m55iKyzjVbko+79GUQsqFeGlBm7VtBdJKuyycrO2cfQlDxEuT6tFH0VoR/WtZIIo/zmZ2XFuvp7XNZifBD8q1bv87WrV/vgpVhHr5uVo1ce1y8bniBYuTskS4z1++XOvqLCrEhb5MlvVNR5ho9GlM5HTIurtm5pGysHyKufv1aqXie0uO+4/pMy3m5/xB83L/xOvKc/3AgSYywj2RvlOqGAFzSJ08HLwIiIAIiIAIiIAIiIAIicF0JSABeV5za2M0kMB8BGEmzluYmO3/2rP3+//Vp2/vtb1tfd7edevOkVaxq27Ztq31oTwVW+mE8enTxOom56NPX0tRi5ZkS0RwrV9gaMZ2C98b7iZ/8Sdu6dZs/xwf/6Nk1OTnlwqunp9tK5RkXAQg5BMGJEydcwMUUT9JAxULRB2/w3Ic+9KFa+o5j27t3j/ezo49hDA5hFxj28eqrr3oKEKlI0ojviAiWY1uUFne2d/opi3LbEKBZmar58JTLPVLBErIuLZEl3UhZMA9KdCNxlE3dJUnY6iKQRzZ4JMp5mz0JGOlFloff4LJl3rsP/gODg9bT22sDA4M+lAXh56LR2wkW8sBi9t5J0C/73bODZvQQTAVevQS8mdez3uv6E0jTl5HkjBJsvw7yhC8/RyltmqCL0vX6Uu3YRqzv13Op5BKddZiAzd8J1uN3no/7mp8RfqSOub65rucaGBN/f64/FW1RBERABERABERABERABERgKRKQAFyKZ32RHPN8BGAcKjMmpiYm7E//+I/s6S99ydasXGlHDh12Wbdp0yYXRvFI02ghteIDPx/KEWl8gEegUeJaKV0cAsI+0VcQGfgTP/WTdvfdd/u2SQd2d/d4/73x8Qnb/8Yb1tLaYsMjw/6dNB4Sj7QfQnLlHSu8FNDTi62tPskXoXDXXXd5Ws9LbqenvPff2NioCwT6h7344ote4hvDQDgmBAT7S9KIbUUaD7FIHWyTp/0uTrkN8VAE2ttycbMvHrbNPsawDmRG9E4MaRLlzwgSZCcsWK61tc0mp6ZdxUVfMr5PTU/ZhdFRny4MC8oiST56CXRPNgiBL4Qfk5ddIuZTT0lf+rlicm/y8OrluqhegSEldQLwam4NycKroXVrlq1P7sVexP0cZeb1pbAhsb1/aD6oJmRfpAm5lnkOoYe4Jl3LPcq9QEIXMc91zlc6fCPdTuxPWuYbAjIdRHRr6OldRUAEREAEREAEREAEREAEFhMBCcDFdDaX2LHMRwDyYdslQLlkKKHP/8X/Y//hz//ctm7aZAf3H7Cmlmbvnxcf0EEY64QIjGRdpAlJ7VBSO7R8uQu07FHwMmBKVJk8iyT8yEc+Yh/4/u/P0kBHjnhfvqNHj/mE3/GxcXv0nY9aa3ubDS4brA2t2LNnj23bus26u7pcliHsojz5pd277cEHH/TnEYIM6fj615/x/n0k+zhOxBhDTfiZfoHIByRGyLgQG7yOaChPl6xYyJJ5tZLIQtZrDAFYqWQDLS71CJESAgVWnqTK+5VFgsplRjGbkhzljZT/Nre02fQ0A03GbWp62iUo5dUPPPSgSz/2EXlJeiqSlCEwyVuyvUq1UnvPkC0IWDjV5M0cdboSgIv/D0baBy+uhfpJuSGvudd4uKTO+1zWlw7zepTYswz3KxKea3rDhg3eG9SH45QuJmcjXVv/nwxxL6blvtGGIFoQXGkIzuI/gzpCERABERABERABERABlx2/OwAAIABJREFUERCB60VAAvB6kdR2bjqB+QhAV3OFgpVLM9ZcLNpff+E/22d///dty8aNdvzoMU/rMTU3Sm4jvRYfykP6hTyIRvuU6vokXdr+5YMtSBOWEF2Fgh0/cdy+7wMf9G3Tp440H33qGBgxOTFpp06etO997xNeOkypK73yEBH09CM1SA870oCIMbY3Mjxsf/EXf+FCC+HHpNBSacb7CLLvIf3oN4Z0c2GWTx+OExMCotbHzFsWFrwM9m2PPP1XrWb9Cy/1oKtfCJVZAwqK2QTfECHeHzF/IO488VSuWmdnt23atNnuecc7bMvWLc6I/fcS3bz/Iqk+JgP7I09qhiiBGUxcYFJGXK14wjDET5y3S+2/n7+bfuXqDW8FgTTlyvvHdF3u6SjxT9N+LMP1Ff0/uaYoqSfpx/MkakmoIp2530IWxmCOkN+phAyhF4m/EOipBOR9096Ct4KV3lMEREAEREAEREAEREAERGDxEZAAXHzndMkc0XwEYEgvBGBToWBfffrL9vuf/rStWL7cRs4PW6lStr6+Pv8w7xNikym2kdCppQgrWakvX5TZUppKjztP/pXLLqcQUPS0Q9Ddf//99tGP/VhtqifrdXZ0esJo/743bNuO7Z5gGx0b84nAJAufffZZP38M7KCckPTgsaNH/fcLwyOeMiJhxLY6Oig9zJJGvH88H0KMacMkAmOf48IIuYD4KhrJv4tDOFJJWLGKpwAv/aDZXlZqG/LPk3cz014CHfvV2dVlPb091p6XIVMayeCVNWvWWl/fQCYD86QmMoV9oLTXyzMZrpIzdsGSp/1YxpNWMyQYs31Evjr/QqFWdgnTyz6uQx2vBGJj/8kJuZamX+M65/qghJfrl/syZCCJWu4f0qf8TOLXe1AODrps59qLvxeRnk17CMa1P5fgSweJXC4VWC8FG5uy9k4EREAEREAEREAEREAERKDRCUgANvoZ0v5dksDVCEAjyVap2HPf+qb94Wc+41OAq+WKnRs+74KOD/aR3InvtV55+ZCK+MCPkGKS7+bNm61ED7rWlotDRBBilPhOjPs02k984hOZXERUFbOkGj339u7Zax2dHXbq9Gnv3UfPPoQfw0DSgSP0GaQEeKCv38tjkRE8sr56BauSjMuTfpFiRGogKKI/H8vHsfBzrSTRCrn8yxC/XRRWzBOAdVN0L56QTAAiEGEzTS/A0oy1tbd7/zMmE69es8b6+vt8Qi9DOyhLZhiIS8gySb1sAjHSNMRklcnDeYky39mml2E3NbmE4bwja5jC3NHefrEMO5ezkXz0YSd5WeelLqK5wo9XdcspQXhVuG7FwiHo6pN53CcIPu4vSvaR9iT7eI7rlPuH62xoaMjvYV7j3gzRTto2EoPcOyHeY9hIveirXd9Mw86v1XS4SFoSHK/Hc7eCm95TBERABERABERABERABERgcRGQAFxc53NJHc3lBWCey/I5FvQBLFi1XLaXX3zR/uSP/shmJietrbXFy/kQgAyYCPE2V+N/wMZADl4nAegCsFKa3fOrUHRZRT87ylmffPJJLwNucZkwYy+99JLt37ffnn76aZd5UzPZIAEEA+9Puiim4SL0fEgHgozhGFNTtZ99aihlzQy7qGYTdGO4APuaSsS4KOplQva7z8J923WTJZOyibr+fY4rq1oo2Nlzwy42Eaj07Ltr504vjXbRR/++rk4Xd15ajUjMy3MvCo7ZG/bUUwhLko2VbHoyzyMY0zQgyT9KqqMPY73ADPF5qYTeXINBrvoGkgC8amQ3e4X60lzuHUrr6aP5+uuv+/XFFGlEH/KPa4x1SAbynfs+7i2usWgDENtNBWOkheO5uBfT5yPZF/doKv7S5dP7+WYz0/uJgAiIgAiIgAiIgAiIgAgsPgISgIvvnC6ZI7q0AMwiay6cSMu1NNnM1LTLsgNv7Lc//IPP2MH9+23d6tX23ddfc3mFAIwP6TH0I0QAv/NaDNTgw/2RI0dcdNUSbPkU3ZjcSUqIr/e///2eFkT8kfQbGx13ydDf12cdnZ2ejrtcFSqCK/rdpeIgO8lVL2tOBV9a5pj1xcvkXX0qKbbJII6mYrMfH2lGHjGoI+NQ8MEmSDwelCIjLpElm7dutXe9+3FbtXqNS06XI7mwc0GZ90PM9vTqH3OuU2/zrlHALWS/6o9EJcCXPrcXJ0rPnsoca0RKNWRYXDdpei6WTUt504Rc+nOadGW9SLsi65i0zT3IvYtcX716tUvrdPv1PyuBd/X3rdYQAREQAREQAREQAREQARFoTAISgI15XrRX8yBwSQHosbWCC0D62DU3N9nM9Iyn8E6dOGGf/j8/ZXu+/W3btGG97d+3z/ryBCBvGQLCJwfnPf9CKiAr4jmGAVCS29fXb5OTU54S8mEALa1eNshkUGQZZYKIQBJx0WvQy1gRbqWSFZour498Um+5PCt1FP322Mb01KSXFKfTQ2vSIhegMXCAbXEMkWKaKZGua/V95+GTkBF+ufCk/JZlJ6YmraW11TZt2mQPPPCA3XXXXZ5uZADITCUTo7HNNHkYrOZxKrXIIiUQSbg0+cmhxjXKvYIQ59pMp+/GfRiTsLm+YhgH95Nf+/mU55Dbcf/GvcXylPUysId+fqT86NuJvI4BHWkJbtqPb5GeDh2WCIiACIiACIiACIiACIjAEiYgAbiET/7tfujzFYBNTUUfFoEAnBoft3/3b/+NPfetb9m2LZvt8MGD3keOBGBItFT8wQgxEM9FComhAPQOa25GfmXpptpkT8sm4CI1KO2NbbyNdyGbVnulfFyaQkrTTrwf8iSdVDpL8M3MeHLPpwznQpNloxdaU3OLTc8wbCObXEwqiqEhPb29tnxouffso5ffunXrbNXq1d67jzJkBnw4kyrSMOt/GGnJmKIcCa7b/RrT/l8bgblSe7HFKHGtCeekh2OIOa5JRF8Iau81OT3t1zMluizHfUi6j7Jevz5zgc06lNRT4o+sD8kYwjuu1Ws7Qq0tAiIgAiIgAiIgAiIgAiIgArcHAQnA2+M8aS/nIDAfAViulg0BWC6VrZledGb2u//u39rTTz1lO7ZtteNHj3oHvBUrVtSa+NeX/aU9vhBsMe2TgR0kAEP2RYKI30nFxbJpsihNK2XliZdPAIasY5uzJKOvW3T55oMI6J2XDwNhu/H+U9NTPmGXR21SLz0Kp6ZsanrG1m/cZCtXrbb169d7GS8pxd58KrInrUhRMqWXqb75e/q+5PvtgzxyIRgTlINPvJ8u3qVLIO1vF/dBWqYbCVdei5/jmkbwIfUiMcs16ClVs2w69rFjfi+yHOIaGR6l9zwXk3pZPlK0cW/Gc3FfpWeoXrgv3bOnIxcBERABERABERABERABEVhMBCQAF9PZXGLHMh8BSAkwkq1SrrjoY/rvH3zm9+2vv/AF27xxg5196y2bnJjwibWIhlS0RWounkM2sExIOXr7rd+woVbOiMCIVBHLxtCQEB5pX7Na2rBUuhgAnGParo/pyGVbWkbp6/vAkYqfdURdmg4M4eGTg8fGbGRkxHv5Ifl27Nhh99xzj61fv8HK1YL19PS6QPFegfT7o/Q3F458j96AUerLsZXy3oRN7IdPE65eTEAmojAGJiyxS1OHmxNIr/m4Rur7+8V9FinSEHck+7ifuO4QgTElm+W5XyO1y/IkBWM7aR/MuP7i3qiXkCH3JQB1yYqACIiACIiACIiACIiACCx2AhKAi/0ML+Ljm48ArBaqBNesSr1qtWrNhYL9v3/5H+0/fv7zNtjfZzNTU3b+3DkvdUUkpCm5SCSFAEQmICOiz93Ro0dtxcqVLt5cwvGvyvtlaaZI6MUggthOJPWq5YqnEmsTMuoEYMg/F395KXKUVGaCr2KtrW2ZfMvfl/2IMkmm5rIfO3futEcefcS279jhJckhEotNzdbS1l5LNMagj5lSKZ+2yxCRLDnIo5YEdCmZ9QdksjICMJKNkbCKnoCL+PLToS2AQNwfIcCjXDeVdtHfj1Lf/fv3ex8/ruOtW7d6OTrXVqQE4zoL0RfbjXsy7uH6fp5xT9anff0+zhOz/Ky+gAs4yVpFBERABERABERABERABESgIQlIADbkadFOzYfAfASgFflAT/qPf2bVUsme+dpX7f/+sz+z0vSUdXV02KmTJ10AUjYYAoGUWwwKSFNDacKPIR93DA3NKrGN1xESkRhMk0/8HCXDfC9HAnAO+ccOu4yoCcZcMtZkYNEmJ6ZcAkb5LRJz7dq1dvc9u2zz5s0+6TSVdy5C8v6ExeZmK1eyYQpRXukpKmRiseD9A2Micn3ZJsv4OnkCMMRJsGK9SEDO51xqmcVLIJV70U+TeyOurThyBuZQ2ssAHdZhcA7XMqW9fHFtsl70B0wTr6l0Z900gZvK6VRmR5J38ZLXkYmACIiACIiACIiACIiACIjARQISgLoablsC8xGATNktl0teLku5anl62l55+SX77Gc+Y2dOn7IVQ0N27OhRF2UhGUI0hFQLQJFe4jvliQiLgb7+rPS2mJXBUhrLI8qBkWAh/ELEzUoYzTECJI7Lx4PkwrBiVZuans6kWlubDQ4OWn//gPX3D9rQ0B3eww+JScmv73fdWQ0x5wImTypmEq/qAjGOuSZlSPflWwnhEv3X4hh9m5WKFfPhDenxsb3ogXjbXmDa8WsmEMKPDUW5Lf0nKUmnrJfrjeuL71wvDOxgwnSatI1rN67DSOmmUjoEdJowZD1EIPdiJAXjfook7TUfoDYgAiIgAiIgAiIgAiIgAiIgArcJAQnA2+REaTffTmA+ApASYM/NVao+BbgyM2Nnz7xlv/arv2rnzrxl69assUMHD9bkWUgsBEQMs0AgRAlh7AW/jwwPW19Pb61smOWQdHyflf6rotwyKZiKB5cjHvDLSmjjPRAhrEEp7tmzZ62nr9fuWLHC1qxZ46KSgSVMN+3s6nYBaJ5tnP2YJQDzl+ulYLZGwQo0EEwfSRpx7nVi4exVVKEetw+B+rLWuO5C0HHtsoxfhwx/maMsNtJ3UcIbydlI36Wl4EzMJi3LF9KcewtRTTk6y9G/j/RtOuzDr6t8sM3tQ1Z7KgIiIAIiIAIiIAIiIAIiIAKNS0ACsHHPjfbsCgTmIwAZAsIUYIaAeFKtUrHxsVH71V/5FTt25LBt2rDBjhw+7MMxSB+FdEjTazFcIF4LUTJ64YK1Nrd478AoQUSYtLS2elIvxElTc5MrslQo8lqpXLGZctnXjSEG58+ft7HxcR9wsHnLFnvivU9Ye0eHdXV3W1d3V61PYYYG9Zb157vcI/Tc21KBeVm0TxC5xOMyLyXZRQnAK52DRn09EnHsX30fvUjYpenReK7WRzJPenK9U0qOyONapoyXoR0nT570Ul5SfUyYZtgM9wv3V9xX0S8z9iEdEjJXj75GZan9EgEREAEREAEREAEREAEREIFGJiAB2MhnR/t2ZbEV7ookXWTh3FoV3GuVqwzuaHYByBCQIj31qhVPAO759qu2ZdMmO3H8uEuKgYGB2sCLGB4QwwIiFcUORdppdHTUKqWK9XR3+356yWG57IIDIUKKL9J99NOLCcKUQHryqaPDRsfG7cLoqK+zfft2e/Sdj9qOO+90WRJChHWRiPTuS/sJenqvMFsAXk7FzRKmbNyZkQC8DOZLu8E89yf518i3aZqiu9xwi5BukVJFZEf5bCr90uufbXOdh0TkfmAy9okTJ1ymb9y40dOq6WCO2FYkC3k/vxQZdJN/xb2kBGAjX1naNxEQAREQAREQAREQAREQgduNgATg7XbGtL81AleTAKQEuFqpGLqhualov/Wv/7V98xtft/Vr19rZM2dc1A0NDdXKdH1AR57Oi/5hMUAgpOD4+ITxNdA/cFEAUj5ZpLS3WusDSFkwdrK5paVWLozgGxxcZnft2mVbtmzxYQccT8jBKCP2lFT07MvLMdMhIqVS1nMw93lzXh01RVc3aMQ1aS5OF3JZSf0thNrNXWcuARjluyHaEH080gE3aQlwLB/lvST9+GI9+vhRps53Un6UqHNtxz0TZcTp4I7o4Rc9+oJIul9+PSeTrW8uNb2bCIiACIiACIiACIiACIiACCw+AhKAi++cLpkjmo8AjB6AWdrNPAFYLJj96R//sX3xv3zBlg0M2MT4uPcmo8deWo4YvdFqKb48gQdgJAbyb3Jq2gYGl7kMianB/FyqlH1b/QMDtnxoucvF7p4eLzVes3atf2f4RpkJxYUs2eclmIVCTRLy/iEda5IvSUml5ZuXO+npUJF0OQ/3XYMAXDIX2iI70LQHYHqNh3QLMRiDYRh4Qx8/vqK0nWs9vkjOUtqLFOSapASY92C9SPjVpwCj52Vc3/WyL53cu8jw63BEQAREQAREQAREQAREQARE4JYQkAC8Jdj1pteDwHwEIC3yYgpw9ACsVsr21N//vf3pH/+RdbS1eWkwAwooWQwBGOWS6eTfGAYSz41PTNrkTMl6evt8fcp4EXsbNmywLdu22qrVq12S9A/0W29fn/9MGW9sh7RfU3NLrYQyno9egWnvwTnTUVeAeKnk31wS8FrOx2WqhK9ls1r3JhCIhF6U8sb03VOnTtnx48ddQPMcE7KRfHyPHn5ck1HWHlI8ZHmkZOP3EH4hF0NCRj/NufoNpkLyJqDQW4iACIiACIiACIiACIiACIjAoiYgAbioT+/iPrirEYBNxSYXfZQAV8ole33vXvtX/+snralQsI72dh9WsHXr1kzS5VN5Q06EiEgFIK9NTE3ZxEzJ3vO9T9imTZtcIJKGam1r9RJgEn0M8EDo1foB5s+HPKGEF4EWiadIVUW5ZToZNcooXaJYwYeaXC7Cd6nhH7OvCrZ0DQ8lCK8B3q1ZNe23xzXKNYYApHffsWPH/Lqldx/lvCHE+R6DO9IEYZTJR2/KEIF8jwnBIa/rJfalBF+6fHrN3xpaelcREAEREAEREAEREAEREAERWBwEJAAXx3lckkcxlwAMOeZyIf+qVMvW3MQgEL4XrVqu2Mk3T9h//4u/6CXBPd1dLj927NhR6wEY5bdpEjAVgPw8PjVl9z34kH3f93+/CxMECWWQ5UolmwzcVHT5F8KE5z0ZxUAPJCPyr1DMhpcUCrUhCFGWmQrIt51gPziGjMTkk7dfAvPr0XdN+k8lxA1+59WX1oaoC+G8d+9e7+HH9YfAjjJ45F2U786VPo37IpXlaQ9BsKTrh+yrH/Th9yvTuf1CnnsYSIMj1u6JgAiIgAiIgAiIgAiIgAiIwG1BQALwtjhN2sm5CNQLrtkqK/+tkIkIxFxzU5Mn7ZANTcWiffRHfsSq09M20NfrEqSnp8dWrlzpySWWc+HH1OBLOLaqFWzD1q32ox/9mA0MDtrU9JS1trV5msqnCPNeNBy83GN+lm7OLVxJ3aUlwHNu4BreO93elfZjKV+9MUwmknLRCy8teU1/Tns+pvK5XpSFLEvF8VwijevwwoUL3o+P7dHHj2udaxRJvW3bNv/OF4+4P5byOdOxi4AIiIAIiIAIiIAIiIAIiMBiJCABuBjPqo6pRgChQTKPJF4k+GLC6c/9zM/Y6ePHbO2qVS5JkDSrVq3KhF9eBpxF7LIBIvUPBODQqtX24z/1Uza4bBmzen3SL3LFRQ6pPs8hatjGUr0kY1BLpOEigRdyL0RzTMbl9yidhVl7e7tPhuZ5SnV5RI/IKN0NqchriG4m8iL6kH4Mt2EoB4KP5dleV1eXPxfLc3+k6da4/pfqOdNxi4AIiIAIiIAIiIAIiIAIiMBiJCABuBjPqo6pRiB6nEWyKXqKIUN+89d/3V598QVbs3KFC0CkCWWQPKKcMUTNXEirVrTWzi77b3/+52350JA1tzRbMU8butBharAE4JK+Grn+Qu7Vl7+m0i+dehvPAw6Jh7TjekQshzAMQc1rIyMj9tZbb/kgGgQgcq+3t9eHdvAzgztYH5HIevwe246el/xeP4hjSZ84HbwIiIAIiIAIiIAIiIAIiIAILDICEoCL7ITqcGYTQGqEzOOVVLT80R/8gT3z5S9ZT2enDQ8Pe3Lqzjvv9AQWj8v24PNQX8FmqgX757/0S7Z6zRoXgOT9QjZeqkehztHSIRDXXlx3MR03rkW+1/fYi2UjLRjpwTQFiOxjcM3Bgwe9dJ3p08uWLbPu7m5P+tX6Tua9/NJrub7fXv3ZSId8XE6AL52zqCMVAREQAREQAREQAREQAREQgdufgATg7X8OdQRXIBB90kK2hOD7u7/5G/sPn/v31tnWZqOjoy4AGQTiKUF6/zHhNi8B9rcoZINF4oEAHJ8u2ZOf+IRt277d0370/YuSzGl6ATYzd1glwEv5Ig3Bl8o0fo5S37QEN035xQRe2FH2i/Q7fPiwf+/r6/OBHVGy7pdYtepfPOIajJLiEI/xviyTliXHvSH5t5SvVB27CIiACIiACIiACIiACIjAYiYgAbiYz66O7aKsy8WID+col12UvL53j/3mr/3P1t/T44IFCbh+/fqsRLJatdJMKevlF4+8EWBIwGqhYONTJfvYT/yEPfzII1aulH1oCO+BSJEA1AWI0EPwcR1F7z6uj7T0FkkXpelcl6xD7z5KdinvJZ3KuiT8Vq9e7Sm/EHsh7uKaS3sM8vNcJb5piXHabzCu9bkm9epMioAIiIAIiIAIiIAIiIAIiIAI3N4EJABv7/Onvb8CgUhERc80hEhMZL0wMmxP/rP/xtpamq08U/L+aUNDQ56uwvVFUnCut0ACZgKwbB/88IftQx/+cDYpJIaGMEQE6RjTQ5IfddKWDoG0/186CRiBh+ijR9/58+ftzJkznkBleQZ2hLjr7+/3oR2U9SIB2UYkBkP2RWpvrinAMYQE4iH7UtEXpcHpuiEjZ6Vfl84p05GKgAiIgAiIgAiIgAiIgAiIwKIkIAG4KE+rDqqeQCSwIgHo5ZUFs3/xi79go8PDnv4rWsEQLvRUq+TDGy5FMhWAD7/znfZPP/IR7wHYlE8cZj1+JhXoDwnAJXlRRvk5Uo1rkOsO0czQjtOnT/vgGQZ2hOiLtCDCj5+jHyDw0uReyL9YJpV2aY8/1gnxGP0IQ2yn268XgPwe98qSPHE6aBEQAREQAREQAREQAREQARFYZAQkABfZCdXhzJ9Awar2+T//nP3Vf/pP1tHebtVK1cqlkq1cudKaikWrlCuzpwEXsp6ALv/ot1YoWKG5zZavWGE//+ST1tbe5qk/pAvpLgSgpgDP/3zciCXnEmPxPlHqmg7ZiKExIe5I3UUaL8RZKtJYjtdZj2V58DsPfkfksR5Tpo8dO2anTp3ya4hrjC+m+EZ/vvphIDeCh7YpAiIgAiIgAiIgAiIgAiIgAiKwNAlIAC7N866j9pkeVdv/3dfsd377t2xqYtIlDqXA69auteamJheApLUQPt5jrZiV9UZZcbVYtLGJadt17732Qz/8wza4bNCKJAuLRZc6E5OTGgJyi6+0dNDFXL3t0vLZeD2dwks5btq7Ly27RfRFWW6k+3ida4bneW737t3+O30lGdrBtN7Yp1g/xJ9Kbm/xxaK3FwEREAEREAEREAEREAEREIFFTEACcBGfXB3alQhUbezCefvffuu3bGR42N48fsJKMzO2dfMWF4C072ttafUEV6VayXv6EQPMEoDlStVaO7psdHzCfuM3f9NWrFxhZ8+dc/mHOCoUi0oAXukU3ITXU/HH26VJO34OiVcTvSQ7816OyDseyLoomSXdyYN0H4M64otlJycnvayXZdjGzp07a6W/MagjTSXGzzcBg95CBERABERABERABERABERABERgCROQAFzCJ1+HXjWrlu0bX/+ajY5csC8/9ZS99p09dtedd3r6DwFYpOS3Ws2Sf8gjGgfmgqhqRZsqlW10bNx+67d/23r7eq29o8OFIYkvZGBLa0uGWT0Ab+nlVj8gw09JPhmapB5fMY03hCHfGdLB85ECjPJuhnbQxw/RiwjkC8HHeaeHZJT2IgVj6EZsI/r8RV/AWqI0359bCkpvLgIiIAIiIAIiIAIiIAIiIAIisCgJSAAuytOqg5ofAaxcxZoKBZuanLQvf+kp+9T//nt23733WrVccZFHItDlTt7nbaZcslK57LKn2NxsM6WKHTh4yD77h39o/QP9/loMXWhpbVUCcH4n4oYtNVdZbQg33jT69LEcqT1eC5nHzzzH+RweHrYTJ07YyMiIS7477rjDBgYGfHkkYJT1xvCMWJdlSQjyQArGEJAoEY5eg6mQrC9LvmFwtGEREAEREAEREAEREAEREAEREIElQ0ACcMmcah1oPQESfVPTE9bX2+M9AN86ecp+7md/1tavXWftbW3eDxBpEwkw5B6lwHwvVcpeAvzOdz5m3/PAA7brnnt84i8JQIQPEomkYKmcDYZQAvDWXH/1JbaRBIw+jfzuojfv2YfMY52zZ8/6lF6kH+eyr6/PpR/fYwhIbCuSfDEsJERiKgU5+riO+M6ybDcGh6RSUgLw1lwrelcREAEREAEREAEREAEREAERWMwEJAAX89nVsV2WQFbSS3+3JpscG7fW5hb7N7/zO/bG69+1vp5e7wMYQx2QRN09PbZh4wa7a+dO275jh61YtcqmpqY9HUiJMOXBzS0tXvJJL7iZUsla21olAG/hdZgmACNtl5b4TkxMuOTlwYTew4cP+8Re0n1M6R0aGvJrAJlHOXD0DETiRc9AhF/8ng4JiR6BfI8pwVwbUVbMNeKiOH+EBNQwkFt4weitRUAEREAEREAEREAEREAERGCREpAAXKQnVod1ZQIIwEo1K+edmZq2jvZ2e3n3S/aHn/2sDS1bbj3d3T61de3atbZt2zZbsWKFUdbrU2IL5hN/adtWrlRmTQjmdZ8eWy77wBB/qAfglU/IDViCcxFJvSjLJaHpgnZmxhN458+f9xQg55qUH4IuHqyLtIt1eZ6tZHB7AAAShklEQVT0Hg/Wid8jScjvkRBk2zE4pP75WE/9/27ASdcmRUAEREAEREAEREAEREAEREAE3kZAAlAXxZIl4AKwUvHjb4kefzMz9pWnn7a7777bli9b7jJn1gAJHwVy8TH7t9ko618LF7iUgMMPERYiLkpvQ3xFcg7G6XRcn7JcLrtAizLZEG+xHL/HcjBNS3JTcUffPgZ2jI6O+vns6ury5B3rkvRjOwjbGATC86k0XErnS8cqAiIgAiIgAiIgAiIgAiIgAiKwOAlIAC7O86qjmieBVEyF+Hn11Ve9/JM0WKS86oc1qExzfoBD4qVyjTWjDDcEX5yHeA1Bh5SjRDd666XnIvrpcR6ihJdkX/Tde/PNN+3gwYMuFfv7+23ZsmU18ecDXPLJv6QAo5Q33jtNDc7vKLWUCIiACIiACIiACIiACIiACIiACDQ2AQnAxj4/2rsbTCBEXvRuQzadPHnSy0NXr17t754uoz5tV3dCYuBF9M6LfnoIOB6k+0LAxTlgnfhKX2NZtjOXECTld+jQodrQjnXr1vn5Y3lEYqQH2Uaa8JuV7qSeO5eTErxXd561tAiIgAiIgAiIgAiIgAiIgAiIQGMTkABs7POjvbvBBEJEIZxImCGcxsfH7dixY7ZhwwaXR/Xpv9glSaIrn5xgF2W76fTdtAw4FavppF7OSTplF4HH+SHtxzr79+/3lGBnZ6dt3LjRU5shFnmvKEFOy4hDBoZwTCfwpsI3ZOCVj1JLiIAIiIAIiIAIiIAIiIAIiIAIiEBjE5AAbOzzo727CQQQQDHoAflE+u/AgQM+/KOjo2PWHigBePUnJEpq0xQeYg/mMSkXrpTyIuyQe9EbEHE3NjbmX9PT0/4VqUHkLEm/OH/RrzHtJRjvk/Ye5Lk4jyGAQ/ylvf/qxeDVH7nWEAEREAEREAEREAEREAEREAEREIHGICAB2BjnQXtxiwikvehC+CAAT5w44dNgmQybloneot28bd82FW3RBzCSlsg/0nyIP14LwceEXibznj171s8BryNiWT5+jm0h+1jGJznPzPhXlAnzXMhAAMa5ToUhy4f8S7/7pOdcDN+28LXjIiACIiACIiACIiACIiACIiACIpATkADUpbDkCSB6SKfFQAi+MzGWQRJbt26tDYxIewEueWhXASDSlYg/GIaYgzNCD/FH38WjR496uo+BHUznZTlKexF/sY0o6+XtIwnIdjiH0esPecdzvB9yMPr+xfCP6C8Y/QhT8RfCUknPqzjBWlQEREAEREAEREAEREAEREAERKDhCUgANvwp0g7eSAIhehCAlJ4ijEIQ7d6923bt2lUTgGm5qMpD53dWYggIvBBxyDxE3JkzZ1ywHjlyxJ+jdx/lvF1dXbUUH6k/JF7av4/tRAkv5ywGekS6L2Reeq4izVcvcEMqziUAI/WZJgjnd8RaSgREQAREQAREQAREQAREQAREQAQaj4AEYOOdE+3RTSSABCItRnoMiUT5KeKJ0tR9+/b5YAlEU09PjyfVeCCFkFasl4qmm7jb836r+iEcIcHmSjPWlzqHVItl015+IeLSUtxI96XLRxoPdqQqSfpR3tvX12erVq2ylStXzvtYtKAIiIAIiIAIiIAIiIAIiIAIiIAIiMDCCEgALoyb1lokBKL3HJIPcUXajLJUxBUptddee82eeOIJGx4edtmHKET8xfKNnhALace+p4Mw6vvhhdjke0hDknYcb/qIacnRHw9eLMMXyzOs48KFCy5SI71HspJtIlH7+/u9rDfKcVlGDxEQAREQAREQAREQAREQAREQAREQgRtLQALwxvLV1hucACKKdFqk12JqbPSpe+qpp+x973tfLf1HOhC5xfKkAG8HgZWm/dJSWU4NIpPj53mOh2WjVx+/x2tpqTRsQhgi/k6dOmXHjx+3iYkJl6eIPkqp2Rayj2Vi2yEYQyTGthr8MtHuiYAIiIAIiIAIiIAIiIAIiIAIiMBtTUAC8LY+fdr5ayUQJayRaItedTFJlsEUIyMjdu+997r4Q2SRekOS8XOj9wK81DCLSATGFNx0uEaa8otjrJeC9O47dOiQJyWZlEw5b3d3t/MINpEKjLRkyNKQfreDPL3W60vri4AIiIAIiIAIiIAIiIAIiIAIiEAjEJAAbISzoH24ZQRiSEWU8sZgCH6PFODf/u3f2gc/+EGXXenE4BhCcct2fh5vHEMy5koBhhyMwSck+CK1x3dKdzlmRB6lvQcPHnTpB5ctW7b4VzBJ+wWm5cYsi2SMSbzxGrse0nUeh6FFREAEREAEREAEREAEREAEREAEREAEroGABOA1wNOqtz8BJFSIPhJp0Zsu5BjfmQbMhFqSbtHzju/pFNlGJRHHlvYqDBkY+xwijuOBASKQL37ev3+/lwEznXf9+vW2YsUKP26kHttMh6CkQ0RiknI8F+Iv+gKyX4jFGKzSqPy0XyIgAiIgAiIgAiIgAiIgAiIgAiKwGAhIAC6Gs6hjWDCBGHhRP/E23SBDLehxd9ddd3lqrX4q7oLf/CatGMeWpu9SQXfu3Dkf3MFyiD2Sf5T+UtKL+OS5KIlG4PE7Ao9+iNEjkEMJ2cf32H6UWPM666SvhXy9SRj0NiIgAiIgAiIgAiIgAiIgAiIgAiKwZAlIAC7ZU68DD2kVaT5KeuuTa1EK++KLL9r999/vwy1iOi6iLE3ANSLR+hJghB0Tjc+ePevSj6EdpPuQeSH1EH8xHCWGg3Bs0bMvOLEtROFcj3pJmorWNCnY6D0UG/Gcap9EQAREQAREQAREQAREQAREQARE4GoJSABeLTEtv6QIhAg7ffq0HzclsEhChNn4+LhP0V3II+3Jl/YfrBdlaU/CkHkhHaNPISIuhnhEWS7biaQe67355pu1ct7Vq1fbypUrfd8ReJEM5Ht9r8D6cuGFHKvWEQEREAEREAEREAEREAEREAEREAERuLUEJABvLX+9e4MTiDLVkydP+hRg5FkM/0jLga90GKlYY9l0Oi+SMaYPx/uxfPQkTAUh68ZEXoQdKcTOzk7fJ/YvhpSQ8mOC8b59+zzhx37Tw490X0wxZp3YVlq+G/t3Ncd3pePX6yIgAiIgAiIgAiIgAiIgAiIgAiIgAreOgATgrWOvd74NCMQU3PPnz9uxY8d88i3DK0jXzWcKcCr65hq+AYK0Lx4ykK8QfUi+tESZ56MnH+k90n8kEflicMeZM2eMnn79/f22ceNGT/ohCdNS3kgMUv7La7EPcTpUlnsbXJjaRREQAREQAREQAREQAREQAREQARG4CgISgFcBS4suPQKRguP7nj17XKohzubb+y8VgHPRS4ePhPhD+KWTedN9QNjRu29sbKw2iZcUH/szODhoQ0ND/jPbQBCGqOS9eY5HJA55DZkp8bf0rmsdsQiIgAiIgAiIgAiIgAiIgAiIwNIiIAG4tM63jvYqCUQvPYZ/HDp0yNN6pOqQa1E+O99NzpWsQ8DxPNviK8RflOTyO6k+eviR8qP34MDAgEtIHvze09PjP1MCjPyL0t4YVhLbjSm8sb8xoVeJv/meQS0nAiIgAiIgAiIgAiIgAiIgAiIgArcnAQnA2/O8aa9vEoFI08U0YHrq3XnnnbUy3asdkhHLx3dSeJEm5Lko66V/38GDB33gyKpVq1w6IiFjyAeSD6EXEi+e5/dIBLI8249EYVpaDL40xZhKwKs9ppt0KvQ2IiACIiACIiACIiACIiACIiACIiACCyQgAbhAcFptaRCI/nwhxV555RXbtGmTJ/CQdVdKz801SIPnEHYx8AMxR0nvgQMH7MiRIy72Nm/e7O8TA0BiOyQGkX88Ty+/tFSY50IEcnZCLkbyLx0mEvsw31LmpXG2dZQiIAIiIAIiIAIiIAIiIAIiIAIisDgJSAAuzvOqo7pOBGIaL2k6hmwg6fr6+rzf3nwEYDr9FwGHlEPc8Z2kHsKP0l4m+TKllx5+PGICcIi/2E5M8I1SX77HUI90cjDSj2VDFgaOEH8sy7ppj8JUZl6pd+F1wqvNiIAIiIAIiIAIiIAIiIAIiIAIiIAI3AQCEoA3AbLe4vYmgESjv15M/33mmWfs8ccf94NCpPEagjDKcYeHh23//v21pCC/j46O1iAgApGHpAgp7dVDBERABERABERABERABERABERABERABG4kAQnAG0lX277tCaRJPA6GVB19AJctW+aJPabyIggRgceOHbOXXnrJ9u7daydPnrQdO3bYQw895IM6EIQh/fidhN7VDhG57WHqAERABERABERABERABERABERABERABG4JAQnAW4Jdb3q7EIhpvFFSS3rvwoUL9vrrr9uuXbtc7O3Zs8defPFFnxJM2i+m7i5fvtyefPJJ6+7urqUHKa1FBLId5CGpQj1EQAREQAREQAREQAREQAREQAREQARE4EYSkAC8kXS17UVBAAmIuIuBG6QAv/zlL3v5LkNBIslHX8D4Qv51dXXV+gSGSIxBHAhFRCASUA8REAEREAEREAEREAEREAEREAEREAERuJEEJABvJF1t+7YnEP36otQXcYcIJAHIc3fffXdtoi9CjwdCkGQfwzniO89TKsy6If1i+dsekg5ABERABERABERABERABERABERABESgoQlIADb06dHO3WoCCDvKfJF2If9in86dO2e9vb3e/y+m7SL/mPDLgA/W5XceMXWXbfCIRGE6efdWH6veXwREQAREQAREQAREQAREQAREQAREYHESkABcnOdVR3WdCJAARN6FtKP8F4mH4JuYmKj19kMAIvt4nmUQe4hA5CHrs52QgSES+Z3JwXqIgAiIgAiIgAiIgAiIgAiIgAiIgAiIwI0kIAF4I+lq27c9AQQd6T/EHhIvSoKRe9HXL0p+Jycnva9f9ATkZ5bjEcuGSIznlAC87S8RHYAIiIAIiIAIiIAIiIAIiIAIiIAINDwBCcCGP0XaQREQAREQAREQAREQAREQAREQAREQAREQARFYOAEJwIWz05oiIAIiIAIiIAIiIAIiIAIiIAIiIAIiIAIi0PAEJAAb/hRpB0VABERABERABERABERABERABERABERABERg4QQkABfOTmuKgAiIgAiIgAiIgAiIgAiIgAiIgAiIgAiIQMMTkABs+FOkHRQBERABERABERABERABERABERABERABERCBhROQAFw4O60pAiIgAiIgAiIgAiIgAiIgAiIgAiIgAiIgAg1PQAKw4U+RdlAEREAEREAEREAEREAEREAEREAEREAEREAEFk5AAnDh7LSmCIiACIiACIiACIiACIiACIiACIiACIiACDQ8AQnAhj9F2kEREAEREAEREAEREAEREAEREAEREAEREAERWDgBCcCFs9OaIiACIiACIiACIiACIiACIiACIiACIiACItDwBCQAG/4UaQdFQAREQAREQAREQAREQAREQAREQAREQAREYOEEJAAXzk5rioAIiIAIiIAIiIAIiIAIiIAIiIAIiIAIiEDDE5AAbPhTpB0UAREQAREQAREQAREQAREQAREQAREQAREQgYUTkABcODutKQIiIAIiIAIiIAIiIAIiIAIiIAIiIAIiIAINT0ACsOFPkXZQBERABERABERABERABERABERABERABERABBZOQAJw4ey0pgiIgAiIgAiIgAiIgAiIgAiIgAiIgAiIgAg0PAEJwIY/RdpBERABERABERABERABERABERABERABERABEVg4AQnAhbPTmiIgAiIgAiIgAiIgAiIgAiIgAiIgAiIgAiLQ8AQkABv+FGkHRUAEREAEREAEREAEREAEREAEREAEREAERGDhBCQAF85Oa4qACIiACIiACIiACIiACIiACIiACIiACIhAwxOQAGz4U6QdFAEREAEREAEREAEREAEREAEREAEREAEREIGFE5AAXDg7rSkCIiACIiACIiACIiACIiACIiACIiACIiACDU9AArDhT5F2UAREQAREQAREQAREQAREQAREQAREQAREQAQWTkACcOHstKYIiIAIiIAIiIAIiIAIiIAIiIAIiIAIiIAINDwBCcCGP0XaQREQAREQAREQAREQAREQAREQAREQAREQARFYOAEJwIWz05oiIAIiIAIiIAIiIAIiIAIiIAIiIAIiIAIi0PAEJAAb/hRpB0VABERABERABERABERABERABERABERABERg4QQkABfOTmuKgAiIgAiIgAiIgAiIgAiIgAiIgAiIgAiIQMMTkABs+FOkHRQBERABERABERABERABERABERABERABERCBhROQAFw4O60pAiIgAiIgAiIgAiIgAiIgAiIgAiIgAiIgAg1P4P8HEtSCgEBMDsMAAAAASUVORK5CYII=">
          <a:extLst>
            <a:ext uri="{FF2B5EF4-FFF2-40B4-BE49-F238E27FC236}">
              <a16:creationId xmlns:a16="http://schemas.microsoft.com/office/drawing/2014/main" id="{00000000-0008-0000-0400-000055000000}"/>
            </a:ext>
            <a:ext uri="{147F2762-F138-4A5C-976F-8EAC2B608ADB}">
              <a16:predDERef xmlns:a16="http://schemas.microsoft.com/office/drawing/2014/main" pred="{00000000-0008-0000-05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9296400" y="16002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561976</xdr:colOff>
      <xdr:row>1</xdr:row>
      <xdr:rowOff>73716</xdr:rowOff>
    </xdr:from>
    <xdr:to>
      <xdr:col>9</xdr:col>
      <xdr:colOff>2009776</xdr:colOff>
      <xdr:row>1</xdr:row>
      <xdr:rowOff>829090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E0FA65B-9DB1-4B58-A95B-9D18476A7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759" b="20461"/>
        <a:stretch>
          <a:fillRect/>
        </a:stretch>
      </xdr:blipFill>
      <xdr:spPr bwMode="auto">
        <a:xfrm>
          <a:off x="9446896" y="302316"/>
          <a:ext cx="1447800" cy="755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114300</xdr:colOff>
      <xdr:row>1</xdr:row>
      <xdr:rowOff>9525</xdr:rowOff>
    </xdr:from>
    <xdr:to>
      <xdr:col>14</xdr:col>
      <xdr:colOff>714738</xdr:colOff>
      <xdr:row>2</xdr:row>
      <xdr:rowOff>0</xdr:rowOff>
    </xdr:to>
    <xdr:pic>
      <xdr:nvPicPr>
        <xdr:cNvPr id="2" name="Imagen 1" descr="Imagen relaciona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534525" y="314325"/>
          <a:ext cx="600438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127000</xdr:colOff>
      <xdr:row>1</xdr:row>
      <xdr:rowOff>84666</xdr:rowOff>
    </xdr:from>
    <xdr:to>
      <xdr:col>14</xdr:col>
      <xdr:colOff>727438</xdr:colOff>
      <xdr:row>3</xdr:row>
      <xdr:rowOff>294216</xdr:rowOff>
    </xdr:to>
    <xdr:pic>
      <xdr:nvPicPr>
        <xdr:cNvPr id="2" name="Imagen 1" descr="Imagen relaciona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033750" y="332316"/>
          <a:ext cx="600438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parra\Documents%20and%20Settings\crendon.HMV\Local%20Settings\Temporary%20Internet%20Files\OLK3\859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danielagomeztobon/Documents/VIVA/Regal&#237;as/Magdalena%20Medio/Yond&#243;/Presupuesto/6m/Nasly/buzon/Users/Usuario/Desktop/Documents%20and%20Settings/Juan%20Arrubla/APU%20Secundaria%20Corvid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/Para%20presupuesto/Documents%20and%20Settings/67370/Configuraci&#243;n%20local/Archivos%20temporales%20de%20Internet/Content.IE5/UOTNRVQZ/Presupuesto%20correigio%20nora%20morales(1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vagov-my.sharepoint.com/Users/Usuario/Documents/Cata/Bases/BASE%202025/BASE%20VIVIENDA%20-%20MAYO%202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vagov-my.sharepoint.com/Users/Usuario/Documents/Cata/Viva/2025/Vivienda%20Rural/CASA%20EN%20BLOQUE/200525_BLOQUE_PPTO%20V4-2025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vagov.sharepoint.com/Users/Usser/Downloads/Plantilla_Estructuraci&#243;n_Presupuestos_Municipios_V3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CKUP%20ANGELA\OBRAS\Casa%20Juanda\Presupuesto\20201115-Liquidacion%20Juan%20David%20Meza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VIVA2021-Mar%2010/Mision%2040D/Prototipo%20VIVALAB/Dise&#241;o%20VIVALAB-SGR/20210310-Presupuesto%20VNR%20VIVALAB-SGR%20DEF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vagov-my.sharepoint.com/Users/bibiana.zuluaga/OneDrive%20-%20VIVA%20-%20EMPRESA%20DE%20VIVIENDA%20DE%20ANTIOQUIA/Documentos/PPTOS%20VIVA/ANGOSTURA/20230307%20Presupuesto%20ANGOSTURAS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vagov-my.sharepoint.com/Users/Usuario/Documents/Cata/Viva/2025/1407%20Mejoramientos/PPTO%201407%20PROYECTO%20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.G"/>
      <sheetName val="INV"/>
      <sheetName val="AASHTO"/>
      <sheetName val="X.Parametros"/>
      <sheetName val="2.PERFILES"/>
      <sheetName val="SLIDES"/>
      <sheetName val="BD"/>
      <sheetName val="TRAYECTO 1"/>
      <sheetName val="Main"/>
      <sheetName val="CorpTax"/>
      <sheetName val="Input"/>
      <sheetName val="EJEC-MES"/>
      <sheetName val="Seguim-16"/>
      <sheetName val="DATBAND"/>
      <sheetName val="DAT NUC"/>
      <sheetName val="DATOS"/>
      <sheetName val="Nucleos"/>
      <sheetName val="Proc0009m"/>
      <sheetName val="Proc 0009h"/>
      <sheetName val="G_G"/>
      <sheetName val="TRAYECTO_1"/>
      <sheetName val="DAT_NUC"/>
      <sheetName val="Proc_0009h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PPTO ADMINISTRATIVO 137"/>
      <sheetName val="MANO DE OBRA"/>
      <sheetName val="1.1"/>
      <sheetName val="EQUIPO"/>
      <sheetName val="TUBERIA"/>
      <sheetName val="MATERIALES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RESUMEN"/>
      <sheetName val="COOTRANSERVIS"/>
      <sheetName val="COOTRANARE"/>
      <sheetName val="PROYECCION OBRAS POR TERMINAR"/>
      <sheetName val="PPTO%20ADMINISTRATIVO%20137.xls"/>
      <sheetName val="Hoja1"/>
      <sheetName val="G_G1"/>
      <sheetName val="G_G2"/>
      <sheetName val="G_TAL_MEN_UF7_F3"/>
      <sheetName val="N_TAL_MEN_UF7_F3"/>
      <sheetName val="EVA"/>
      <sheetName val="Program"/>
      <sheetName val="Umbral Aceptación"/>
      <sheetName val="Item"/>
      <sheetName val="General"/>
      <sheetName val="SEPTIEMBRE"/>
      <sheetName val="FOR-TECGIN-0331_PAG2"/>
      <sheetName val="PALET DEL 21 FEB AL 5 MARZ"/>
      <sheetName val="FT-01"/>
      <sheetName val="FT-01 (1)-+"/>
      <sheetName val="FT-01 (2)+"/>
      <sheetName val="CONTROL PAGO CoCo"/>
      <sheetName val="CORTE 2"/>
      <sheetName val="Liq.-pend "/>
      <sheetName val="Flujo de inversion"/>
      <sheetName val="FOR2-CONSOR"/>
      <sheetName val="G_G3"/>
      <sheetName val="TRAYECTO_11"/>
      <sheetName val="DAT_NUC1"/>
      <sheetName val="Proc_0009h1"/>
      <sheetName val="Hoja3_(67)"/>
      <sheetName val="Hoja3_(66)"/>
      <sheetName val="Hoja3_(65)"/>
      <sheetName val="Hoja3_(64)"/>
      <sheetName val="Hoja3_(63)"/>
      <sheetName val="Hoja3_(62)"/>
      <sheetName val="Hoja3_(61)"/>
      <sheetName val="Hoja3_(60)"/>
      <sheetName val="Hoja3_(59)"/>
      <sheetName val="Hoja3_(58)"/>
      <sheetName val="Hoja3_(57)"/>
      <sheetName val="Hoja3_(56)"/>
      <sheetName val="Hoja3_(55)"/>
      <sheetName val="Hoja3_(53)"/>
      <sheetName val="Hoja3_(54)"/>
      <sheetName val="Hoja3_(52)"/>
      <sheetName val="Hoja3_(51)"/>
      <sheetName val="Hoja3_(50)"/>
      <sheetName val="Hoja3_(49)"/>
      <sheetName val="Hoja3_(48)"/>
      <sheetName val="Hoja3_(47)"/>
      <sheetName val="Hoja3_(46)"/>
      <sheetName val="Hoja3_(45)"/>
      <sheetName val="Hoja3_(44)"/>
      <sheetName val="Hoja3_(43)"/>
      <sheetName val="Hoja3_(11)"/>
      <sheetName val="Hoja3_(42)"/>
      <sheetName val="Hoja3_(41)"/>
      <sheetName val="Hoja3_(40)"/>
      <sheetName val="Hoja3_(39)"/>
      <sheetName val="Hoja3_(38)"/>
      <sheetName val="Hoja3_(37)"/>
      <sheetName val="Hoja3_(36)"/>
      <sheetName val="Hoja3_(34)"/>
      <sheetName val="Hoja3_(33)"/>
      <sheetName val="Hoja3_(32)"/>
      <sheetName val="Hoja3_(31)"/>
      <sheetName val="Hoja3_(30)"/>
      <sheetName val="Hoja3_(29)"/>
      <sheetName val="Hoja3_(27)"/>
      <sheetName val="Hoja3_(26)"/>
      <sheetName val="Hoja3_(25)"/>
      <sheetName val="Hoja3_(24)"/>
      <sheetName val="Hoja3_(23)"/>
      <sheetName val="Hoja3_(22)"/>
      <sheetName val="Hoja3_(21)"/>
      <sheetName val="Hoja3_(20)"/>
      <sheetName val="Hoja1__(2)"/>
      <sheetName val="Hoja1_"/>
      <sheetName val="Hoja3_(14)"/>
      <sheetName val="Hoja3_(2)"/>
      <sheetName val="Hoja3_(3)"/>
      <sheetName val="Hoja3_(4)"/>
      <sheetName val="Hoja3_(5)"/>
      <sheetName val="Hoja3_(6)"/>
      <sheetName val="Hoja3_(7)"/>
      <sheetName val="Hoja3_(8)"/>
      <sheetName val="Hoja3_(9)"/>
      <sheetName val="Hoja3_(10)"/>
      <sheetName val="Hoja3_(12)"/>
      <sheetName val="Hoja3_(13)"/>
      <sheetName val="Hoja3_(15)"/>
      <sheetName val="Hoja3_(16)"/>
      <sheetName val="Hoja3_(17)"/>
      <sheetName val="Hoja3_(18)"/>
      <sheetName val="Hoja3_(19)"/>
      <sheetName val="Hoja3_(28)"/>
      <sheetName val="Hoja3_(35)"/>
      <sheetName val="PPTO_ADMINISTRATIVO_137"/>
      <sheetName val="MANO_DE_OBRA"/>
      <sheetName val="1_1"/>
      <sheetName val="AIU_y_Prestaciones"/>
      <sheetName val="ANALISIS_SALARIAL"/>
      <sheetName val="Presup_Oficial"/>
      <sheetName val="APU_OFICIAL"/>
      <sheetName val="Flujo_de_caja"/>
      <sheetName val="CORTE_1"/>
      <sheetName val="PROYECCION_OBRAS_POR_TERMINAR"/>
      <sheetName val="PPTO%20ADMINISTRATIVO%20137_xls"/>
      <sheetName val="Umbral_Aceptación"/>
      <sheetName val="X_Parametros"/>
      <sheetName val="2_PERFILES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Hoja6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Listado"/>
      <sheetName val="Facturacion M&amp;E Marzo"/>
      <sheetName val="Disponibilidad"/>
      <sheetName val="Utilizacion"/>
      <sheetName val="DISTRITOS"/>
      <sheetName val="Anexo 1"/>
      <sheetName val="Anexo 2"/>
      <sheetName val="Anexo 3"/>
      <sheetName val="Anexo 4"/>
      <sheetName val="Lista"/>
      <sheetName val="Hoja6"/>
      <sheetName val="Precios."/>
      <sheetName val="Lineas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EQUIPOS"/>
      <sheetName val="M.O."/>
      <sheetName val="MATERIALES"/>
      <sheetName val="RESUMEN MES MARZO"/>
      <sheetName val="DATBAND"/>
      <sheetName val="56- MÉNSULA (1)"/>
      <sheetName val="56-CUNETAS T1 (1)"/>
      <sheetName val="56. CAJA K105+570 (2)"/>
      <sheetName val="56. CAJA K105+841 (2)"/>
      <sheetName val="41"/>
      <sheetName val="42"/>
      <sheetName val="Precios_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Precios_2"/>
      <sheetName val="M_O_"/>
      <sheetName val="RESUMEN_MES_MARZO"/>
      <sheetName val="Act_1"/>
      <sheetName val="PRESUPUESTO_LICITACIÓN_SRN_0011"/>
      <sheetName val="Facturacion_M&amp;E_Marzo1"/>
      <sheetName val="Anexo_11"/>
      <sheetName val="Anexo_21"/>
      <sheetName val="Anexo_31"/>
      <sheetName val="Anexo_41"/>
      <sheetName val="Precios_1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CALCULO DE CAMISAS"/>
      <sheetName val="Dosificaciones y lista"/>
      <sheetName val="Listas"/>
      <sheetName val="PA"/>
      <sheetName val="Mensual"/>
      <sheetName val="Act_3"/>
      <sheetName val="PRESUPUESTO_LICITACIÓN_SRN_0013"/>
      <sheetName val="Facturacion_M&amp;E_Marzo3"/>
      <sheetName val="Anexo_13"/>
      <sheetName val="Anexo_23"/>
      <sheetName val="Anexo_33"/>
      <sheetName val="Anexo_43"/>
      <sheetName val="Precios_3"/>
      <sheetName val="M_O_1"/>
      <sheetName val="RESUMEN_MES_MARZO1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RESUMEN_MES_MARZO2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RESUMEN_MES_MARZO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TD"/>
      <sheetName val="Detalle X gasto"/>
      <sheetName val="detalle X gcia"/>
      <sheetName val="EJEC. ENE-AGO"/>
      <sheetName val="TOTAL 2020 X GASTO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Ingresos"/>
      <sheetName val="EQALT"/>
      <sheetName val="ac2-ag96"/>
      <sheetName val="HE"/>
      <sheetName val="Localizaciones"/>
      <sheetName val="Datos"/>
      <sheetName val="Res-Accide-10"/>
      <sheetName val="SOPORTE ALC PLUVIAL"/>
      <sheetName val="SOPORTE "/>
      <sheetName val="Quadro-Orç. Resumo"/>
      <sheetName val="ESTRUCTURA"/>
      <sheetName val="ARQUITECTONICO PEAJE"/>
      <sheetName val="ITEMS"/>
      <sheetName val="CONT_ADI"/>
      <sheetName val="Insumos"/>
      <sheetName val="A.P.U."/>
      <sheetName val="CONS"/>
      <sheetName val="31"/>
      <sheetName val="DAT NUC"/>
      <sheetName val="Nucleos"/>
      <sheetName val="Proc0009m"/>
      <sheetName val="Proc 0009h"/>
      <sheetName val="AiuBPMarco98"/>
      <sheetName val="Resultados"/>
      <sheetName val="inst"/>
      <sheetName val="Planilla"/>
      <sheetName val="PRESUPUESTO"/>
      <sheetName val="SABANA"/>
      <sheetName val="1.01"/>
      <sheetName val="1.1"/>
      <sheetName val="2.1"/>
      <sheetName val="2.02"/>
      <sheetName val="2.4"/>
      <sheetName val="2.5"/>
      <sheetName val="NP 2.04"/>
      <sheetName val="3.01"/>
      <sheetName val="3,3"/>
      <sheetName val="3.03"/>
      <sheetName val="NP 3.04"/>
      <sheetName val="4.01"/>
      <sheetName val="4.02"/>
      <sheetName val="5.01"/>
      <sheetName val="5.02"/>
      <sheetName val="5.03"/>
      <sheetName val="5.04"/>
      <sheetName val="5.05"/>
      <sheetName val="5,06"/>
      <sheetName val="5,07"/>
      <sheetName val="5.08"/>
      <sheetName val="5.09"/>
      <sheetName val="5.10"/>
      <sheetName val="NP 5.11"/>
      <sheetName val="NP 5.12"/>
      <sheetName val="NP 5.13"/>
      <sheetName val="NP 5.14"/>
      <sheetName val="NP 5,15"/>
      <sheetName val="NP 5.16"/>
      <sheetName val="NP 5.17"/>
      <sheetName val="NP 5.18"/>
      <sheetName val="NP 5.19"/>
      <sheetName val="NP 5.20"/>
      <sheetName val="NP 5.21"/>
      <sheetName val="6.01"/>
      <sheetName val="6.02"/>
      <sheetName val="6.03"/>
      <sheetName val="6.04"/>
      <sheetName val="6.05"/>
      <sheetName val="6.06"/>
      <sheetName val="6.07"/>
      <sheetName val="6.08"/>
      <sheetName val="NP 1.03"/>
      <sheetName val="NP 4.03"/>
      <sheetName val="1.02"/>
      <sheetName val="2.01"/>
      <sheetName val="2.03"/>
      <sheetName val="3.02"/>
      <sheetName val="Datos Graficas"/>
      <sheetName val="sap"/>
      <sheetName val="M.O"/>
      <sheetName val="EMPRESA"/>
      <sheetName val="Act_11"/>
      <sheetName val="PRESUPUESTO_LICITACIÓN_SRN_0020"/>
      <sheetName val="Facturacion_M&amp;E_Marzo11"/>
      <sheetName val="Anexo_111"/>
      <sheetName val="Anexo_211"/>
      <sheetName val="Anexo_311"/>
      <sheetName val="Anexo_411"/>
      <sheetName val="Precios_6"/>
      <sheetName val="M_O_6"/>
      <sheetName val="RESUMEN_MES_MARZO11"/>
      <sheetName val="56-_MÉNSULA_(1)6"/>
      <sheetName val="56-CUNETAS_T1_(1)6"/>
      <sheetName val="56__CAJA_K105+570_(2)6"/>
      <sheetName val="56__CAJA_K105+841_(2)6"/>
      <sheetName val="Hoja3_(67)"/>
      <sheetName val="Hoja3_(66)"/>
      <sheetName val="Hoja3_(65)"/>
      <sheetName val="Hoja3_(64)"/>
      <sheetName val="Hoja3_(63)"/>
      <sheetName val="Hoja3_(62)"/>
      <sheetName val="Hoja3_(61)"/>
      <sheetName val="Hoja3_(60)"/>
      <sheetName val="Hoja3_(59)"/>
      <sheetName val="Hoja3_(58)"/>
      <sheetName val="Hoja3_(57)"/>
      <sheetName val="Hoja3_(56)"/>
      <sheetName val="Hoja3_(55)"/>
      <sheetName val="Hoja3_(53)"/>
      <sheetName val="Hoja3_(54)"/>
      <sheetName val="Hoja3_(52)"/>
      <sheetName val="Hoja3_(51)"/>
      <sheetName val="Hoja3_(50)"/>
      <sheetName val="Hoja3_(49)"/>
      <sheetName val="Hoja3_(48)"/>
      <sheetName val="Hoja3_(47)"/>
      <sheetName val="Hoja3_(46)"/>
      <sheetName val="Hoja3_(45)"/>
      <sheetName val="Hoja3_(44)"/>
      <sheetName val="Hoja3_(43)"/>
      <sheetName val="Hoja3_(11)"/>
      <sheetName val="Hoja3_(42)"/>
      <sheetName val="Hoja3_(41)"/>
      <sheetName val="Hoja3_(40)"/>
      <sheetName val="Hoja3_(39)"/>
      <sheetName val="Hoja3_(38)"/>
      <sheetName val="Hoja3_(37)"/>
      <sheetName val="Hoja3_(36)"/>
      <sheetName val="Hoja3_(34)"/>
      <sheetName val="Hoja3_(33)"/>
      <sheetName val="Hoja3_(32)"/>
      <sheetName val="Hoja3_(31)"/>
      <sheetName val="Hoja3_(30)"/>
      <sheetName val="Hoja3_(29)"/>
      <sheetName val="Hoja3_(27)"/>
      <sheetName val="Hoja3_(26)"/>
      <sheetName val="Hoja3_(25)"/>
      <sheetName val="Hoja3_(24)"/>
      <sheetName val="Hoja3_(23)"/>
      <sheetName val="Hoja3_(22)"/>
      <sheetName val="Hoja3_(21)"/>
      <sheetName val="Hoja3_(20)"/>
      <sheetName val="Hoja1__(2)"/>
      <sheetName val="Hoja1_"/>
      <sheetName val="Hoja3_(14)"/>
      <sheetName val="Hoja3_(2)"/>
      <sheetName val="Hoja3_(3)"/>
      <sheetName val="Hoja3_(4)"/>
      <sheetName val="Hoja3_(5)"/>
      <sheetName val="Hoja3_(6)"/>
      <sheetName val="Hoja3_(7)"/>
      <sheetName val="Hoja3_(8)"/>
      <sheetName val="Hoja3_(9)"/>
      <sheetName val="Hoja3_(10)"/>
      <sheetName val="Hoja3_(12)"/>
      <sheetName val="Hoja3_(13)"/>
      <sheetName val="Hoja3_(15)"/>
      <sheetName val="Hoja3_(16)"/>
      <sheetName val="Hoja3_(17)"/>
      <sheetName val="Hoja3_(18)"/>
      <sheetName val="Hoja3_(19)"/>
      <sheetName val="Hoja3_(28)"/>
      <sheetName val="Hoja3_(35)"/>
      <sheetName val="CALCULO_DE_CAMISAS2"/>
      <sheetName val="Dosificaciones_y_lista2"/>
      <sheetName val="INFORME_SEMANAL"/>
      <sheetName val="DISEÑO_20-04-19"/>
      <sheetName val="CALCULOS_DE_SILO"/>
      <sheetName val="GRANEL_PE"/>
      <sheetName val="STOCK_ABRIL"/>
      <sheetName val="Consumos_(LS)"/>
      <sheetName val="diseñosx_div_conc"/>
      <sheetName val="pe_2019"/>
      <sheetName val="TRAZB_CTO_(TE-may-19)"/>
      <sheetName val="diseños_TS"/>
      <sheetName val="TRAZ__CTO_(TS_may-19)"/>
      <sheetName val="TRAZAB__CTO_(T_E_a_abr-19)"/>
      <sheetName val="TRAZAB__CTO_(T_S_a_abril-19)"/>
      <sheetName val="T_E-2018"/>
      <sheetName val="T_S-2018"/>
      <sheetName val="RESUMEN_"/>
      <sheetName val="RECIBO_DE_SALIDA_ALMACEN"/>
      <sheetName val="EL_TIEMPO_DEL_CARGUE"/>
      <sheetName val="MATERIALES_CONCRETO"/>
      <sheetName val="cc-_dia"/>
      <sheetName val="mezcla_asf-Datos"/>
      <sheetName val="CONSILIACION_CONCRETO"/>
      <sheetName val="Entrada_mat"/>
      <sheetName val="Materiales_contaminado_despacha"/>
      <sheetName val="TIEMPO_DE_LA_MIXER_MECO"/>
      <sheetName val="FORMALETA_METALICAS"/>
      <sheetName val="AGRAGADO_3-4_mix-entrad_(2)"/>
      <sheetName val="graf_(3-4)"/>
      <sheetName val="AGRAGADO_1-2_mix-entrad"/>
      <sheetName val="graf_(1-2)"/>
      <sheetName val="datos_entrada2"/>
      <sheetName val="PU8A_CD2"/>
      <sheetName val="PU9_CD2"/>
      <sheetName val="PU9_CI2"/>
      <sheetName val="PU11A_CD2"/>
      <sheetName val="PU14A_CD2"/>
      <sheetName val="PU14A_CI2"/>
      <sheetName val="PU16CD_2"/>
      <sheetName val="PU16CI_2"/>
      <sheetName val="PU19_A2"/>
      <sheetName val="PU21_A_CD2"/>
      <sheetName val="PU22_CD2"/>
      <sheetName val="PU22_CI2"/>
      <sheetName val="PU23_CD_2"/>
      <sheetName val="PU23_CI2"/>
      <sheetName val="0_Bases2"/>
      <sheetName val="Esquema_CECOS_2"/>
      <sheetName val="Seg_2"/>
      <sheetName val="VOLADIZOS_Y_VIGAS2"/>
      <sheetName val="SOPORTE_PONTONES2"/>
      <sheetName val="VIA_VEREDAL_ACTA_TOCCI"/>
      <sheetName val="POR_ADMINISTRACION"/>
      <sheetName val="ACTIVIDAD_DE_DESMONTE"/>
      <sheetName val="DISTANCIA_LAGOS-RIOGRANDE"/>
      <sheetName val="DISTANCIA_MINCIVIL"/>
      <sheetName val="TRASLADO_DE_CERCHAS_METALICAS"/>
      <sheetName val="ENR-32-70_"/>
      <sheetName val="SUB-BSE-32-70_"/>
      <sheetName val="SUB-BASE-185-215_"/>
      <sheetName val="Detalle_X_gasto"/>
      <sheetName val="detalle_X_gcia"/>
      <sheetName val="EJEC__ENE-AGO"/>
      <sheetName val="TOTAL_2020_X_GASTO"/>
      <sheetName val="P&amp;G_2020"/>
      <sheetName val="TOTAL_2020"/>
      <sheetName val="DET_GASTOS_VIAJE"/>
      <sheetName val="COSTOS_VEH"/>
      <sheetName val="ALQ__VEHÍCULO_HOY"/>
      <sheetName val="DEP_2019"/>
      <sheetName val="DEP_2020"/>
      <sheetName val="AMORT_2020"/>
      <sheetName val="P&amp;G_X_GERENCIAS"/>
      <sheetName val="OF__CUMPLIM"/>
      <sheetName val="AMORT_2019"/>
      <sheetName val="MC SF GAVIONES"/>
      <sheetName val="g.g"/>
    </sheetNames>
    <sheetDataSet>
      <sheetData sheetId="0" refreshError="1">
        <row r="5">
          <cell r="E5">
            <v>1</v>
          </cell>
        </row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3">
          <cell r="B3">
            <v>3</v>
          </cell>
        </row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0">
          <cell r="M10">
            <v>1302940.7487084535</v>
          </cell>
        </row>
      </sheetData>
      <sheetData sheetId="17">
        <row r="10">
          <cell r="M10">
            <v>1302940.7487084535</v>
          </cell>
        </row>
      </sheetData>
      <sheetData sheetId="18">
        <row r="10">
          <cell r="M10">
            <v>1302940.7487084535</v>
          </cell>
        </row>
      </sheetData>
      <sheetData sheetId="19">
        <row r="10">
          <cell r="M10">
            <v>1302940.7487084535</v>
          </cell>
        </row>
      </sheetData>
      <sheetData sheetId="20">
        <row r="10">
          <cell r="M10">
            <v>1302940.7487084535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>
        <row r="6">
          <cell r="D6" t="str">
            <v>Base tratada con asfalto (BTA)</v>
          </cell>
        </row>
      </sheetData>
      <sheetData sheetId="43">
        <row r="3">
          <cell r="B3">
            <v>3</v>
          </cell>
        </row>
      </sheetData>
      <sheetData sheetId="44">
        <row r="6">
          <cell r="D6" t="str">
            <v>Base tratada con asfalto (BTA)</v>
          </cell>
        </row>
      </sheetData>
      <sheetData sheetId="45">
        <row r="10">
          <cell r="M10">
            <v>1302940.7487084535</v>
          </cell>
        </row>
      </sheetData>
      <sheetData sheetId="46">
        <row r="10">
          <cell r="M10">
            <v>1302940.7487084535</v>
          </cell>
        </row>
      </sheetData>
      <sheetData sheetId="47">
        <row r="10">
          <cell r="M10">
            <v>1302940.7487084535</v>
          </cell>
        </row>
      </sheetData>
      <sheetData sheetId="48">
        <row r="10">
          <cell r="M10">
            <v>1302940.7487084535</v>
          </cell>
        </row>
      </sheetData>
      <sheetData sheetId="49">
        <row r="10">
          <cell r="M10">
            <v>1302940.7487084535</v>
          </cell>
        </row>
      </sheetData>
      <sheetData sheetId="50">
        <row r="6">
          <cell r="D6">
            <v>0</v>
          </cell>
        </row>
      </sheetData>
      <sheetData sheetId="51">
        <row r="10">
          <cell r="M10">
            <v>1302940.7487084535</v>
          </cell>
        </row>
      </sheetData>
      <sheetData sheetId="52">
        <row r="10">
          <cell r="M10">
            <v>1302940.7487084535</v>
          </cell>
        </row>
      </sheetData>
      <sheetData sheetId="53">
        <row r="10">
          <cell r="M10">
            <v>1302940.7487084535</v>
          </cell>
        </row>
      </sheetData>
      <sheetData sheetId="54">
        <row r="10">
          <cell r="M10">
            <v>1302940.7487084535</v>
          </cell>
        </row>
      </sheetData>
      <sheetData sheetId="55">
        <row r="6">
          <cell r="D6">
            <v>0</v>
          </cell>
        </row>
      </sheetData>
      <sheetData sheetId="56">
        <row r="10">
          <cell r="M10">
            <v>1302940.7487084535</v>
          </cell>
        </row>
      </sheetData>
      <sheetData sheetId="57">
        <row r="10">
          <cell r="M10">
            <v>1302940.7487084535</v>
          </cell>
        </row>
      </sheetData>
      <sheetData sheetId="58">
        <row r="10">
          <cell r="M10">
            <v>1302940.7487084535</v>
          </cell>
        </row>
      </sheetData>
      <sheetData sheetId="59">
        <row r="6">
          <cell r="D6">
            <v>0</v>
          </cell>
        </row>
      </sheetData>
      <sheetData sheetId="60">
        <row r="10">
          <cell r="M10">
            <v>1302940.7487084535</v>
          </cell>
        </row>
      </sheetData>
      <sheetData sheetId="61">
        <row r="10">
          <cell r="M10">
            <v>1302940.7487084535</v>
          </cell>
        </row>
      </sheetData>
      <sheetData sheetId="62">
        <row r="10">
          <cell r="M10">
            <v>1302940.7487084535</v>
          </cell>
        </row>
      </sheetData>
      <sheetData sheetId="63">
        <row r="6">
          <cell r="D6">
            <v>0</v>
          </cell>
        </row>
      </sheetData>
      <sheetData sheetId="64">
        <row r="10">
          <cell r="M10">
            <v>1302940.7487084535</v>
          </cell>
        </row>
      </sheetData>
      <sheetData sheetId="65">
        <row r="10">
          <cell r="M10">
            <v>1302940.7487084535</v>
          </cell>
        </row>
      </sheetData>
      <sheetData sheetId="66"/>
      <sheetData sheetId="67">
        <row r="6">
          <cell r="D6">
            <v>0</v>
          </cell>
        </row>
      </sheetData>
      <sheetData sheetId="68">
        <row r="10">
          <cell r="M10">
            <v>1302940.7487084535</v>
          </cell>
        </row>
      </sheetData>
      <sheetData sheetId="69">
        <row r="10">
          <cell r="M10">
            <v>1302940.7487084535</v>
          </cell>
        </row>
      </sheetData>
      <sheetData sheetId="70">
        <row r="10">
          <cell r="M10">
            <v>1302940.7487084535</v>
          </cell>
        </row>
      </sheetData>
      <sheetData sheetId="71">
        <row r="6">
          <cell r="D6">
            <v>0</v>
          </cell>
        </row>
      </sheetData>
      <sheetData sheetId="72">
        <row r="10">
          <cell r="M10">
            <v>1302940.7487084535</v>
          </cell>
        </row>
      </sheetData>
      <sheetData sheetId="73">
        <row r="6">
          <cell r="D6">
            <v>0</v>
          </cell>
        </row>
      </sheetData>
      <sheetData sheetId="74">
        <row r="10">
          <cell r="M10">
            <v>1302940.7487084535</v>
          </cell>
        </row>
      </sheetData>
      <sheetData sheetId="75">
        <row r="6">
          <cell r="D6">
            <v>0</v>
          </cell>
        </row>
      </sheetData>
      <sheetData sheetId="76"/>
      <sheetData sheetId="77">
        <row r="6">
          <cell r="D6">
            <v>0</v>
          </cell>
        </row>
      </sheetData>
      <sheetData sheetId="78">
        <row r="10">
          <cell r="M10">
            <v>1302940.7487084535</v>
          </cell>
        </row>
      </sheetData>
      <sheetData sheetId="79">
        <row r="10">
          <cell r="M10">
            <v>1302940.7487084535</v>
          </cell>
        </row>
      </sheetData>
      <sheetData sheetId="80">
        <row r="10">
          <cell r="M10">
            <v>1302940.7487084535</v>
          </cell>
        </row>
      </sheetData>
      <sheetData sheetId="81">
        <row r="6">
          <cell r="D6">
            <v>0</v>
          </cell>
        </row>
      </sheetData>
      <sheetData sheetId="82">
        <row r="6">
          <cell r="D6">
            <v>0</v>
          </cell>
        </row>
      </sheetData>
      <sheetData sheetId="83">
        <row r="10">
          <cell r="M10">
            <v>1302940.7487084535</v>
          </cell>
        </row>
      </sheetData>
      <sheetData sheetId="84">
        <row r="10">
          <cell r="M10">
            <v>1302940.7487084535</v>
          </cell>
        </row>
      </sheetData>
      <sheetData sheetId="85"/>
      <sheetData sheetId="86">
        <row r="6">
          <cell r="D6">
            <v>0</v>
          </cell>
        </row>
      </sheetData>
      <sheetData sheetId="87"/>
      <sheetData sheetId="88"/>
      <sheetData sheetId="89"/>
      <sheetData sheetId="90">
        <row r="6">
          <cell r="D6">
            <v>0</v>
          </cell>
        </row>
      </sheetData>
      <sheetData sheetId="91">
        <row r="10">
          <cell r="M10">
            <v>1302940.7487084535</v>
          </cell>
        </row>
      </sheetData>
      <sheetData sheetId="92"/>
      <sheetData sheetId="93"/>
      <sheetData sheetId="94">
        <row r="6">
          <cell r="D6">
            <v>0</v>
          </cell>
        </row>
      </sheetData>
      <sheetData sheetId="95"/>
      <sheetData sheetId="96"/>
      <sheetData sheetId="97"/>
      <sheetData sheetId="98">
        <row r="6">
          <cell r="D6">
            <v>0</v>
          </cell>
        </row>
      </sheetData>
      <sheetData sheetId="99"/>
      <sheetData sheetId="100"/>
      <sheetData sheetId="101">
        <row r="6">
          <cell r="D6">
            <v>0</v>
          </cell>
        </row>
      </sheetData>
      <sheetData sheetId="102">
        <row r="6">
          <cell r="D6">
            <v>0</v>
          </cell>
        </row>
      </sheetData>
      <sheetData sheetId="103">
        <row r="10">
          <cell r="M10">
            <v>1302940.7487084535</v>
          </cell>
        </row>
      </sheetData>
      <sheetData sheetId="104"/>
      <sheetData sheetId="105">
        <row r="6">
          <cell r="D6">
            <v>0</v>
          </cell>
        </row>
      </sheetData>
      <sheetData sheetId="106"/>
      <sheetData sheetId="107"/>
      <sheetData sheetId="108"/>
      <sheetData sheetId="109">
        <row r="6">
          <cell r="D6">
            <v>0</v>
          </cell>
        </row>
      </sheetData>
      <sheetData sheetId="110"/>
      <sheetData sheetId="111"/>
      <sheetData sheetId="112"/>
      <sheetData sheetId="113">
        <row r="6">
          <cell r="D6">
            <v>0</v>
          </cell>
        </row>
      </sheetData>
      <sheetData sheetId="114"/>
      <sheetData sheetId="115"/>
      <sheetData sheetId="116">
        <row r="10">
          <cell r="M10">
            <v>1302940.7487084535</v>
          </cell>
        </row>
      </sheetData>
      <sheetData sheetId="117">
        <row r="6">
          <cell r="D6">
            <v>0</v>
          </cell>
        </row>
      </sheetData>
      <sheetData sheetId="118"/>
      <sheetData sheetId="119"/>
      <sheetData sheetId="120"/>
      <sheetData sheetId="121">
        <row r="6">
          <cell r="D6">
            <v>0</v>
          </cell>
        </row>
      </sheetData>
      <sheetData sheetId="122"/>
      <sheetData sheetId="123">
        <row r="6">
          <cell r="D6">
            <v>0</v>
          </cell>
        </row>
      </sheetData>
      <sheetData sheetId="124"/>
      <sheetData sheetId="125">
        <row r="6">
          <cell r="D6">
            <v>0</v>
          </cell>
        </row>
      </sheetData>
      <sheetData sheetId="126">
        <row r="10">
          <cell r="M10">
            <v>1302940.7487084535</v>
          </cell>
        </row>
      </sheetData>
      <sheetData sheetId="127">
        <row r="6">
          <cell r="D6">
            <v>0</v>
          </cell>
        </row>
      </sheetData>
      <sheetData sheetId="128"/>
      <sheetData sheetId="129">
        <row r="10">
          <cell r="M10">
            <v>1302940.7487084535</v>
          </cell>
        </row>
      </sheetData>
      <sheetData sheetId="130">
        <row r="6">
          <cell r="D6">
            <v>43666</v>
          </cell>
        </row>
      </sheetData>
      <sheetData sheetId="131">
        <row r="6">
          <cell r="D6">
            <v>0</v>
          </cell>
        </row>
      </sheetData>
      <sheetData sheetId="132">
        <row r="6">
          <cell r="D6">
            <v>0</v>
          </cell>
        </row>
      </sheetData>
      <sheetData sheetId="133">
        <row r="10">
          <cell r="M10">
            <v>1302940.7487084535</v>
          </cell>
        </row>
      </sheetData>
      <sheetData sheetId="134">
        <row r="6">
          <cell r="D6">
            <v>43666</v>
          </cell>
        </row>
      </sheetData>
      <sheetData sheetId="135"/>
      <sheetData sheetId="136">
        <row r="6">
          <cell r="D6">
            <v>43666</v>
          </cell>
        </row>
      </sheetData>
      <sheetData sheetId="137">
        <row r="10">
          <cell r="M10">
            <v>1302940.7487084535</v>
          </cell>
        </row>
      </sheetData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>
        <row r="6">
          <cell r="D6">
            <v>0</v>
          </cell>
        </row>
      </sheetData>
      <sheetData sheetId="148">
        <row r="10">
          <cell r="M10">
            <v>1302940.7487084535</v>
          </cell>
        </row>
      </sheetData>
      <sheetData sheetId="149">
        <row r="10">
          <cell r="M10">
            <v>1302940.7487084535</v>
          </cell>
        </row>
      </sheetData>
      <sheetData sheetId="150"/>
      <sheetData sheetId="151"/>
      <sheetData sheetId="152"/>
      <sheetData sheetId="153">
        <row r="6">
          <cell r="D6">
            <v>43666</v>
          </cell>
        </row>
      </sheetData>
      <sheetData sheetId="154">
        <row r="6">
          <cell r="D6">
            <v>43666</v>
          </cell>
        </row>
      </sheetData>
      <sheetData sheetId="155">
        <row r="6">
          <cell r="D6">
            <v>43666</v>
          </cell>
        </row>
      </sheetData>
      <sheetData sheetId="156"/>
      <sheetData sheetId="157"/>
      <sheetData sheetId="158"/>
      <sheetData sheetId="159"/>
      <sheetData sheetId="160"/>
      <sheetData sheetId="161">
        <row r="6">
          <cell r="D6">
            <v>0</v>
          </cell>
        </row>
      </sheetData>
      <sheetData sheetId="162">
        <row r="6">
          <cell r="D6">
            <v>0</v>
          </cell>
        </row>
      </sheetData>
      <sheetData sheetId="163">
        <row r="10">
          <cell r="M10">
            <v>1302940.7487084535</v>
          </cell>
        </row>
      </sheetData>
      <sheetData sheetId="164">
        <row r="10">
          <cell r="M10">
            <v>1302940.7487084535</v>
          </cell>
        </row>
      </sheetData>
      <sheetData sheetId="165"/>
      <sheetData sheetId="166"/>
      <sheetData sheetId="167">
        <row r="6">
          <cell r="D6">
            <v>43666</v>
          </cell>
        </row>
      </sheetData>
      <sheetData sheetId="168">
        <row r="6">
          <cell r="D6">
            <v>43666</v>
          </cell>
        </row>
      </sheetData>
      <sheetData sheetId="169"/>
      <sheetData sheetId="170">
        <row r="6">
          <cell r="D6">
            <v>43666</v>
          </cell>
        </row>
      </sheetData>
      <sheetData sheetId="171"/>
      <sheetData sheetId="172"/>
      <sheetData sheetId="173"/>
      <sheetData sheetId="174"/>
      <sheetData sheetId="175"/>
      <sheetData sheetId="176"/>
      <sheetData sheetId="177">
        <row r="6">
          <cell r="D6">
            <v>0</v>
          </cell>
        </row>
      </sheetData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>
        <row r="6">
          <cell r="D6">
            <v>0</v>
          </cell>
        </row>
      </sheetData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>
        <row r="6">
          <cell r="D6">
            <v>0</v>
          </cell>
        </row>
      </sheetData>
      <sheetData sheetId="200"/>
      <sheetData sheetId="201">
        <row r="6">
          <cell r="D6">
            <v>0</v>
          </cell>
        </row>
      </sheetData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>
        <row r="6">
          <cell r="D6">
            <v>0</v>
          </cell>
        </row>
      </sheetData>
      <sheetData sheetId="214">
        <row r="6">
          <cell r="D6">
            <v>0</v>
          </cell>
        </row>
      </sheetData>
      <sheetData sheetId="215">
        <row r="6">
          <cell r="D6">
            <v>0</v>
          </cell>
        </row>
      </sheetData>
      <sheetData sheetId="216">
        <row r="6">
          <cell r="D6">
            <v>0</v>
          </cell>
        </row>
      </sheetData>
      <sheetData sheetId="217"/>
      <sheetData sheetId="218"/>
      <sheetData sheetId="219">
        <row r="6">
          <cell r="D6">
            <v>0</v>
          </cell>
        </row>
      </sheetData>
      <sheetData sheetId="220"/>
      <sheetData sheetId="221">
        <row r="6">
          <cell r="D6">
            <v>43666</v>
          </cell>
        </row>
      </sheetData>
      <sheetData sheetId="222">
        <row r="6">
          <cell r="D6">
            <v>0</v>
          </cell>
        </row>
      </sheetData>
      <sheetData sheetId="223"/>
      <sheetData sheetId="224"/>
      <sheetData sheetId="225"/>
      <sheetData sheetId="226"/>
      <sheetData sheetId="227">
        <row r="6">
          <cell r="D6">
            <v>43666</v>
          </cell>
        </row>
      </sheetData>
      <sheetData sheetId="228">
        <row r="10">
          <cell r="M10">
            <v>1302940.7487084535</v>
          </cell>
        </row>
      </sheetData>
      <sheetData sheetId="229">
        <row r="6">
          <cell r="D6">
            <v>0</v>
          </cell>
        </row>
      </sheetData>
      <sheetData sheetId="230"/>
      <sheetData sheetId="231">
        <row r="6">
          <cell r="D6">
            <v>0</v>
          </cell>
        </row>
      </sheetData>
      <sheetData sheetId="232"/>
      <sheetData sheetId="233"/>
      <sheetData sheetId="234"/>
      <sheetData sheetId="235"/>
      <sheetData sheetId="236"/>
      <sheetData sheetId="237"/>
      <sheetData sheetId="238">
        <row r="6">
          <cell r="D6" t="str">
            <v>Base tratada con asfalto (BTA)</v>
          </cell>
        </row>
      </sheetData>
      <sheetData sheetId="239">
        <row r="6">
          <cell r="D6" t="str">
            <v>Base tratada con asfalto (BTA)</v>
          </cell>
        </row>
      </sheetData>
      <sheetData sheetId="240"/>
      <sheetData sheetId="241"/>
      <sheetData sheetId="242">
        <row r="10">
          <cell r="M10">
            <v>1302940.7487084535</v>
          </cell>
        </row>
      </sheetData>
      <sheetData sheetId="243">
        <row r="6">
          <cell r="D6">
            <v>0</v>
          </cell>
        </row>
      </sheetData>
      <sheetData sheetId="244">
        <row r="10">
          <cell r="M10">
            <v>1302940.7487084535</v>
          </cell>
        </row>
      </sheetData>
      <sheetData sheetId="245">
        <row r="6">
          <cell r="D6">
            <v>43666</v>
          </cell>
        </row>
      </sheetData>
      <sheetData sheetId="246" refreshError="1"/>
      <sheetData sheetId="247" refreshError="1"/>
      <sheetData sheetId="248" refreshError="1"/>
      <sheetData sheetId="249">
        <row r="6">
          <cell r="D6" t="str">
            <v>UND</v>
          </cell>
        </row>
      </sheetData>
      <sheetData sheetId="250"/>
      <sheetData sheetId="251"/>
      <sheetData sheetId="252">
        <row r="6">
          <cell r="D6" t="str">
            <v>Base tratada con asfalto (BTA)</v>
          </cell>
        </row>
      </sheetData>
      <sheetData sheetId="253">
        <row r="6">
          <cell r="D6" t="str">
            <v>Base tratada con asfalto (BTA)</v>
          </cell>
        </row>
      </sheetData>
      <sheetData sheetId="254">
        <row r="6">
          <cell r="D6" t="str">
            <v>Base tratada con asfalto (BTA)</v>
          </cell>
        </row>
      </sheetData>
      <sheetData sheetId="255"/>
      <sheetData sheetId="256"/>
      <sheetData sheetId="257"/>
      <sheetData sheetId="258"/>
      <sheetData sheetId="259"/>
      <sheetData sheetId="260"/>
      <sheetData sheetId="261">
        <row r="6">
          <cell r="D6">
            <v>0</v>
          </cell>
        </row>
      </sheetData>
      <sheetData sheetId="262">
        <row r="10">
          <cell r="M10">
            <v>1302940.7487084535</v>
          </cell>
        </row>
      </sheetData>
      <sheetData sheetId="263"/>
      <sheetData sheetId="264">
        <row r="6">
          <cell r="D6">
            <v>43666</v>
          </cell>
        </row>
      </sheetData>
      <sheetData sheetId="265">
        <row r="6">
          <cell r="D6">
            <v>43666</v>
          </cell>
        </row>
      </sheetData>
      <sheetData sheetId="266">
        <row r="10">
          <cell r="M10">
            <v>1302940.7487084535</v>
          </cell>
        </row>
      </sheetData>
      <sheetData sheetId="267">
        <row r="10">
          <cell r="M10">
            <v>1302940.7487084535</v>
          </cell>
        </row>
      </sheetData>
      <sheetData sheetId="268">
        <row r="10">
          <cell r="M10">
            <v>1302940.7487084535</v>
          </cell>
        </row>
      </sheetData>
      <sheetData sheetId="269">
        <row r="10">
          <cell r="M10">
            <v>1302940.7487084535</v>
          </cell>
        </row>
      </sheetData>
      <sheetData sheetId="270">
        <row r="10">
          <cell r="M10">
            <v>1302940.7487084535</v>
          </cell>
        </row>
      </sheetData>
      <sheetData sheetId="271">
        <row r="10">
          <cell r="M10">
            <v>1302940.7487084535</v>
          </cell>
        </row>
      </sheetData>
      <sheetData sheetId="272">
        <row r="10">
          <cell r="M10">
            <v>1302940.7487084535</v>
          </cell>
        </row>
      </sheetData>
      <sheetData sheetId="273">
        <row r="10">
          <cell r="M10">
            <v>1302940.7487084535</v>
          </cell>
        </row>
      </sheetData>
      <sheetData sheetId="274">
        <row r="6">
          <cell r="D6">
            <v>0</v>
          </cell>
        </row>
      </sheetData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6">
          <cell r="D6">
            <v>0</v>
          </cell>
        </row>
      </sheetData>
      <sheetData sheetId="293">
        <row r="6">
          <cell r="D6">
            <v>0</v>
          </cell>
        </row>
      </sheetData>
      <sheetData sheetId="294">
        <row r="6">
          <cell r="D6">
            <v>0</v>
          </cell>
        </row>
      </sheetData>
      <sheetData sheetId="295">
        <row r="6">
          <cell r="D6">
            <v>0</v>
          </cell>
        </row>
      </sheetData>
      <sheetData sheetId="296">
        <row r="6">
          <cell r="D6">
            <v>0</v>
          </cell>
        </row>
      </sheetData>
      <sheetData sheetId="297"/>
      <sheetData sheetId="298"/>
      <sheetData sheetId="299">
        <row r="6">
          <cell r="D6">
            <v>43666</v>
          </cell>
        </row>
      </sheetData>
      <sheetData sheetId="300">
        <row r="6">
          <cell r="D6">
            <v>43666</v>
          </cell>
        </row>
      </sheetData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>
        <row r="6">
          <cell r="D6">
            <v>0</v>
          </cell>
        </row>
      </sheetData>
      <sheetData sheetId="315"/>
      <sheetData sheetId="316"/>
      <sheetData sheetId="317"/>
      <sheetData sheetId="318"/>
      <sheetData sheetId="319"/>
      <sheetData sheetId="320">
        <row r="6">
          <cell r="D6">
            <v>0</v>
          </cell>
        </row>
      </sheetData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10">
          <cell r="M10">
            <v>1302940.7487084535</v>
          </cell>
        </row>
      </sheetData>
      <sheetData sheetId="337">
        <row r="10">
          <cell r="M10">
            <v>1302940.7487084535</v>
          </cell>
        </row>
      </sheetData>
      <sheetData sheetId="338"/>
      <sheetData sheetId="339"/>
      <sheetData sheetId="340">
        <row r="6">
          <cell r="D6" t="str">
            <v>UND</v>
          </cell>
        </row>
      </sheetData>
      <sheetData sheetId="341"/>
      <sheetData sheetId="342">
        <row r="10">
          <cell r="M10">
            <v>1302940.7487084535</v>
          </cell>
        </row>
      </sheetData>
      <sheetData sheetId="343">
        <row r="10">
          <cell r="M10">
            <v>1302940.7487084535</v>
          </cell>
        </row>
      </sheetData>
      <sheetData sheetId="344">
        <row r="6">
          <cell r="D6" t="str">
            <v>Base tratada con asfalto (BTA)</v>
          </cell>
        </row>
      </sheetData>
      <sheetData sheetId="345">
        <row r="6">
          <cell r="D6" t="str">
            <v>Base tratada con asfalto (BTA)</v>
          </cell>
        </row>
      </sheetData>
      <sheetData sheetId="346"/>
      <sheetData sheetId="347"/>
      <sheetData sheetId="348"/>
      <sheetData sheetId="349"/>
      <sheetData sheetId="350">
        <row r="10">
          <cell r="M10">
            <v>1302940.7487084535</v>
          </cell>
        </row>
      </sheetData>
      <sheetData sheetId="351">
        <row r="10">
          <cell r="M10">
            <v>1302940.7487084535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>
        <row r="10">
          <cell r="M10">
            <v>1302940.7487084535</v>
          </cell>
        </row>
      </sheetData>
      <sheetData sheetId="359">
        <row r="10">
          <cell r="M10">
            <v>1302940.7487084535</v>
          </cell>
        </row>
      </sheetData>
      <sheetData sheetId="360">
        <row r="10">
          <cell r="M10">
            <v>1302940.7487084535</v>
          </cell>
        </row>
      </sheetData>
      <sheetData sheetId="361">
        <row r="10">
          <cell r="M10">
            <v>1302940.7487084535</v>
          </cell>
        </row>
      </sheetData>
      <sheetData sheetId="362">
        <row r="10">
          <cell r="M10">
            <v>1302940.7487084535</v>
          </cell>
        </row>
      </sheetData>
      <sheetData sheetId="363">
        <row r="10">
          <cell r="M10">
            <v>1302940.7487084535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>
        <row r="10">
          <cell r="M10">
            <v>1302940.7487084535</v>
          </cell>
        </row>
      </sheetData>
      <sheetData sheetId="376">
        <row r="10">
          <cell r="M10">
            <v>1302940.7487084535</v>
          </cell>
        </row>
      </sheetData>
      <sheetData sheetId="377"/>
      <sheetData sheetId="378"/>
      <sheetData sheetId="379"/>
      <sheetData sheetId="380"/>
      <sheetData sheetId="381"/>
      <sheetData sheetId="382">
        <row r="6">
          <cell r="D6">
            <v>0</v>
          </cell>
        </row>
      </sheetData>
      <sheetData sheetId="383"/>
      <sheetData sheetId="384"/>
      <sheetData sheetId="385"/>
      <sheetData sheetId="386"/>
      <sheetData sheetId="387"/>
      <sheetData sheetId="388">
        <row r="10">
          <cell r="M10">
            <v>1302940.7487084535</v>
          </cell>
        </row>
      </sheetData>
      <sheetData sheetId="389">
        <row r="10">
          <cell r="M10">
            <v>1302940.7487084535</v>
          </cell>
        </row>
      </sheetData>
      <sheetData sheetId="390"/>
      <sheetData sheetId="391"/>
      <sheetData sheetId="392"/>
      <sheetData sheetId="393"/>
      <sheetData sheetId="394"/>
      <sheetData sheetId="395"/>
      <sheetData sheetId="396">
        <row r="6">
          <cell r="D6">
            <v>5433063.0008333344</v>
          </cell>
        </row>
      </sheetData>
      <sheetData sheetId="397"/>
      <sheetData sheetId="398"/>
      <sheetData sheetId="399"/>
      <sheetData sheetId="400">
        <row r="6">
          <cell r="D6">
            <v>5433063.0008333344</v>
          </cell>
        </row>
      </sheetData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>
        <row r="6">
          <cell r="D6" t="str">
            <v>CONSORCIO CONSTRUCTOR PACIFICO 3</v>
          </cell>
        </row>
      </sheetData>
      <sheetData sheetId="438"/>
      <sheetData sheetId="439"/>
      <sheetData sheetId="440"/>
      <sheetData sheetId="441">
        <row r="6">
          <cell r="D6" t="str">
            <v>CONSORCIO CONSTRUCTOR PACIFICO 3</v>
          </cell>
        </row>
      </sheetData>
      <sheetData sheetId="442">
        <row r="6">
          <cell r="D6">
            <v>5433063.0008333344</v>
          </cell>
        </row>
      </sheetData>
      <sheetData sheetId="443">
        <row r="6">
          <cell r="D6">
            <v>5433063.0008333344</v>
          </cell>
        </row>
      </sheetData>
      <sheetData sheetId="444"/>
      <sheetData sheetId="445"/>
      <sheetData sheetId="446">
        <row r="6">
          <cell r="D6">
            <v>5433063.0008333344</v>
          </cell>
        </row>
      </sheetData>
      <sheetData sheetId="447">
        <row r="6">
          <cell r="D6">
            <v>5433063.0008333344</v>
          </cell>
        </row>
      </sheetData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>
        <row r="6">
          <cell r="D6" t="str">
            <v>CONSORCIO CONSTRUCTOR PACIFICO 3</v>
          </cell>
        </row>
      </sheetData>
      <sheetData sheetId="466"/>
      <sheetData sheetId="467"/>
      <sheetData sheetId="468" refreshError="1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 refreshError="1"/>
      <sheetData sheetId="492" refreshError="1"/>
      <sheetData sheetId="493" refreshError="1"/>
      <sheetData sheetId="494">
        <row r="6">
          <cell r="D6">
            <v>0</v>
          </cell>
        </row>
      </sheetData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 refreshError="1"/>
      <sheetData sheetId="70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VCA"/>
      <sheetName val="Graphdata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PC3I4"/>
      <sheetName val="MPC3I2"/>
      <sheetName val="MPC3I3"/>
      <sheetName val="MPC3I5"/>
      <sheetName val="MPC3I1"/>
      <sheetName val="Hoja1"/>
      <sheetName val="Hoja2"/>
      <sheetName val="Hoja3"/>
      <sheetName val="Presupuesto"/>
      <sheetName val="presupuesto_via_distribuidor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Hoja2"/>
      <sheetName val="Presupuesto correigio nora mora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Formular"/>
      <sheetName val="Recursos"/>
      <sheetName val="Equipo"/>
      <sheetName val="otros"/>
      <sheetName val="Analisis A.I.U."/>
      <sheetName val="OE 1"/>
      <sheetName val="OE 2"/>
      <sheetName val="OE 3"/>
      <sheetName val="OE 4"/>
      <sheetName val="OE 5"/>
      <sheetName val="OE 6"/>
      <sheetName val="OE 7"/>
      <sheetName val="OE 8"/>
      <sheetName val="OE 9"/>
      <sheetName val="OE 10"/>
      <sheetName val="OE 11"/>
      <sheetName val="ACTA 1 Y FINAL"/>
      <sheetName val="1,1,1"/>
      <sheetName val="1,1,2"/>
      <sheetName val="2,1,1"/>
      <sheetName val="2,1,2"/>
      <sheetName val="2,2,2"/>
      <sheetName val="2,2,3"/>
      <sheetName val="4,1,1"/>
      <sheetName val="4,1,2"/>
      <sheetName val="5,1,1"/>
      <sheetName val="6,1,1"/>
      <sheetName val="7,1,1"/>
      <sheetName val="7,1,2"/>
      <sheetName val="7,1,3"/>
      <sheetName val="7,1,5"/>
      <sheetName val="7,3,2"/>
      <sheetName val="7,3,3"/>
      <sheetName val="7,3,4"/>
      <sheetName val="7,3,5"/>
      <sheetName val="7,3,6"/>
      <sheetName val="7,4,1"/>
      <sheetName val="8,1,1"/>
      <sheetName val="8,1,2"/>
      <sheetName val="8,2,1,1"/>
      <sheetName val="8,2,1,2"/>
      <sheetName val="8,2,2,1"/>
      <sheetName val="8,2,2,2"/>
      <sheetName val="8,2,3,1"/>
      <sheetName val="8,2,3,2"/>
      <sheetName val="8,2,4,1"/>
      <sheetName val="8,2,5,1"/>
      <sheetName val="8,2,6,1"/>
      <sheetName val="8,3,1"/>
      <sheetName val="8,4,1"/>
      <sheetName val="8,7,1"/>
      <sheetName val="9,1,1"/>
      <sheetName val="OE1"/>
      <sheetName val="OE2"/>
      <sheetName val="OE3"/>
      <sheetName val="OE4"/>
      <sheetName val="OE5"/>
      <sheetName val="OE6"/>
      <sheetName val="OE7"/>
      <sheetName val="OE8"/>
      <sheetName val="OE9"/>
      <sheetName val="OE10"/>
      <sheetName val="OE11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Hoja3"/>
      <sheetName val="MI"/>
      <sheetName val="INSUMOS"/>
      <sheetName val="MAQUILA"/>
      <sheetName val="SUBPRODUCTOS"/>
      <sheetName val="MPC3I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-Resumen Ejecutivo"/>
      <sheetName val="4-APU"/>
      <sheetName val="2-Presupuesto"/>
      <sheetName val="4.2-Insumos 2025"/>
      <sheetName val="4.1-APU Aux"/>
      <sheetName val="4.3.1-CÁLCULO DE F. PREST"/>
      <sheetName val="4.3.2-JORNALES Y CUADRILLAS"/>
      <sheetName val="4.3.3-VIV-ALIM-TTE"/>
      <sheetName val="5-Costos Administracion"/>
      <sheetName val="5.1- Otros Costos Admin"/>
      <sheetName val="6.1 OBRA_PÓLIZAS"/>
      <sheetName val="6.2 PMGSA"/>
      <sheetName val="7.1-Base Calculo FM"/>
      <sheetName val="7.2-Interventoria"/>
      <sheetName val="Hoja1"/>
    </sheetNames>
    <sheetDataSet>
      <sheetData sheetId="0"/>
      <sheetData sheetId="1"/>
      <sheetData sheetId="2"/>
      <sheetData sheetId="3">
        <row r="88">
          <cell r="E88">
            <v>1</v>
          </cell>
        </row>
      </sheetData>
      <sheetData sheetId="4">
        <row r="2">
          <cell r="C2" t="str">
            <v>CONSTRUCCION DE VIVIENDA NUEVA RURAL</v>
          </cell>
          <cell r="D2"/>
          <cell r="E2"/>
          <cell r="F2"/>
          <cell r="G2"/>
          <cell r="H2"/>
        </row>
        <row r="3">
          <cell r="C3" t="str">
            <v>INSUMOS</v>
          </cell>
          <cell r="D3"/>
          <cell r="E3"/>
          <cell r="F3"/>
          <cell r="G3"/>
          <cell r="H3"/>
        </row>
        <row r="4">
          <cell r="C4" t="str">
            <v>COD</v>
          </cell>
          <cell r="D4" t="str">
            <v>MATERIALES</v>
          </cell>
          <cell r="E4" t="str">
            <v>UN</v>
          </cell>
          <cell r="F4" t="str">
            <v>VALOR SIN IVA</v>
          </cell>
          <cell r="G4" t="str">
            <v>PS</v>
          </cell>
          <cell r="H4" t="str">
            <v>VALOR CON IVA O CON PS</v>
          </cell>
        </row>
        <row r="5">
          <cell r="C5" t="str">
            <v>AD0000</v>
          </cell>
          <cell r="D5" t="str">
            <v>COMBUSTIBLES - ADITIVOS - PINTURAS</v>
          </cell>
          <cell r="E5"/>
          <cell r="F5"/>
          <cell r="G5"/>
          <cell r="H5"/>
        </row>
        <row r="6">
          <cell r="C6" t="str">
            <v>AD1010</v>
          </cell>
          <cell r="D6" t="str">
            <v>Ácido muriático</v>
          </cell>
          <cell r="E6" t="str">
            <v>lt</v>
          </cell>
          <cell r="F6">
            <v>5920</v>
          </cell>
          <cell r="G6">
            <v>0</v>
          </cell>
          <cell r="H6">
            <v>5920</v>
          </cell>
        </row>
        <row r="7">
          <cell r="C7" t="str">
            <v>AD1020</v>
          </cell>
          <cell r="D7" t="str">
            <v>ACPM</v>
          </cell>
          <cell r="E7" t="str">
            <v>gal</v>
          </cell>
          <cell r="F7">
            <v>10167</v>
          </cell>
          <cell r="G7">
            <v>0</v>
          </cell>
          <cell r="H7">
            <v>10167</v>
          </cell>
        </row>
        <row r="8">
          <cell r="C8" t="str">
            <v>AD1030</v>
          </cell>
          <cell r="D8" t="str">
            <v>Aditivo Sikadur 32 primer o similar</v>
          </cell>
          <cell r="E8" t="str">
            <v>kg</v>
          </cell>
          <cell r="F8">
            <v>195000</v>
          </cell>
          <cell r="G8">
            <v>0</v>
          </cell>
          <cell r="H8">
            <v>195000</v>
          </cell>
        </row>
        <row r="9">
          <cell r="C9" t="str">
            <v>AD1040</v>
          </cell>
          <cell r="D9" t="str">
            <v>Agua</v>
          </cell>
          <cell r="E9" t="str">
            <v>lt</v>
          </cell>
          <cell r="F9">
            <v>3924</v>
          </cell>
          <cell r="G9">
            <v>0</v>
          </cell>
          <cell r="H9">
            <v>3924</v>
          </cell>
        </row>
        <row r="10">
          <cell r="C10" t="str">
            <v>AD1050</v>
          </cell>
          <cell r="D10" t="str">
            <v>Boquilla - color blanco/beige</v>
          </cell>
          <cell r="E10" t="str">
            <v>kg</v>
          </cell>
          <cell r="F10">
            <v>6440</v>
          </cell>
          <cell r="G10">
            <v>0</v>
          </cell>
          <cell r="H10">
            <v>6440</v>
          </cell>
        </row>
        <row r="11">
          <cell r="C11" t="str">
            <v>AD1060</v>
          </cell>
          <cell r="D11" t="str">
            <v>Cal hidratada</v>
          </cell>
          <cell r="E11" t="str">
            <v>kg</v>
          </cell>
          <cell r="F11">
            <v>1690</v>
          </cell>
          <cell r="G11">
            <v>0</v>
          </cell>
          <cell r="H11">
            <v>1690</v>
          </cell>
        </row>
        <row r="12">
          <cell r="C12" t="str">
            <v>AD1080</v>
          </cell>
          <cell r="D12" t="str">
            <v>Gasolina corriente</v>
          </cell>
          <cell r="E12" t="str">
            <v>gal</v>
          </cell>
          <cell r="F12">
            <v>16000</v>
          </cell>
          <cell r="G12">
            <v>0</v>
          </cell>
          <cell r="H12">
            <v>16000</v>
          </cell>
        </row>
        <row r="13">
          <cell r="C13" t="str">
            <v>AD1100</v>
          </cell>
          <cell r="D13" t="str">
            <v>Limpiador PVC 300 gramos (1/8 gal) o similar</v>
          </cell>
          <cell r="E13" t="str">
            <v>gramo</v>
          </cell>
          <cell r="F13">
            <v>29500</v>
          </cell>
          <cell r="G13">
            <v>0</v>
          </cell>
          <cell r="H13">
            <v>29500</v>
          </cell>
        </row>
        <row r="14">
          <cell r="C14" t="str">
            <v>AD1110</v>
          </cell>
          <cell r="D14" t="str">
            <v>Limpiador PVC 760 gramos (1/4 gal) o similar</v>
          </cell>
          <cell r="E14" t="str">
            <v>un</v>
          </cell>
          <cell r="F14">
            <v>59407</v>
          </cell>
          <cell r="G14">
            <v>0</v>
          </cell>
          <cell r="H14">
            <v>59407</v>
          </cell>
        </row>
        <row r="15">
          <cell r="C15" t="str">
            <v>AD1120</v>
          </cell>
          <cell r="D15" t="str">
            <v>Lubricante de silicona para accesorios Raingo o similar</v>
          </cell>
          <cell r="E15" t="str">
            <v>un</v>
          </cell>
          <cell r="F15">
            <v>18900</v>
          </cell>
          <cell r="G15">
            <v>0</v>
          </cell>
          <cell r="H15">
            <v>18900</v>
          </cell>
        </row>
        <row r="16">
          <cell r="C16" t="str">
            <v>AD1130</v>
          </cell>
          <cell r="D16" t="str">
            <v>Lubricante Pavco (x4kg) o similar</v>
          </cell>
          <cell r="E16" t="str">
            <v>Tarro</v>
          </cell>
          <cell r="F16">
            <v>158410</v>
          </cell>
          <cell r="G16">
            <v>0</v>
          </cell>
          <cell r="H16">
            <v>158410</v>
          </cell>
        </row>
        <row r="17">
          <cell r="C17" t="str">
            <v>AD1140</v>
          </cell>
          <cell r="D17" t="str">
            <v>Lubricante Pavco (x500gr) o similar</v>
          </cell>
          <cell r="E17" t="str">
            <v>Tarro</v>
          </cell>
          <cell r="F17">
            <v>18900</v>
          </cell>
          <cell r="G17">
            <v>0</v>
          </cell>
          <cell r="H17">
            <v>18900</v>
          </cell>
        </row>
        <row r="18">
          <cell r="C18" t="str">
            <v>AD1150</v>
          </cell>
          <cell r="D18" t="str">
            <v>Merulex transparente o similar</v>
          </cell>
          <cell r="E18" t="str">
            <v>kg</v>
          </cell>
          <cell r="F18">
            <v>39971</v>
          </cell>
          <cell r="G18">
            <v>0</v>
          </cell>
          <cell r="H18">
            <v>39971</v>
          </cell>
        </row>
        <row r="19">
          <cell r="C19" t="str">
            <v>AD1160</v>
          </cell>
          <cell r="D19" t="str">
            <v>Pegacor gris o similar</v>
          </cell>
          <cell r="E19" t="str">
            <v>kg</v>
          </cell>
          <cell r="F19">
            <v>1800</v>
          </cell>
          <cell r="G19">
            <v>0</v>
          </cell>
          <cell r="H19">
            <v>1800</v>
          </cell>
        </row>
        <row r="20">
          <cell r="C20" t="str">
            <v>AD1161</v>
          </cell>
          <cell r="D20" t="str">
            <v>Pegacor tablón gres</v>
          </cell>
          <cell r="E20" t="str">
            <v>kg</v>
          </cell>
          <cell r="F20">
            <v>1848</v>
          </cell>
          <cell r="G20">
            <v>0</v>
          </cell>
          <cell r="H20">
            <v>1848</v>
          </cell>
        </row>
        <row r="21">
          <cell r="C21" t="str">
            <v>AD1166</v>
          </cell>
          <cell r="D21" t="str">
            <v>Estucor - 30 kg</v>
          </cell>
          <cell r="E21" t="str">
            <v>kg</v>
          </cell>
          <cell r="F21">
            <v>3796</v>
          </cell>
          <cell r="G21">
            <v>0</v>
          </cell>
          <cell r="H21">
            <v>3796</v>
          </cell>
        </row>
        <row r="22">
          <cell r="C22" t="str">
            <v>AD1170</v>
          </cell>
          <cell r="D22" t="str">
            <v>Pintura hidrorrepelente</v>
          </cell>
          <cell r="E22" t="str">
            <v>gal</v>
          </cell>
          <cell r="F22">
            <v>96940</v>
          </cell>
          <cell r="G22">
            <v>0</v>
          </cell>
          <cell r="H22">
            <v>96940</v>
          </cell>
        </row>
        <row r="23">
          <cell r="C23" t="str">
            <v>AD1180</v>
          </cell>
          <cell r="D23" t="str">
            <v>Pintura para exteriores alta resistencia para muros y zócalos (tipo bronco, corona, Koraza o similar)</v>
          </cell>
          <cell r="E23" t="str">
            <v>gal</v>
          </cell>
          <cell r="F23">
            <v>122900</v>
          </cell>
          <cell r="G23">
            <v>0</v>
          </cell>
          <cell r="H23">
            <v>122900</v>
          </cell>
        </row>
        <row r="24">
          <cell r="C24" t="str">
            <v>AD1182</v>
          </cell>
          <cell r="D24" t="str">
            <v>Pintura acrílica base agua para baños y cocinas, tipo Viniltex (baños y cocinas) o similar. Antibacterial</v>
          </cell>
          <cell r="E24" t="str">
            <v>gal</v>
          </cell>
          <cell r="F24">
            <v>112000</v>
          </cell>
          <cell r="G24"/>
          <cell r="H24">
            <v>112000</v>
          </cell>
        </row>
        <row r="25">
          <cell r="C25" t="str">
            <v>AD1190</v>
          </cell>
          <cell r="D25" t="str">
            <v>Pintura tipo vinilo para interiores</v>
          </cell>
          <cell r="E25" t="str">
            <v>gal</v>
          </cell>
          <cell r="F25">
            <v>94900</v>
          </cell>
          <cell r="G25">
            <v>0</v>
          </cell>
          <cell r="H25">
            <v>94900</v>
          </cell>
        </row>
        <row r="26">
          <cell r="C26" t="str">
            <v>AD1191</v>
          </cell>
          <cell r="D26" t="str">
            <v>Pintura acrílica base agua para baños y cocinas, tipo Viniltex (baños y cocinas) o similar. Antibacterial</v>
          </cell>
          <cell r="E26" t="str">
            <v>gal</v>
          </cell>
          <cell r="F26">
            <v>112000</v>
          </cell>
          <cell r="G26">
            <v>0</v>
          </cell>
          <cell r="H26">
            <v>112000</v>
          </cell>
        </row>
        <row r="27">
          <cell r="C27" t="str">
            <v>AD1200</v>
          </cell>
          <cell r="D27" t="str">
            <v>Pintura tipo esmalte base aceite</v>
          </cell>
          <cell r="E27" t="str">
            <v>gal</v>
          </cell>
          <cell r="F27">
            <v>98900</v>
          </cell>
          <cell r="G27">
            <v>0</v>
          </cell>
          <cell r="H27">
            <v>98900</v>
          </cell>
        </row>
        <row r="28">
          <cell r="C28" t="str">
            <v>AD1210</v>
          </cell>
          <cell r="D28" t="str">
            <v>Pintura anticorrosiva</v>
          </cell>
          <cell r="E28" t="str">
            <v>gal</v>
          </cell>
          <cell r="F28">
            <v>68900</v>
          </cell>
          <cell r="G28">
            <v>0</v>
          </cell>
          <cell r="H28">
            <v>68900</v>
          </cell>
        </row>
        <row r="29">
          <cell r="C29" t="str">
            <v>AD1212</v>
          </cell>
          <cell r="D29" t="str">
            <v>Sellomax o similar , recubrimiento acrilico</v>
          </cell>
          <cell r="E29" t="str">
            <v>gal</v>
          </cell>
          <cell r="F29">
            <v>110768</v>
          </cell>
          <cell r="G29">
            <v>0</v>
          </cell>
          <cell r="H29">
            <v>110768</v>
          </cell>
        </row>
        <row r="30">
          <cell r="C30" t="str">
            <v>AD1220</v>
          </cell>
          <cell r="D30" t="str">
            <v>Separol - N (20K) o similar</v>
          </cell>
          <cell r="E30" t="str">
            <v>kg</v>
          </cell>
          <cell r="F30">
            <v>17946</v>
          </cell>
          <cell r="G30">
            <v>0</v>
          </cell>
          <cell r="H30">
            <v>17946</v>
          </cell>
        </row>
        <row r="31">
          <cell r="C31" t="str">
            <v>AD1230</v>
          </cell>
          <cell r="D31" t="str">
            <v>Sika esmalte 3133 o similar</v>
          </cell>
          <cell r="E31" t="str">
            <v>gal</v>
          </cell>
          <cell r="F31">
            <v>66500</v>
          </cell>
          <cell r="G31">
            <v>0</v>
          </cell>
          <cell r="H31">
            <v>66500</v>
          </cell>
        </row>
        <row r="32">
          <cell r="C32" t="str">
            <v>AD1240</v>
          </cell>
          <cell r="D32" t="str">
            <v>Sika vinilo t-1 o similar</v>
          </cell>
          <cell r="E32" t="str">
            <v>gal</v>
          </cell>
          <cell r="F32">
            <v>48900</v>
          </cell>
          <cell r="G32">
            <v>0</v>
          </cell>
          <cell r="H32">
            <v>48900</v>
          </cell>
        </row>
        <row r="33">
          <cell r="C33" t="str">
            <v>AD1245</v>
          </cell>
          <cell r="D33" t="str">
            <v>Sikaflex 1a color blanco o gris equivalente. Incluye fondo de junta más sello flexible de 6mm x 6mm. Unidad de 300 cm3 o similar</v>
          </cell>
          <cell r="E33" t="str">
            <v>un</v>
          </cell>
          <cell r="F33">
            <v>56900</v>
          </cell>
          <cell r="G33">
            <v>0</v>
          </cell>
          <cell r="H33">
            <v>56900</v>
          </cell>
        </row>
        <row r="34">
          <cell r="C34" t="str">
            <v>AD1246</v>
          </cell>
          <cell r="D34" t="str">
            <v xml:space="preserve">Sika 1 impermeabilizante integral para morteros y concretos, Rendimiento el 3% del peso del cemento, , 1,5 gk x 50 kg de cemento </v>
          </cell>
          <cell r="E34" t="str">
            <v>kg</v>
          </cell>
          <cell r="F34">
            <v>20806</v>
          </cell>
          <cell r="G34">
            <v>0</v>
          </cell>
          <cell r="H34">
            <v>20806</v>
          </cell>
        </row>
        <row r="35">
          <cell r="C35" t="str">
            <v>AD1250</v>
          </cell>
          <cell r="D35" t="str">
            <v>Soldadura PVC 1/32 gal o similar</v>
          </cell>
          <cell r="E35" t="str">
            <v>un</v>
          </cell>
          <cell r="F35">
            <v>12306</v>
          </cell>
          <cell r="G35">
            <v>0</v>
          </cell>
          <cell r="H35">
            <v>12306</v>
          </cell>
        </row>
        <row r="36">
          <cell r="C36" t="str">
            <v>AD1260</v>
          </cell>
          <cell r="D36" t="str">
            <v>Soldadura PVC 1/16 gal o similar</v>
          </cell>
          <cell r="E36" t="str">
            <v>un</v>
          </cell>
          <cell r="F36">
            <v>20641</v>
          </cell>
          <cell r="G36">
            <v>0</v>
          </cell>
          <cell r="H36">
            <v>20641</v>
          </cell>
        </row>
        <row r="37">
          <cell r="C37" t="str">
            <v>AD1270</v>
          </cell>
          <cell r="D37" t="str">
            <v>Soldadura PVC 1/8 gal o similar</v>
          </cell>
          <cell r="E37" t="str">
            <v>un</v>
          </cell>
          <cell r="F37">
            <v>33392</v>
          </cell>
          <cell r="G37">
            <v>0</v>
          </cell>
          <cell r="H37">
            <v>33392</v>
          </cell>
        </row>
        <row r="38">
          <cell r="C38" t="str">
            <v>AD1280</v>
          </cell>
          <cell r="D38" t="str">
            <v>Soldadura PVC 1/4 gal o similar</v>
          </cell>
          <cell r="E38" t="str">
            <v>un</v>
          </cell>
          <cell r="F38">
            <v>112799</v>
          </cell>
          <cell r="G38">
            <v>0</v>
          </cell>
          <cell r="H38">
            <v>112799</v>
          </cell>
        </row>
        <row r="39">
          <cell r="C39" t="str">
            <v>AD1290</v>
          </cell>
          <cell r="D39" t="str">
            <v>Traba química fuerza alta para sellos de fuga en Tubería</v>
          </cell>
          <cell r="E39" t="str">
            <v>gramo</v>
          </cell>
          <cell r="F39">
            <v>1690</v>
          </cell>
          <cell r="G39">
            <v>0</v>
          </cell>
          <cell r="H39">
            <v>1690</v>
          </cell>
        </row>
        <row r="40">
          <cell r="C40" t="str">
            <v>AD1295</v>
          </cell>
          <cell r="D40" t="str">
            <v>Suministro, transporte e instalación de Cerramiento Fachada (1 cara) con Placa plana de fibrocemento 8mm tipo Sinding de 2,44x0,20, 1,20x0,20 y 0,61x0,20. Placa plana de fibrocemento de 20mm para esquineros y marcos. Placa plana de fibrocemento de 8mm para carteras pintada. Incluye tornillos.</v>
          </cell>
          <cell r="E40" t="str">
            <v>m2</v>
          </cell>
          <cell r="F40">
            <v>92282</v>
          </cell>
          <cell r="G40">
            <v>0</v>
          </cell>
          <cell r="H40">
            <v>92282</v>
          </cell>
        </row>
        <row r="41">
          <cell r="C41" t="str">
            <v>AD1296</v>
          </cell>
          <cell r="D41" t="str">
            <v xml:space="preserve">Suministro, transporte e instalación de Placas de fibrocemento Superficies Eterboard 8mm, zonas humedas,. Incluye tornillería, Estabilizador a una cara, mano de obra,  sellos, cintas, masillas y todos los elementos de fijación necesario. </v>
          </cell>
          <cell r="E41" t="str">
            <v>m2</v>
          </cell>
          <cell r="F41">
            <v>21227</v>
          </cell>
          <cell r="G41">
            <v>0</v>
          </cell>
          <cell r="H41">
            <v>21227</v>
          </cell>
        </row>
        <row r="42">
          <cell r="C42" t="str">
            <v>AD1298</v>
          </cell>
          <cell r="D42" t="str">
            <v xml:space="preserve">Suministro, transporte e instalación de fajas para vanos en placas de fibrocemento de 10mm lijada con pintura colorcel fachadas blanco. Ancho 8 a 10cm. Incluye tornilería, cintas, masillas y todos los elementos de fijación necesario. </v>
          </cell>
          <cell r="E42" t="str">
            <v>m2</v>
          </cell>
          <cell r="F42">
            <v>34460</v>
          </cell>
          <cell r="G42">
            <v>0</v>
          </cell>
          <cell r="H42">
            <v>34460</v>
          </cell>
        </row>
        <row r="43">
          <cell r="C43" t="str">
            <v>CT0000</v>
          </cell>
          <cell r="D43" t="str">
            <v>CONCRETOS Y MORTEROS</v>
          </cell>
          <cell r="E43"/>
          <cell r="F43"/>
          <cell r="G43"/>
          <cell r="H43"/>
        </row>
        <row r="44">
          <cell r="C44" t="str">
            <v>CT080KG</v>
          </cell>
          <cell r="D44" t="str">
            <v>Concreto 80kg/cm² 1:4:7</v>
          </cell>
          <cell r="E44" t="str">
            <v>m3</v>
          </cell>
          <cell r="F44">
            <v>461153</v>
          </cell>
          <cell r="G44">
            <v>0</v>
          </cell>
          <cell r="H44">
            <v>461153</v>
          </cell>
        </row>
        <row r="45">
          <cell r="C45" t="str">
            <v>CT110KG</v>
          </cell>
          <cell r="D45" t="str">
            <v>Concreto 110kg/cm² 1:3:5</v>
          </cell>
          <cell r="E45" t="str">
            <v>m3</v>
          </cell>
          <cell r="F45">
            <v>493306</v>
          </cell>
          <cell r="G45">
            <v>0</v>
          </cell>
          <cell r="H45">
            <v>493306</v>
          </cell>
        </row>
        <row r="46">
          <cell r="C46" t="str">
            <v>CT140KG</v>
          </cell>
          <cell r="D46" t="str">
            <v>Concreto 140kg/cm² 1:3:4</v>
          </cell>
          <cell r="E46" t="str">
            <v>m3</v>
          </cell>
          <cell r="F46">
            <v>516493</v>
          </cell>
          <cell r="G46">
            <v>0</v>
          </cell>
          <cell r="H46">
            <v>516493</v>
          </cell>
        </row>
        <row r="47">
          <cell r="C47" t="str">
            <v>CT170KG</v>
          </cell>
          <cell r="D47" t="str">
            <v>Concreto 170kg/cm² 1:3:3</v>
          </cell>
          <cell r="E47" t="str">
            <v>m3</v>
          </cell>
          <cell r="F47">
            <v>537262</v>
          </cell>
          <cell r="G47">
            <v>0</v>
          </cell>
          <cell r="H47">
            <v>537262</v>
          </cell>
        </row>
        <row r="48">
          <cell r="C48" t="str">
            <v>CT180KG</v>
          </cell>
          <cell r="D48" t="str">
            <v>Concreto 180kg/cm² 1:2:4</v>
          </cell>
          <cell r="E48" t="str">
            <v>m3</v>
          </cell>
          <cell r="F48">
            <v>537786</v>
          </cell>
          <cell r="G48">
            <v>0</v>
          </cell>
          <cell r="H48">
            <v>537786</v>
          </cell>
        </row>
        <row r="49">
          <cell r="C49" t="str">
            <v>CT210KG</v>
          </cell>
          <cell r="D49" t="str">
            <v>Concreto 210kg/cm² 1:2:3</v>
          </cell>
          <cell r="E49" t="str">
            <v>m3</v>
          </cell>
          <cell r="F49">
            <v>589203</v>
          </cell>
          <cell r="G49">
            <v>0</v>
          </cell>
          <cell r="H49">
            <v>589203</v>
          </cell>
        </row>
        <row r="50">
          <cell r="C50" t="str">
            <v>CT245KG</v>
          </cell>
          <cell r="D50" t="str">
            <v>Concreto 245kg/cm² 1:2:2</v>
          </cell>
          <cell r="E50" t="str">
            <v>m3</v>
          </cell>
          <cell r="F50">
            <v>601266</v>
          </cell>
          <cell r="G50">
            <v>0</v>
          </cell>
          <cell r="H50">
            <v>601266</v>
          </cell>
        </row>
        <row r="51">
          <cell r="C51" t="str">
            <v>CTM143</v>
          </cell>
          <cell r="D51" t="str">
            <v>Aux mortero de pega</v>
          </cell>
          <cell r="E51" t="str">
            <v>m3</v>
          </cell>
          <cell r="F51">
            <v>443494</v>
          </cell>
          <cell r="G51">
            <v>0</v>
          </cell>
          <cell r="H51">
            <v>443494</v>
          </cell>
        </row>
        <row r="52">
          <cell r="C52" t="str">
            <v>CTM144</v>
          </cell>
          <cell r="D52" t="str">
            <v>Aux mortero de revoque 1:4</v>
          </cell>
          <cell r="E52" t="str">
            <v>m3</v>
          </cell>
          <cell r="F52">
            <v>462054</v>
          </cell>
          <cell r="G52">
            <v>0</v>
          </cell>
          <cell r="H52">
            <v>462054</v>
          </cell>
        </row>
        <row r="53">
          <cell r="C53" t="str">
            <v>CUB0000</v>
          </cell>
          <cell r="D53" t="str">
            <v>CUBIERTAS - ACCESORIOS - SOPORTES</v>
          </cell>
          <cell r="E53"/>
          <cell r="F53"/>
          <cell r="G53"/>
          <cell r="H53"/>
        </row>
        <row r="54">
          <cell r="C54" t="str">
            <v>CUB1010</v>
          </cell>
          <cell r="D54" t="str">
            <v>Anclaje a cubierta x 100u</v>
          </cell>
          <cell r="E54" t="str">
            <v>un</v>
          </cell>
          <cell r="F54">
            <v>439</v>
          </cell>
          <cell r="G54">
            <v>0</v>
          </cell>
          <cell r="H54">
            <v>439</v>
          </cell>
        </row>
        <row r="55">
          <cell r="C55" t="str">
            <v>CUB1020</v>
          </cell>
          <cell r="D55" t="str">
            <v>Caballete para cubierta Ecoroof 37 UPC 2,5 mm blanco de 1.07 mt</v>
          </cell>
          <cell r="E55" t="str">
            <v>un</v>
          </cell>
          <cell r="F55">
            <v>44900</v>
          </cell>
          <cell r="G55">
            <v>0</v>
          </cell>
          <cell r="H55">
            <v>44900</v>
          </cell>
        </row>
        <row r="56">
          <cell r="C56" t="str">
            <v>CUB1030</v>
          </cell>
          <cell r="D56" t="str">
            <v>Canal plástico tipo Raingo o similar</v>
          </cell>
          <cell r="E56" t="str">
            <v>m</v>
          </cell>
          <cell r="F56">
            <v>15271</v>
          </cell>
          <cell r="G56">
            <v>0</v>
          </cell>
          <cell r="H56">
            <v>15271</v>
          </cell>
        </row>
        <row r="57">
          <cell r="C57" t="str">
            <v>CUB1031</v>
          </cell>
          <cell r="D57" t="str">
            <v>Canal - canoa amazonas</v>
          </cell>
          <cell r="E57" t="str">
            <v>m</v>
          </cell>
          <cell r="F57">
            <v>22800</v>
          </cell>
          <cell r="G57">
            <v>0</v>
          </cell>
          <cell r="H57">
            <v>22800</v>
          </cell>
        </row>
        <row r="58">
          <cell r="C58" t="str">
            <v>CUB1040</v>
          </cell>
          <cell r="D58" t="str">
            <v>Canal - unión</v>
          </cell>
          <cell r="E58" t="str">
            <v>un</v>
          </cell>
          <cell r="F58">
            <v>9535</v>
          </cell>
          <cell r="G58">
            <v>0</v>
          </cell>
          <cell r="H58">
            <v>9535</v>
          </cell>
        </row>
        <row r="59">
          <cell r="C59" t="str">
            <v>CUB1050</v>
          </cell>
          <cell r="D59" t="str">
            <v>Canal - unión canal a bajante</v>
          </cell>
          <cell r="E59" t="str">
            <v>un</v>
          </cell>
          <cell r="F59">
            <v>10200</v>
          </cell>
          <cell r="G59">
            <v>0</v>
          </cell>
          <cell r="H59">
            <v>10200</v>
          </cell>
        </row>
        <row r="60">
          <cell r="C60" t="str">
            <v>CUB1060</v>
          </cell>
          <cell r="D60" t="str">
            <v>Canal - soporte de canal</v>
          </cell>
          <cell r="E60" t="str">
            <v>un</v>
          </cell>
          <cell r="F60">
            <v>2506</v>
          </cell>
          <cell r="G60">
            <v>0</v>
          </cell>
          <cell r="H60">
            <v>2506</v>
          </cell>
        </row>
        <row r="61">
          <cell r="C61" t="str">
            <v>CUB1070</v>
          </cell>
          <cell r="D61" t="str">
            <v>Soporte de  bajante</v>
          </cell>
          <cell r="E61" t="str">
            <v>un</v>
          </cell>
          <cell r="F61">
            <v>2100</v>
          </cell>
          <cell r="G61">
            <v>0</v>
          </cell>
          <cell r="H61">
            <v>2100</v>
          </cell>
        </row>
        <row r="62">
          <cell r="C62" t="str">
            <v>CUB1072</v>
          </cell>
          <cell r="D62" t="str">
            <v>Canal - soporte canal</v>
          </cell>
          <cell r="E62" t="str">
            <v>un</v>
          </cell>
          <cell r="F62">
            <v>2782</v>
          </cell>
          <cell r="G62">
            <v>0</v>
          </cell>
          <cell r="H62">
            <v>2782</v>
          </cell>
        </row>
        <row r="63">
          <cell r="C63" t="str">
            <v>CUB1080</v>
          </cell>
          <cell r="D63" t="str">
            <v>Canal - tapa externa canal Raingo</v>
          </cell>
          <cell r="E63" t="str">
            <v>un</v>
          </cell>
          <cell r="F63">
            <v>7137</v>
          </cell>
          <cell r="G63">
            <v>0</v>
          </cell>
          <cell r="H63">
            <v>7137</v>
          </cell>
        </row>
        <row r="64">
          <cell r="C64" t="str">
            <v>CUB1082</v>
          </cell>
          <cell r="D64" t="str">
            <v>Canal - tapa interna canal Raingo</v>
          </cell>
          <cell r="E64" t="str">
            <v>un</v>
          </cell>
          <cell r="F64">
            <v>5665</v>
          </cell>
          <cell r="G64">
            <v>0</v>
          </cell>
          <cell r="H64">
            <v>5665</v>
          </cell>
        </row>
        <row r="65">
          <cell r="C65" t="str">
            <v>CUB1090</v>
          </cell>
          <cell r="D65" t="str">
            <v>Canal - bajante tradicional Pavco o similar, extremo liso</v>
          </cell>
          <cell r="E65" t="str">
            <v>m</v>
          </cell>
          <cell r="F65">
            <v>29150</v>
          </cell>
          <cell r="G65">
            <v>0</v>
          </cell>
          <cell r="H65">
            <v>29150</v>
          </cell>
        </row>
        <row r="66">
          <cell r="C66" t="str">
            <v>CUB1100</v>
          </cell>
          <cell r="D66" t="str">
            <v>Canal - codo bajante</v>
          </cell>
          <cell r="E66" t="str">
            <v>un</v>
          </cell>
          <cell r="F66">
            <v>9143</v>
          </cell>
          <cell r="G66">
            <v>0</v>
          </cell>
          <cell r="H66">
            <v>9143</v>
          </cell>
        </row>
        <row r="67">
          <cell r="C67" t="str">
            <v>CUB1110</v>
          </cell>
          <cell r="D67" t="str">
            <v>Canal - lubricante de soldadura</v>
          </cell>
          <cell r="E67" t="str">
            <v>un</v>
          </cell>
          <cell r="F67">
            <v>6627</v>
          </cell>
          <cell r="G67">
            <v>0</v>
          </cell>
          <cell r="H67">
            <v>6627</v>
          </cell>
        </row>
        <row r="68">
          <cell r="C68" t="str">
            <v>CUB1120</v>
          </cell>
          <cell r="D68" t="str">
            <v>Canal - tornillo inoxidable para fijación de canal</v>
          </cell>
          <cell r="E68" t="str">
            <v>un</v>
          </cell>
          <cell r="F68">
            <v>225</v>
          </cell>
          <cell r="G68">
            <v>0</v>
          </cell>
          <cell r="H68">
            <v>225</v>
          </cell>
        </row>
        <row r="69">
          <cell r="C69" t="str">
            <v>CUB1130</v>
          </cell>
          <cell r="D69" t="str">
            <v>Cuadro en abarco 4"x4" de 3m</v>
          </cell>
          <cell r="E69" t="str">
            <v>un</v>
          </cell>
          <cell r="F69">
            <v>111000</v>
          </cell>
          <cell r="G69">
            <v>0</v>
          </cell>
          <cell r="H69">
            <v>111000</v>
          </cell>
        </row>
        <row r="70">
          <cell r="C70" t="str">
            <v>CUB1140</v>
          </cell>
          <cell r="D70" t="str">
            <v>Esmalte para exteriores negro</v>
          </cell>
          <cell r="E70" t="str">
            <v>gal</v>
          </cell>
          <cell r="F70">
            <v>115900</v>
          </cell>
          <cell r="G70">
            <v>0</v>
          </cell>
          <cell r="H70">
            <v>115900</v>
          </cell>
        </row>
        <row r="71">
          <cell r="C71" t="str">
            <v>CUB1150</v>
          </cell>
          <cell r="D71" t="str">
            <v>Gancho sujeción techo</v>
          </cell>
          <cell r="E71" t="str">
            <v>un</v>
          </cell>
          <cell r="F71">
            <v>213</v>
          </cell>
          <cell r="G71">
            <v>0</v>
          </cell>
          <cell r="H71">
            <v>213</v>
          </cell>
        </row>
        <row r="72">
          <cell r="C72" t="str">
            <v>CUB1152</v>
          </cell>
          <cell r="D72" t="str">
            <v>Lámina galvanizada calibre 22de 0,40 m para ruana</v>
          </cell>
          <cell r="E72" t="str">
            <v>m</v>
          </cell>
          <cell r="F72">
            <v>25000</v>
          </cell>
          <cell r="G72">
            <v>0</v>
          </cell>
          <cell r="H72">
            <v>25000</v>
          </cell>
        </row>
        <row r="73">
          <cell r="C73" t="str">
            <v>CUB1153</v>
          </cell>
          <cell r="D73" t="str">
            <v>Lámina galvanizada calibre 24de 060 m para ruana</v>
          </cell>
          <cell r="E73" t="str">
            <v>m</v>
          </cell>
          <cell r="F73">
            <v>39000</v>
          </cell>
          <cell r="G73">
            <v>0</v>
          </cell>
          <cell r="H73">
            <v>39000</v>
          </cell>
        </row>
        <row r="74">
          <cell r="C74" t="str">
            <v>CUB1155</v>
          </cell>
          <cell r="D74" t="str">
            <v>Perno en varilla roscada 3/8", incluye dos tuercas</v>
          </cell>
          <cell r="E74" t="str">
            <v>un</v>
          </cell>
          <cell r="F74">
            <v>5719</v>
          </cell>
          <cell r="G74">
            <v>0</v>
          </cell>
          <cell r="H74">
            <v>5719</v>
          </cell>
        </row>
        <row r="75">
          <cell r="C75" t="str">
            <v>CUB1156</v>
          </cell>
          <cell r="D75" t="str">
            <v>Perno en varilla roscada 1/4", incluye dos tuercas</v>
          </cell>
          <cell r="E75" t="str">
            <v>un</v>
          </cell>
          <cell r="F75">
            <v>3500</v>
          </cell>
          <cell r="G75">
            <v>0</v>
          </cell>
          <cell r="H75">
            <v>3500</v>
          </cell>
        </row>
        <row r="76">
          <cell r="C76" t="str">
            <v>CUB1160</v>
          </cell>
          <cell r="D76" t="str">
            <v>Perfil metálico PHR en "c" 120x60x1.5mm*6mts</v>
          </cell>
          <cell r="E76" t="str">
            <v>m</v>
          </cell>
          <cell r="F76">
            <v>28833</v>
          </cell>
          <cell r="G76">
            <v>0</v>
          </cell>
          <cell r="H76">
            <v>28833</v>
          </cell>
        </row>
        <row r="77">
          <cell r="C77" t="str">
            <v>CUB1170</v>
          </cell>
          <cell r="D77" t="str">
            <v>Perfil metálico PHR en "c" 120x60x3.0mm* 6 mts</v>
          </cell>
          <cell r="E77" t="str">
            <v>m</v>
          </cell>
          <cell r="F77">
            <v>49000</v>
          </cell>
          <cell r="G77">
            <v>0</v>
          </cell>
          <cell r="H77">
            <v>49000</v>
          </cell>
        </row>
        <row r="78">
          <cell r="C78" t="str">
            <v>CUB1180</v>
          </cell>
          <cell r="D78" t="str">
            <v>Perfil metálico c gr 50 de 100x50x1.5 mm x 6 m - anticorrosivo</v>
          </cell>
          <cell r="E78" t="str">
            <v>un</v>
          </cell>
          <cell r="F78">
            <v>72600</v>
          </cell>
          <cell r="G78">
            <v>0</v>
          </cell>
          <cell r="H78">
            <v>72600</v>
          </cell>
        </row>
        <row r="79">
          <cell r="C79" t="str">
            <v>CUB1181</v>
          </cell>
          <cell r="D79" t="str">
            <v>Perfil metálico PTE 70x70-2mm</v>
          </cell>
          <cell r="E79" t="str">
            <v>kg</v>
          </cell>
          <cell r="F79">
            <v>7609</v>
          </cell>
          <cell r="G79">
            <v>0</v>
          </cell>
          <cell r="H79">
            <v>7609</v>
          </cell>
        </row>
        <row r="80">
          <cell r="C80" t="str">
            <v>CUB1182</v>
          </cell>
          <cell r="D80" t="str">
            <v>Perfil metálico PTE 90x50-2mm</v>
          </cell>
          <cell r="E80" t="str">
            <v>kg</v>
          </cell>
          <cell r="F80">
            <v>7000</v>
          </cell>
          <cell r="G80">
            <v>0</v>
          </cell>
          <cell r="H80">
            <v>7000</v>
          </cell>
        </row>
        <row r="81">
          <cell r="C81" t="str">
            <v>CUB1183</v>
          </cell>
          <cell r="D81" t="str">
            <v>Perfil metálico PTE 100x50-2.5mm</v>
          </cell>
          <cell r="E81" t="str">
            <v>kg</v>
          </cell>
          <cell r="F81">
            <v>7000</v>
          </cell>
          <cell r="G81">
            <v>0</v>
          </cell>
          <cell r="H81">
            <v>7000</v>
          </cell>
        </row>
        <row r="82">
          <cell r="C82" t="str">
            <v>CUB1184</v>
          </cell>
          <cell r="D82" t="str">
            <v>Perfil metálico PTE 100x100-3mm</v>
          </cell>
          <cell r="E82" t="str">
            <v>kg</v>
          </cell>
          <cell r="F82">
            <v>7000</v>
          </cell>
          <cell r="G82">
            <v>0</v>
          </cell>
          <cell r="H82">
            <v>7000</v>
          </cell>
        </row>
        <row r="83">
          <cell r="C83" t="str">
            <v>CUB1185</v>
          </cell>
          <cell r="D83" t="str">
            <v>Platina metálica de 1/8"</v>
          </cell>
          <cell r="E83" t="str">
            <v>kg</v>
          </cell>
          <cell r="F83">
            <v>7000</v>
          </cell>
          <cell r="G83">
            <v>0</v>
          </cell>
          <cell r="H83">
            <v>7000</v>
          </cell>
        </row>
        <row r="84">
          <cell r="C84" t="str">
            <v>CUB1186</v>
          </cell>
          <cell r="D84" t="str">
            <v>Platina metálica de 3/8"</v>
          </cell>
          <cell r="E84" t="str">
            <v>kg</v>
          </cell>
          <cell r="F84">
            <v>7000</v>
          </cell>
          <cell r="G84">
            <v>0</v>
          </cell>
          <cell r="H84">
            <v>7000</v>
          </cell>
        </row>
        <row r="85">
          <cell r="C85" t="str">
            <v>CUB1187</v>
          </cell>
          <cell r="D85" t="str">
            <v>Estructura en steel framing para muros y cubierta, incluye, suministro, transporte a cabecera municipal.</v>
          </cell>
          <cell r="E85" t="str">
            <v>m2</v>
          </cell>
          <cell r="F85">
            <v>207000</v>
          </cell>
          <cell r="G85">
            <v>0</v>
          </cell>
          <cell r="H85">
            <v>207000</v>
          </cell>
        </row>
        <row r="86">
          <cell r="C86" t="str">
            <v>CUB1188</v>
          </cell>
          <cell r="D86" t="str">
            <v>Platina en L 4"x 4" x (1/4") 10 cm de largo</v>
          </cell>
          <cell r="E86" t="str">
            <v>un</v>
          </cell>
          <cell r="F86">
            <v>20237</v>
          </cell>
          <cell r="G86">
            <v>0</v>
          </cell>
          <cell r="H86">
            <v>20237</v>
          </cell>
        </row>
        <row r="87">
          <cell r="C87" t="str">
            <v>CUB1190</v>
          </cell>
          <cell r="D87" t="str">
            <v>Soldadura</v>
          </cell>
          <cell r="E87" t="str">
            <v>kg</v>
          </cell>
          <cell r="F87">
            <v>21613</v>
          </cell>
          <cell r="G87">
            <v>0</v>
          </cell>
          <cell r="H87">
            <v>21613</v>
          </cell>
        </row>
        <row r="88">
          <cell r="C88" t="str">
            <v>CUB1200</v>
          </cell>
          <cell r="D88" t="str">
            <v>Soportes y anclajes para cubierta</v>
          </cell>
          <cell r="E88" t="str">
            <v>un</v>
          </cell>
          <cell r="F88">
            <v>5600</v>
          </cell>
          <cell r="G88">
            <v>0</v>
          </cell>
          <cell r="H88">
            <v>5600</v>
          </cell>
        </row>
        <row r="89">
          <cell r="C89" t="str">
            <v>CUB1209</v>
          </cell>
          <cell r="D89" t="str">
            <v>Teja termoacústica Ecoroof UPVC 2.0mm verde</v>
          </cell>
          <cell r="E89" t="str">
            <v>m2</v>
          </cell>
          <cell r="F89">
            <v>53305</v>
          </cell>
          <cell r="G89">
            <v>0</v>
          </cell>
          <cell r="H89">
            <v>53305</v>
          </cell>
        </row>
        <row r="90">
          <cell r="C90" t="str">
            <v>CUB1210</v>
          </cell>
          <cell r="D90" t="str">
            <v>Teja termoacústica Ecoroof UPVC 2.5mm blanco 1.07 x 5.90 mts</v>
          </cell>
          <cell r="E90" t="str">
            <v>un</v>
          </cell>
          <cell r="F90">
            <v>239900</v>
          </cell>
          <cell r="G90">
            <v>0</v>
          </cell>
          <cell r="H90">
            <v>239900</v>
          </cell>
        </row>
        <row r="91">
          <cell r="C91" t="str">
            <v>CUB1220</v>
          </cell>
          <cell r="D91" t="str">
            <v>Teja termoacústica Ecoroof UPVC 2.5mm blanco 1.07 x 5.90 mts</v>
          </cell>
          <cell r="E91" t="str">
            <v>m2</v>
          </cell>
          <cell r="F91">
            <v>48297</v>
          </cell>
          <cell r="G91">
            <v>0</v>
          </cell>
          <cell r="H91">
            <v>48297</v>
          </cell>
        </row>
        <row r="92">
          <cell r="C92" t="str">
            <v>CUB1221</v>
          </cell>
          <cell r="D92" t="str">
            <v xml:space="preserve">Teja ondulada fibrocemento perfil 7 n°8 2,44x0,92; </v>
          </cell>
          <cell r="E92" t="str">
            <v>und</v>
          </cell>
          <cell r="F92">
            <v>45200</v>
          </cell>
          <cell r="G92">
            <v>0</v>
          </cell>
          <cell r="H92">
            <v>45200</v>
          </cell>
        </row>
        <row r="93">
          <cell r="C93" t="str">
            <v>CUB1222</v>
          </cell>
          <cell r="D93" t="str">
            <v xml:space="preserve">Teja ondulada fibrocemento perfil 7 n°6 1,83x0,92; </v>
          </cell>
          <cell r="E93" t="str">
            <v>und</v>
          </cell>
          <cell r="F93">
            <v>35900</v>
          </cell>
          <cell r="G93">
            <v>0</v>
          </cell>
          <cell r="H93">
            <v>35900</v>
          </cell>
        </row>
        <row r="94">
          <cell r="C94" t="str">
            <v>CUB1223</v>
          </cell>
          <cell r="D94" t="str">
            <v xml:space="preserve">Teja ondulada fibrocemento perfil 7 n°5 1,52x0,92; </v>
          </cell>
          <cell r="E94" t="str">
            <v>und</v>
          </cell>
          <cell r="F94">
            <v>27490</v>
          </cell>
          <cell r="G94">
            <v>0</v>
          </cell>
          <cell r="H94">
            <v>27490</v>
          </cell>
        </row>
        <row r="95">
          <cell r="C95" t="str">
            <v>CUB1224</v>
          </cell>
          <cell r="D95" t="str">
            <v xml:space="preserve">Teja ondulada fibrocemento perfil 7 n°4 1,22x0,92; </v>
          </cell>
          <cell r="E95" t="str">
            <v>und</v>
          </cell>
          <cell r="F95">
            <v>22000</v>
          </cell>
          <cell r="G95">
            <v>0</v>
          </cell>
          <cell r="H95">
            <v>22000</v>
          </cell>
        </row>
        <row r="96">
          <cell r="C96" t="str">
            <v>CUB1230</v>
          </cell>
          <cell r="D96" t="str">
            <v>TORNILLO para montaje RUSPERT C12 mm *2.5</v>
          </cell>
          <cell r="E96" t="str">
            <v>un</v>
          </cell>
          <cell r="F96">
            <v>600</v>
          </cell>
          <cell r="G96">
            <v>0</v>
          </cell>
          <cell r="H96">
            <v>600</v>
          </cell>
        </row>
        <row r="97">
          <cell r="C97" t="str">
            <v>CUB1240</v>
          </cell>
          <cell r="D97" t="str">
            <v>Tubería metálica 100x100x4mm * 6 mts</v>
          </cell>
          <cell r="E97" t="str">
            <v>m</v>
          </cell>
          <cell r="F97">
            <v>69563</v>
          </cell>
          <cell r="G97">
            <v>0</v>
          </cell>
          <cell r="H97">
            <v>69563</v>
          </cell>
        </row>
        <row r="98">
          <cell r="C98" t="str">
            <v>CUB1250</v>
          </cell>
          <cell r="D98" t="str">
            <v>Wash primer negro</v>
          </cell>
          <cell r="E98" t="str">
            <v>gal</v>
          </cell>
          <cell r="F98">
            <v>153900</v>
          </cell>
          <cell r="G98">
            <v>0</v>
          </cell>
          <cell r="H98">
            <v>153900</v>
          </cell>
        </row>
        <row r="99">
          <cell r="C99" t="str">
            <v>CUB1251</v>
          </cell>
          <cell r="D99" t="str">
            <v>Accesorios fijación teja</v>
          </cell>
          <cell r="E99" t="str">
            <v>un</v>
          </cell>
          <cell r="F99">
            <v>798</v>
          </cell>
          <cell r="G99">
            <v>0</v>
          </cell>
          <cell r="H99">
            <v>798</v>
          </cell>
        </row>
        <row r="100">
          <cell r="C100" t="str">
            <v>EL1000</v>
          </cell>
          <cell r="D100" t="str">
            <v>INSTALACIONES ELÉCTRICAS - ACCESORIOS</v>
          </cell>
          <cell r="E100"/>
          <cell r="F100"/>
          <cell r="G100"/>
          <cell r="H100"/>
        </row>
        <row r="101">
          <cell r="C101" t="str">
            <v>EL1010</v>
          </cell>
          <cell r="D101" t="str">
            <v>Alambre nro 12 THHN</v>
          </cell>
          <cell r="E101" t="str">
            <v>m</v>
          </cell>
          <cell r="F101">
            <v>3500</v>
          </cell>
          <cell r="G101">
            <v>0</v>
          </cell>
          <cell r="H101">
            <v>3500</v>
          </cell>
        </row>
        <row r="102">
          <cell r="C102" t="str">
            <v>EL1025</v>
          </cell>
          <cell r="D102" t="str">
            <v>Varilla, conector y cable para instalación de polo a tierra</v>
          </cell>
          <cell r="E102" t="str">
            <v>un</v>
          </cell>
          <cell r="F102">
            <v>120000</v>
          </cell>
          <cell r="G102">
            <v>0</v>
          </cell>
          <cell r="H102">
            <v>120000</v>
          </cell>
        </row>
        <row r="103">
          <cell r="C103" t="str">
            <v>EL1030</v>
          </cell>
          <cell r="D103" t="str">
            <v>Breaker de 1x20A enchufable</v>
          </cell>
          <cell r="E103" t="str">
            <v>un</v>
          </cell>
          <cell r="F103">
            <v>14310</v>
          </cell>
          <cell r="G103">
            <v>0</v>
          </cell>
          <cell r="H103">
            <v>14310</v>
          </cell>
        </row>
        <row r="104">
          <cell r="C104" t="str">
            <v>EL1040</v>
          </cell>
          <cell r="D104" t="str">
            <v>Breaker de 1x30A enchufable</v>
          </cell>
          <cell r="E104" t="str">
            <v>un</v>
          </cell>
          <cell r="F104">
            <v>14900</v>
          </cell>
          <cell r="G104">
            <v>0</v>
          </cell>
          <cell r="H104">
            <v>14900</v>
          </cell>
        </row>
        <row r="105">
          <cell r="C105" t="str">
            <v>EL1050</v>
          </cell>
          <cell r="D105" t="str">
            <v>Cable antifraude N° 8</v>
          </cell>
          <cell r="E105" t="str">
            <v>m</v>
          </cell>
          <cell r="F105">
            <v>15930</v>
          </cell>
          <cell r="G105">
            <v>0</v>
          </cell>
          <cell r="H105">
            <v>15930</v>
          </cell>
        </row>
        <row r="106">
          <cell r="C106" t="str">
            <v>EL1060</v>
          </cell>
          <cell r="D106" t="str">
            <v>Cable de cobre 12 AWG-Cu-THHN-THWN 90°c</v>
          </cell>
          <cell r="E106" t="str">
            <v>m</v>
          </cell>
          <cell r="F106">
            <v>2870</v>
          </cell>
          <cell r="G106">
            <v>0</v>
          </cell>
          <cell r="H106">
            <v>2870</v>
          </cell>
        </row>
        <row r="107">
          <cell r="C107" t="str">
            <v>EL1070</v>
          </cell>
          <cell r="D107" t="str">
            <v>Cable encauchetado 3x12 AWG</v>
          </cell>
          <cell r="E107" t="str">
            <v>m</v>
          </cell>
          <cell r="F107">
            <v>10500</v>
          </cell>
          <cell r="G107">
            <v>0</v>
          </cell>
          <cell r="H107">
            <v>10500</v>
          </cell>
        </row>
        <row r="108">
          <cell r="C108" t="str">
            <v>EL1080</v>
          </cell>
          <cell r="D108" t="str">
            <v>Caja para contador eléctrico</v>
          </cell>
          <cell r="E108" t="str">
            <v>un</v>
          </cell>
          <cell r="F108">
            <v>65463</v>
          </cell>
          <cell r="G108">
            <v>0</v>
          </cell>
          <cell r="H108">
            <v>65463</v>
          </cell>
        </row>
        <row r="109">
          <cell r="C109" t="str">
            <v>EL1090</v>
          </cell>
          <cell r="D109" t="str">
            <v>Caja sencilla PVC con suplemento</v>
          </cell>
          <cell r="E109" t="str">
            <v>un</v>
          </cell>
          <cell r="F109">
            <v>3600</v>
          </cell>
          <cell r="G109">
            <v>0</v>
          </cell>
          <cell r="H109">
            <v>3600</v>
          </cell>
        </row>
        <row r="110">
          <cell r="C110" t="str">
            <v>EL1091</v>
          </cell>
          <cell r="D110" t="str">
            <v>Caja doble PVC con suplemento</v>
          </cell>
          <cell r="E110" t="str">
            <v>un</v>
          </cell>
          <cell r="F110">
            <v>4228</v>
          </cell>
          <cell r="G110">
            <v>0</v>
          </cell>
          <cell r="H110">
            <v>4228</v>
          </cell>
        </row>
        <row r="111">
          <cell r="C111" t="str">
            <v>EL1095</v>
          </cell>
          <cell r="D111" t="str">
            <v>Caja octogonal 100*100*47 mm</v>
          </cell>
          <cell r="E111" t="str">
            <v>un</v>
          </cell>
          <cell r="F111">
            <v>2400</v>
          </cell>
          <cell r="G111">
            <v>0</v>
          </cell>
          <cell r="H111">
            <v>2400</v>
          </cell>
        </row>
        <row r="112">
          <cell r="C112" t="str">
            <v>EL1100</v>
          </cell>
          <cell r="D112" t="str">
            <v>Contador eléctrico 5 x 60, bifásico</v>
          </cell>
          <cell r="E112" t="str">
            <v>un</v>
          </cell>
          <cell r="F112">
            <v>240000</v>
          </cell>
          <cell r="G112">
            <v>0</v>
          </cell>
          <cell r="H112">
            <v>240000</v>
          </cell>
        </row>
        <row r="113">
          <cell r="C113" t="str">
            <v>EL1110</v>
          </cell>
          <cell r="D113" t="str">
            <v>Curvas PVC 1/2" (eléctrico)</v>
          </cell>
          <cell r="E113" t="str">
            <v>un</v>
          </cell>
          <cell r="F113">
            <v>1598</v>
          </cell>
          <cell r="G113">
            <v>0</v>
          </cell>
          <cell r="H113">
            <v>1598</v>
          </cell>
        </row>
        <row r="114">
          <cell r="C114" t="str">
            <v>EL1112</v>
          </cell>
          <cell r="D114" t="str">
            <v>Curvas PVC 3/4" (eléctrico)</v>
          </cell>
          <cell r="E114" t="str">
            <v>un</v>
          </cell>
          <cell r="F114">
            <v>2555</v>
          </cell>
          <cell r="G114">
            <v>0</v>
          </cell>
          <cell r="H114">
            <v>2555</v>
          </cell>
        </row>
        <row r="115">
          <cell r="C115" t="str">
            <v>EL1115</v>
          </cell>
          <cell r="D115" t="str">
            <v>Uniones PVC 1/2" (eléctrico)</v>
          </cell>
          <cell r="E115" t="str">
            <v>un</v>
          </cell>
          <cell r="F115">
            <v>1450</v>
          </cell>
          <cell r="G115">
            <v>0</v>
          </cell>
          <cell r="H115">
            <v>1450</v>
          </cell>
        </row>
        <row r="116">
          <cell r="C116" t="str">
            <v>EL1116</v>
          </cell>
          <cell r="D116" t="str">
            <v>Uniones PVC 3/4" (eléctrico)</v>
          </cell>
          <cell r="E116" t="str">
            <v>un</v>
          </cell>
          <cell r="F116">
            <v>1550</v>
          </cell>
          <cell r="G116">
            <v>0</v>
          </cell>
          <cell r="H116">
            <v>1550</v>
          </cell>
        </row>
        <row r="117">
          <cell r="C117" t="str">
            <v>EL1130</v>
          </cell>
          <cell r="D117" t="str">
            <v>Plafón</v>
          </cell>
          <cell r="E117" t="str">
            <v>un</v>
          </cell>
          <cell r="F117">
            <v>4500</v>
          </cell>
          <cell r="G117">
            <v>0</v>
          </cell>
          <cell r="H117">
            <v>4500</v>
          </cell>
        </row>
        <row r="118">
          <cell r="C118" t="str">
            <v>EL1140</v>
          </cell>
          <cell r="D118" t="str">
            <v>Polietileno negro</v>
          </cell>
          <cell r="E118" t="str">
            <v>m2</v>
          </cell>
          <cell r="F118">
            <v>1850</v>
          </cell>
          <cell r="G118">
            <v>0</v>
          </cell>
          <cell r="H118">
            <v>1850</v>
          </cell>
        </row>
        <row r="119">
          <cell r="C119" t="str">
            <v>EL1150</v>
          </cell>
          <cell r="D119" t="str">
            <v>Suiche doble o interruptor</v>
          </cell>
          <cell r="E119" t="str">
            <v>un</v>
          </cell>
          <cell r="F119">
            <v>15604</v>
          </cell>
          <cell r="G119">
            <v>0</v>
          </cell>
          <cell r="H119">
            <v>15604</v>
          </cell>
        </row>
        <row r="120">
          <cell r="C120" t="str">
            <v>EL1160</v>
          </cell>
          <cell r="D120" t="str">
            <v>Suiche interruptor sencillo</v>
          </cell>
          <cell r="E120" t="str">
            <v>un</v>
          </cell>
          <cell r="F120">
            <v>10809</v>
          </cell>
          <cell r="G120">
            <v>0</v>
          </cell>
          <cell r="H120">
            <v>10809</v>
          </cell>
        </row>
        <row r="121">
          <cell r="C121" t="str">
            <v>EL1170</v>
          </cell>
          <cell r="D121" t="str">
            <v>Tablero monofásico de distribución de dos circuitos</v>
          </cell>
          <cell r="E121" t="str">
            <v>un</v>
          </cell>
          <cell r="F121">
            <v>27490</v>
          </cell>
          <cell r="G121">
            <v>0</v>
          </cell>
          <cell r="H121">
            <v>27490</v>
          </cell>
        </row>
        <row r="122">
          <cell r="C122" t="str">
            <v>EL1175</v>
          </cell>
          <cell r="D122" t="str">
            <v>Tablero monofásico de distribución de 6 circuitos</v>
          </cell>
          <cell r="E122" t="str">
            <v>un</v>
          </cell>
          <cell r="F122">
            <v>65000</v>
          </cell>
          <cell r="G122">
            <v>0</v>
          </cell>
          <cell r="H122">
            <v>65000</v>
          </cell>
        </row>
        <row r="123">
          <cell r="C123" t="str">
            <v>EL1176</v>
          </cell>
          <cell r="D123" t="str">
            <v>Tablero monofásico de distribución de 8 circuitos</v>
          </cell>
          <cell r="E123" t="str">
            <v>un</v>
          </cell>
          <cell r="F123">
            <v>120000</v>
          </cell>
          <cell r="G123">
            <v>0</v>
          </cell>
          <cell r="H123">
            <v>120000</v>
          </cell>
        </row>
        <row r="124">
          <cell r="C124" t="str">
            <v>EL1180</v>
          </cell>
          <cell r="D124" t="str">
            <v>Terminales PVC 1/2" (eléctrico)</v>
          </cell>
          <cell r="E124" t="str">
            <v>m</v>
          </cell>
          <cell r="F124">
            <v>1074</v>
          </cell>
          <cell r="G124">
            <v>0</v>
          </cell>
          <cell r="H124">
            <v>1074</v>
          </cell>
        </row>
        <row r="125">
          <cell r="C125" t="str">
            <v>EL1190</v>
          </cell>
          <cell r="D125" t="str">
            <v>Toma corriente 125v doble con polo a tierra, 15A, con tapa</v>
          </cell>
          <cell r="E125" t="str">
            <v>un</v>
          </cell>
          <cell r="F125">
            <v>9800</v>
          </cell>
          <cell r="G125">
            <v>0</v>
          </cell>
          <cell r="H125">
            <v>9800</v>
          </cell>
        </row>
        <row r="126">
          <cell r="C126" t="str">
            <v>EL1200</v>
          </cell>
          <cell r="D126" t="str">
            <v>Toma corriente GFCI, 125v doble con polo a tierra, 15A, con tapa</v>
          </cell>
          <cell r="E126" t="str">
            <v>un</v>
          </cell>
          <cell r="F126">
            <v>49900</v>
          </cell>
          <cell r="G126">
            <v>0</v>
          </cell>
          <cell r="H126">
            <v>49900</v>
          </cell>
        </row>
        <row r="127">
          <cell r="C127" t="str">
            <v>EL1210</v>
          </cell>
          <cell r="D127" t="str">
            <v>Toma de incrustar 30 amperios, 220 voltios con polo a tierra, pata trabada</v>
          </cell>
          <cell r="E127" t="str">
            <v>un</v>
          </cell>
          <cell r="F127">
            <v>23900</v>
          </cell>
          <cell r="G127">
            <v>0</v>
          </cell>
          <cell r="H127">
            <v>23900</v>
          </cell>
        </row>
        <row r="128">
          <cell r="C128" t="str">
            <v>EL1220</v>
          </cell>
          <cell r="D128" t="str">
            <v>Tubería PVC Conduit de 1/2", fijación.</v>
          </cell>
          <cell r="E128" t="str">
            <v>m</v>
          </cell>
          <cell r="F128">
            <v>2790</v>
          </cell>
          <cell r="G128">
            <v>0</v>
          </cell>
          <cell r="H128">
            <v>2790</v>
          </cell>
        </row>
        <row r="129">
          <cell r="C129" t="str">
            <v>EL1230</v>
          </cell>
          <cell r="D129" t="str">
            <v>Tubería PVC Conduit de 3/4", fijación.</v>
          </cell>
          <cell r="E129" t="str">
            <v>m</v>
          </cell>
          <cell r="F129">
            <v>3655</v>
          </cell>
          <cell r="G129">
            <v>0</v>
          </cell>
          <cell r="H129">
            <v>3655</v>
          </cell>
        </row>
        <row r="130">
          <cell r="C130" t="str">
            <v>EL1240</v>
          </cell>
          <cell r="D130" t="str">
            <v>Conector resorte gb rojo g100086</v>
          </cell>
          <cell r="E130" t="str">
            <v>un</v>
          </cell>
          <cell r="F130">
            <v>1000</v>
          </cell>
          <cell r="G130">
            <v>0</v>
          </cell>
          <cell r="H130">
            <v>1000</v>
          </cell>
        </row>
        <row r="131">
          <cell r="C131" t="str">
            <v>ENS100</v>
          </cell>
          <cell r="D131" t="str">
            <v>Diseño de mezclas de concreto, dos agregados</v>
          </cell>
          <cell r="E131" t="str">
            <v>un</v>
          </cell>
          <cell r="F131">
            <v>993257</v>
          </cell>
          <cell r="G131">
            <v>0</v>
          </cell>
          <cell r="H131">
            <v>993257</v>
          </cell>
        </row>
        <row r="132">
          <cell r="C132" t="str">
            <v>ENS1000</v>
          </cell>
          <cell r="D132" t="str">
            <v>ENSAYOS DE LABORATORIO</v>
          </cell>
          <cell r="E132"/>
          <cell r="F132"/>
          <cell r="G132"/>
          <cell r="H132"/>
        </row>
        <row r="133">
          <cell r="C133" t="str">
            <v>ENS105</v>
          </cell>
          <cell r="D133" t="str">
            <v>Diseño de mezclas de concreto para resistencia adicional</v>
          </cell>
          <cell r="E133" t="str">
            <v>un</v>
          </cell>
          <cell r="F133">
            <v>292488</v>
          </cell>
          <cell r="G133">
            <v>0</v>
          </cell>
          <cell r="H133">
            <v>292488</v>
          </cell>
        </row>
        <row r="134">
          <cell r="C134" t="str">
            <v>ENS110</v>
          </cell>
          <cell r="D134" t="str">
            <v>Prueba de resistencia - fallo de cilindros</v>
          </cell>
          <cell r="E134" t="str">
            <v>un</v>
          </cell>
          <cell r="F134">
            <v>30000</v>
          </cell>
          <cell r="G134">
            <v>0</v>
          </cell>
          <cell r="H134">
            <v>30000</v>
          </cell>
        </row>
        <row r="135">
          <cell r="C135" t="str">
            <v>ENS120</v>
          </cell>
          <cell r="D135" t="str">
            <v xml:space="preserve">Ensayo Proctor modificado </v>
          </cell>
          <cell r="E135" t="str">
            <v>un</v>
          </cell>
          <cell r="F135">
            <v>147078</v>
          </cell>
          <cell r="G135">
            <v>0</v>
          </cell>
          <cell r="H135">
            <v>147078</v>
          </cell>
        </row>
        <row r="136">
          <cell r="C136" t="str">
            <v>ENS125</v>
          </cell>
          <cell r="D136" t="str">
            <v>Ensayo densidades de campo</v>
          </cell>
          <cell r="E136" t="str">
            <v>un</v>
          </cell>
          <cell r="F136">
            <v>48232</v>
          </cell>
          <cell r="G136">
            <v>0</v>
          </cell>
          <cell r="H136">
            <v>48232</v>
          </cell>
        </row>
        <row r="137">
          <cell r="C137" t="str">
            <v>ENS128</v>
          </cell>
          <cell r="D137" t="str">
            <v>Apique exploratorio excavado manualmente</v>
          </cell>
          <cell r="E137" t="str">
            <v>m</v>
          </cell>
          <cell r="F137">
            <v>95000</v>
          </cell>
          <cell r="G137">
            <v>0</v>
          </cell>
          <cell r="H137">
            <v>95000</v>
          </cell>
        </row>
        <row r="138">
          <cell r="C138" t="str">
            <v>ENS130</v>
          </cell>
          <cell r="D138" t="str">
            <v>Prueba de resistencia ensayos a la compresión (concretos)</v>
          </cell>
          <cell r="E138" t="str">
            <v>un</v>
          </cell>
          <cell r="F138">
            <v>7027</v>
          </cell>
          <cell r="G138">
            <v>0</v>
          </cell>
          <cell r="H138">
            <v>7027</v>
          </cell>
        </row>
        <row r="139">
          <cell r="C139" t="str">
            <v>ENS140</v>
          </cell>
          <cell r="D139" t="str">
            <v>Desinfección de Tubería y prueba hidrostática</v>
          </cell>
          <cell r="E139" t="str">
            <v>m</v>
          </cell>
          <cell r="F139">
            <v>10000</v>
          </cell>
          <cell r="G139">
            <v>0</v>
          </cell>
          <cell r="H139">
            <v>10000</v>
          </cell>
        </row>
        <row r="140">
          <cell r="C140" t="str">
            <v>ENS150</v>
          </cell>
          <cell r="D140" t="str">
            <v>Prueba hidrostática</v>
          </cell>
          <cell r="E140" t="str">
            <v>m</v>
          </cell>
          <cell r="F140">
            <v>584</v>
          </cell>
          <cell r="G140">
            <v>0</v>
          </cell>
          <cell r="H140">
            <v>584</v>
          </cell>
        </row>
        <row r="141">
          <cell r="C141" t="str">
            <v>ENS160</v>
          </cell>
          <cell r="D141" t="str">
            <v>Ensayo de percolación de suelos o infiltración directo</v>
          </cell>
          <cell r="E141" t="str">
            <v>un</v>
          </cell>
          <cell r="F141">
            <v>250000</v>
          </cell>
          <cell r="G141">
            <v>0</v>
          </cell>
          <cell r="H141">
            <v>250000</v>
          </cell>
        </row>
        <row r="142">
          <cell r="C142" t="str">
            <v>EQ1000</v>
          </cell>
          <cell r="D142" t="str">
            <v>EQUIPOS Y MAQUINARIAS</v>
          </cell>
          <cell r="E142"/>
          <cell r="F142"/>
          <cell r="G142"/>
          <cell r="H142"/>
        </row>
        <row r="143">
          <cell r="C143" t="str">
            <v>EQ1010</v>
          </cell>
          <cell r="D143" t="str">
            <v>Vibrocompactador tipo rana</v>
          </cell>
          <cell r="E143" t="str">
            <v>día</v>
          </cell>
          <cell r="F143">
            <v>45193</v>
          </cell>
          <cell r="G143">
            <v>0</v>
          </cell>
          <cell r="H143">
            <v>45193</v>
          </cell>
        </row>
        <row r="144">
          <cell r="C144" t="str">
            <v>EQ1015</v>
          </cell>
          <cell r="D144" t="str">
            <v>Vibrocompactador tipo canguro</v>
          </cell>
          <cell r="E144" t="str">
            <v>día</v>
          </cell>
          <cell r="F144">
            <v>57650</v>
          </cell>
          <cell r="G144">
            <v>0</v>
          </cell>
          <cell r="H144">
            <v>57650</v>
          </cell>
        </row>
        <row r="145">
          <cell r="C145" t="str">
            <v>EQ1020</v>
          </cell>
          <cell r="D145" t="str">
            <v>Bomba a gasolina 2'' (succión)</v>
          </cell>
          <cell r="E145" t="str">
            <v>día</v>
          </cell>
          <cell r="F145">
            <v>28582</v>
          </cell>
          <cell r="G145">
            <v>0</v>
          </cell>
          <cell r="H145">
            <v>28582</v>
          </cell>
        </row>
        <row r="146">
          <cell r="C146" t="str">
            <v>EQ1030</v>
          </cell>
          <cell r="D146" t="str">
            <v>Can madera común (4*20 cm) de 2.80-3.00 m</v>
          </cell>
          <cell r="E146" t="str">
            <v>un</v>
          </cell>
          <cell r="F146">
            <v>15000</v>
          </cell>
          <cell r="G146">
            <v>0</v>
          </cell>
          <cell r="H146">
            <v>15000</v>
          </cell>
        </row>
        <row r="147">
          <cell r="C147" t="str">
            <v>EQ1035</v>
          </cell>
          <cell r="D147" t="str">
            <v>Can madera común zunchado (4*20 cm) de 2.80-3.00 m</v>
          </cell>
          <cell r="E147" t="str">
            <v>un</v>
          </cell>
          <cell r="F147">
            <v>15500</v>
          </cell>
          <cell r="G147">
            <v>0</v>
          </cell>
          <cell r="H147">
            <v>15500</v>
          </cell>
        </row>
        <row r="148">
          <cell r="C148" t="str">
            <v>EQ1040</v>
          </cell>
          <cell r="D148" t="str">
            <v>Can madera común (5*20 cm) de 2.80-3.00 m</v>
          </cell>
          <cell r="E148" t="str">
            <v>un</v>
          </cell>
          <cell r="F148">
            <v>20500</v>
          </cell>
          <cell r="G148">
            <v>0</v>
          </cell>
          <cell r="H148">
            <v>20500</v>
          </cell>
        </row>
        <row r="149">
          <cell r="C149" t="str">
            <v>EQ1050</v>
          </cell>
          <cell r="D149" t="str">
            <v>Compactador de placa - canguro</v>
          </cell>
          <cell r="E149" t="str">
            <v>hora</v>
          </cell>
          <cell r="F149">
            <v>5625</v>
          </cell>
          <cell r="G149">
            <v>0</v>
          </cell>
          <cell r="H149">
            <v>5625</v>
          </cell>
        </row>
        <row r="150">
          <cell r="C150" t="str">
            <v>EQ1060</v>
          </cell>
          <cell r="D150" t="str">
            <v>Concretadora de 1,5 sacos eléctrica</v>
          </cell>
          <cell r="E150" t="str">
            <v>día</v>
          </cell>
          <cell r="F150">
            <v>26000</v>
          </cell>
          <cell r="G150">
            <v>0</v>
          </cell>
          <cell r="H150">
            <v>26000</v>
          </cell>
        </row>
        <row r="151">
          <cell r="C151" t="str">
            <v>EQ1070</v>
          </cell>
          <cell r="D151" t="str">
            <v>Concretadora de 1,5 sacos gasolina</v>
          </cell>
          <cell r="E151" t="str">
            <v>día</v>
          </cell>
          <cell r="F151">
            <v>30000</v>
          </cell>
          <cell r="G151">
            <v>0</v>
          </cell>
          <cell r="H151">
            <v>30000</v>
          </cell>
        </row>
        <row r="152">
          <cell r="C152" t="str">
            <v>EQ1080</v>
          </cell>
          <cell r="D152" t="str">
            <v>Concretadora eléctrica 1 saco</v>
          </cell>
          <cell r="E152" t="str">
            <v>día</v>
          </cell>
          <cell r="F152">
            <v>20000</v>
          </cell>
          <cell r="G152">
            <v>0</v>
          </cell>
          <cell r="H152">
            <v>20000</v>
          </cell>
        </row>
        <row r="153">
          <cell r="C153" t="str">
            <v>EQ1090</v>
          </cell>
          <cell r="D153" t="str">
            <v>Concretadora eléctrica 2 sacos</v>
          </cell>
          <cell r="E153" t="str">
            <v>día</v>
          </cell>
          <cell r="F153">
            <v>30000</v>
          </cell>
          <cell r="G153">
            <v>0</v>
          </cell>
          <cell r="H153">
            <v>30000</v>
          </cell>
        </row>
        <row r="154">
          <cell r="C154" t="str">
            <v>EQ1100</v>
          </cell>
          <cell r="D154" t="str">
            <v>Cortadora adobes - sin disco</v>
          </cell>
          <cell r="E154" t="str">
            <v>día</v>
          </cell>
          <cell r="F154">
            <v>20706</v>
          </cell>
          <cell r="G154">
            <v>0</v>
          </cell>
          <cell r="H154">
            <v>20706</v>
          </cell>
        </row>
        <row r="155">
          <cell r="C155" t="str">
            <v>EQ1102</v>
          </cell>
          <cell r="D155" t="str">
            <v>Disco para cortadora</v>
          </cell>
          <cell r="E155" t="str">
            <v>un</v>
          </cell>
          <cell r="F155">
            <v>20523</v>
          </cell>
          <cell r="G155">
            <v>0</v>
          </cell>
          <cell r="H155">
            <v>20523</v>
          </cell>
        </row>
        <row r="156">
          <cell r="C156" t="str">
            <v>EQ1110</v>
          </cell>
          <cell r="D156" t="str">
            <v>Cortadora de baldosa</v>
          </cell>
          <cell r="E156" t="str">
            <v>día</v>
          </cell>
          <cell r="F156">
            <v>14500</v>
          </cell>
          <cell r="G156">
            <v>0</v>
          </cell>
          <cell r="H156">
            <v>14500</v>
          </cell>
        </row>
        <row r="157">
          <cell r="C157" t="str">
            <v>EQ1112</v>
          </cell>
          <cell r="D157" t="str">
            <v xml:space="preserve">Cortadora </v>
          </cell>
          <cell r="E157" t="str">
            <v>día</v>
          </cell>
          <cell r="F157">
            <v>25000</v>
          </cell>
          <cell r="G157">
            <v>0</v>
          </cell>
          <cell r="H157">
            <v>25000</v>
          </cell>
        </row>
        <row r="158">
          <cell r="C158" t="str">
            <v>EQ1114</v>
          </cell>
          <cell r="D158" t="str">
            <v>Cortadora de piso acabado ml min 50m /día</v>
          </cell>
          <cell r="E158" t="str">
            <v>m</v>
          </cell>
          <cell r="F158">
            <v>4400</v>
          </cell>
          <cell r="G158">
            <v>0</v>
          </cell>
          <cell r="H158">
            <v>4400</v>
          </cell>
        </row>
        <row r="159">
          <cell r="C159" t="str">
            <v>EQ1120</v>
          </cell>
          <cell r="D159" t="str">
            <v>Cono cámara de inspección de 1,2 concéntrica</v>
          </cell>
          <cell r="E159" t="str">
            <v>día</v>
          </cell>
          <cell r="F159">
            <v>9700</v>
          </cell>
          <cell r="G159">
            <v>0</v>
          </cell>
          <cell r="H159">
            <v>9700</v>
          </cell>
        </row>
        <row r="160">
          <cell r="C160" t="str">
            <v>EQ1130</v>
          </cell>
          <cell r="D160" t="str">
            <v>Formaleta de madera</v>
          </cell>
          <cell r="E160" t="str">
            <v>m</v>
          </cell>
          <cell r="F160">
            <v>12000</v>
          </cell>
          <cell r="G160">
            <v>0</v>
          </cell>
          <cell r="H160">
            <v>12000</v>
          </cell>
        </row>
        <row r="161">
          <cell r="C161" t="str">
            <v>EQ1140</v>
          </cell>
          <cell r="D161" t="str">
            <v>Formaleta metálica</v>
          </cell>
          <cell r="E161" t="str">
            <v>m2</v>
          </cell>
          <cell r="F161">
            <v>2500</v>
          </cell>
          <cell r="G161">
            <v>0</v>
          </cell>
          <cell r="H161">
            <v>2500</v>
          </cell>
        </row>
        <row r="162">
          <cell r="C162" t="str">
            <v>EQ1150</v>
          </cell>
          <cell r="D162" t="str">
            <v>Formaleta tipo 3 concreto a la vista</v>
          </cell>
          <cell r="E162" t="str">
            <v>un</v>
          </cell>
          <cell r="F162">
            <v>17400</v>
          </cell>
          <cell r="G162">
            <v>0</v>
          </cell>
          <cell r="H162">
            <v>17400</v>
          </cell>
        </row>
        <row r="163">
          <cell r="C163" t="str">
            <v>EQ1160</v>
          </cell>
          <cell r="D163" t="str">
            <v>Motoniveladora 120g</v>
          </cell>
          <cell r="E163" t="str">
            <v>hora</v>
          </cell>
          <cell r="F163">
            <v>122400</v>
          </cell>
          <cell r="G163">
            <v>0</v>
          </cell>
          <cell r="H163">
            <v>122400</v>
          </cell>
        </row>
        <row r="164">
          <cell r="C164" t="str">
            <v>EQ1165</v>
          </cell>
          <cell r="D164" t="str">
            <v>Motobomba eléctrica 2" superficie</v>
          </cell>
          <cell r="E164" t="str">
            <v>día</v>
          </cell>
          <cell r="F164">
            <v>14000</v>
          </cell>
          <cell r="G164">
            <v>0</v>
          </cell>
          <cell r="H164">
            <v>14000</v>
          </cell>
        </row>
        <row r="165">
          <cell r="C165" t="str">
            <v>EQ1167</v>
          </cell>
          <cell r="D165" t="str">
            <v xml:space="preserve">Motobomba sumergible 2"- 7 m Prof. 110 v </v>
          </cell>
          <cell r="E165" t="str">
            <v>día</v>
          </cell>
          <cell r="F165">
            <v>39136.97478991597</v>
          </cell>
          <cell r="G165">
            <v>0</v>
          </cell>
          <cell r="H165">
            <v>39137</v>
          </cell>
        </row>
        <row r="166">
          <cell r="C166" t="str">
            <v>EQ1170</v>
          </cell>
          <cell r="D166" t="str">
            <v>Nivel de precisión</v>
          </cell>
          <cell r="E166" t="str">
            <v>día</v>
          </cell>
          <cell r="F166">
            <v>75000</v>
          </cell>
          <cell r="G166">
            <v>0</v>
          </cell>
          <cell r="H166">
            <v>75000</v>
          </cell>
        </row>
        <row r="167">
          <cell r="C167" t="str">
            <v>EQ1172</v>
          </cell>
          <cell r="D167" t="str">
            <v>Estación Total</v>
          </cell>
          <cell r="E167" t="str">
            <v>día</v>
          </cell>
          <cell r="F167">
            <v>112095</v>
          </cell>
          <cell r="G167">
            <v>0</v>
          </cell>
          <cell r="H167">
            <v>112095</v>
          </cell>
        </row>
        <row r="168">
          <cell r="C168" t="str">
            <v>EQ1180</v>
          </cell>
          <cell r="D168" t="str">
            <v>Planta eléctrica a gasolina de 12 Kva</v>
          </cell>
          <cell r="E168" t="str">
            <v>dÍa</v>
          </cell>
          <cell r="F168">
            <v>65444</v>
          </cell>
          <cell r="G168">
            <v>0</v>
          </cell>
          <cell r="H168">
            <v>65444</v>
          </cell>
        </row>
        <row r="169">
          <cell r="C169" t="str">
            <v>EQ1190</v>
          </cell>
          <cell r="D169" t="str">
            <v>Rejilla acero barras 70 x 40</v>
          </cell>
          <cell r="E169" t="str">
            <v>un</v>
          </cell>
          <cell r="F169">
            <v>180000</v>
          </cell>
          <cell r="G169">
            <v>0</v>
          </cell>
          <cell r="H169">
            <v>180000</v>
          </cell>
        </row>
        <row r="170">
          <cell r="C170" t="str">
            <v>EQ1200</v>
          </cell>
          <cell r="D170" t="str">
            <v>Retro s/ll c:76m³ jcb-214s</v>
          </cell>
          <cell r="E170" t="str">
            <v>hora</v>
          </cell>
          <cell r="F170">
            <v>85000</v>
          </cell>
          <cell r="G170">
            <v>0</v>
          </cell>
          <cell r="H170">
            <v>85000</v>
          </cell>
        </row>
        <row r="171">
          <cell r="C171" t="str">
            <v>EQ1205</v>
          </cell>
          <cell r="D171" t="str">
            <v>Soldador eléctrico</v>
          </cell>
          <cell r="E171" t="str">
            <v>día</v>
          </cell>
          <cell r="F171">
            <v>36050</v>
          </cell>
          <cell r="G171">
            <v>0</v>
          </cell>
          <cell r="H171">
            <v>36050</v>
          </cell>
        </row>
        <row r="172">
          <cell r="C172" t="str">
            <v>EQ1210</v>
          </cell>
          <cell r="D172" t="str">
            <v>Taladro rotopercutor 1/2"-5/8"</v>
          </cell>
          <cell r="E172" t="str">
            <v>día</v>
          </cell>
          <cell r="F172">
            <v>18200</v>
          </cell>
          <cell r="G172">
            <v>0</v>
          </cell>
          <cell r="H172">
            <v>18200</v>
          </cell>
        </row>
        <row r="173">
          <cell r="C173"/>
          <cell r="D173"/>
          <cell r="E173"/>
          <cell r="F173"/>
          <cell r="G173"/>
          <cell r="H173"/>
        </row>
        <row r="174">
          <cell r="C174" t="str">
            <v>EQ1230</v>
          </cell>
          <cell r="D174" t="str">
            <v>Vibrador eléctrico a 110vts (manguera 5 m)</v>
          </cell>
          <cell r="E174" t="str">
            <v>día</v>
          </cell>
          <cell r="F174">
            <v>28679</v>
          </cell>
          <cell r="G174">
            <v>0</v>
          </cell>
          <cell r="H174">
            <v>28679</v>
          </cell>
        </row>
        <row r="175">
          <cell r="C175" t="str">
            <v>EQ1240</v>
          </cell>
          <cell r="D175" t="str">
            <v>Vibro compactador sd70</v>
          </cell>
          <cell r="E175" t="str">
            <v>hora</v>
          </cell>
          <cell r="F175">
            <v>51000</v>
          </cell>
          <cell r="G175">
            <v>0</v>
          </cell>
          <cell r="H175">
            <v>51000</v>
          </cell>
        </row>
        <row r="176">
          <cell r="C176" t="str">
            <v>EQ1250</v>
          </cell>
          <cell r="D176" t="str">
            <v>Volqueta</v>
          </cell>
          <cell r="E176" t="str">
            <v>hora</v>
          </cell>
          <cell r="F176">
            <v>62500</v>
          </cell>
          <cell r="G176">
            <v>0</v>
          </cell>
          <cell r="H176">
            <v>62500</v>
          </cell>
        </row>
        <row r="177">
          <cell r="C177" t="str">
            <v>ESTACIONTOTAL</v>
          </cell>
          <cell r="D177" t="str">
            <v>Estación Total</v>
          </cell>
          <cell r="E177" t="str">
            <v>día</v>
          </cell>
          <cell r="F177">
            <v>94197</v>
          </cell>
          <cell r="G177">
            <v>0</v>
          </cell>
          <cell r="H177">
            <v>94197</v>
          </cell>
        </row>
        <row r="178">
          <cell r="C178" t="str">
            <v>EQ1260</v>
          </cell>
          <cell r="D178" t="str">
            <v>disco de corte concreto</v>
          </cell>
          <cell r="E178" t="str">
            <v>dia</v>
          </cell>
          <cell r="F178">
            <v>5882</v>
          </cell>
          <cell r="G178">
            <v>0</v>
          </cell>
          <cell r="H178">
            <v>5882</v>
          </cell>
        </row>
        <row r="179">
          <cell r="C179" t="str">
            <v>EQ1261</v>
          </cell>
          <cell r="D179" t="str">
            <v>Compresor Neumático con martillo demoledor o perforador en superficie punta combustible y operador.</v>
          </cell>
          <cell r="E179" t="str">
            <v>hora</v>
          </cell>
          <cell r="F179">
            <v>84490</v>
          </cell>
          <cell r="G179">
            <v>0</v>
          </cell>
          <cell r="H179">
            <v>84490</v>
          </cell>
        </row>
        <row r="180">
          <cell r="C180" t="str">
            <v>EQ1262</v>
          </cell>
          <cell r="D180" t="str">
            <v>Pulidora manual eléctrica sin disco 7" - 9"</v>
          </cell>
          <cell r="E180" t="str">
            <v>día</v>
          </cell>
          <cell r="F180">
            <v>20230</v>
          </cell>
          <cell r="G180">
            <v>0</v>
          </cell>
          <cell r="H180">
            <v>20230</v>
          </cell>
        </row>
        <row r="181">
          <cell r="C181" t="str">
            <v>EQ1263</v>
          </cell>
          <cell r="D181" t="str">
            <v>Equipo de soldadura eléctrica Lincoln AC-225 GLM 110 v. Incluye transporte.</v>
          </cell>
          <cell r="E181" t="str">
            <v>día</v>
          </cell>
          <cell r="F181">
            <v>35000</v>
          </cell>
          <cell r="G181">
            <v>0</v>
          </cell>
          <cell r="H181">
            <v>35000</v>
          </cell>
        </row>
        <row r="182">
          <cell r="C182" t="str">
            <v>EQ1264</v>
          </cell>
          <cell r="D182" t="str">
            <v>Compactador Rodillo DD-24 + Operador + Combustible</v>
          </cell>
          <cell r="E182" t="str">
            <v>DIA</v>
          </cell>
          <cell r="F182"/>
          <cell r="G182">
            <v>0</v>
          </cell>
          <cell r="H182">
            <v>0</v>
          </cell>
        </row>
        <row r="183">
          <cell r="C183" t="str">
            <v>EQ1265</v>
          </cell>
          <cell r="D183" t="str">
            <v>Regla Vibratoria</v>
          </cell>
          <cell r="E183" t="str">
            <v>hr</v>
          </cell>
          <cell r="F183">
            <v>12000</v>
          </cell>
          <cell r="G183">
            <v>0</v>
          </cell>
          <cell r="H183">
            <v>12000</v>
          </cell>
        </row>
        <row r="184">
          <cell r="C184" t="str">
            <v>EQ1266</v>
          </cell>
          <cell r="D184" t="str">
            <v>Equipo texturizador</v>
          </cell>
          <cell r="E184" t="str">
            <v>hr</v>
          </cell>
          <cell r="F184">
            <v>25000</v>
          </cell>
          <cell r="G184">
            <v>0</v>
          </cell>
          <cell r="H184">
            <v>25000</v>
          </cell>
        </row>
        <row r="185">
          <cell r="C185" t="str">
            <v>EQ1267</v>
          </cell>
          <cell r="D185" t="str">
            <v>Allanadora 36" + operador + Plato flotante + aspas allanadora</v>
          </cell>
          <cell r="E185" t="str">
            <v>dia</v>
          </cell>
          <cell r="F185">
            <v>160000</v>
          </cell>
          <cell r="G185"/>
          <cell r="H185">
            <v>160000</v>
          </cell>
        </row>
        <row r="186">
          <cell r="C186" t="str">
            <v>EQ1268</v>
          </cell>
          <cell r="D186" t="str">
            <v xml:space="preserve">Compresor Neumático para pintura </v>
          </cell>
          <cell r="E186" t="str">
            <v>dia</v>
          </cell>
          <cell r="F186">
            <v>18200</v>
          </cell>
          <cell r="G186">
            <v>0</v>
          </cell>
          <cell r="H186">
            <v>18200</v>
          </cell>
        </row>
        <row r="187">
          <cell r="C187" t="str">
            <v>EQ1273</v>
          </cell>
          <cell r="D187" t="str">
            <v>Finisher</v>
          </cell>
          <cell r="E187" t="str">
            <v>día</v>
          </cell>
          <cell r="F187">
            <v>407700</v>
          </cell>
          <cell r="G187"/>
          <cell r="H187">
            <v>407700</v>
          </cell>
        </row>
        <row r="188">
          <cell r="C188" t="str">
            <v>EQ1270</v>
          </cell>
          <cell r="D188" t="str">
            <v>Compactador vibratorio 11 ton.</v>
          </cell>
          <cell r="E188" t="str">
            <v>dia</v>
          </cell>
          <cell r="F188">
            <v>180000</v>
          </cell>
          <cell r="G188">
            <v>0</v>
          </cell>
          <cell r="H188">
            <v>180000</v>
          </cell>
        </row>
        <row r="189">
          <cell r="C189" t="str">
            <v>EQ1211</v>
          </cell>
          <cell r="D189" t="str">
            <v>Martillo demoledero electrico</v>
          </cell>
          <cell r="E189" t="str">
            <v>dia</v>
          </cell>
          <cell r="F189">
            <v>180000</v>
          </cell>
          <cell r="G189">
            <v>0</v>
          </cell>
          <cell r="H189">
            <v>180000</v>
          </cell>
        </row>
        <row r="190">
          <cell r="C190" t="str">
            <v>EQ1271</v>
          </cell>
          <cell r="D190" t="str">
            <v>Molinete (alquiler)</v>
          </cell>
          <cell r="E190" t="str">
            <v>dia</v>
          </cell>
          <cell r="F190">
            <v>3500</v>
          </cell>
          <cell r="G190">
            <v>0</v>
          </cell>
          <cell r="H190">
            <v>3500</v>
          </cell>
        </row>
        <row r="191">
          <cell r="C191" t="str">
            <v>EQ1272</v>
          </cell>
          <cell r="D191" t="str">
            <v>Manila para Molinete (Alquiler)</v>
          </cell>
          <cell r="E191" t="str">
            <v>dia</v>
          </cell>
          <cell r="F191">
            <v>70</v>
          </cell>
          <cell r="G191"/>
          <cell r="H191">
            <v>70</v>
          </cell>
        </row>
        <row r="192">
          <cell r="C192"/>
          <cell r="D192"/>
          <cell r="E192"/>
          <cell r="F192"/>
          <cell r="G192"/>
          <cell r="H192">
            <v>0</v>
          </cell>
        </row>
        <row r="193">
          <cell r="C193"/>
          <cell r="D193"/>
          <cell r="E193"/>
          <cell r="F193"/>
          <cell r="G193"/>
          <cell r="H193">
            <v>0</v>
          </cell>
        </row>
        <row r="194">
          <cell r="C194" t="str">
            <v>HM300</v>
          </cell>
          <cell r="D194" t="str">
            <v>HIDRANTES</v>
          </cell>
          <cell r="E194"/>
          <cell r="F194"/>
          <cell r="G194"/>
          <cell r="H194"/>
        </row>
        <row r="195">
          <cell r="C195" t="str">
            <v>HM3EB</v>
          </cell>
          <cell r="D195" t="str">
            <v>Hidrante tipo Milán EB de 3''</v>
          </cell>
          <cell r="E195" t="str">
            <v>un</v>
          </cell>
          <cell r="F195">
            <v>1900000</v>
          </cell>
          <cell r="G195">
            <v>0</v>
          </cell>
          <cell r="H195">
            <v>1900000</v>
          </cell>
        </row>
        <row r="196">
          <cell r="C196" t="str">
            <v>HM3JH</v>
          </cell>
          <cell r="D196" t="str">
            <v>Hidrante tipo Milán JH de 3''</v>
          </cell>
          <cell r="E196" t="str">
            <v>un</v>
          </cell>
          <cell r="F196">
            <v>2106000</v>
          </cell>
          <cell r="G196">
            <v>0</v>
          </cell>
          <cell r="H196">
            <v>2106000</v>
          </cell>
        </row>
        <row r="197">
          <cell r="C197" t="str">
            <v>HTAMNR</v>
          </cell>
          <cell r="D197" t="str">
            <v>Herramienta y equipo menor</v>
          </cell>
          <cell r="E197" t="str">
            <v>%</v>
          </cell>
          <cell r="F197">
            <v>0.05</v>
          </cell>
          <cell r="G197">
            <v>0</v>
          </cell>
          <cell r="H197">
            <v>0</v>
          </cell>
        </row>
        <row r="198">
          <cell r="C198" t="str">
            <v>MAT1000</v>
          </cell>
          <cell r="D198" t="str">
            <v>MATERIALES DE PATIO - MAMPOSTERÍA - MUEBLES - GRIFERÍA</v>
          </cell>
          <cell r="E198"/>
          <cell r="F198"/>
          <cell r="G198"/>
          <cell r="H198"/>
        </row>
        <row r="199">
          <cell r="C199" t="str">
            <v>MAT1010</v>
          </cell>
          <cell r="D199" t="str">
            <v>Accesorios cerámicos para baño (juego x 3)</v>
          </cell>
          <cell r="E199" t="str">
            <v>un</v>
          </cell>
          <cell r="F199">
            <v>35900</v>
          </cell>
          <cell r="G199">
            <v>0</v>
          </cell>
          <cell r="H199">
            <v>35900</v>
          </cell>
        </row>
        <row r="200">
          <cell r="C200" t="str">
            <v>MAT1015</v>
          </cell>
          <cell r="D200" t="str">
            <v>Angulo de acero de 2"x2"x1/4"</v>
          </cell>
          <cell r="E200" t="str">
            <v>m</v>
          </cell>
          <cell r="F200">
            <v>21283</v>
          </cell>
          <cell r="G200">
            <v>0</v>
          </cell>
          <cell r="H200">
            <v>21283</v>
          </cell>
        </row>
        <row r="201">
          <cell r="C201" t="str">
            <v>MAT1020</v>
          </cell>
          <cell r="D201" t="str">
            <v>Angulo de acero de 2-1/2"x2-1/2"x1/4"</v>
          </cell>
          <cell r="E201" t="str">
            <v>m</v>
          </cell>
          <cell r="F201">
            <v>36475</v>
          </cell>
          <cell r="G201">
            <v>0</v>
          </cell>
          <cell r="H201">
            <v>36475</v>
          </cell>
        </row>
        <row r="202">
          <cell r="C202" t="str">
            <v>MAT1025</v>
          </cell>
          <cell r="D202" t="str">
            <v>Arena para concreto incluye transporte</v>
          </cell>
          <cell r="E202" t="str">
            <v>m3</v>
          </cell>
          <cell r="F202">
            <v>148641</v>
          </cell>
          <cell r="G202">
            <v>0</v>
          </cell>
          <cell r="H202">
            <v>148641</v>
          </cell>
        </row>
        <row r="203">
          <cell r="C203" t="str">
            <v>MAT1030</v>
          </cell>
          <cell r="D203" t="str">
            <v>Arena de pega + Transporte</v>
          </cell>
          <cell r="E203" t="str">
            <v>m3</v>
          </cell>
          <cell r="F203">
            <v>113000</v>
          </cell>
          <cell r="G203">
            <v>0</v>
          </cell>
          <cell r="H203">
            <v>113000</v>
          </cell>
        </row>
        <row r="204">
          <cell r="C204" t="str">
            <v>MAT1031</v>
          </cell>
          <cell r="D204" t="str">
            <v>Arena de revoque incluye transporte</v>
          </cell>
          <cell r="E204" t="str">
            <v>m3</v>
          </cell>
          <cell r="F204">
            <v>129000</v>
          </cell>
          <cell r="G204"/>
          <cell r="H204">
            <v>129000</v>
          </cell>
        </row>
        <row r="205">
          <cell r="C205" t="str">
            <v>MAT1035</v>
          </cell>
          <cell r="D205" t="str">
            <v>Arenilla con transporte</v>
          </cell>
          <cell r="E205" t="str">
            <v>m3</v>
          </cell>
          <cell r="F205">
            <v>99965</v>
          </cell>
          <cell r="G205">
            <v>0</v>
          </cell>
          <cell r="H205">
            <v>99965</v>
          </cell>
        </row>
        <row r="206">
          <cell r="C206" t="str">
            <v>MAT1036</v>
          </cell>
          <cell r="D206" t="str">
            <v>Limo</v>
          </cell>
          <cell r="E206" t="str">
            <v>m3</v>
          </cell>
          <cell r="F206">
            <v>2000</v>
          </cell>
          <cell r="G206">
            <v>0</v>
          </cell>
          <cell r="H206">
            <v>2000</v>
          </cell>
        </row>
        <row r="207">
          <cell r="C207" t="str">
            <v>MAT1040</v>
          </cell>
          <cell r="D207" t="str">
            <v>Ceramica para piso 51 x51</v>
          </cell>
          <cell r="E207" t="str">
            <v>m2</v>
          </cell>
          <cell r="F207">
            <v>37900</v>
          </cell>
          <cell r="G207">
            <v>0</v>
          </cell>
          <cell r="H207">
            <v>37900</v>
          </cell>
        </row>
        <row r="208">
          <cell r="C208" t="str">
            <v>MAT1045</v>
          </cell>
          <cell r="D208" t="str">
            <v>Enchape Baldosín tipo egeo pared-piso blanco 30x60 o similar</v>
          </cell>
          <cell r="E208" t="str">
            <v>m2</v>
          </cell>
          <cell r="F208">
            <v>35100</v>
          </cell>
          <cell r="G208">
            <v>0</v>
          </cell>
          <cell r="H208">
            <v>35100</v>
          </cell>
        </row>
        <row r="209">
          <cell r="C209" t="str">
            <v>MAT1050</v>
          </cell>
          <cell r="D209" t="str">
            <v>Base granular norma invias</v>
          </cell>
          <cell r="E209" t="str">
            <v>m3</v>
          </cell>
          <cell r="F209">
            <v>99603</v>
          </cell>
          <cell r="G209">
            <v>0</v>
          </cell>
          <cell r="H209">
            <v>99603</v>
          </cell>
        </row>
        <row r="210">
          <cell r="C210" t="str">
            <v>MAT1060</v>
          </cell>
          <cell r="D210" t="str">
            <v>Bloque calado 10x20x20</v>
          </cell>
          <cell r="E210" t="str">
            <v>un</v>
          </cell>
          <cell r="F210">
            <v>4175</v>
          </cell>
          <cell r="G210">
            <v>0</v>
          </cell>
          <cell r="H210">
            <v>4175</v>
          </cell>
        </row>
        <row r="211">
          <cell r="C211" t="str">
            <v>MAT1065</v>
          </cell>
          <cell r="D211" t="str">
            <v>Bloque de concreto 10x20x40 - 10MPa</v>
          </cell>
          <cell r="E211" t="str">
            <v>un</v>
          </cell>
          <cell r="F211">
            <v>2700</v>
          </cell>
          <cell r="G211">
            <v>0</v>
          </cell>
          <cell r="H211">
            <v>2700</v>
          </cell>
        </row>
        <row r="212">
          <cell r="C212" t="str">
            <v>MAT1068</v>
          </cell>
          <cell r="D212" t="str">
            <v>Bloque de concreto 15x20x40 - 10 Mpa</v>
          </cell>
          <cell r="E212" t="str">
            <v>un</v>
          </cell>
          <cell r="F212">
            <v>3300</v>
          </cell>
          <cell r="G212">
            <v>0</v>
          </cell>
          <cell r="H212">
            <v>3300</v>
          </cell>
        </row>
        <row r="213">
          <cell r="C213" t="str">
            <v>MAT1070</v>
          </cell>
          <cell r="D213" t="str">
            <v>Bloque de concreto 12x20x40 - 13 Mpa</v>
          </cell>
          <cell r="E213" t="str">
            <v>un</v>
          </cell>
          <cell r="F213">
            <v>3300</v>
          </cell>
          <cell r="G213">
            <v>0</v>
          </cell>
          <cell r="H213">
            <v>3300</v>
          </cell>
        </row>
        <row r="214">
          <cell r="C214" t="str">
            <v>MAT1070</v>
          </cell>
          <cell r="D214" t="str">
            <v>Bloque de concreto 12x20x40 - 10 Mpa</v>
          </cell>
          <cell r="E214" t="str">
            <v>un</v>
          </cell>
          <cell r="F214">
            <v>3300</v>
          </cell>
          <cell r="G214">
            <v>0</v>
          </cell>
          <cell r="H214">
            <v>3300</v>
          </cell>
        </row>
        <row r="215">
          <cell r="C215" t="str">
            <v>MAT1071</v>
          </cell>
          <cell r="D215" t="str">
            <v>Bloque de concreto 15x20x40 - 13 Mpa</v>
          </cell>
          <cell r="E215" t="str">
            <v>un</v>
          </cell>
          <cell r="F215">
            <v>3915</v>
          </cell>
          <cell r="G215">
            <v>0</v>
          </cell>
          <cell r="H215">
            <v>3915</v>
          </cell>
        </row>
        <row r="216">
          <cell r="C216" t="str">
            <v>MAT1075</v>
          </cell>
          <cell r="D216" t="str">
            <v>Brocha 3"</v>
          </cell>
          <cell r="E216" t="str">
            <v>un</v>
          </cell>
          <cell r="F216">
            <v>12900</v>
          </cell>
          <cell r="G216">
            <v>0</v>
          </cell>
          <cell r="H216">
            <v>12900</v>
          </cell>
        </row>
        <row r="217">
          <cell r="C217" t="str">
            <v>MAT1076</v>
          </cell>
          <cell r="D217" t="str">
            <v>Rodillo</v>
          </cell>
          <cell r="E217" t="str">
            <v>un</v>
          </cell>
          <cell r="F217">
            <v>16900</v>
          </cell>
          <cell r="G217">
            <v>0</v>
          </cell>
          <cell r="H217">
            <v>16900</v>
          </cell>
        </row>
        <row r="218">
          <cell r="C218" t="str">
            <v>MAT1080</v>
          </cell>
          <cell r="D218" t="str">
            <v>Cemento blanco</v>
          </cell>
          <cell r="E218" t="str">
            <v>kg</v>
          </cell>
          <cell r="F218">
            <v>1930</v>
          </cell>
          <cell r="G218">
            <v>0</v>
          </cell>
          <cell r="H218">
            <v>1930</v>
          </cell>
        </row>
        <row r="219">
          <cell r="C219" t="str">
            <v>MAT1085</v>
          </cell>
          <cell r="D219" t="str">
            <v>Cemento gris (50kg)</v>
          </cell>
          <cell r="E219" t="str">
            <v>saco</v>
          </cell>
          <cell r="F219">
            <v>34500</v>
          </cell>
          <cell r="G219">
            <v>0</v>
          </cell>
          <cell r="H219">
            <v>34500</v>
          </cell>
        </row>
        <row r="220">
          <cell r="C220"/>
          <cell r="D220"/>
          <cell r="E220"/>
          <cell r="F220"/>
          <cell r="G220">
            <v>0</v>
          </cell>
          <cell r="H220">
            <v>0</v>
          </cell>
        </row>
        <row r="221">
          <cell r="C221" t="str">
            <v>MAT1091</v>
          </cell>
          <cell r="D221" t="str">
            <v>Chapa económica baño-alcoba</v>
          </cell>
          <cell r="E221" t="str">
            <v>un</v>
          </cell>
          <cell r="F221">
            <v>42900</v>
          </cell>
          <cell r="G221">
            <v>0</v>
          </cell>
          <cell r="H221">
            <v>42900</v>
          </cell>
        </row>
        <row r="222">
          <cell r="C222" t="str">
            <v>MAT1092</v>
          </cell>
          <cell r="D222" t="str">
            <v>Cerradura Sobre Poner para porton</v>
          </cell>
          <cell r="E222" t="str">
            <v>un</v>
          </cell>
          <cell r="F222">
            <v>89000</v>
          </cell>
          <cell r="G222">
            <v>0</v>
          </cell>
          <cell r="H222">
            <v>89000</v>
          </cell>
        </row>
        <row r="223">
          <cell r="C223" t="str">
            <v>MAT1095</v>
          </cell>
          <cell r="D223" t="str">
            <v>Clavo común 2"</v>
          </cell>
          <cell r="E223" t="str">
            <v>lb</v>
          </cell>
          <cell r="F223">
            <v>5300</v>
          </cell>
          <cell r="G223">
            <v>0</v>
          </cell>
          <cell r="H223">
            <v>5300</v>
          </cell>
        </row>
        <row r="224">
          <cell r="C224" t="str">
            <v>MAT1096</v>
          </cell>
          <cell r="D224" t="str">
            <v>clavos de acero 5"</v>
          </cell>
          <cell r="E224" t="str">
            <v>lb</v>
          </cell>
          <cell r="F224">
            <v>6800</v>
          </cell>
          <cell r="G224">
            <v>0</v>
          </cell>
          <cell r="H224">
            <v>6800</v>
          </cell>
        </row>
        <row r="225">
          <cell r="C225" t="str">
            <v>MAT1100</v>
          </cell>
          <cell r="D225" t="str">
            <v>Cinta sellante para elementos roscados - 12mm x 12m</v>
          </cell>
          <cell r="E225" t="str">
            <v>un</v>
          </cell>
          <cell r="F225">
            <v>2216</v>
          </cell>
          <cell r="G225">
            <v>0</v>
          </cell>
          <cell r="H225">
            <v>2216</v>
          </cell>
        </row>
        <row r="226">
          <cell r="C226" t="str">
            <v>MAT1106</v>
          </cell>
          <cell r="D226" t="str">
            <v>Sanitario Acuacer 2 piezas</v>
          </cell>
          <cell r="E226" t="str">
            <v>un</v>
          </cell>
          <cell r="F226">
            <v>234900</v>
          </cell>
          <cell r="G226">
            <v>0</v>
          </cell>
          <cell r="H226">
            <v>234900</v>
          </cell>
        </row>
        <row r="227">
          <cell r="C227" t="str">
            <v>MAT1110</v>
          </cell>
          <cell r="D227" t="str">
            <v>Combo de baño Laguna o similar: sanitario + lavamanos con pedestal+ 3 accesorios blanco - corona o similar.</v>
          </cell>
          <cell r="E227" t="str">
            <v>un</v>
          </cell>
          <cell r="F227">
            <v>449900</v>
          </cell>
          <cell r="G227">
            <v>0</v>
          </cell>
          <cell r="H227">
            <v>449900</v>
          </cell>
        </row>
        <row r="228">
          <cell r="C228" t="str">
            <v>MAT1111</v>
          </cell>
          <cell r="D228" t="str">
            <v>Combo de baño Laguna o similar: sanitario + lavamanos sin pedestal+ 3 accesorios blanco - corona o similar</v>
          </cell>
          <cell r="E228" t="str">
            <v>un</v>
          </cell>
          <cell r="F228">
            <v>409200</v>
          </cell>
          <cell r="G228">
            <v>0</v>
          </cell>
          <cell r="H228">
            <v>409200</v>
          </cell>
        </row>
        <row r="229">
          <cell r="C229" t="str">
            <v>MAT1115</v>
          </cell>
          <cell r="D229" t="str">
            <v>Kit Ducha sencilla (tipo piscis o similar) y griferia</v>
          </cell>
          <cell r="E229" t="str">
            <v>un</v>
          </cell>
          <cell r="F229">
            <v>79900</v>
          </cell>
          <cell r="G229">
            <v>0</v>
          </cell>
          <cell r="H229">
            <v>79900</v>
          </cell>
        </row>
        <row r="230">
          <cell r="C230" t="str">
            <v>MAT1120</v>
          </cell>
          <cell r="D230" t="str">
            <v>Estopa blanca -500 gr</v>
          </cell>
          <cell r="E230" t="str">
            <v>bolsa</v>
          </cell>
          <cell r="F230">
            <v>5950</v>
          </cell>
          <cell r="G230">
            <v>0</v>
          </cell>
          <cell r="H230">
            <v>5950</v>
          </cell>
        </row>
        <row r="231">
          <cell r="C231" t="str">
            <v>MAT1125</v>
          </cell>
          <cell r="D231" t="str">
            <v>Grava gradada 6.25 mm</v>
          </cell>
          <cell r="E231" t="str">
            <v>m3</v>
          </cell>
          <cell r="F231">
            <v>348000</v>
          </cell>
          <cell r="G231">
            <v>0</v>
          </cell>
          <cell r="H231">
            <v>348000</v>
          </cell>
        </row>
        <row r="232">
          <cell r="C232" t="str">
            <v>MAT1130</v>
          </cell>
          <cell r="D232" t="str">
            <v>Gravilla 1/4''</v>
          </cell>
          <cell r="E232" t="str">
            <v>m3</v>
          </cell>
          <cell r="F232">
            <v>75000</v>
          </cell>
          <cell r="G232">
            <v>0</v>
          </cell>
          <cell r="H232">
            <v>75000</v>
          </cell>
        </row>
        <row r="233">
          <cell r="C233" t="str">
            <v>MAT1135</v>
          </cell>
          <cell r="D233" t="str">
            <v>Grifería lavaplatos pico cisne tipo piscis de Grival o similar</v>
          </cell>
          <cell r="E233" t="str">
            <v>un</v>
          </cell>
          <cell r="F233">
            <v>49900</v>
          </cell>
          <cell r="G233">
            <v>0</v>
          </cell>
          <cell r="H233">
            <v>49900</v>
          </cell>
        </row>
        <row r="234">
          <cell r="C234" t="str">
            <v>MAT1140</v>
          </cell>
          <cell r="D234" t="str">
            <v>Kit grifería para lavadero sencillo de palanca</v>
          </cell>
          <cell r="E234" t="str">
            <v>un</v>
          </cell>
          <cell r="F234">
            <v>54800</v>
          </cell>
          <cell r="G234">
            <v>0</v>
          </cell>
          <cell r="H234">
            <v>54800</v>
          </cell>
        </row>
        <row r="235">
          <cell r="C235" t="str">
            <v>MAT1145</v>
          </cell>
          <cell r="D235" t="str">
            <v xml:space="preserve">Grifería para lavaplatos sencillo </v>
          </cell>
          <cell r="E235" t="str">
            <v>un</v>
          </cell>
          <cell r="F235">
            <v>59900</v>
          </cell>
          <cell r="G235">
            <v>0</v>
          </cell>
          <cell r="H235">
            <v>59900</v>
          </cell>
        </row>
        <row r="236">
          <cell r="C236" t="str">
            <v>MAT1147</v>
          </cell>
          <cell r="D236" t="str">
            <v>Llave Bocamanguera para lavadero</v>
          </cell>
          <cell r="E236" t="str">
            <v>un</v>
          </cell>
          <cell r="F236">
            <v>34900</v>
          </cell>
          <cell r="G236">
            <v>0</v>
          </cell>
          <cell r="H236">
            <v>34900</v>
          </cell>
        </row>
        <row r="237">
          <cell r="C237" t="str">
            <v>MAT1150</v>
          </cell>
          <cell r="D237" t="str">
            <v>Ladrillo rayado horizontal 10x20x40 de 5,5 kg</v>
          </cell>
          <cell r="E237" t="str">
            <v>un</v>
          </cell>
          <cell r="F237">
            <v>2100</v>
          </cell>
          <cell r="G237">
            <v>0</v>
          </cell>
          <cell r="H237">
            <v>2100</v>
          </cell>
        </row>
        <row r="238">
          <cell r="C238" t="str">
            <v>MAT1155</v>
          </cell>
          <cell r="D238" t="str">
            <v>Ladrillo rayado horizontal 12x20x40</v>
          </cell>
          <cell r="E238" t="str">
            <v>un</v>
          </cell>
          <cell r="F238">
            <v>2950</v>
          </cell>
          <cell r="G238">
            <v>0</v>
          </cell>
          <cell r="H238">
            <v>2950</v>
          </cell>
        </row>
        <row r="239">
          <cell r="C239" t="str">
            <v>MAT1156</v>
          </cell>
          <cell r="D239" t="str">
            <v>Ladrillo rayado horizontal 15x20x40</v>
          </cell>
          <cell r="E239" t="str">
            <v>un</v>
          </cell>
          <cell r="F239">
            <v>3300</v>
          </cell>
          <cell r="G239"/>
          <cell r="H239">
            <v>3300</v>
          </cell>
        </row>
        <row r="240">
          <cell r="C240" t="str">
            <v>MAT1156</v>
          </cell>
          <cell r="D240" t="str">
            <v>BLOQUE BTC  10*15*30 cms</v>
          </cell>
          <cell r="E240" t="str">
            <v>un</v>
          </cell>
          <cell r="F240">
            <v>1382</v>
          </cell>
          <cell r="G240">
            <v>0</v>
          </cell>
          <cell r="H240">
            <v>1382</v>
          </cell>
        </row>
        <row r="241">
          <cell r="C241" t="str">
            <v>MAT1157</v>
          </cell>
          <cell r="D241" t="str">
            <v>Ladrillo perforaciòn vertical 12x20x40 rayado vertical</v>
          </cell>
          <cell r="E241" t="str">
            <v>un</v>
          </cell>
          <cell r="F241">
            <v>1972</v>
          </cell>
          <cell r="G241">
            <v>0</v>
          </cell>
          <cell r="H241">
            <v>1972</v>
          </cell>
        </row>
        <row r="242">
          <cell r="C242" t="str">
            <v>MAT1160</v>
          </cell>
          <cell r="D242" t="str">
            <v>Lavamanos de colgar tipo Acuacer blanco corona o similar</v>
          </cell>
          <cell r="E242" t="str">
            <v>un</v>
          </cell>
          <cell r="F242">
            <v>83900</v>
          </cell>
          <cell r="G242">
            <v>0</v>
          </cell>
          <cell r="H242">
            <v>83900</v>
          </cell>
        </row>
        <row r="243">
          <cell r="C243" t="str">
            <v>MAT1165</v>
          </cell>
          <cell r="D243" t="str">
            <v>Lavadero prefabricado en grano blanco 1,0x0,60m</v>
          </cell>
          <cell r="E243" t="str">
            <v>un</v>
          </cell>
          <cell r="F243">
            <v>297900</v>
          </cell>
          <cell r="G243">
            <v>0</v>
          </cell>
          <cell r="H243">
            <v>297900</v>
          </cell>
        </row>
        <row r="244">
          <cell r="C244" t="str">
            <v>MAT1167</v>
          </cell>
          <cell r="D244" t="str">
            <v>Lavadero prefabricado en grano blanco 0,8*0,6*0,25 m</v>
          </cell>
          <cell r="E244" t="str">
            <v>un</v>
          </cell>
          <cell r="F244">
            <v>229900</v>
          </cell>
          <cell r="G244">
            <v>0</v>
          </cell>
          <cell r="H244">
            <v>229900</v>
          </cell>
        </row>
        <row r="245">
          <cell r="C245" t="str">
            <v>MAT1168</v>
          </cell>
          <cell r="D245" t="str">
            <v>Lavadero prefabricado en grano blanco 0,8*0,6*0,16 m</v>
          </cell>
          <cell r="E245" t="str">
            <v>un</v>
          </cell>
          <cell r="F245">
            <v>187900</v>
          </cell>
          <cell r="G245">
            <v>0</v>
          </cell>
          <cell r="H245">
            <v>187900</v>
          </cell>
        </row>
        <row r="246">
          <cell r="C246" t="str">
            <v>MAT1169</v>
          </cell>
          <cell r="D246" t="str">
            <v>Lavadero prefabricado en grano blanco 0,6*0,5</v>
          </cell>
          <cell r="E246" t="str">
            <v>un</v>
          </cell>
          <cell r="F246">
            <v>115900</v>
          </cell>
          <cell r="G246">
            <v>0</v>
          </cell>
          <cell r="H246">
            <v>115900</v>
          </cell>
        </row>
        <row r="247">
          <cell r="C247" t="str">
            <v>MAT1170</v>
          </cell>
          <cell r="D247" t="str">
            <v>Liston 2" x 2" x 3 m</v>
          </cell>
          <cell r="E247" t="str">
            <v>un</v>
          </cell>
          <cell r="F247">
            <v>6000</v>
          </cell>
          <cell r="G247">
            <v>0</v>
          </cell>
          <cell r="H247">
            <v>6000</v>
          </cell>
        </row>
        <row r="248">
          <cell r="C248" t="str">
            <v>MAT1175</v>
          </cell>
          <cell r="D248" t="str">
            <v>Liston 3"x2" CyC abarco</v>
          </cell>
          <cell r="E248" t="str">
            <v>m</v>
          </cell>
          <cell r="F248">
            <v>10500</v>
          </cell>
          <cell r="G248">
            <v>0</v>
          </cell>
          <cell r="H248">
            <v>10500</v>
          </cell>
        </row>
        <row r="249">
          <cell r="C249" t="str">
            <v>MAT1180</v>
          </cell>
          <cell r="D249" t="str">
            <v>Liston 3"x4" CyC abarco</v>
          </cell>
          <cell r="E249" t="str">
            <v>m</v>
          </cell>
          <cell r="F249">
            <v>49000</v>
          </cell>
          <cell r="G249">
            <v>0</v>
          </cell>
          <cell r="H249">
            <v>49000</v>
          </cell>
        </row>
        <row r="250">
          <cell r="C250" t="str">
            <v>MAT1185</v>
          </cell>
          <cell r="D250" t="str">
            <v>Liston 5 x 2cm x 2.50 m</v>
          </cell>
          <cell r="E250" t="str">
            <v>m</v>
          </cell>
          <cell r="F250">
            <v>5250</v>
          </cell>
          <cell r="G250">
            <v>0</v>
          </cell>
          <cell r="H250">
            <v>5250</v>
          </cell>
        </row>
        <row r="251">
          <cell r="C251" t="str">
            <v>MAT1190</v>
          </cell>
          <cell r="D251" t="str">
            <v>Liston 3"x2" pino pátula</v>
          </cell>
          <cell r="E251" t="str">
            <v>m</v>
          </cell>
          <cell r="F251">
            <v>10150</v>
          </cell>
          <cell r="G251">
            <v>0</v>
          </cell>
          <cell r="H251">
            <v>10150</v>
          </cell>
        </row>
        <row r="252">
          <cell r="C252" t="str">
            <v>MAT1195</v>
          </cell>
          <cell r="D252" t="str">
            <v>Liston 4"x3" pino pátula</v>
          </cell>
          <cell r="E252" t="str">
            <v>m</v>
          </cell>
          <cell r="F252">
            <v>6150</v>
          </cell>
          <cell r="G252">
            <v>0</v>
          </cell>
          <cell r="H252">
            <v>6150</v>
          </cell>
        </row>
        <row r="253">
          <cell r="C253" t="str">
            <v>MAT1200</v>
          </cell>
          <cell r="D253" t="str">
            <v>Liston 4"x4" pino pátula</v>
          </cell>
          <cell r="E253" t="str">
            <v>m</v>
          </cell>
          <cell r="F253">
            <v>8200</v>
          </cell>
          <cell r="G253">
            <v>0</v>
          </cell>
          <cell r="H253">
            <v>8200</v>
          </cell>
        </row>
        <row r="254">
          <cell r="C254" t="str">
            <v>MAT1203</v>
          </cell>
          <cell r="D254" t="str">
            <v>Esparrago ASTM 3/8  con tuerca y arandela, largo 15 cm</v>
          </cell>
          <cell r="E254" t="str">
            <v>un</v>
          </cell>
          <cell r="F254">
            <v>4747</v>
          </cell>
          <cell r="G254">
            <v>0</v>
          </cell>
          <cell r="H254">
            <v>4747</v>
          </cell>
        </row>
        <row r="255">
          <cell r="C255" t="str">
            <v>MAT1204</v>
          </cell>
          <cell r="D255" t="str">
            <v xml:space="preserve">Esparrago ASTM 5/16 con doble tuerca y arandelas, largo 15 cm </v>
          </cell>
          <cell r="E255" t="str">
            <v>un</v>
          </cell>
          <cell r="F255">
            <v>3330</v>
          </cell>
          <cell r="G255">
            <v>0</v>
          </cell>
          <cell r="H255">
            <v>3330</v>
          </cell>
        </row>
        <row r="256">
          <cell r="C256" t="str">
            <v>MAT1205</v>
          </cell>
          <cell r="D256" t="str">
            <v>Tabla  10cmx1,7cm en madera inmunizada</v>
          </cell>
          <cell r="E256" t="str">
            <v>m2</v>
          </cell>
          <cell r="F256">
            <v>68000</v>
          </cell>
          <cell r="G256">
            <v>0</v>
          </cell>
          <cell r="H256">
            <v>68000</v>
          </cell>
        </row>
        <row r="257">
          <cell r="C257" t="str">
            <v>MAT1210</v>
          </cell>
          <cell r="D257" t="str">
            <v>Mesón en acero inoxidable 1.20x0.55</v>
          </cell>
          <cell r="E257" t="str">
            <v>un</v>
          </cell>
          <cell r="F257">
            <v>313233</v>
          </cell>
          <cell r="G257">
            <v>0</v>
          </cell>
          <cell r="H257">
            <v>313233</v>
          </cell>
        </row>
        <row r="258">
          <cell r="C258"/>
          <cell r="D258"/>
          <cell r="E258"/>
          <cell r="F258"/>
          <cell r="G258"/>
          <cell r="H258">
            <v>0</v>
          </cell>
        </row>
        <row r="259">
          <cell r="C259" t="str">
            <v>MAT1211</v>
          </cell>
          <cell r="D259" t="str">
            <v>Mesón en acero inoxidable 1.50x0.52 con quemadores</v>
          </cell>
          <cell r="E259" t="str">
            <v>un</v>
          </cell>
          <cell r="F259">
            <v>664952</v>
          </cell>
          <cell r="G259">
            <v>0</v>
          </cell>
          <cell r="H259">
            <v>664952</v>
          </cell>
        </row>
        <row r="260">
          <cell r="C260"/>
          <cell r="D260"/>
          <cell r="E260"/>
          <cell r="F260"/>
          <cell r="G260"/>
          <cell r="H260"/>
        </row>
        <row r="261">
          <cell r="C261" t="str">
            <v>MAT1213</v>
          </cell>
          <cell r="D261" t="str">
            <v>Sifon Lavaplatos -lavadero + Canastilla</v>
          </cell>
          <cell r="E261" t="str">
            <v>un</v>
          </cell>
          <cell r="F261">
            <v>46900</v>
          </cell>
          <cell r="G261">
            <v>0</v>
          </cell>
          <cell r="H261">
            <v>46900</v>
          </cell>
        </row>
        <row r="262">
          <cell r="C262" t="str">
            <v>MAT1214</v>
          </cell>
          <cell r="D262" t="str">
            <v>Mesón en acero inoxidable 2.00x0.55</v>
          </cell>
          <cell r="E262" t="str">
            <v>un</v>
          </cell>
          <cell r="F262">
            <v>558000</v>
          </cell>
          <cell r="G262">
            <v>0</v>
          </cell>
          <cell r="H262">
            <v>558000</v>
          </cell>
        </row>
        <row r="263">
          <cell r="C263" t="str">
            <v>MAT1215</v>
          </cell>
          <cell r="D263" t="str">
            <v>Nylon 0.3 mm x 3.0 m</v>
          </cell>
          <cell r="E263" t="str">
            <v>un</v>
          </cell>
          <cell r="F263">
            <v>3000</v>
          </cell>
          <cell r="G263">
            <v>0</v>
          </cell>
          <cell r="H263">
            <v>3000</v>
          </cell>
        </row>
        <row r="264">
          <cell r="C264" t="str">
            <v>MAT1220</v>
          </cell>
          <cell r="D264" t="str">
            <v>Papel de lija</v>
          </cell>
          <cell r="E264" t="str">
            <v>un</v>
          </cell>
          <cell r="F264">
            <v>1400</v>
          </cell>
          <cell r="G264">
            <v>0</v>
          </cell>
          <cell r="H264">
            <v>1400</v>
          </cell>
        </row>
        <row r="265">
          <cell r="C265" t="str">
            <v>MAT1225</v>
          </cell>
          <cell r="D265" t="str">
            <v>Piedra de 4" - 6" gavión</v>
          </cell>
          <cell r="E265" t="str">
            <v>m3</v>
          </cell>
          <cell r="F265">
            <v>50000</v>
          </cell>
          <cell r="G265">
            <v>0</v>
          </cell>
          <cell r="H265">
            <v>50000</v>
          </cell>
        </row>
        <row r="266">
          <cell r="C266" t="str">
            <v>MAT1228</v>
          </cell>
          <cell r="D266" t="str">
            <v>Geotextil NT 1600 (rollo de 1,0 m * 50 m)</v>
          </cell>
          <cell r="E266" t="str">
            <v>m2</v>
          </cell>
          <cell r="F266">
            <v>3849</v>
          </cell>
          <cell r="G266">
            <v>0</v>
          </cell>
          <cell r="H266">
            <v>3849</v>
          </cell>
        </row>
        <row r="267">
          <cell r="C267" t="str">
            <v>MAT1230</v>
          </cell>
          <cell r="D267" t="str">
            <v>Piedra de canto redonda 2 a 2.1/2'</v>
          </cell>
          <cell r="E267" t="str">
            <v>m3</v>
          </cell>
          <cell r="F267">
            <v>48000</v>
          </cell>
          <cell r="G267">
            <v>0</v>
          </cell>
          <cell r="H267">
            <v>48000</v>
          </cell>
        </row>
        <row r="268">
          <cell r="C268" t="str">
            <v>MAT1235</v>
          </cell>
          <cell r="D268" t="str">
            <v>Piedra de entresuelo</v>
          </cell>
          <cell r="E268" t="str">
            <v>m3</v>
          </cell>
          <cell r="F268">
            <v>98000</v>
          </cell>
          <cell r="G268">
            <v>0</v>
          </cell>
          <cell r="H268">
            <v>98000</v>
          </cell>
        </row>
        <row r="269">
          <cell r="C269" t="str">
            <v>MAT1240</v>
          </cell>
          <cell r="D269" t="str">
            <v>Pirlán crudo 3 metros 2.0 cm en aluminio</v>
          </cell>
          <cell r="E269" t="str">
            <v>m</v>
          </cell>
          <cell r="F269">
            <v>5100</v>
          </cell>
          <cell r="G269">
            <v>0</v>
          </cell>
          <cell r="H269">
            <v>5100</v>
          </cell>
        </row>
        <row r="270">
          <cell r="C270" t="str">
            <v>MAT1245</v>
          </cell>
          <cell r="D270" t="str">
            <v>Pozuelo en acero inoxidable  de 50x35 cm</v>
          </cell>
          <cell r="E270" t="str">
            <v>un</v>
          </cell>
          <cell r="F270">
            <v>69900</v>
          </cell>
          <cell r="G270">
            <v>0</v>
          </cell>
          <cell r="H270">
            <v>69900</v>
          </cell>
        </row>
        <row r="271">
          <cell r="C271" t="str">
            <v>MAT1250</v>
          </cell>
          <cell r="D271" t="str">
            <v>Puerta en madera - 0.70m x 2.10m - incluye marco</v>
          </cell>
          <cell r="E271" t="str">
            <v>un</v>
          </cell>
          <cell r="F271">
            <v>298300</v>
          </cell>
          <cell r="G271">
            <v>0</v>
          </cell>
          <cell r="H271">
            <v>298300</v>
          </cell>
        </row>
        <row r="272">
          <cell r="C272" t="str">
            <v>MAT1251</v>
          </cell>
          <cell r="D272" t="str">
            <v>Puerta en madera - 0.80m x 2.10m - incluye marco</v>
          </cell>
          <cell r="E272" t="str">
            <v>un</v>
          </cell>
          <cell r="F272">
            <v>343600</v>
          </cell>
          <cell r="G272">
            <v>0</v>
          </cell>
          <cell r="H272">
            <v>343600</v>
          </cell>
        </row>
        <row r="273">
          <cell r="C273" t="str">
            <v>MAT1255</v>
          </cell>
          <cell r="D273" t="str">
            <v>Puerta en madera - 1.00m x 2.10m - incluye marco</v>
          </cell>
          <cell r="E273" t="str">
            <v>un</v>
          </cell>
          <cell r="F273">
            <v>322900</v>
          </cell>
          <cell r="G273">
            <v>0</v>
          </cell>
          <cell r="H273">
            <v>322900</v>
          </cell>
        </row>
        <row r="274">
          <cell r="C274" t="str">
            <v>MAT1256</v>
          </cell>
          <cell r="D274" t="str">
            <v>Puerta en madera - 0.90m x 2.10m - incluye marco</v>
          </cell>
          <cell r="E274" t="str">
            <v>un</v>
          </cell>
          <cell r="F274">
            <v>389000</v>
          </cell>
          <cell r="G274">
            <v>0</v>
          </cell>
          <cell r="H274">
            <v>389000</v>
          </cell>
        </row>
        <row r="275">
          <cell r="C275" t="str">
            <v>MAT1260</v>
          </cell>
          <cell r="D275" t="str">
            <v>Puerta metálica en lamina cal 22 - incluye marco - 0.8m x 2.10m</v>
          </cell>
          <cell r="E275" t="str">
            <v>un</v>
          </cell>
          <cell r="F275">
            <v>448000</v>
          </cell>
          <cell r="G275">
            <v>0</v>
          </cell>
          <cell r="H275">
            <v>448000</v>
          </cell>
        </row>
        <row r="276">
          <cell r="C276" t="str">
            <v>MAT1265</v>
          </cell>
          <cell r="D276" t="str">
            <v>Puerta metálica en lamina cal 20 - incluye marco - 0.9m x 2.10m</v>
          </cell>
          <cell r="E276" t="str">
            <v>un</v>
          </cell>
          <cell r="F276">
            <v>555100</v>
          </cell>
          <cell r="G276">
            <v>0</v>
          </cell>
          <cell r="H276">
            <v>555100</v>
          </cell>
        </row>
        <row r="277">
          <cell r="C277" t="str">
            <v>MAT1266</v>
          </cell>
          <cell r="D277" t="str">
            <v xml:space="preserve">Puerta 0.90x2.10 mts. Lamina Cold Rolled cal 20 </v>
          </cell>
          <cell r="E277" t="str">
            <v>un</v>
          </cell>
          <cell r="F277">
            <v>345263</v>
          </cell>
          <cell r="G277">
            <v>0</v>
          </cell>
          <cell r="H277">
            <v>345263</v>
          </cell>
        </row>
        <row r="278">
          <cell r="C278" t="str">
            <v>MAT1267</v>
          </cell>
          <cell r="D278" t="str">
            <v xml:space="preserve">Puerta 0.70x2.10 mts. Lamina Cold Rolled cal 20 </v>
          </cell>
          <cell r="E278" t="str">
            <v>un</v>
          </cell>
          <cell r="F278">
            <v>298539</v>
          </cell>
          <cell r="G278">
            <v>0</v>
          </cell>
          <cell r="H278">
            <v>298539</v>
          </cell>
        </row>
        <row r="279">
          <cell r="C279" t="str">
            <v>MAT1268</v>
          </cell>
          <cell r="D279" t="str">
            <v>Bisagra para puerta 3"</v>
          </cell>
          <cell r="E279" t="str">
            <v>un</v>
          </cell>
          <cell r="F279">
            <v>6450</v>
          </cell>
          <cell r="G279">
            <v>0</v>
          </cell>
          <cell r="H279">
            <v>6450</v>
          </cell>
        </row>
        <row r="280">
          <cell r="C280" t="str">
            <v>MAT1270</v>
          </cell>
          <cell r="D280" t="str">
            <v>Recebo B-200</v>
          </cell>
          <cell r="E280" t="str">
            <v>m3</v>
          </cell>
          <cell r="F280">
            <v>110000</v>
          </cell>
          <cell r="G280">
            <v>0</v>
          </cell>
          <cell r="H280">
            <v>110000</v>
          </cell>
        </row>
        <row r="281">
          <cell r="C281" t="str">
            <v>MAT1275</v>
          </cell>
          <cell r="D281" t="str">
            <v>Rejilla de piso 2" plástica</v>
          </cell>
          <cell r="E281" t="str">
            <v>un</v>
          </cell>
          <cell r="F281">
            <v>8700</v>
          </cell>
          <cell r="G281">
            <v>0</v>
          </cell>
          <cell r="H281">
            <v>8700</v>
          </cell>
        </row>
        <row r="282">
          <cell r="C282" t="str">
            <v>MAT1280</v>
          </cell>
          <cell r="D282" t="str">
            <v>Saco de fibra-costal</v>
          </cell>
          <cell r="E282" t="str">
            <v>un</v>
          </cell>
          <cell r="F282">
            <v>1400</v>
          </cell>
          <cell r="G282">
            <v>0</v>
          </cell>
          <cell r="H282">
            <v>1400</v>
          </cell>
        </row>
        <row r="283">
          <cell r="C283" t="str">
            <v>MAT1285</v>
          </cell>
          <cell r="D283" t="str">
            <v>Sanitario laguna blanco corona</v>
          </cell>
          <cell r="E283" t="str">
            <v>un</v>
          </cell>
          <cell r="F283">
            <v>171000</v>
          </cell>
          <cell r="G283">
            <v>0</v>
          </cell>
          <cell r="H283">
            <v>171000</v>
          </cell>
        </row>
        <row r="284">
          <cell r="C284" t="str">
            <v>MAT1286</v>
          </cell>
          <cell r="D284" t="str">
            <v>Brida sanitaria</v>
          </cell>
          <cell r="E284" t="str">
            <v>un</v>
          </cell>
          <cell r="F284">
            <v>39900</v>
          </cell>
          <cell r="G284">
            <v>0</v>
          </cell>
          <cell r="H284">
            <v>39900</v>
          </cell>
        </row>
        <row r="285">
          <cell r="C285" t="str">
            <v>MAT1290</v>
          </cell>
          <cell r="D285" t="str">
            <v>Sección completa andamio 1.20x1.50m</v>
          </cell>
          <cell r="E285" t="str">
            <v>día</v>
          </cell>
          <cell r="F285">
            <v>5057</v>
          </cell>
          <cell r="G285">
            <v>0</v>
          </cell>
          <cell r="H285">
            <v>5057</v>
          </cell>
        </row>
        <row r="286">
          <cell r="C286" t="str">
            <v>MAT1291</v>
          </cell>
          <cell r="D286" t="str">
            <v>Andamio Multidireccional Certificado</v>
          </cell>
          <cell r="E286" t="str">
            <v>dia</v>
          </cell>
          <cell r="F286">
            <v>21324</v>
          </cell>
          <cell r="G286">
            <v>0</v>
          </cell>
          <cell r="H286">
            <v>21324</v>
          </cell>
        </row>
        <row r="287">
          <cell r="C287" t="str">
            <v>MAT1295</v>
          </cell>
          <cell r="D287" t="str">
            <v>Tabla madera común 1x8" 3m</v>
          </cell>
          <cell r="E287" t="str">
            <v>un</v>
          </cell>
          <cell r="F287">
            <v>14900</v>
          </cell>
          <cell r="G287">
            <v>0</v>
          </cell>
          <cell r="H287">
            <v>14900</v>
          </cell>
        </row>
        <row r="288">
          <cell r="C288" t="str">
            <v>MAT1296</v>
          </cell>
          <cell r="D288" t="str">
            <v>Larguero en madera de  8 X12 CM de 4,5 COLORADA</v>
          </cell>
          <cell r="E288" t="str">
            <v>ml</v>
          </cell>
          <cell r="F288">
            <v>131000</v>
          </cell>
          <cell r="G288">
            <v>0</v>
          </cell>
          <cell r="H288">
            <v>131000</v>
          </cell>
        </row>
        <row r="289">
          <cell r="C289" t="str">
            <v>MAT1297</v>
          </cell>
          <cell r="D289" t="str">
            <v xml:space="preserve">Larguero en madera de  10 X15 CM de 4 COLORADA </v>
          </cell>
          <cell r="E289" t="str">
            <v>ml</v>
          </cell>
          <cell r="F289">
            <v>122000</v>
          </cell>
          <cell r="G289">
            <v>0</v>
          </cell>
          <cell r="H289">
            <v>122000</v>
          </cell>
        </row>
        <row r="290">
          <cell r="C290" t="str">
            <v>MAT1298</v>
          </cell>
          <cell r="D290" t="str">
            <v>Larguero inmunizado 10x2.5x3</v>
          </cell>
          <cell r="E290" t="str">
            <v>un</v>
          </cell>
          <cell r="F290">
            <v>60000</v>
          </cell>
          <cell r="G290">
            <v>0</v>
          </cell>
          <cell r="H290">
            <v>60000</v>
          </cell>
        </row>
        <row r="291">
          <cell r="C291" t="str">
            <v>MAT1299</v>
          </cell>
          <cell r="D291" t="str">
            <v>Viga en madera de 4"x4"</v>
          </cell>
          <cell r="E291" t="str">
            <v>m</v>
          </cell>
          <cell r="F291">
            <v>35000</v>
          </cell>
          <cell r="G291">
            <v>0</v>
          </cell>
          <cell r="H291">
            <v>35000</v>
          </cell>
        </row>
        <row r="292">
          <cell r="C292" t="str">
            <v>MAT1300</v>
          </cell>
          <cell r="D292" t="str">
            <v>Alfarda en madera de 2" x 4"</v>
          </cell>
          <cell r="E292" t="str">
            <v>m</v>
          </cell>
          <cell r="F292">
            <v>18720</v>
          </cell>
          <cell r="G292">
            <v>0</v>
          </cell>
          <cell r="H292">
            <v>18720</v>
          </cell>
        </row>
        <row r="293">
          <cell r="C293" t="str">
            <v>MAT1301</v>
          </cell>
          <cell r="D293" t="str">
            <v>Larguero en madera de 2" x 2"</v>
          </cell>
          <cell r="E293" t="str">
            <v>m</v>
          </cell>
          <cell r="F293">
            <v>13000</v>
          </cell>
          <cell r="G293">
            <v>0</v>
          </cell>
          <cell r="H293">
            <v>13000</v>
          </cell>
        </row>
        <row r="294">
          <cell r="C294" t="str">
            <v>MAT1302</v>
          </cell>
          <cell r="D294" t="str">
            <v>Viga en madera de 4"x 6"</v>
          </cell>
          <cell r="E294" t="str">
            <v>m</v>
          </cell>
          <cell r="F294">
            <v>26633.333333333332</v>
          </cell>
          <cell r="G294">
            <v>0</v>
          </cell>
          <cell r="H294">
            <v>26633</v>
          </cell>
        </row>
        <row r="295">
          <cell r="C295" t="str">
            <v>MAT1303</v>
          </cell>
          <cell r="D295" t="str">
            <v>Larguero madera común 4cmx8cmx2.80m. Incluye transporte.</v>
          </cell>
          <cell r="E295" t="str">
            <v>un</v>
          </cell>
          <cell r="F295">
            <v>13000</v>
          </cell>
          <cell r="G295">
            <v>0</v>
          </cell>
          <cell r="H295">
            <v>13000</v>
          </cell>
        </row>
        <row r="296">
          <cell r="C296" t="str">
            <v>MAT1304</v>
          </cell>
          <cell r="D296" t="str">
            <v>Correa en madera de 2"X2"</v>
          </cell>
          <cell r="E296" t="str">
            <v>m</v>
          </cell>
          <cell r="F296">
            <v>9000</v>
          </cell>
          <cell r="G296">
            <v>0</v>
          </cell>
          <cell r="H296">
            <v>9000</v>
          </cell>
        </row>
        <row r="297">
          <cell r="C297" t="str">
            <v>MAT1305</v>
          </cell>
          <cell r="D297" t="str">
            <v>Taco metálico largo 1.8-2.8</v>
          </cell>
          <cell r="E297" t="str">
            <v>día</v>
          </cell>
          <cell r="F297">
            <v>238</v>
          </cell>
          <cell r="G297">
            <v>0</v>
          </cell>
          <cell r="H297">
            <v>238</v>
          </cell>
        </row>
        <row r="298">
          <cell r="C298" t="str">
            <v>MAT1306</v>
          </cell>
          <cell r="D298" t="str">
            <v>Taco redondo madera 3" a 4", 4 varas</v>
          </cell>
          <cell r="E298" t="str">
            <v>un</v>
          </cell>
          <cell r="F298">
            <v>4800</v>
          </cell>
          <cell r="G298">
            <v>0</v>
          </cell>
          <cell r="H298">
            <v>4800</v>
          </cell>
        </row>
        <row r="299">
          <cell r="C299" t="str">
            <v>MAT1308</v>
          </cell>
          <cell r="D299" t="str">
            <v>Super T de 19 mm. de 153 x 244 m.</v>
          </cell>
          <cell r="E299" t="str">
            <v>un</v>
          </cell>
          <cell r="F299">
            <v>241982</v>
          </cell>
          <cell r="G299">
            <v>0</v>
          </cell>
          <cell r="H299">
            <v>241982</v>
          </cell>
        </row>
        <row r="300">
          <cell r="C300" t="str">
            <v>MAT1310</v>
          </cell>
          <cell r="D300" t="str">
            <v>Telera 0.90x1.35mts -5 usos</v>
          </cell>
          <cell r="E300" t="str">
            <v>un</v>
          </cell>
          <cell r="F300">
            <v>22500</v>
          </cell>
          <cell r="G300">
            <v>0</v>
          </cell>
          <cell r="H300">
            <v>22500</v>
          </cell>
        </row>
        <row r="301">
          <cell r="C301" t="str">
            <v>MAT1312</v>
          </cell>
          <cell r="D301" t="str">
            <v xml:space="preserve">Telera 0.45x1.35mts </v>
          </cell>
          <cell r="E301" t="str">
            <v>un</v>
          </cell>
          <cell r="F301">
            <v>13000</v>
          </cell>
          <cell r="G301">
            <v>0</v>
          </cell>
          <cell r="H301">
            <v>13000</v>
          </cell>
        </row>
        <row r="302">
          <cell r="C302" t="str">
            <v>MAT1315</v>
          </cell>
          <cell r="D302" t="str">
            <v>Teja de barro</v>
          </cell>
          <cell r="E302" t="str">
            <v>un</v>
          </cell>
          <cell r="F302">
            <v>1150</v>
          </cell>
          <cell r="G302">
            <v>0</v>
          </cell>
          <cell r="H302">
            <v>1150</v>
          </cell>
        </row>
        <row r="303">
          <cell r="C303" t="str">
            <v>MAT1318</v>
          </cell>
          <cell r="D303" t="str">
            <v>Tablilla de 2 * 10 cm cepillada</v>
          </cell>
          <cell r="E303" t="str">
            <v>un</v>
          </cell>
          <cell r="F303">
            <v>6500</v>
          </cell>
          <cell r="G303">
            <v>0</v>
          </cell>
          <cell r="H303">
            <v>6500</v>
          </cell>
        </row>
        <row r="304">
          <cell r="C304" t="str">
            <v>MAT1320</v>
          </cell>
          <cell r="D304" t="str">
            <v>Tornillo expansivo para anclaje al concreto, incluye anclaje.</v>
          </cell>
          <cell r="E304" t="str">
            <v>un</v>
          </cell>
          <cell r="F304">
            <v>4000</v>
          </cell>
          <cell r="G304">
            <v>0</v>
          </cell>
          <cell r="H304">
            <v>4000</v>
          </cell>
        </row>
        <row r="305">
          <cell r="C305" t="str">
            <v>MAT1325</v>
          </cell>
          <cell r="D305" t="str">
            <v>Triturado 1.1/2''-2.1/2''- Incluye Transporte</v>
          </cell>
          <cell r="E305" t="str">
            <v>m3</v>
          </cell>
          <cell r="F305">
            <v>154036</v>
          </cell>
          <cell r="G305">
            <v>0</v>
          </cell>
          <cell r="H305">
            <v>154036</v>
          </cell>
        </row>
        <row r="306">
          <cell r="C306" t="str">
            <v>MAT1328</v>
          </cell>
          <cell r="D306" t="str">
            <v>Triturado 1'' - Incluye Transporte</v>
          </cell>
          <cell r="E306" t="str">
            <v>m3</v>
          </cell>
          <cell r="F306">
            <v>154036</v>
          </cell>
          <cell r="G306">
            <v>0</v>
          </cell>
          <cell r="H306">
            <v>154036</v>
          </cell>
        </row>
        <row r="307">
          <cell r="C307" t="str">
            <v>MAT1330</v>
          </cell>
          <cell r="D307" t="str">
            <v>Triturado 3/4'' -Incluye Transporte</v>
          </cell>
          <cell r="E307" t="str">
            <v>m3</v>
          </cell>
          <cell r="F307">
            <v>154036</v>
          </cell>
          <cell r="G307">
            <v>0</v>
          </cell>
          <cell r="H307">
            <v>154036</v>
          </cell>
        </row>
        <row r="308">
          <cell r="C308" t="str">
            <v>MAT1335</v>
          </cell>
          <cell r="D308" t="str">
            <v>Válvula de cheque - horizontal 1"</v>
          </cell>
          <cell r="E308" t="str">
            <v>un</v>
          </cell>
          <cell r="F308">
            <v>41700</v>
          </cell>
          <cell r="G308">
            <v>0</v>
          </cell>
          <cell r="H308">
            <v>41700</v>
          </cell>
        </row>
        <row r="309">
          <cell r="C309" t="str">
            <v>MAT1340</v>
          </cell>
          <cell r="D309" t="str">
            <v>Válvula compuerta bronce 1/2" RW</v>
          </cell>
          <cell r="E309" t="str">
            <v>un</v>
          </cell>
          <cell r="F309">
            <v>79900</v>
          </cell>
          <cell r="G309">
            <v>0</v>
          </cell>
          <cell r="H309">
            <v>79900</v>
          </cell>
        </row>
        <row r="310">
          <cell r="C310" t="str">
            <v>MAT1345</v>
          </cell>
          <cell r="D310" t="str">
            <v>Válvula de bola tipo h2off - PVC 1/2"</v>
          </cell>
          <cell r="E310" t="str">
            <v>un</v>
          </cell>
          <cell r="F310">
            <v>13571</v>
          </cell>
          <cell r="G310">
            <v>0</v>
          </cell>
          <cell r="H310">
            <v>13571</v>
          </cell>
        </row>
        <row r="311">
          <cell r="C311" t="str">
            <v>MAT1350</v>
          </cell>
          <cell r="D311" t="str">
            <v>Ventana en madera - 1.20m x 1.20m - incluye marco y vidrio</v>
          </cell>
          <cell r="E311" t="str">
            <v>un</v>
          </cell>
          <cell r="F311">
            <v>79900</v>
          </cell>
          <cell r="G311">
            <v>0</v>
          </cell>
          <cell r="H311">
            <v>79900</v>
          </cell>
        </row>
        <row r="312">
          <cell r="C312" t="str">
            <v>MAT1355</v>
          </cell>
          <cell r="D312" t="str">
            <v>Ventana en madera - 1.20m x 1.40m - incluye marco y vidrio</v>
          </cell>
          <cell r="E312" t="str">
            <v>un</v>
          </cell>
          <cell r="F312">
            <v>89900</v>
          </cell>
          <cell r="G312">
            <v>0</v>
          </cell>
          <cell r="H312">
            <v>89900</v>
          </cell>
        </row>
        <row r="313">
          <cell r="C313" t="str">
            <v>MAT1360</v>
          </cell>
          <cell r="D313" t="str">
            <v>Ventana metálica de 1,20 x 1.00m, incluye marco y vidrio de 4mm, con rejilla.</v>
          </cell>
          <cell r="E313" t="str">
            <v>un</v>
          </cell>
          <cell r="F313">
            <v>190900</v>
          </cell>
          <cell r="G313">
            <v>0</v>
          </cell>
          <cell r="H313">
            <v>190900</v>
          </cell>
        </row>
        <row r="314">
          <cell r="C314" t="str">
            <v>MAT1364</v>
          </cell>
          <cell r="D314" t="str">
            <v>Ventana metálica de 1,20 x 1.00m, incluye marco y vidrio de 4mm.</v>
          </cell>
          <cell r="E314" t="str">
            <v>un</v>
          </cell>
          <cell r="F314">
            <v>372136</v>
          </cell>
          <cell r="G314">
            <v>0</v>
          </cell>
          <cell r="H314">
            <v>372136</v>
          </cell>
        </row>
        <row r="315">
          <cell r="C315" t="str">
            <v>MAT1370</v>
          </cell>
          <cell r="D315" t="str">
            <v>Ventana metálica de 1,20 x 1.00m, incluye marco y vidrio de 4mm</v>
          </cell>
          <cell r="E315" t="str">
            <v>un</v>
          </cell>
          <cell r="F315">
            <v>215271</v>
          </cell>
          <cell r="G315">
            <v>0</v>
          </cell>
          <cell r="H315">
            <v>215271</v>
          </cell>
        </row>
        <row r="316">
          <cell r="C316" t="str">
            <v>MAT1371</v>
          </cell>
          <cell r="D316" t="str">
            <v>Ventana vm-1. Ancho 2,42 m, altura 1,10 m. Marcos y paneles corredizos en aluminio anodizados natural con vidrio transparente de 3mm de espesor; con lagrimal en el mismo material</v>
          </cell>
          <cell r="E316" t="str">
            <v>un</v>
          </cell>
          <cell r="F316">
            <v>450000</v>
          </cell>
          <cell r="G316">
            <v>0</v>
          </cell>
          <cell r="H316">
            <v>450000</v>
          </cell>
        </row>
        <row r="317">
          <cell r="C317" t="str">
            <v>MAT1372</v>
          </cell>
          <cell r="D317" t="str">
            <v>Ventana V05. Ancho 0.80 m, altura 0.30 m. Marcos y paneles fijos en aluminio anodizados natural con rejilla metalica tipo "Z"</v>
          </cell>
          <cell r="E317" t="str">
            <v>un</v>
          </cell>
          <cell r="F317">
            <v>149500</v>
          </cell>
          <cell r="G317">
            <v>0</v>
          </cell>
          <cell r="H317">
            <v>149500</v>
          </cell>
        </row>
        <row r="318">
          <cell r="C318" t="str">
            <v>MAT1373</v>
          </cell>
          <cell r="D318" t="str">
            <v>Ventana V06. Ancho 1.20 m, Altura 0,40 m. Marcos y paneles fijos en aluminio anodizados natural con rejilla metalica tipo "Z"</v>
          </cell>
          <cell r="E318" t="str">
            <v>un</v>
          </cell>
          <cell r="F318">
            <v>249500</v>
          </cell>
          <cell r="G318">
            <v>0</v>
          </cell>
          <cell r="H318">
            <v>249500</v>
          </cell>
        </row>
        <row r="319">
          <cell r="C319" t="str">
            <v>MAT1374</v>
          </cell>
          <cell r="D319" t="str">
            <v>Ventana vr-1. Ancho 1,22 m, altura 0,50 m. Marcos y paneles fijos en aluminio anodizados natural con rejilla metálica tipo "z" con lagrimal en el mismo material.</v>
          </cell>
          <cell r="E319" t="str">
            <v>un</v>
          </cell>
          <cell r="F319">
            <v>237000</v>
          </cell>
          <cell r="G319">
            <v>0</v>
          </cell>
          <cell r="H319">
            <v>237000</v>
          </cell>
        </row>
        <row r="320">
          <cell r="C320" t="str">
            <v>MAT1375</v>
          </cell>
          <cell r="D320" t="str">
            <v>Ventana vr-1. Ancho 1,22 m, altura 0,50 m. Marcos y paneles fijos en aluminio anodizados natural con rejilla metálica tipo "z" con lagrimal en el mismo material.</v>
          </cell>
          <cell r="E320" t="str">
            <v>un</v>
          </cell>
          <cell r="F320">
            <v>237000</v>
          </cell>
          <cell r="G320">
            <v>0</v>
          </cell>
          <cell r="H320">
            <v>237000</v>
          </cell>
        </row>
        <row r="321">
          <cell r="C321" t="str">
            <v>MAT1376</v>
          </cell>
          <cell r="D321" t="str">
            <v>Listones de madera reforestada legal inmunizada, ancho de 10 cms</v>
          </cell>
          <cell r="E321" t="str">
            <v>ml</v>
          </cell>
          <cell r="F321">
            <v>9200</v>
          </cell>
          <cell r="G321">
            <v>0</v>
          </cell>
          <cell r="H321">
            <v>9200</v>
          </cell>
        </row>
        <row r="322">
          <cell r="C322" t="str">
            <v>MAT1378</v>
          </cell>
          <cell r="D322" t="str">
            <v>Barniz para madera</v>
          </cell>
          <cell r="E322" t="str">
            <v>gal</v>
          </cell>
          <cell r="F322">
            <v>59700</v>
          </cell>
          <cell r="G322">
            <v>0</v>
          </cell>
          <cell r="H322">
            <v>59700</v>
          </cell>
        </row>
        <row r="323">
          <cell r="C323" t="str">
            <v>MAT1380</v>
          </cell>
          <cell r="D323" t="str">
            <v>Perfil para drywall de 1 1/2 x 1/2</v>
          </cell>
          <cell r="E323" t="str">
            <v>un</v>
          </cell>
          <cell r="F323">
            <v>4305</v>
          </cell>
          <cell r="G323">
            <v>0</v>
          </cell>
          <cell r="H323">
            <v>4305</v>
          </cell>
        </row>
        <row r="324">
          <cell r="C324" t="str">
            <v>MAT1382</v>
          </cell>
          <cell r="D324" t="str">
            <v>Omega Cal 26 x 2,44m</v>
          </cell>
          <cell r="E324" t="str">
            <v>un</v>
          </cell>
          <cell r="F324">
            <v>4500</v>
          </cell>
          <cell r="G324">
            <v>0</v>
          </cell>
          <cell r="H324">
            <v>4500</v>
          </cell>
        </row>
        <row r="325">
          <cell r="C325" t="str">
            <v>MAT1384</v>
          </cell>
          <cell r="D325" t="str">
            <v>Angulo de 3x2cm L=2,4m</v>
          </cell>
          <cell r="E325" t="str">
            <v>ml</v>
          </cell>
          <cell r="F325">
            <v>4515</v>
          </cell>
          <cell r="G325">
            <v>0</v>
          </cell>
          <cell r="H325">
            <v>4515</v>
          </cell>
        </row>
        <row r="326">
          <cell r="C326" t="str">
            <v>MAT1386</v>
          </cell>
          <cell r="D326" t="str">
            <v>Lamina de Drywall de 12.7 mm (1/2") -RH (1.22x 2.44x 12.7 mm)</v>
          </cell>
          <cell r="E326" t="str">
            <v>un</v>
          </cell>
          <cell r="F326">
            <v>76900</v>
          </cell>
          <cell r="G326">
            <v>0</v>
          </cell>
          <cell r="H326">
            <v>76900</v>
          </cell>
        </row>
        <row r="327">
          <cell r="C327" t="str">
            <v>MAT1388</v>
          </cell>
          <cell r="D327" t="str">
            <v>Tornillo de ensamble</v>
          </cell>
          <cell r="E327" t="str">
            <v>un</v>
          </cell>
          <cell r="F327">
            <v>117</v>
          </cell>
          <cell r="G327">
            <v>0</v>
          </cell>
          <cell r="H327">
            <v>117</v>
          </cell>
        </row>
        <row r="328">
          <cell r="C328" t="str">
            <v>MAT1390</v>
          </cell>
          <cell r="D328" t="str">
            <v>Tornillo de ajuste</v>
          </cell>
          <cell r="E328" t="str">
            <v>un</v>
          </cell>
          <cell r="F328">
            <v>217</v>
          </cell>
          <cell r="G328">
            <v>0</v>
          </cell>
          <cell r="H328">
            <v>217</v>
          </cell>
        </row>
        <row r="329">
          <cell r="C329" t="str">
            <v>MAT1392</v>
          </cell>
          <cell r="D329" t="str">
            <v>Cinta malla para Drywall</v>
          </cell>
          <cell r="E329" t="str">
            <v>rollo</v>
          </cell>
          <cell r="F329">
            <v>6195</v>
          </cell>
          <cell r="G329">
            <v>0</v>
          </cell>
          <cell r="H329">
            <v>6195</v>
          </cell>
        </row>
        <row r="330">
          <cell r="C330" t="str">
            <v>MAT1394</v>
          </cell>
          <cell r="D330" t="str">
            <v>Masilla sellante para placas</v>
          </cell>
          <cell r="E330" t="str">
            <v>gal</v>
          </cell>
          <cell r="F330">
            <v>11340</v>
          </cell>
          <cell r="G330">
            <v>0</v>
          </cell>
          <cell r="H330">
            <v>11340</v>
          </cell>
        </row>
        <row r="331">
          <cell r="C331" t="str">
            <v>MAT1395</v>
          </cell>
          <cell r="D331" t="str">
            <v>Igol imprimante</v>
          </cell>
          <cell r="E331" t="str">
            <v>kg</v>
          </cell>
          <cell r="F331">
            <v>27497</v>
          </cell>
          <cell r="G331">
            <v>0</v>
          </cell>
          <cell r="H331">
            <v>27497</v>
          </cell>
        </row>
        <row r="332">
          <cell r="C332" t="str">
            <v>MAT1396</v>
          </cell>
          <cell r="D332" t="str">
            <v>Estuco Pañete</v>
          </cell>
          <cell r="E332" t="str">
            <v>kg</v>
          </cell>
          <cell r="F332">
            <v>1600</v>
          </cell>
          <cell r="G332">
            <v>0</v>
          </cell>
          <cell r="H332">
            <v>1600</v>
          </cell>
        </row>
        <row r="333">
          <cell r="C333" t="str">
            <v>MAT1397</v>
          </cell>
          <cell r="D333" t="str">
            <v>Igol denso x 3,5 kg</v>
          </cell>
          <cell r="E333" t="str">
            <v>kg</v>
          </cell>
          <cell r="F333">
            <v>40733</v>
          </cell>
          <cell r="G333">
            <v>0</v>
          </cell>
          <cell r="H333">
            <v>40733</v>
          </cell>
        </row>
        <row r="334">
          <cell r="C334" t="str">
            <v>MAT1446</v>
          </cell>
          <cell r="D334" t="str">
            <v>Larguero de  10X3,8X250</v>
          </cell>
          <cell r="E334" t="str">
            <v>und</v>
          </cell>
          <cell r="F334">
            <v>40000</v>
          </cell>
          <cell r="G334">
            <v>0</v>
          </cell>
          <cell r="H334">
            <v>40000</v>
          </cell>
        </row>
        <row r="335">
          <cell r="C335" t="str">
            <v>MAT1447</v>
          </cell>
          <cell r="D335" t="str">
            <v>LARGUERO DE 10X3,8X150</v>
          </cell>
          <cell r="E335" t="str">
            <v>und</v>
          </cell>
          <cell r="F335">
            <v>24000</v>
          </cell>
          <cell r="G335">
            <v>0</v>
          </cell>
          <cell r="H335">
            <v>24000</v>
          </cell>
        </row>
        <row r="336">
          <cell r="C336" t="str">
            <v>MAT1449</v>
          </cell>
          <cell r="D336" t="str">
            <v>VIGAS 10X10X300</v>
          </cell>
          <cell r="E336" t="str">
            <v>und</v>
          </cell>
          <cell r="F336">
            <v>88500</v>
          </cell>
          <cell r="G336">
            <v>0</v>
          </cell>
          <cell r="H336">
            <v>88500</v>
          </cell>
        </row>
        <row r="337">
          <cell r="C337" t="str">
            <v>MAT1450</v>
          </cell>
          <cell r="D337" t="str">
            <v>LARGUERO DE 4X4X200</v>
          </cell>
          <cell r="E337" t="str">
            <v>und</v>
          </cell>
          <cell r="F337">
            <v>12600</v>
          </cell>
          <cell r="G337">
            <v>0</v>
          </cell>
          <cell r="H337">
            <v>12600</v>
          </cell>
        </row>
        <row r="338">
          <cell r="C338" t="str">
            <v>MAT1451</v>
          </cell>
          <cell r="D338" t="str">
            <v>LARGUERO DE 10X10X250</v>
          </cell>
          <cell r="E338" t="str">
            <v>und</v>
          </cell>
          <cell r="F338">
            <v>73750</v>
          </cell>
          <cell r="G338"/>
          <cell r="H338"/>
        </row>
        <row r="339">
          <cell r="C339" t="str">
            <v>MAT1452</v>
          </cell>
          <cell r="D339" t="str">
            <v>LARGUERO DE 10X10X300</v>
          </cell>
          <cell r="E339" t="str">
            <v>und</v>
          </cell>
          <cell r="F339">
            <v>88500</v>
          </cell>
          <cell r="G339"/>
          <cell r="H339">
            <v>88500</v>
          </cell>
        </row>
        <row r="340">
          <cell r="C340" t="str">
            <v>MAT1453</v>
          </cell>
          <cell r="D340" t="str">
            <v>LARGUERO DE 4X8X100</v>
          </cell>
          <cell r="E340" t="str">
            <v>und</v>
          </cell>
          <cell r="F340">
            <v>11500</v>
          </cell>
          <cell r="G340">
            <v>0</v>
          </cell>
          <cell r="H340">
            <v>11500</v>
          </cell>
        </row>
        <row r="341">
          <cell r="C341" t="str">
            <v>MAT1454</v>
          </cell>
          <cell r="D341" t="str">
            <v xml:space="preserve">ALFARDA  DE 4X8X250 </v>
          </cell>
          <cell r="E341" t="str">
            <v>und</v>
          </cell>
          <cell r="F341">
            <v>29500</v>
          </cell>
          <cell r="G341"/>
          <cell r="H341">
            <v>29500</v>
          </cell>
        </row>
        <row r="342">
          <cell r="C342" t="str">
            <v>MAT1455</v>
          </cell>
          <cell r="D342" t="str">
            <v>LARGUERO DE 4X8X300</v>
          </cell>
          <cell r="E342" t="str">
            <v>und</v>
          </cell>
          <cell r="F342">
            <v>39000</v>
          </cell>
          <cell r="G342">
            <v>0</v>
          </cell>
          <cell r="H342">
            <v>39000</v>
          </cell>
        </row>
        <row r="343">
          <cell r="C343" t="str">
            <v>MAT1465</v>
          </cell>
          <cell r="D343" t="str">
            <v>LARGUERO DE 4X4X4,0</v>
          </cell>
          <cell r="E343" t="str">
            <v>und</v>
          </cell>
          <cell r="F343">
            <v>26600</v>
          </cell>
          <cell r="G343">
            <v>0</v>
          </cell>
          <cell r="H343">
            <v>26600</v>
          </cell>
        </row>
        <row r="344">
          <cell r="C344" t="str">
            <v>MED0000</v>
          </cell>
          <cell r="D344" t="str">
            <v>ACOMETIDA ACUEDUCTO - ACCESORIOS</v>
          </cell>
          <cell r="E344"/>
          <cell r="F344"/>
          <cell r="G344"/>
          <cell r="H344"/>
        </row>
        <row r="345">
          <cell r="C345" t="str">
            <v>MED1010</v>
          </cell>
          <cell r="D345" t="str">
            <v>Adaptador hembra PF 1/2''</v>
          </cell>
          <cell r="E345" t="str">
            <v>un</v>
          </cell>
          <cell r="F345">
            <v>2631</v>
          </cell>
          <cell r="G345">
            <v>0</v>
          </cell>
          <cell r="H345">
            <v>2631</v>
          </cell>
        </row>
        <row r="346">
          <cell r="C346" t="str">
            <v>MED1020</v>
          </cell>
          <cell r="D346" t="str">
            <v>Adaptador macho PF+UAD 1/2''</v>
          </cell>
          <cell r="E346" t="str">
            <v>un</v>
          </cell>
          <cell r="F346">
            <v>2578</v>
          </cell>
          <cell r="G346">
            <v>0</v>
          </cell>
          <cell r="H346">
            <v>2578</v>
          </cell>
        </row>
        <row r="347">
          <cell r="C347" t="str">
            <v>MED1022</v>
          </cell>
          <cell r="D347" t="str">
            <v>Unión PF+UAD 1/2''</v>
          </cell>
          <cell r="E347" t="str">
            <v>un</v>
          </cell>
          <cell r="F347">
            <v>4525</v>
          </cell>
          <cell r="G347">
            <v>0</v>
          </cell>
          <cell r="H347">
            <v>4525</v>
          </cell>
        </row>
        <row r="348">
          <cell r="C348" t="str">
            <v>MED1025</v>
          </cell>
          <cell r="D348" t="str">
            <v>Codo 90 PF+UAD 1/2''</v>
          </cell>
          <cell r="E348" t="str">
            <v>un</v>
          </cell>
          <cell r="F348">
            <v>3857</v>
          </cell>
          <cell r="G348">
            <v>0</v>
          </cell>
          <cell r="H348">
            <v>3857</v>
          </cell>
        </row>
        <row r="349">
          <cell r="C349" t="str">
            <v>MED1030</v>
          </cell>
          <cell r="D349" t="str">
            <v>Caja para medidor acueducto 1/2"</v>
          </cell>
          <cell r="E349" t="str">
            <v>un</v>
          </cell>
          <cell r="F349">
            <v>47348</v>
          </cell>
          <cell r="G349">
            <v>0</v>
          </cell>
          <cell r="H349">
            <v>47348</v>
          </cell>
        </row>
        <row r="350">
          <cell r="C350" t="str">
            <v>MED1040</v>
          </cell>
          <cell r="D350" t="str">
            <v>Llave de corte de 1/2''</v>
          </cell>
          <cell r="E350" t="str">
            <v>un</v>
          </cell>
          <cell r="F350">
            <v>10000</v>
          </cell>
          <cell r="G350">
            <v>0</v>
          </cell>
          <cell r="H350">
            <v>10000</v>
          </cell>
        </row>
        <row r="351">
          <cell r="C351" t="str">
            <v>MED1050</v>
          </cell>
          <cell r="D351" t="str">
            <v>Llave de paso libre de 1/2''</v>
          </cell>
          <cell r="E351" t="str">
            <v>un</v>
          </cell>
          <cell r="F351">
            <v>25500</v>
          </cell>
          <cell r="G351">
            <v>0</v>
          </cell>
          <cell r="H351">
            <v>25500</v>
          </cell>
        </row>
        <row r="352">
          <cell r="C352" t="str">
            <v>MED1060</v>
          </cell>
          <cell r="D352" t="str">
            <v>Medidor de 1/2" acueducto</v>
          </cell>
          <cell r="E352" t="str">
            <v>un</v>
          </cell>
          <cell r="F352">
            <v>152013</v>
          </cell>
          <cell r="G352">
            <v>0</v>
          </cell>
          <cell r="H352">
            <v>152013</v>
          </cell>
        </row>
        <row r="353">
          <cell r="C353" t="str">
            <v>MED1061</v>
          </cell>
          <cell r="D353" t="str">
            <v>Calibracion de medidor</v>
          </cell>
          <cell r="E353" t="str">
            <v>un</v>
          </cell>
          <cell r="F353">
            <v>30000</v>
          </cell>
          <cell r="G353">
            <v>0</v>
          </cell>
          <cell r="H353">
            <v>30000</v>
          </cell>
        </row>
        <row r="354">
          <cell r="C354" t="str">
            <v>MED1062</v>
          </cell>
          <cell r="D354" t="str">
            <v>Legalizacion de acometida con medidor de acueducto ante EPM</v>
          </cell>
          <cell r="E354" t="str">
            <v>un</v>
          </cell>
          <cell r="F354">
            <v>219104</v>
          </cell>
          <cell r="G354">
            <v>0</v>
          </cell>
          <cell r="H354">
            <v>219104</v>
          </cell>
        </row>
        <row r="355">
          <cell r="C355" t="str">
            <v>MED1070</v>
          </cell>
          <cell r="D355" t="str">
            <v>Tapa metálica 0.20x0.20lam.1/2''</v>
          </cell>
          <cell r="E355" t="str">
            <v>un</v>
          </cell>
          <cell r="F355">
            <v>77720</v>
          </cell>
          <cell r="G355">
            <v>0</v>
          </cell>
          <cell r="H355">
            <v>77720</v>
          </cell>
        </row>
        <row r="356">
          <cell r="C356" t="str">
            <v>MED1080</v>
          </cell>
          <cell r="D356" t="str">
            <v>Tubería PF+UAD 1/2''</v>
          </cell>
          <cell r="E356" t="str">
            <v>m</v>
          </cell>
          <cell r="F356">
            <v>2572</v>
          </cell>
          <cell r="G356">
            <v>0</v>
          </cell>
          <cell r="H356">
            <v>2572</v>
          </cell>
        </row>
        <row r="357">
          <cell r="C357" t="str">
            <v>MEDCAJAV</v>
          </cell>
          <cell r="D357" t="str">
            <v xml:space="preserve">Caja válvula </v>
          </cell>
          <cell r="E357" t="str">
            <v>un</v>
          </cell>
          <cell r="F357">
            <v>101220</v>
          </cell>
          <cell r="G357">
            <v>0</v>
          </cell>
          <cell r="H357">
            <v>101220</v>
          </cell>
        </row>
        <row r="358">
          <cell r="C358"/>
          <cell r="D358"/>
          <cell r="E358"/>
          <cell r="F358"/>
          <cell r="G358"/>
          <cell r="H358"/>
        </row>
        <row r="359">
          <cell r="C359" t="str">
            <v>MO0000</v>
          </cell>
          <cell r="D359" t="str">
            <v>MANO DE OBRA</v>
          </cell>
          <cell r="E359"/>
          <cell r="F359"/>
          <cell r="G359"/>
          <cell r="H359"/>
        </row>
        <row r="360">
          <cell r="C360" t="str">
            <v>MOAYUDA</v>
          </cell>
          <cell r="D360" t="str">
            <v>Mo ayudante entendido</v>
          </cell>
          <cell r="E360" t="str">
            <v>día</v>
          </cell>
          <cell r="F360">
            <v>108149.9408711111</v>
          </cell>
          <cell r="G360"/>
          <cell r="H360">
            <v>108150</v>
          </cell>
        </row>
        <row r="361">
          <cell r="C361" t="str">
            <v>MOAYUDR</v>
          </cell>
          <cell r="D361" t="str">
            <v>Mo ayudante raso</v>
          </cell>
          <cell r="E361" t="str">
            <v>día</v>
          </cell>
          <cell r="F361">
            <v>85284.082977777784</v>
          </cell>
          <cell r="G361"/>
          <cell r="H361">
            <v>85284</v>
          </cell>
        </row>
        <row r="362">
          <cell r="C362" t="str">
            <v>MOCAD1</v>
          </cell>
          <cell r="D362" t="str">
            <v>Mo cadenero 1</v>
          </cell>
          <cell r="E362" t="str">
            <v>día</v>
          </cell>
          <cell r="F362">
            <v>160725.83151111109</v>
          </cell>
          <cell r="G362"/>
          <cell r="H362">
            <v>160726</v>
          </cell>
        </row>
        <row r="363">
          <cell r="C363" t="str">
            <v>MOCAD2</v>
          </cell>
          <cell r="D363" t="str">
            <v>Mo cadenero 2</v>
          </cell>
          <cell r="E363" t="str">
            <v>día</v>
          </cell>
          <cell r="F363">
            <v>85284.082977777784</v>
          </cell>
          <cell r="G363"/>
          <cell r="H363">
            <v>85284</v>
          </cell>
        </row>
        <row r="364">
          <cell r="C364" t="str">
            <v>MOFICIAL</v>
          </cell>
          <cell r="D364" t="str">
            <v>Mo oficial</v>
          </cell>
          <cell r="E364" t="str">
            <v>día</v>
          </cell>
          <cell r="F364">
            <v>160725.83151111109</v>
          </cell>
          <cell r="G364"/>
          <cell r="H364">
            <v>160726</v>
          </cell>
        </row>
        <row r="365">
          <cell r="C365" t="str">
            <v>MOSOLD</v>
          </cell>
          <cell r="D365" t="str">
            <v>Soldador (incluye equipo y ayudante)</v>
          </cell>
          <cell r="E365" t="str">
            <v>día</v>
          </cell>
          <cell r="F365">
            <v>189668.89911111112</v>
          </cell>
          <cell r="G365"/>
          <cell r="H365">
            <v>189669</v>
          </cell>
        </row>
        <row r="366">
          <cell r="C366" t="str">
            <v>MOTOPO</v>
          </cell>
          <cell r="D366" t="str">
            <v>Mo topógrafo</v>
          </cell>
          <cell r="E366" t="str">
            <v>día</v>
          </cell>
          <cell r="F366">
            <v>182158.05759111111</v>
          </cell>
          <cell r="G366"/>
          <cell r="H366">
            <v>182158</v>
          </cell>
        </row>
        <row r="367">
          <cell r="C367" t="str">
            <v>RF0000</v>
          </cell>
          <cell r="D367" t="str">
            <v>REFUERZO</v>
          </cell>
          <cell r="E367"/>
          <cell r="F367"/>
          <cell r="G367"/>
          <cell r="H367"/>
        </row>
        <row r="368">
          <cell r="C368" t="str">
            <v>RF1000</v>
          </cell>
          <cell r="D368" t="str">
            <v>Alambre negro recocido</v>
          </cell>
          <cell r="E368" t="str">
            <v>kg</v>
          </cell>
          <cell r="F368">
            <v>6194</v>
          </cell>
          <cell r="G368">
            <v>0</v>
          </cell>
          <cell r="H368">
            <v>6194</v>
          </cell>
        </row>
        <row r="369">
          <cell r="C369" t="str">
            <v>RF1010</v>
          </cell>
          <cell r="D369" t="str">
            <v>Acero 60.000psi (1/4" - 3/8”) fig.</v>
          </cell>
          <cell r="E369" t="str">
            <v>kg</v>
          </cell>
          <cell r="F369">
            <v>4763</v>
          </cell>
          <cell r="G369">
            <v>0</v>
          </cell>
          <cell r="H369">
            <v>4763</v>
          </cell>
        </row>
        <row r="370">
          <cell r="C370" t="str">
            <v>RF1020</v>
          </cell>
          <cell r="D370" t="str">
            <v>Acero de refuerzo 60.000 psi - figurado</v>
          </cell>
          <cell r="E370" t="str">
            <v>kg</v>
          </cell>
          <cell r="F370">
            <v>4542</v>
          </cell>
          <cell r="G370">
            <v>0</v>
          </cell>
          <cell r="H370">
            <v>4542</v>
          </cell>
        </row>
        <row r="371">
          <cell r="C371" t="str">
            <v>RF1025</v>
          </cell>
          <cell r="D371" t="str">
            <v>Acero 60.000psi (1”) fig.</v>
          </cell>
          <cell r="E371" t="str">
            <v>kg</v>
          </cell>
          <cell r="F371">
            <v>4663</v>
          </cell>
          <cell r="G371">
            <v>0</v>
          </cell>
          <cell r="H371">
            <v>4663</v>
          </cell>
        </row>
        <row r="372">
          <cell r="C372" t="str">
            <v>RF1030</v>
          </cell>
          <cell r="D372" t="str">
            <v>Acero 40.000psi fig.</v>
          </cell>
          <cell r="E372" t="str">
            <v>kg</v>
          </cell>
          <cell r="F372">
            <v>4098</v>
          </cell>
          <cell r="G372">
            <v>0</v>
          </cell>
          <cell r="H372">
            <v>4098</v>
          </cell>
        </row>
        <row r="373">
          <cell r="C373" t="str">
            <v>RF1035</v>
          </cell>
          <cell r="D373" t="str">
            <v>Acero corrugado 60000 psi 5/8 pulg</v>
          </cell>
          <cell r="E373" t="str">
            <v>kg</v>
          </cell>
          <cell r="F373">
            <v>4663</v>
          </cell>
          <cell r="G373">
            <v>0</v>
          </cell>
          <cell r="H373">
            <v>4663</v>
          </cell>
        </row>
        <row r="374">
          <cell r="C374" t="str">
            <v>RF1045</v>
          </cell>
          <cell r="D374" t="str">
            <v>Acero corrugado 60000 psi 3/4 pulg</v>
          </cell>
          <cell r="E374" t="str">
            <v>kg</v>
          </cell>
          <cell r="F374">
            <v>4663</v>
          </cell>
          <cell r="G374">
            <v>0</v>
          </cell>
          <cell r="H374">
            <v>4663</v>
          </cell>
        </row>
        <row r="375">
          <cell r="C375" t="str">
            <v>RF1050</v>
          </cell>
          <cell r="D375" t="str">
            <v>Herraje marco y tapa caja 0.50m x 0.50m</v>
          </cell>
          <cell r="E375" t="str">
            <v>un</v>
          </cell>
          <cell r="F375">
            <v>176000</v>
          </cell>
          <cell r="G375">
            <v>0</v>
          </cell>
          <cell r="H375">
            <v>176000</v>
          </cell>
        </row>
        <row r="376">
          <cell r="C376" t="str">
            <v>RF1060</v>
          </cell>
          <cell r="D376" t="str">
            <v>Herraje tapa Cámara de Inspección. D=0.75m</v>
          </cell>
          <cell r="E376" t="str">
            <v>un</v>
          </cell>
          <cell r="F376">
            <v>81200</v>
          </cell>
          <cell r="G376">
            <v>0</v>
          </cell>
          <cell r="H376">
            <v>81200</v>
          </cell>
        </row>
        <row r="377">
          <cell r="C377" t="str">
            <v>RF1070</v>
          </cell>
          <cell r="D377" t="str">
            <v>Malla electrosoldada D-84 (2,35m x 6m)</v>
          </cell>
          <cell r="E377" t="str">
            <v>un</v>
          </cell>
          <cell r="F377">
            <v>96383</v>
          </cell>
          <cell r="G377">
            <v>0</v>
          </cell>
          <cell r="H377">
            <v>96383</v>
          </cell>
        </row>
        <row r="378">
          <cell r="C378" t="str">
            <v>RF1100</v>
          </cell>
          <cell r="D378" t="str">
            <v>Malla electrosoldada D-106 (2,35m x 6m)</v>
          </cell>
          <cell r="E378" t="str">
            <v>un</v>
          </cell>
          <cell r="F378">
            <v>143381</v>
          </cell>
          <cell r="G378">
            <v>0</v>
          </cell>
          <cell r="H378">
            <v>143381</v>
          </cell>
        </row>
        <row r="379">
          <cell r="C379" t="str">
            <v>RF1110</v>
          </cell>
          <cell r="D379" t="str">
            <v>Malla electrosoldada D-131 (2,35m x 6m)</v>
          </cell>
          <cell r="E379" t="str">
            <v>un</v>
          </cell>
          <cell r="F379">
            <v>127802</v>
          </cell>
          <cell r="G379">
            <v>0</v>
          </cell>
          <cell r="H379">
            <v>127802</v>
          </cell>
        </row>
        <row r="380">
          <cell r="C380" t="str">
            <v>RF1120</v>
          </cell>
          <cell r="D380" t="str">
            <v>Malla electrosoldada D-159 (2,35m x 6m)</v>
          </cell>
          <cell r="E380" t="str">
            <v>un</v>
          </cell>
          <cell r="F380">
            <v>233876</v>
          </cell>
          <cell r="G380">
            <v>0</v>
          </cell>
          <cell r="H380">
            <v>233876</v>
          </cell>
        </row>
        <row r="381">
          <cell r="C381" t="str">
            <v>RF1130</v>
          </cell>
          <cell r="D381" t="str">
            <v>Malla electrosoldada D-188 (2,35m x 6m)</v>
          </cell>
          <cell r="E381" t="str">
            <v>un</v>
          </cell>
          <cell r="F381">
            <v>212252</v>
          </cell>
          <cell r="G381">
            <v>0</v>
          </cell>
          <cell r="H381">
            <v>212252</v>
          </cell>
        </row>
        <row r="382">
          <cell r="C382" t="str">
            <v>RF1140</v>
          </cell>
          <cell r="D382" t="str">
            <v>Malla electrosoldada D-221 (2,35m x 6m)</v>
          </cell>
          <cell r="E382" t="str">
            <v>un</v>
          </cell>
          <cell r="F382">
            <v>215899</v>
          </cell>
          <cell r="G382">
            <v>0</v>
          </cell>
          <cell r="H382">
            <v>215899</v>
          </cell>
        </row>
        <row r="383">
          <cell r="C383" t="str">
            <v>RF1141</v>
          </cell>
          <cell r="D383" t="str">
            <v>Malla electrosoldada U-84 (2,35m x 6m)</v>
          </cell>
          <cell r="E383" t="str">
            <v>un</v>
          </cell>
          <cell r="F383">
            <v>52000</v>
          </cell>
          <cell r="G383">
            <v>0</v>
          </cell>
          <cell r="H383">
            <v>52000</v>
          </cell>
        </row>
        <row r="384">
          <cell r="C384" t="str">
            <v>SS0000</v>
          </cell>
          <cell r="D384" t="str">
            <v>SISTEMA SÉPTICO</v>
          </cell>
          <cell r="E384"/>
          <cell r="F384"/>
          <cell r="G384"/>
          <cell r="H384"/>
        </row>
        <row r="385">
          <cell r="C385" t="str">
            <v>SS1010</v>
          </cell>
          <cell r="D385" t="str">
            <v>Trampa de grasas prefabricada en PEAD de 48*62*52, v=95 litros.</v>
          </cell>
          <cell r="E385" t="str">
            <v>un</v>
          </cell>
          <cell r="F385">
            <v>229900</v>
          </cell>
          <cell r="G385">
            <v>0</v>
          </cell>
          <cell r="H385">
            <v>229900</v>
          </cell>
        </row>
        <row r="386">
          <cell r="C386" t="str">
            <v>SS1025</v>
          </cell>
          <cell r="D386" t="str">
            <v>Trampa de grasas prefabricada en polietileno de 68 * 56 cm, v=105 litros.</v>
          </cell>
          <cell r="E386" t="str">
            <v>un</v>
          </cell>
          <cell r="F386">
            <v>129900</v>
          </cell>
          <cell r="G386">
            <v>0</v>
          </cell>
          <cell r="H386">
            <v>129900</v>
          </cell>
        </row>
        <row r="387">
          <cell r="C387" t="str">
            <v>SS1030</v>
          </cell>
          <cell r="D387" t="str">
            <v>Trampa de grasa en PEAD 250 litros</v>
          </cell>
          <cell r="E387" t="str">
            <v>un</v>
          </cell>
          <cell r="F387">
            <v>179900</v>
          </cell>
          <cell r="G387">
            <v>0</v>
          </cell>
          <cell r="H387">
            <v>179900</v>
          </cell>
        </row>
        <row r="388">
          <cell r="C388" t="str">
            <v>SS1040</v>
          </cell>
          <cell r="D388" t="str">
            <v>Tanque séptico prefabricado en PEAD, v=1000 litros.</v>
          </cell>
          <cell r="E388" t="str">
            <v>un</v>
          </cell>
          <cell r="F388">
            <v>519000</v>
          </cell>
          <cell r="G388">
            <v>0</v>
          </cell>
          <cell r="H388">
            <v>519000</v>
          </cell>
        </row>
        <row r="389">
          <cell r="C389" t="str">
            <v>SS1050</v>
          </cell>
          <cell r="D389" t="str">
            <v>Tanque séptico prefabricado en PEAD, v=1000 litros.</v>
          </cell>
          <cell r="E389" t="str">
            <v>un</v>
          </cell>
          <cell r="F389">
            <v>589000</v>
          </cell>
          <cell r="G389">
            <v>0</v>
          </cell>
          <cell r="H389">
            <v>589000</v>
          </cell>
        </row>
        <row r="390">
          <cell r="C390" t="str">
            <v>SS1060</v>
          </cell>
          <cell r="D390" t="str">
            <v>Filtro anaerobio (fafa) prefabricado en PRFV, v=1000 litros.</v>
          </cell>
          <cell r="E390" t="str">
            <v>un</v>
          </cell>
          <cell r="F390">
            <v>875900</v>
          </cell>
          <cell r="G390">
            <v>0</v>
          </cell>
          <cell r="H390">
            <v>875900</v>
          </cell>
        </row>
        <row r="391">
          <cell r="C391" t="str">
            <v>SS1070</v>
          </cell>
          <cell r="D391" t="str">
            <v>Filtro anaerobio (fafa) prefabricado en PRFV, v=1000 litros.</v>
          </cell>
          <cell r="E391" t="str">
            <v>un</v>
          </cell>
          <cell r="F391">
            <v>869900</v>
          </cell>
          <cell r="G391">
            <v>0</v>
          </cell>
          <cell r="H391">
            <v>869900</v>
          </cell>
        </row>
        <row r="392">
          <cell r="C392" t="str">
            <v>SS1080</v>
          </cell>
          <cell r="D392" t="str">
            <v>Kit séptico pe - trampa de grasa 250 lt, tanque 1000 lt, fafa 1000 lt</v>
          </cell>
          <cell r="E392" t="str">
            <v>un</v>
          </cell>
          <cell r="F392">
            <v>1899900</v>
          </cell>
          <cell r="G392">
            <v>0</v>
          </cell>
          <cell r="H392">
            <v>1899900</v>
          </cell>
        </row>
        <row r="393">
          <cell r="C393" t="str">
            <v>SS1085</v>
          </cell>
          <cell r="D393" t="str">
            <v>Kit séptico pe - trampa de grasa 250 lt, tanque 500 lt, fafa 500 lt</v>
          </cell>
          <cell r="E393" t="str">
            <v>un</v>
          </cell>
          <cell r="F393">
            <v>614900</v>
          </cell>
          <cell r="G393">
            <v>0</v>
          </cell>
          <cell r="H393">
            <v>614900</v>
          </cell>
        </row>
        <row r="394">
          <cell r="C394" t="str">
            <v>SS1086</v>
          </cell>
          <cell r="D394" t="str">
            <v>Tanque séptico Integrado 5000 lt</v>
          </cell>
          <cell r="E394" t="str">
            <v>un</v>
          </cell>
          <cell r="F394">
            <v>7568400</v>
          </cell>
          <cell r="G394">
            <v>0</v>
          </cell>
          <cell r="H394">
            <v>7568400</v>
          </cell>
        </row>
        <row r="395">
          <cell r="C395" t="str">
            <v>SS1090</v>
          </cell>
          <cell r="D395" t="str">
            <v>Tubería perforada (filtro) 3"</v>
          </cell>
          <cell r="E395" t="str">
            <v>m</v>
          </cell>
          <cell r="F395">
            <v>13412</v>
          </cell>
          <cell r="G395">
            <v>0</v>
          </cell>
          <cell r="H395">
            <v>13412</v>
          </cell>
        </row>
        <row r="396">
          <cell r="C396" t="str">
            <v>TB1000</v>
          </cell>
          <cell r="D396" t="str">
            <v>TUBERÍA EN PVCP - ACCESORIOS</v>
          </cell>
          <cell r="E396"/>
          <cell r="F396"/>
          <cell r="G396"/>
          <cell r="H396"/>
        </row>
        <row r="397">
          <cell r="C397" t="str">
            <v>TB1110</v>
          </cell>
          <cell r="D397" t="str">
            <v>Adaptador hembra PVC 1/2''</v>
          </cell>
          <cell r="E397" t="str">
            <v>un</v>
          </cell>
          <cell r="F397">
            <v>672</v>
          </cell>
          <cell r="G397">
            <v>0</v>
          </cell>
          <cell r="H397">
            <v>672</v>
          </cell>
        </row>
        <row r="398">
          <cell r="C398" t="str">
            <v>TB1115</v>
          </cell>
          <cell r="D398" t="str">
            <v>Adaptador hembra PVC 3/4''</v>
          </cell>
          <cell r="E398" t="str">
            <v>un</v>
          </cell>
          <cell r="F398">
            <v>933</v>
          </cell>
          <cell r="G398">
            <v>0</v>
          </cell>
          <cell r="H398">
            <v>933</v>
          </cell>
        </row>
        <row r="399">
          <cell r="C399" t="str">
            <v>TB1120</v>
          </cell>
          <cell r="D399" t="str">
            <v>Adaptador hembra PVC 1''</v>
          </cell>
          <cell r="E399" t="str">
            <v>un</v>
          </cell>
          <cell r="F399">
            <v>2081</v>
          </cell>
          <cell r="G399">
            <v>0</v>
          </cell>
          <cell r="H399">
            <v>2081</v>
          </cell>
        </row>
        <row r="400">
          <cell r="C400" t="str">
            <v>TB1125</v>
          </cell>
          <cell r="D400" t="str">
            <v>Adaptador hembra PVC 1 1/2''</v>
          </cell>
          <cell r="E400" t="str">
            <v>un</v>
          </cell>
          <cell r="F400">
            <v>5748</v>
          </cell>
          <cell r="G400">
            <v>0</v>
          </cell>
          <cell r="H400">
            <v>5748</v>
          </cell>
        </row>
        <row r="401">
          <cell r="C401" t="str">
            <v>TB1130</v>
          </cell>
          <cell r="D401" t="str">
            <v>Adaptador hembra PVC 1 1/4''</v>
          </cell>
          <cell r="E401" t="str">
            <v>un</v>
          </cell>
          <cell r="F401">
            <v>3400</v>
          </cell>
          <cell r="G401">
            <v>0</v>
          </cell>
          <cell r="H401">
            <v>3400</v>
          </cell>
        </row>
        <row r="402">
          <cell r="C402" t="str">
            <v>TB1135</v>
          </cell>
          <cell r="D402" t="str">
            <v>Adaptador hembra PVC 2''</v>
          </cell>
          <cell r="E402" t="str">
            <v>un</v>
          </cell>
          <cell r="F402">
            <v>10235</v>
          </cell>
          <cell r="G402">
            <v>0</v>
          </cell>
          <cell r="H402">
            <v>10235</v>
          </cell>
        </row>
        <row r="403">
          <cell r="C403" t="str">
            <v>TB1140</v>
          </cell>
          <cell r="D403" t="str">
            <v>Adaptador macho PVC 1/2''</v>
          </cell>
          <cell r="E403" t="str">
            <v>un</v>
          </cell>
          <cell r="F403">
            <v>594</v>
          </cell>
          <cell r="G403">
            <v>0</v>
          </cell>
          <cell r="H403">
            <v>594</v>
          </cell>
        </row>
        <row r="404">
          <cell r="C404" t="str">
            <v>TB1145</v>
          </cell>
          <cell r="D404" t="str">
            <v>Adaptador macho PVC 3/4''</v>
          </cell>
          <cell r="E404" t="str">
            <v>un</v>
          </cell>
          <cell r="F404">
            <v>832</v>
          </cell>
          <cell r="G404">
            <v>0</v>
          </cell>
          <cell r="H404">
            <v>832</v>
          </cell>
        </row>
        <row r="405">
          <cell r="C405" t="str">
            <v>TB1150</v>
          </cell>
          <cell r="D405" t="str">
            <v>Adaptador macho PVC 1''</v>
          </cell>
          <cell r="E405" t="str">
            <v>un</v>
          </cell>
          <cell r="F405">
            <v>1738</v>
          </cell>
          <cell r="G405">
            <v>0</v>
          </cell>
          <cell r="H405">
            <v>1738</v>
          </cell>
        </row>
        <row r="406">
          <cell r="C406" t="str">
            <v>TB1155</v>
          </cell>
          <cell r="D406" t="str">
            <v>Adaptador macho PVC 1 1/2''</v>
          </cell>
          <cell r="E406" t="str">
            <v>un</v>
          </cell>
          <cell r="F406">
            <v>4282</v>
          </cell>
          <cell r="G406">
            <v>0</v>
          </cell>
          <cell r="H406">
            <v>4282</v>
          </cell>
        </row>
        <row r="407">
          <cell r="C407" t="str">
            <v>TB1160</v>
          </cell>
          <cell r="D407" t="str">
            <v>Adaptador macho PVC 1 1/4''</v>
          </cell>
          <cell r="E407" t="str">
            <v>un</v>
          </cell>
          <cell r="F407">
            <v>3656</v>
          </cell>
          <cell r="G407">
            <v>0</v>
          </cell>
          <cell r="H407">
            <v>3656</v>
          </cell>
        </row>
        <row r="408">
          <cell r="C408" t="str">
            <v>TB1165</v>
          </cell>
          <cell r="D408" t="str">
            <v>Adaptador macho PVC 2''</v>
          </cell>
          <cell r="E408" t="str">
            <v>un</v>
          </cell>
          <cell r="F408">
            <v>6119</v>
          </cell>
          <cell r="G408">
            <v>0</v>
          </cell>
          <cell r="H408">
            <v>6119</v>
          </cell>
        </row>
        <row r="409">
          <cell r="C409" t="str">
            <v>TB1170</v>
          </cell>
          <cell r="D409" t="str">
            <v>Buje soldado PVC-p 1'' a 3/4"</v>
          </cell>
          <cell r="E409" t="str">
            <v>un</v>
          </cell>
          <cell r="F409">
            <v>1283</v>
          </cell>
          <cell r="G409">
            <v>0</v>
          </cell>
          <cell r="H409">
            <v>1283</v>
          </cell>
        </row>
        <row r="410">
          <cell r="C410" t="str">
            <v>TB1175</v>
          </cell>
          <cell r="D410" t="str">
            <v>Buje soldado PVC-p 1" a 1/2''</v>
          </cell>
          <cell r="E410" t="str">
            <v>un</v>
          </cell>
          <cell r="F410">
            <v>1283</v>
          </cell>
          <cell r="G410">
            <v>0</v>
          </cell>
          <cell r="H410">
            <v>1283</v>
          </cell>
        </row>
        <row r="411">
          <cell r="C411" t="str">
            <v>TB1180</v>
          </cell>
          <cell r="D411" t="str">
            <v>Buje soldado PVC-p 2'' a 1"</v>
          </cell>
          <cell r="E411" t="str">
            <v>un</v>
          </cell>
          <cell r="F411">
            <v>5819</v>
          </cell>
          <cell r="G411">
            <v>0</v>
          </cell>
          <cell r="H411">
            <v>5819</v>
          </cell>
        </row>
        <row r="412">
          <cell r="C412" t="str">
            <v>TB1185</v>
          </cell>
          <cell r="D412" t="str">
            <v>Buje soldado PVC-p 2'' a 3/4"</v>
          </cell>
          <cell r="E412" t="str">
            <v>un</v>
          </cell>
          <cell r="F412">
            <v>5819</v>
          </cell>
          <cell r="G412">
            <v>0</v>
          </cell>
          <cell r="H412">
            <v>5819</v>
          </cell>
        </row>
        <row r="413">
          <cell r="C413" t="str">
            <v>TB1190</v>
          </cell>
          <cell r="D413" t="str">
            <v>Buje soldado PVC-p 2" a 1/2''</v>
          </cell>
          <cell r="E413" t="str">
            <v>un</v>
          </cell>
          <cell r="F413">
            <v>5819</v>
          </cell>
          <cell r="G413">
            <v>0</v>
          </cell>
          <cell r="H413">
            <v>5819</v>
          </cell>
        </row>
        <row r="414">
          <cell r="C414" t="str">
            <v>TB1195</v>
          </cell>
          <cell r="D414" t="str">
            <v>Buje soldado PVC-p 3'' a 2"</v>
          </cell>
          <cell r="E414" t="str">
            <v>un</v>
          </cell>
          <cell r="F414">
            <v>24670</v>
          </cell>
          <cell r="G414">
            <v>0</v>
          </cell>
          <cell r="H414">
            <v>24670</v>
          </cell>
        </row>
        <row r="415">
          <cell r="C415" t="str">
            <v>TB1200</v>
          </cell>
          <cell r="D415" t="str">
            <v>Buje soldado PVC-p 3/4" a 1/2"</v>
          </cell>
          <cell r="E415" t="str">
            <v>un</v>
          </cell>
          <cell r="F415">
            <v>645</v>
          </cell>
          <cell r="G415">
            <v>0</v>
          </cell>
          <cell r="H415">
            <v>645</v>
          </cell>
        </row>
        <row r="416">
          <cell r="C416" t="str">
            <v>TB1201</v>
          </cell>
          <cell r="D416" t="str">
            <v>Cinta Teflon -10 m</v>
          </cell>
          <cell r="E416" t="str">
            <v>rollo</v>
          </cell>
          <cell r="F416">
            <v>2900</v>
          </cell>
          <cell r="G416">
            <v>0</v>
          </cell>
          <cell r="H416">
            <v>2900</v>
          </cell>
        </row>
        <row r="417">
          <cell r="C417" t="str">
            <v>TB1205</v>
          </cell>
          <cell r="D417" t="str">
            <v>Codo PVC-p 90° 13 mm (1/2")</v>
          </cell>
          <cell r="E417" t="str">
            <v>un</v>
          </cell>
          <cell r="F417">
            <v>863</v>
          </cell>
          <cell r="G417">
            <v>0</v>
          </cell>
          <cell r="H417">
            <v>863</v>
          </cell>
        </row>
        <row r="418">
          <cell r="C418" t="str">
            <v>TB1210</v>
          </cell>
          <cell r="D418" t="str">
            <v>Codo PVC-p 90° 19 mm (3/4")</v>
          </cell>
          <cell r="E418" t="str">
            <v>un</v>
          </cell>
          <cell r="F418">
            <v>1225</v>
          </cell>
          <cell r="G418">
            <v>0</v>
          </cell>
          <cell r="H418">
            <v>1225</v>
          </cell>
        </row>
        <row r="419">
          <cell r="C419" t="str">
            <v>TB1215</v>
          </cell>
          <cell r="D419" t="str">
            <v>Codo PVC-p 90° 25 mm (1")</v>
          </cell>
          <cell r="E419" t="str">
            <v>un</v>
          </cell>
          <cell r="F419">
            <v>2500</v>
          </cell>
          <cell r="G419">
            <v>0</v>
          </cell>
          <cell r="H419">
            <v>2500</v>
          </cell>
        </row>
        <row r="420">
          <cell r="C420" t="str">
            <v>TB1220</v>
          </cell>
          <cell r="D420" t="str">
            <v>Codo PVC-p 90° 38 mm (1 1/2")</v>
          </cell>
          <cell r="E420" t="str">
            <v>un</v>
          </cell>
          <cell r="F420">
            <v>8800</v>
          </cell>
          <cell r="G420">
            <v>0</v>
          </cell>
          <cell r="H420">
            <v>8800</v>
          </cell>
        </row>
        <row r="421">
          <cell r="C421" t="str">
            <v>TB1225</v>
          </cell>
          <cell r="D421" t="str">
            <v>Codo PVC-p 90° 50 mm (2")</v>
          </cell>
          <cell r="E421" t="str">
            <v>un</v>
          </cell>
          <cell r="F421">
            <v>12250</v>
          </cell>
          <cell r="G421">
            <v>0</v>
          </cell>
          <cell r="H421">
            <v>12250</v>
          </cell>
        </row>
        <row r="422">
          <cell r="C422" t="str">
            <v>TB1230</v>
          </cell>
          <cell r="D422" t="str">
            <v>Codo PVC-p 45° 13 mm (1/2")</v>
          </cell>
          <cell r="E422" t="str">
            <v>un</v>
          </cell>
          <cell r="F422">
            <v>1100</v>
          </cell>
          <cell r="G422">
            <v>0</v>
          </cell>
          <cell r="H422">
            <v>1100</v>
          </cell>
        </row>
        <row r="423">
          <cell r="C423" t="str">
            <v>TB1235</v>
          </cell>
          <cell r="D423" t="str">
            <v>Codo PVC-p 45° 19 mm (3/4")</v>
          </cell>
          <cell r="E423" t="str">
            <v>un</v>
          </cell>
          <cell r="F423">
            <v>1758</v>
          </cell>
          <cell r="G423">
            <v>0</v>
          </cell>
          <cell r="H423">
            <v>1758</v>
          </cell>
        </row>
        <row r="424">
          <cell r="C424" t="str">
            <v>TB1240</v>
          </cell>
          <cell r="D424" t="str">
            <v>Codo PVC-p 45° 25 mm (1")</v>
          </cell>
          <cell r="E424" t="str">
            <v>un</v>
          </cell>
          <cell r="F424">
            <v>3348</v>
          </cell>
          <cell r="G424">
            <v>0</v>
          </cell>
          <cell r="H424">
            <v>3348</v>
          </cell>
        </row>
        <row r="425">
          <cell r="C425" t="str">
            <v>TB1245</v>
          </cell>
          <cell r="D425" t="str">
            <v>Codo PVC-p 45° 38 mm (1 1/2")</v>
          </cell>
          <cell r="E425" t="str">
            <v>un</v>
          </cell>
          <cell r="F425">
            <v>8115</v>
          </cell>
          <cell r="G425">
            <v>0</v>
          </cell>
          <cell r="H425">
            <v>8115</v>
          </cell>
        </row>
        <row r="426">
          <cell r="C426" t="str">
            <v>TB1250</v>
          </cell>
          <cell r="D426" t="str">
            <v>Codo PVC-p 45° 50 mm (2")</v>
          </cell>
          <cell r="E426" t="str">
            <v>un</v>
          </cell>
          <cell r="F426">
            <v>13421</v>
          </cell>
          <cell r="G426">
            <v>0</v>
          </cell>
          <cell r="H426">
            <v>13421</v>
          </cell>
        </row>
        <row r="427">
          <cell r="C427" t="str">
            <v>TB1255</v>
          </cell>
          <cell r="D427" t="str">
            <v>Collar de derivación a 1/2" para PVC ø 2" (5o mm)</v>
          </cell>
          <cell r="E427" t="str">
            <v>un</v>
          </cell>
          <cell r="F427">
            <v>59028</v>
          </cell>
          <cell r="G427">
            <v>0</v>
          </cell>
          <cell r="H427">
            <v>59028</v>
          </cell>
        </row>
        <row r="428">
          <cell r="C428" t="str">
            <v>TB1260</v>
          </cell>
          <cell r="D428" t="str">
            <v>Collar de derivación a 1/2" para PVC ø 3" (75mm)</v>
          </cell>
          <cell r="E428" t="str">
            <v>un</v>
          </cell>
          <cell r="F428">
            <v>19799</v>
          </cell>
          <cell r="G428">
            <v>0</v>
          </cell>
          <cell r="H428">
            <v>19799</v>
          </cell>
        </row>
        <row r="429">
          <cell r="C429" t="str">
            <v>TB1265</v>
          </cell>
          <cell r="D429" t="str">
            <v>Collar de derivación a 1/2" para PVC ø 4" (100 mm)</v>
          </cell>
          <cell r="E429" t="str">
            <v>un</v>
          </cell>
          <cell r="F429">
            <v>22460</v>
          </cell>
          <cell r="G429">
            <v>0</v>
          </cell>
          <cell r="H429">
            <v>22460</v>
          </cell>
        </row>
        <row r="430">
          <cell r="C430" t="str">
            <v>TB1270</v>
          </cell>
          <cell r="D430" t="str">
            <v>Collar de derivación a 3/4" para PVC ø 2" (5o mm)</v>
          </cell>
          <cell r="E430" t="str">
            <v>un</v>
          </cell>
          <cell r="F430">
            <v>8702</v>
          </cell>
          <cell r="G430">
            <v>0</v>
          </cell>
          <cell r="H430">
            <v>8702</v>
          </cell>
        </row>
        <row r="431">
          <cell r="C431" t="str">
            <v>TB1275</v>
          </cell>
          <cell r="D431" t="str">
            <v>Collar de derivación a 3/4" para PVC ø 3" (75mm)</v>
          </cell>
          <cell r="E431" t="str">
            <v>un</v>
          </cell>
          <cell r="F431">
            <v>17405</v>
          </cell>
          <cell r="G431">
            <v>0</v>
          </cell>
          <cell r="H431">
            <v>17405</v>
          </cell>
        </row>
        <row r="432">
          <cell r="C432" t="str">
            <v>TB1280</v>
          </cell>
          <cell r="D432" t="str">
            <v>Collar de derivación a 3/4" para PVC ø 4" (100 mm)</v>
          </cell>
          <cell r="E432" t="str">
            <v>un</v>
          </cell>
          <cell r="F432">
            <v>21354</v>
          </cell>
          <cell r="G432">
            <v>0</v>
          </cell>
          <cell r="H432">
            <v>21354</v>
          </cell>
        </row>
        <row r="433">
          <cell r="C433" t="str">
            <v>TB1285</v>
          </cell>
          <cell r="D433" t="str">
            <v>Collar de derivación a 1" para PVC ø 3" (75mm)</v>
          </cell>
          <cell r="E433" t="str">
            <v>un</v>
          </cell>
          <cell r="F433">
            <v>32260</v>
          </cell>
          <cell r="G433">
            <v>0</v>
          </cell>
          <cell r="H433">
            <v>32260</v>
          </cell>
        </row>
        <row r="434">
          <cell r="C434" t="str">
            <v>TB1290</v>
          </cell>
          <cell r="D434" t="str">
            <v>Collar de derivación a 1" para PVC ø 4" (100 mm)</v>
          </cell>
          <cell r="E434" t="str">
            <v>un</v>
          </cell>
          <cell r="F434">
            <v>40623</v>
          </cell>
          <cell r="G434">
            <v>0</v>
          </cell>
          <cell r="H434">
            <v>40623</v>
          </cell>
        </row>
        <row r="435">
          <cell r="C435" t="str">
            <v>TB1291</v>
          </cell>
          <cell r="D435" t="str">
            <v>Llave de corte universal de 1/2" (50 mm)</v>
          </cell>
          <cell r="E435" t="str">
            <v>un</v>
          </cell>
          <cell r="F435">
            <v>30000</v>
          </cell>
          <cell r="G435">
            <v>0</v>
          </cell>
          <cell r="H435">
            <v>30000</v>
          </cell>
        </row>
        <row r="436">
          <cell r="C436" t="str">
            <v>TB1295</v>
          </cell>
          <cell r="D436" t="str">
            <v>Tapón soldado PVC-p 13 mm (1/2")</v>
          </cell>
          <cell r="E436" t="str">
            <v>un</v>
          </cell>
          <cell r="F436">
            <v>492</v>
          </cell>
          <cell r="G436">
            <v>0</v>
          </cell>
          <cell r="H436">
            <v>492</v>
          </cell>
        </row>
        <row r="437">
          <cell r="C437" t="str">
            <v>TB1300</v>
          </cell>
          <cell r="D437" t="str">
            <v>Tapón soldado PVC-p 90° 19 mm (3/4")</v>
          </cell>
          <cell r="E437" t="str">
            <v>un</v>
          </cell>
          <cell r="F437">
            <v>761</v>
          </cell>
          <cell r="G437">
            <v>0</v>
          </cell>
          <cell r="H437">
            <v>761</v>
          </cell>
        </row>
        <row r="438">
          <cell r="C438" t="str">
            <v>TB1305</v>
          </cell>
          <cell r="D438" t="str">
            <v>Tapón soldado PVC-p 90° 25 mm (1")</v>
          </cell>
          <cell r="E438" t="str">
            <v>un</v>
          </cell>
          <cell r="F438">
            <v>1275</v>
          </cell>
          <cell r="G438">
            <v>0</v>
          </cell>
          <cell r="H438">
            <v>1275</v>
          </cell>
        </row>
        <row r="439">
          <cell r="C439" t="str">
            <v>TB1310</v>
          </cell>
          <cell r="D439" t="str">
            <v>Tapón soldado PVC-p 90° 38 mm (1 1/2")</v>
          </cell>
          <cell r="E439" t="str">
            <v>un</v>
          </cell>
          <cell r="F439">
            <v>3997</v>
          </cell>
          <cell r="G439">
            <v>0</v>
          </cell>
          <cell r="H439">
            <v>3997</v>
          </cell>
        </row>
        <row r="440">
          <cell r="C440" t="str">
            <v>TB1315</v>
          </cell>
          <cell r="D440" t="str">
            <v>Tapón PVC-p el ø 2" (5o mm)</v>
          </cell>
          <cell r="E440" t="str">
            <v>un</v>
          </cell>
          <cell r="F440">
            <v>6352</v>
          </cell>
          <cell r="G440">
            <v>0</v>
          </cell>
          <cell r="H440">
            <v>6352</v>
          </cell>
        </row>
        <row r="441">
          <cell r="C441" t="str">
            <v>TB1320</v>
          </cell>
          <cell r="D441" t="str">
            <v>Tapón PVC-p el ø 3" (75mm)</v>
          </cell>
          <cell r="E441" t="str">
            <v>un</v>
          </cell>
          <cell r="F441">
            <v>24300</v>
          </cell>
          <cell r="G441">
            <v>0</v>
          </cell>
          <cell r="H441">
            <v>24300</v>
          </cell>
        </row>
        <row r="442">
          <cell r="C442" t="str">
            <v>TB1325</v>
          </cell>
          <cell r="D442" t="str">
            <v>Tapón PVC-p el ø 4" (100 mm)</v>
          </cell>
          <cell r="E442" t="str">
            <v>un</v>
          </cell>
          <cell r="F442">
            <v>44153</v>
          </cell>
          <cell r="G442">
            <v>0</v>
          </cell>
          <cell r="H442">
            <v>44153</v>
          </cell>
        </row>
        <row r="443">
          <cell r="C443" t="str">
            <v>TB1330</v>
          </cell>
          <cell r="D443" t="str">
            <v>Tee PVC-p 13 mm (1/2")</v>
          </cell>
          <cell r="E443" t="str">
            <v>un</v>
          </cell>
          <cell r="F443">
            <v>1136</v>
          </cell>
          <cell r="G443">
            <v>0</v>
          </cell>
          <cell r="H443">
            <v>1136</v>
          </cell>
        </row>
        <row r="444">
          <cell r="C444" t="str">
            <v>TB1335</v>
          </cell>
          <cell r="D444" t="str">
            <v>Tee PVC-p 19 mm (3/4")</v>
          </cell>
          <cell r="E444" t="str">
            <v>un</v>
          </cell>
          <cell r="F444">
            <v>1748</v>
          </cell>
          <cell r="G444">
            <v>0</v>
          </cell>
          <cell r="H444">
            <v>1748</v>
          </cell>
        </row>
        <row r="445">
          <cell r="C445" t="str">
            <v>TB1340</v>
          </cell>
          <cell r="D445" t="str">
            <v>Tee PVC-p 25 mm (1")</v>
          </cell>
          <cell r="E445" t="str">
            <v>un</v>
          </cell>
          <cell r="F445">
            <v>3400</v>
          </cell>
          <cell r="G445">
            <v>0</v>
          </cell>
          <cell r="H445">
            <v>3400</v>
          </cell>
        </row>
        <row r="446">
          <cell r="C446" t="str">
            <v>TB1345</v>
          </cell>
          <cell r="D446" t="str">
            <v>Tee PVC-p 38 mm (1 1/2")</v>
          </cell>
          <cell r="E446" t="str">
            <v>un</v>
          </cell>
          <cell r="F446">
            <v>9829</v>
          </cell>
          <cell r="G446">
            <v>0</v>
          </cell>
          <cell r="H446">
            <v>9829</v>
          </cell>
        </row>
        <row r="447">
          <cell r="C447" t="str">
            <v>TB1350</v>
          </cell>
          <cell r="D447" t="str">
            <v>Tee PVC-p 50 mm (2")</v>
          </cell>
          <cell r="E447" t="str">
            <v>un</v>
          </cell>
          <cell r="F447">
            <v>15651</v>
          </cell>
          <cell r="G447">
            <v>0</v>
          </cell>
          <cell r="H447">
            <v>15651</v>
          </cell>
        </row>
        <row r="448">
          <cell r="C448" t="str">
            <v>TB1355</v>
          </cell>
          <cell r="D448" t="str">
            <v>Tee PVC-p 63 mm (2 1/2")</v>
          </cell>
          <cell r="E448" t="str">
            <v>un</v>
          </cell>
          <cell r="F448">
            <v>37124</v>
          </cell>
          <cell r="G448">
            <v>0</v>
          </cell>
          <cell r="H448">
            <v>37124</v>
          </cell>
        </row>
        <row r="449">
          <cell r="C449" t="str">
            <v>TB1360</v>
          </cell>
          <cell r="D449" t="str">
            <v>Tee PVC-p 75 mm (3")</v>
          </cell>
          <cell r="E449" t="str">
            <v>un</v>
          </cell>
          <cell r="F449">
            <v>59024</v>
          </cell>
          <cell r="G449">
            <v>0</v>
          </cell>
          <cell r="H449">
            <v>59024</v>
          </cell>
        </row>
        <row r="450">
          <cell r="C450" t="str">
            <v>TB1362</v>
          </cell>
          <cell r="D450" t="str">
            <v>Tubería PVC-p rde-9 1/2" (13mm)</v>
          </cell>
          <cell r="E450" t="str">
            <v>m</v>
          </cell>
          <cell r="F450">
            <v>5205</v>
          </cell>
          <cell r="G450">
            <v>0</v>
          </cell>
          <cell r="H450">
            <v>5205</v>
          </cell>
        </row>
        <row r="451">
          <cell r="C451" t="str">
            <v>TB1363</v>
          </cell>
          <cell r="D451" t="str">
            <v xml:space="preserve">Tubería PVC-p rde-11 3/4" </v>
          </cell>
          <cell r="E451" t="str">
            <v>m</v>
          </cell>
          <cell r="F451">
            <v>6929</v>
          </cell>
          <cell r="G451">
            <v>0</v>
          </cell>
          <cell r="H451">
            <v>6929</v>
          </cell>
        </row>
        <row r="452">
          <cell r="C452" t="str">
            <v>TB1365</v>
          </cell>
          <cell r="D452" t="str">
            <v>Tubería PVC-p rde-13.5 1/2" (13mm)</v>
          </cell>
          <cell r="E452" t="str">
            <v>m</v>
          </cell>
          <cell r="F452">
            <v>3713</v>
          </cell>
          <cell r="G452">
            <v>0</v>
          </cell>
          <cell r="H452">
            <v>3713</v>
          </cell>
        </row>
        <row r="453">
          <cell r="C453" t="str">
            <v>TB1370</v>
          </cell>
          <cell r="D453" t="str">
            <v>Tubería PVC-p rde-21 3/4" (19mm)</v>
          </cell>
          <cell r="E453" t="str">
            <v>m</v>
          </cell>
          <cell r="F453">
            <v>3553</v>
          </cell>
          <cell r="G453">
            <v>0</v>
          </cell>
          <cell r="H453">
            <v>3553</v>
          </cell>
        </row>
        <row r="454">
          <cell r="C454" t="str">
            <v>TB1375</v>
          </cell>
          <cell r="D454" t="str">
            <v>Tubería PVC-p rde-21 1" (25mm)</v>
          </cell>
          <cell r="E454" t="str">
            <v>m</v>
          </cell>
          <cell r="F454">
            <v>4986</v>
          </cell>
          <cell r="G454">
            <v>0</v>
          </cell>
          <cell r="H454">
            <v>4986</v>
          </cell>
        </row>
        <row r="455">
          <cell r="C455" t="str">
            <v>TB1380</v>
          </cell>
          <cell r="D455" t="str">
            <v>Tubería PVC-p rde-21 1-1/2" (39mm)</v>
          </cell>
          <cell r="E455" t="str">
            <v>m</v>
          </cell>
          <cell r="F455">
            <v>11728</v>
          </cell>
          <cell r="G455">
            <v>0</v>
          </cell>
          <cell r="H455">
            <v>11728</v>
          </cell>
        </row>
        <row r="456">
          <cell r="C456" t="str">
            <v>TB1385</v>
          </cell>
          <cell r="D456" t="str">
            <v>Tubería PVC-p rde-21 2'' 50mm</v>
          </cell>
          <cell r="E456" t="str">
            <v>m</v>
          </cell>
          <cell r="F456">
            <v>17986</v>
          </cell>
          <cell r="G456">
            <v>0</v>
          </cell>
          <cell r="H456">
            <v>17986</v>
          </cell>
        </row>
        <row r="457">
          <cell r="C457" t="str">
            <v>TB1390</v>
          </cell>
          <cell r="D457" t="str">
            <v>Tubería PVC-p rde-21 2.5'' 63mm</v>
          </cell>
          <cell r="E457" t="str">
            <v>m</v>
          </cell>
          <cell r="F457">
            <v>29149</v>
          </cell>
          <cell r="G457">
            <v>0</v>
          </cell>
          <cell r="H457">
            <v>29149</v>
          </cell>
        </row>
        <row r="458">
          <cell r="C458" t="str">
            <v>TB1395</v>
          </cell>
          <cell r="D458" t="str">
            <v>Tubería PVC-p rde-21 3'' 75mm</v>
          </cell>
          <cell r="E458" t="str">
            <v>m</v>
          </cell>
          <cell r="F458">
            <v>52394</v>
          </cell>
          <cell r="G458">
            <v>0</v>
          </cell>
          <cell r="H458">
            <v>52394</v>
          </cell>
        </row>
        <row r="459">
          <cell r="C459" t="str">
            <v>TB1400</v>
          </cell>
          <cell r="D459" t="str">
            <v>Unión acople universal ø 2" (57 mm a 70mm)</v>
          </cell>
          <cell r="E459" t="str">
            <v>un</v>
          </cell>
          <cell r="F459">
            <v>39274</v>
          </cell>
          <cell r="G459">
            <v>0</v>
          </cell>
          <cell r="H459">
            <v>39274</v>
          </cell>
        </row>
        <row r="460">
          <cell r="C460" t="str">
            <v>TB1405</v>
          </cell>
          <cell r="D460" t="str">
            <v>Unión acople universal ø 3" aluminio bomba (85mm a 103mm)</v>
          </cell>
          <cell r="E460" t="str">
            <v>un</v>
          </cell>
          <cell r="F460">
            <v>108900</v>
          </cell>
          <cell r="G460">
            <v>0</v>
          </cell>
          <cell r="H460">
            <v>108900</v>
          </cell>
        </row>
        <row r="461">
          <cell r="C461" t="str">
            <v>TB1410</v>
          </cell>
          <cell r="D461" t="str">
            <v>Unión acople universal ø 4" (110mm a 128mm)</v>
          </cell>
          <cell r="E461" t="str">
            <v>un</v>
          </cell>
          <cell r="F461">
            <v>78880</v>
          </cell>
          <cell r="G461">
            <v>0</v>
          </cell>
          <cell r="H461">
            <v>78880</v>
          </cell>
        </row>
        <row r="462">
          <cell r="C462" t="str">
            <v>TB1415</v>
          </cell>
          <cell r="D462" t="str">
            <v>Unión PVC-p 13 mm (1/2")</v>
          </cell>
          <cell r="E462" t="str">
            <v>un</v>
          </cell>
          <cell r="F462">
            <v>551</v>
          </cell>
          <cell r="G462">
            <v>0</v>
          </cell>
          <cell r="H462">
            <v>551</v>
          </cell>
        </row>
        <row r="463">
          <cell r="C463" t="str">
            <v>TB1420</v>
          </cell>
          <cell r="D463" t="str">
            <v>Unión PVC-p 19 mm (3/4")</v>
          </cell>
          <cell r="E463" t="str">
            <v>un</v>
          </cell>
          <cell r="F463">
            <v>672</v>
          </cell>
          <cell r="G463">
            <v>0</v>
          </cell>
          <cell r="H463">
            <v>672</v>
          </cell>
        </row>
        <row r="464">
          <cell r="C464" t="str">
            <v>TB1425</v>
          </cell>
          <cell r="D464" t="str">
            <v>Unión PVC-p 25 mm (1")</v>
          </cell>
          <cell r="E464" t="str">
            <v>un</v>
          </cell>
          <cell r="F464">
            <v>1300</v>
          </cell>
          <cell r="G464">
            <v>0</v>
          </cell>
          <cell r="H464">
            <v>1300</v>
          </cell>
        </row>
        <row r="465">
          <cell r="C465" t="str">
            <v>TB1430</v>
          </cell>
          <cell r="D465" t="str">
            <v>Unión PVC-p 38 mm (1 1/2")</v>
          </cell>
          <cell r="E465" t="str">
            <v>un</v>
          </cell>
          <cell r="F465">
            <v>3230</v>
          </cell>
          <cell r="G465">
            <v>0</v>
          </cell>
          <cell r="H465">
            <v>3230</v>
          </cell>
        </row>
        <row r="466">
          <cell r="C466" t="str">
            <v>TB1435</v>
          </cell>
          <cell r="D466" t="str">
            <v>Unión PVC-p 50 mm (2")</v>
          </cell>
          <cell r="E466" t="str">
            <v>un</v>
          </cell>
          <cell r="F466">
            <v>5200</v>
          </cell>
          <cell r="G466">
            <v>0</v>
          </cell>
          <cell r="H466">
            <v>5200</v>
          </cell>
        </row>
        <row r="467">
          <cell r="C467" t="str">
            <v>TB1436</v>
          </cell>
          <cell r="D467" t="str">
            <v>Bacterias para pozo séptico (Vol= 1 galón)</v>
          </cell>
          <cell r="E467" t="str">
            <v>gl</v>
          </cell>
          <cell r="F467">
            <v>75000</v>
          </cell>
          <cell r="G467">
            <v>0</v>
          </cell>
          <cell r="H467">
            <v>75000</v>
          </cell>
        </row>
        <row r="468">
          <cell r="C468" t="str">
            <v>TB2000</v>
          </cell>
          <cell r="D468" t="str">
            <v>TUBERÍA ALCANTARILLADO - TIPO NOVAFOR - PVCS - ACCESORIOS</v>
          </cell>
          <cell r="E468"/>
          <cell r="F468"/>
          <cell r="G468"/>
          <cell r="H468"/>
        </row>
        <row r="469">
          <cell r="C469" t="str">
            <v>TB2110</v>
          </cell>
          <cell r="D469" t="str">
            <v>Abrazadera ti 2" (50 mm)</v>
          </cell>
          <cell r="E469" t="str">
            <v>un</v>
          </cell>
          <cell r="F469">
            <v>2900</v>
          </cell>
          <cell r="G469">
            <v>0</v>
          </cell>
          <cell r="H469">
            <v>2900</v>
          </cell>
        </row>
        <row r="470">
          <cell r="C470" t="str">
            <v>TB2115</v>
          </cell>
          <cell r="D470" t="str">
            <v>Abrazadera ti 3" (75 mm)</v>
          </cell>
          <cell r="E470" t="str">
            <v>un</v>
          </cell>
          <cell r="F470">
            <v>3500</v>
          </cell>
          <cell r="G470">
            <v>0</v>
          </cell>
          <cell r="H470">
            <v>3500</v>
          </cell>
        </row>
        <row r="471">
          <cell r="C471" t="str">
            <v>TB2120</v>
          </cell>
          <cell r="D471" t="str">
            <v>Adaptador de limpieza PVCs 2" (50 mm)</v>
          </cell>
          <cell r="E471" t="str">
            <v>un</v>
          </cell>
          <cell r="F471">
            <v>7158</v>
          </cell>
          <cell r="G471">
            <v>0</v>
          </cell>
          <cell r="H471">
            <v>7158</v>
          </cell>
        </row>
        <row r="472">
          <cell r="C472" t="str">
            <v>TB2125</v>
          </cell>
          <cell r="D472" t="str">
            <v>Adaptador de limpieza PVCs 3" (75 mm)</v>
          </cell>
          <cell r="E472" t="str">
            <v>un</v>
          </cell>
          <cell r="F472">
            <v>15397</v>
          </cell>
          <cell r="G472">
            <v>0</v>
          </cell>
          <cell r="H472">
            <v>15397</v>
          </cell>
        </row>
        <row r="473">
          <cell r="C473" t="str">
            <v>TB2130</v>
          </cell>
          <cell r="D473" t="str">
            <v>Adaptador de limpieza PVCs 4" (100 mm)</v>
          </cell>
          <cell r="E473" t="str">
            <v>un</v>
          </cell>
          <cell r="F473">
            <v>22683</v>
          </cell>
          <cell r="G473">
            <v>0</v>
          </cell>
          <cell r="H473">
            <v>22683</v>
          </cell>
        </row>
        <row r="474">
          <cell r="C474" t="str">
            <v>TB2135</v>
          </cell>
          <cell r="D474" t="str">
            <v>Adaptador de limpieza PVCs 6" (150 mm)</v>
          </cell>
          <cell r="E474" t="str">
            <v>un</v>
          </cell>
          <cell r="F474">
            <v>59583</v>
          </cell>
          <cell r="G474">
            <v>0</v>
          </cell>
          <cell r="H474">
            <v>59583</v>
          </cell>
        </row>
        <row r="475">
          <cell r="C475" t="str">
            <v>TB2138</v>
          </cell>
          <cell r="D475" t="str">
            <v>Buje soldado PVCs 3"x2"</v>
          </cell>
          <cell r="E475" t="str">
            <v>un</v>
          </cell>
          <cell r="F475">
            <v>7531</v>
          </cell>
          <cell r="G475"/>
          <cell r="H475">
            <v>7531</v>
          </cell>
        </row>
        <row r="476">
          <cell r="C476" t="str">
            <v>TB2139</v>
          </cell>
          <cell r="D476" t="str">
            <v xml:space="preserve">Buje soldado PVC-S de 2 X 1 1/2" </v>
          </cell>
          <cell r="E476" t="str">
            <v>un</v>
          </cell>
          <cell r="F476">
            <v>3469</v>
          </cell>
          <cell r="G476">
            <v>0</v>
          </cell>
          <cell r="H476">
            <v>3469</v>
          </cell>
        </row>
        <row r="477">
          <cell r="C477" t="str">
            <v>TB2140</v>
          </cell>
          <cell r="D477" t="str">
            <v>Buje soldado PVCs 4"x2"</v>
          </cell>
          <cell r="E477" t="str">
            <v>un</v>
          </cell>
          <cell r="F477">
            <v>13267</v>
          </cell>
          <cell r="G477">
            <v>0</v>
          </cell>
          <cell r="H477">
            <v>13267</v>
          </cell>
        </row>
        <row r="478">
          <cell r="C478" t="str">
            <v>TB2145</v>
          </cell>
          <cell r="D478" t="str">
            <v>Codo PVCs 22.5° -1/16 CxC 2" (50 mm)</v>
          </cell>
          <cell r="E478" t="str">
            <v>un</v>
          </cell>
          <cell r="F478">
            <v>4000</v>
          </cell>
          <cell r="G478">
            <v>0</v>
          </cell>
          <cell r="H478">
            <v>4000</v>
          </cell>
        </row>
        <row r="479">
          <cell r="C479" t="str">
            <v>TB2150</v>
          </cell>
          <cell r="D479" t="str">
            <v>Codo PVCs 22.5° -1/16 CxC 3" (75 mm)</v>
          </cell>
          <cell r="E479" t="str">
            <v>un</v>
          </cell>
          <cell r="F479">
            <v>9200</v>
          </cell>
          <cell r="G479">
            <v>0</v>
          </cell>
          <cell r="H479">
            <v>9200</v>
          </cell>
        </row>
        <row r="480">
          <cell r="C480" t="str">
            <v>TB2155</v>
          </cell>
          <cell r="D480" t="str">
            <v>Codo PVCs 22.5° -1/16 CxC 4" (100 mm)</v>
          </cell>
          <cell r="E480" t="str">
            <v>un</v>
          </cell>
          <cell r="F480">
            <v>14915</v>
          </cell>
          <cell r="G480">
            <v>0</v>
          </cell>
          <cell r="H480">
            <v>14915</v>
          </cell>
        </row>
        <row r="481">
          <cell r="C481" t="str">
            <v>TB2160</v>
          </cell>
          <cell r="D481" t="str">
            <v>Codo PVCs 22.5° -1/16 CxC 6" (150 mm)</v>
          </cell>
          <cell r="E481" t="str">
            <v>un</v>
          </cell>
          <cell r="F481">
            <v>144661</v>
          </cell>
          <cell r="G481">
            <v>0</v>
          </cell>
          <cell r="H481">
            <v>144661</v>
          </cell>
        </row>
        <row r="482">
          <cell r="C482" t="str">
            <v>TB2165</v>
          </cell>
          <cell r="D482" t="str">
            <v>Codo PVCs 45° -1/8 CxC 1 1/2" (39 mm)</v>
          </cell>
          <cell r="E482" t="str">
            <v>un</v>
          </cell>
          <cell r="F482">
            <v>3379</v>
          </cell>
          <cell r="G482">
            <v>0</v>
          </cell>
          <cell r="H482">
            <v>3379</v>
          </cell>
        </row>
        <row r="483">
          <cell r="C483" t="str">
            <v>TB2170</v>
          </cell>
          <cell r="D483" t="str">
            <v>Codo PVCs 45° -1/8 CxC 2" (50 mm)</v>
          </cell>
          <cell r="E483" t="str">
            <v>un</v>
          </cell>
          <cell r="F483">
            <v>5308</v>
          </cell>
          <cell r="G483">
            <v>0</v>
          </cell>
          <cell r="H483">
            <v>5308</v>
          </cell>
        </row>
        <row r="484">
          <cell r="C484" t="str">
            <v>TB2175</v>
          </cell>
          <cell r="D484" t="str">
            <v>Codo PVCs 45° -1/8 CxC 3" (75 mm)</v>
          </cell>
          <cell r="E484" t="str">
            <v>un</v>
          </cell>
          <cell r="F484">
            <v>11408</v>
          </cell>
          <cell r="G484">
            <v>0</v>
          </cell>
          <cell r="H484">
            <v>11408</v>
          </cell>
        </row>
        <row r="485">
          <cell r="C485" t="str">
            <v>TB2180</v>
          </cell>
          <cell r="D485" t="str">
            <v>Codo PVCs 45° -1/8 CxC 4" (100 mm)</v>
          </cell>
          <cell r="E485" t="str">
            <v>un</v>
          </cell>
          <cell r="F485">
            <v>20092</v>
          </cell>
          <cell r="G485">
            <v>0</v>
          </cell>
          <cell r="H485">
            <v>20092</v>
          </cell>
        </row>
        <row r="486">
          <cell r="C486" t="str">
            <v>TB2185</v>
          </cell>
          <cell r="D486" t="str">
            <v>Codo PVCs 45° -1/8 CxC 6" (150 mm)</v>
          </cell>
          <cell r="E486" t="str">
            <v>un</v>
          </cell>
          <cell r="F486">
            <v>56424</v>
          </cell>
          <cell r="G486">
            <v>0</v>
          </cell>
          <cell r="H486">
            <v>56424</v>
          </cell>
        </row>
        <row r="487">
          <cell r="C487" t="str">
            <v>TB2190</v>
          </cell>
          <cell r="D487" t="str">
            <v>Codo PVCs 45° -1/8 CxE 1 1/2" (39 mm)</v>
          </cell>
          <cell r="E487" t="str">
            <v>un</v>
          </cell>
          <cell r="F487">
            <v>3379</v>
          </cell>
          <cell r="G487">
            <v>0</v>
          </cell>
          <cell r="H487">
            <v>3379</v>
          </cell>
        </row>
        <row r="488">
          <cell r="C488" t="str">
            <v>TB2195</v>
          </cell>
          <cell r="D488" t="str">
            <v>Codo PVCs 45° -1/8 CxE 2" (50 mm)</v>
          </cell>
          <cell r="E488" t="str">
            <v>un</v>
          </cell>
          <cell r="F488">
            <v>4100</v>
          </cell>
          <cell r="G488">
            <v>0</v>
          </cell>
          <cell r="H488">
            <v>4100</v>
          </cell>
        </row>
        <row r="489">
          <cell r="C489" t="str">
            <v>TB2200</v>
          </cell>
          <cell r="D489" t="str">
            <v>Codo PVCs 45° -1/8 CxE 3" (75 mm)</v>
          </cell>
          <cell r="E489" t="str">
            <v>un</v>
          </cell>
          <cell r="F489">
            <v>8810</v>
          </cell>
          <cell r="G489">
            <v>0</v>
          </cell>
          <cell r="H489">
            <v>8810</v>
          </cell>
        </row>
        <row r="490">
          <cell r="C490" t="str">
            <v>TB2205</v>
          </cell>
          <cell r="D490" t="str">
            <v>Codo PVCs 45° -1/8 CxE 4" (100 mm)</v>
          </cell>
          <cell r="E490" t="str">
            <v>un</v>
          </cell>
          <cell r="F490">
            <v>17375</v>
          </cell>
          <cell r="G490">
            <v>0</v>
          </cell>
          <cell r="H490">
            <v>17375</v>
          </cell>
        </row>
        <row r="491">
          <cell r="C491" t="str">
            <v>TB2210</v>
          </cell>
          <cell r="D491" t="str">
            <v>Codo PVCs 45° -1/8 CxE 6" (150 mm)</v>
          </cell>
          <cell r="E491" t="str">
            <v>un</v>
          </cell>
          <cell r="F491">
            <v>56424</v>
          </cell>
          <cell r="G491">
            <v>0</v>
          </cell>
          <cell r="H491">
            <v>56424</v>
          </cell>
        </row>
        <row r="492">
          <cell r="C492" t="str">
            <v>TB2215</v>
          </cell>
          <cell r="D492" t="str">
            <v>Codo PVCs 90° -1/4 CxC 1 1/2" (39 mm)</v>
          </cell>
          <cell r="E492" t="str">
            <v>un</v>
          </cell>
          <cell r="F492">
            <v>3400</v>
          </cell>
          <cell r="G492">
            <v>0</v>
          </cell>
          <cell r="H492">
            <v>3400</v>
          </cell>
        </row>
        <row r="493">
          <cell r="C493" t="str">
            <v>TB2220</v>
          </cell>
          <cell r="D493" t="str">
            <v>Codo PVCs 90° -1/4 CxC 2" (50 mm)</v>
          </cell>
          <cell r="E493" t="str">
            <v>un</v>
          </cell>
          <cell r="F493">
            <v>4434</v>
          </cell>
          <cell r="G493">
            <v>0</v>
          </cell>
          <cell r="H493">
            <v>4434</v>
          </cell>
        </row>
        <row r="494">
          <cell r="C494" t="str">
            <v>TB2225</v>
          </cell>
          <cell r="D494" t="str">
            <v>Codo PVCs 90° -1/4 CxC 3" (75 mm)</v>
          </cell>
          <cell r="E494" t="str">
            <v>un</v>
          </cell>
          <cell r="F494">
            <v>8430</v>
          </cell>
          <cell r="G494">
            <v>0</v>
          </cell>
          <cell r="H494">
            <v>8430</v>
          </cell>
        </row>
        <row r="495">
          <cell r="C495" t="str">
            <v>TB2230</v>
          </cell>
          <cell r="D495" t="str">
            <v>Codo PVCs 90° -1/4 CxC 4" (100 mm)</v>
          </cell>
          <cell r="E495" t="str">
            <v>un</v>
          </cell>
          <cell r="F495">
            <v>14720</v>
          </cell>
          <cell r="G495">
            <v>0</v>
          </cell>
          <cell r="H495">
            <v>14720</v>
          </cell>
        </row>
        <row r="496">
          <cell r="C496" t="str">
            <v>TB2235</v>
          </cell>
          <cell r="D496" t="str">
            <v>Codo PVCs 90° -1/4 CxC 6" (150 mm)</v>
          </cell>
          <cell r="E496" t="str">
            <v>un</v>
          </cell>
          <cell r="F496">
            <v>116739</v>
          </cell>
          <cell r="G496">
            <v>0</v>
          </cell>
          <cell r="H496">
            <v>116739</v>
          </cell>
        </row>
        <row r="497">
          <cell r="C497" t="str">
            <v>TB2240</v>
          </cell>
          <cell r="D497" t="str">
            <v>Codo PVCs 90° -1/4 CxE 1 1/2" (39 mm)</v>
          </cell>
          <cell r="E497" t="str">
            <v>un</v>
          </cell>
          <cell r="F497">
            <v>3569</v>
          </cell>
          <cell r="G497">
            <v>0</v>
          </cell>
          <cell r="H497">
            <v>3569</v>
          </cell>
        </row>
        <row r="498">
          <cell r="C498" t="str">
            <v>TB2245</v>
          </cell>
          <cell r="D498" t="str">
            <v>Codo PVCs 90° -1/4 CxE 2" (50 mm)</v>
          </cell>
          <cell r="E498" t="str">
            <v>un</v>
          </cell>
          <cell r="F498">
            <v>4224</v>
          </cell>
          <cell r="G498">
            <v>0</v>
          </cell>
          <cell r="H498">
            <v>4224</v>
          </cell>
        </row>
        <row r="499">
          <cell r="C499" t="str">
            <v>TB2250</v>
          </cell>
          <cell r="D499" t="str">
            <v>Codo PVCs 90° -1/4 CxE 3" (75 mm)</v>
          </cell>
          <cell r="E499" t="str">
            <v>un</v>
          </cell>
          <cell r="F499">
            <v>11890</v>
          </cell>
          <cell r="G499">
            <v>0</v>
          </cell>
          <cell r="H499">
            <v>11890</v>
          </cell>
        </row>
        <row r="500">
          <cell r="C500" t="str">
            <v>TB2255</v>
          </cell>
          <cell r="D500" t="str">
            <v>Codo PVCs 90° -1/4 CxE 4" (100 mm)</v>
          </cell>
          <cell r="E500" t="str">
            <v>un</v>
          </cell>
          <cell r="F500">
            <v>16848</v>
          </cell>
          <cell r="G500">
            <v>0</v>
          </cell>
          <cell r="H500">
            <v>16848</v>
          </cell>
        </row>
        <row r="501">
          <cell r="C501" t="str">
            <v>TB2260</v>
          </cell>
          <cell r="D501" t="str">
            <v>Codo PVCs 90° -1/4 CxE 6" (150 mm)</v>
          </cell>
          <cell r="E501" t="str">
            <v>un</v>
          </cell>
          <cell r="F501">
            <v>116739</v>
          </cell>
          <cell r="G501">
            <v>0</v>
          </cell>
          <cell r="H501">
            <v>116739</v>
          </cell>
        </row>
        <row r="502">
          <cell r="C502" t="str">
            <v>TB2265</v>
          </cell>
          <cell r="D502" t="str">
            <v xml:space="preserve">Kit Silla Yee 160x110 mm </v>
          </cell>
          <cell r="E502" t="str">
            <v>un</v>
          </cell>
          <cell r="F502">
            <v>125442</v>
          </cell>
          <cell r="G502">
            <v>0</v>
          </cell>
          <cell r="H502">
            <v>125442</v>
          </cell>
        </row>
        <row r="503">
          <cell r="C503" t="str">
            <v>TB2270</v>
          </cell>
          <cell r="D503" t="str">
            <v>Kit Silla Yee 200 x110 mm</v>
          </cell>
          <cell r="E503" t="str">
            <v>un</v>
          </cell>
          <cell r="F503">
            <v>144994</v>
          </cell>
          <cell r="G503">
            <v>0</v>
          </cell>
          <cell r="H503">
            <v>144994</v>
          </cell>
        </row>
        <row r="504">
          <cell r="C504" t="str">
            <v>TB2275</v>
          </cell>
          <cell r="D504" t="str">
            <v>Kit Silla Yee 200 x160 mm</v>
          </cell>
          <cell r="E504" t="str">
            <v>un</v>
          </cell>
          <cell r="F504">
            <v>144994</v>
          </cell>
          <cell r="G504">
            <v>0</v>
          </cell>
          <cell r="H504">
            <v>144994</v>
          </cell>
        </row>
        <row r="505">
          <cell r="C505" t="str">
            <v>TB2280</v>
          </cell>
          <cell r="D505" t="str">
            <v>Kit Silla Yee 250x110 mm</v>
          </cell>
          <cell r="E505" t="str">
            <v>un</v>
          </cell>
          <cell r="F505">
            <v>163913</v>
          </cell>
          <cell r="G505">
            <v>0</v>
          </cell>
          <cell r="H505">
            <v>163913</v>
          </cell>
        </row>
        <row r="506">
          <cell r="C506" t="str">
            <v>TB2285</v>
          </cell>
          <cell r="D506" t="str">
            <v>Kit Silla Yee 250x160 mm</v>
          </cell>
          <cell r="E506" t="str">
            <v>un</v>
          </cell>
          <cell r="F506">
            <v>163913</v>
          </cell>
          <cell r="G506">
            <v>0</v>
          </cell>
          <cell r="H506">
            <v>163913</v>
          </cell>
        </row>
        <row r="507">
          <cell r="C507" t="str">
            <v>TB2290</v>
          </cell>
          <cell r="D507" t="str">
            <v>Kit Silla Yee 315x110 mm</v>
          </cell>
          <cell r="E507" t="str">
            <v>un</v>
          </cell>
          <cell r="F507">
            <v>246464</v>
          </cell>
          <cell r="G507">
            <v>0</v>
          </cell>
          <cell r="H507">
            <v>246464</v>
          </cell>
        </row>
        <row r="508">
          <cell r="C508"/>
          <cell r="D508"/>
          <cell r="E508"/>
          <cell r="F508"/>
          <cell r="G508"/>
          <cell r="H508"/>
        </row>
        <row r="509">
          <cell r="C509" t="str">
            <v>TB2295</v>
          </cell>
          <cell r="D509" t="str">
            <v>Kit Silla Yee 315x160 mm</v>
          </cell>
          <cell r="E509" t="str">
            <v>un</v>
          </cell>
          <cell r="F509">
            <v>246464</v>
          </cell>
          <cell r="G509">
            <v>0</v>
          </cell>
          <cell r="H509">
            <v>246464</v>
          </cell>
        </row>
        <row r="510">
          <cell r="C510" t="str">
            <v>TB2296</v>
          </cell>
          <cell r="D510" t="str">
            <v>Roseton</v>
          </cell>
          <cell r="E510" t="str">
            <v>un</v>
          </cell>
          <cell r="F510">
            <v>1500</v>
          </cell>
          <cell r="G510">
            <v>0</v>
          </cell>
          <cell r="H510">
            <v>1500</v>
          </cell>
        </row>
        <row r="511">
          <cell r="C511" t="str">
            <v>TB2300</v>
          </cell>
          <cell r="D511" t="str">
            <v>Sifón con tapón PVCs 1-1/2" (39 mm)</v>
          </cell>
          <cell r="E511" t="str">
            <v>un</v>
          </cell>
          <cell r="F511">
            <v>5999</v>
          </cell>
          <cell r="G511">
            <v>0</v>
          </cell>
          <cell r="H511">
            <v>5999</v>
          </cell>
        </row>
        <row r="512">
          <cell r="C512" t="str">
            <v>TB2305</v>
          </cell>
          <cell r="D512" t="str">
            <v>Sifón PVCs 2" (50 mm) sin registro</v>
          </cell>
          <cell r="E512" t="str">
            <v>un</v>
          </cell>
          <cell r="F512">
            <v>7338</v>
          </cell>
          <cell r="G512">
            <v>0</v>
          </cell>
          <cell r="H512">
            <v>7338</v>
          </cell>
        </row>
        <row r="513">
          <cell r="C513" t="str">
            <v>TB2310</v>
          </cell>
          <cell r="D513" t="str">
            <v>Tapón de prueba PVCs ø 2" (5o mm)</v>
          </cell>
          <cell r="E513" t="str">
            <v>un</v>
          </cell>
          <cell r="F513">
            <v>1641</v>
          </cell>
          <cell r="G513">
            <v>0</v>
          </cell>
          <cell r="H513">
            <v>1641</v>
          </cell>
        </row>
        <row r="514">
          <cell r="C514" t="str">
            <v>TB2315</v>
          </cell>
          <cell r="D514" t="str">
            <v>Tapón de prueba PVCs ø 3" (75mm)</v>
          </cell>
          <cell r="E514" t="str">
            <v>un</v>
          </cell>
          <cell r="F514">
            <v>2084</v>
          </cell>
          <cell r="G514">
            <v>0</v>
          </cell>
          <cell r="H514">
            <v>2084</v>
          </cell>
        </row>
        <row r="515">
          <cell r="C515" t="str">
            <v>TB2320</v>
          </cell>
          <cell r="D515" t="str">
            <v>Tapón de prueba PVCs ø 4" (100 mm)</v>
          </cell>
          <cell r="E515" t="str">
            <v>un</v>
          </cell>
          <cell r="F515">
            <v>4136</v>
          </cell>
          <cell r="G515">
            <v>0</v>
          </cell>
          <cell r="H515">
            <v>4136</v>
          </cell>
        </row>
        <row r="516">
          <cell r="C516" t="str">
            <v>TB2325</v>
          </cell>
          <cell r="D516" t="str">
            <v>Tee PVCs 1-1/2" (39 mm)</v>
          </cell>
          <cell r="E516" t="str">
            <v>un</v>
          </cell>
          <cell r="F516">
            <v>6095</v>
          </cell>
          <cell r="G516">
            <v>0</v>
          </cell>
          <cell r="H516">
            <v>6095</v>
          </cell>
        </row>
        <row r="517">
          <cell r="C517" t="str">
            <v>TB2330</v>
          </cell>
          <cell r="D517" t="str">
            <v>Tee PVCs 2" (50 mm)</v>
          </cell>
          <cell r="E517" t="str">
            <v>un</v>
          </cell>
          <cell r="F517">
            <v>9045</v>
          </cell>
          <cell r="G517">
            <v>0</v>
          </cell>
          <cell r="H517">
            <v>9045</v>
          </cell>
        </row>
        <row r="518">
          <cell r="C518" t="str">
            <v>TB2335</v>
          </cell>
          <cell r="D518" t="str">
            <v>Tee PVCs 3" (75 mm)</v>
          </cell>
          <cell r="E518" t="str">
            <v>un</v>
          </cell>
          <cell r="F518">
            <v>11350</v>
          </cell>
          <cell r="G518">
            <v>0</v>
          </cell>
          <cell r="H518">
            <v>11350</v>
          </cell>
        </row>
        <row r="519">
          <cell r="C519" t="str">
            <v>TB2340</v>
          </cell>
          <cell r="D519" t="str">
            <v>Tee PVCs 4" (100 mm)</v>
          </cell>
          <cell r="E519" t="str">
            <v>un</v>
          </cell>
          <cell r="F519">
            <v>23655</v>
          </cell>
          <cell r="G519">
            <v>0</v>
          </cell>
          <cell r="H519">
            <v>23655</v>
          </cell>
        </row>
        <row r="520">
          <cell r="C520" t="str">
            <v>TB2345</v>
          </cell>
          <cell r="D520" t="str">
            <v>Tee PVCs 6" (150 mm)</v>
          </cell>
          <cell r="E520" t="str">
            <v>un</v>
          </cell>
          <cell r="F520">
            <v>165880</v>
          </cell>
          <cell r="G520">
            <v>0</v>
          </cell>
          <cell r="H520">
            <v>165880</v>
          </cell>
        </row>
        <row r="521">
          <cell r="C521" t="str">
            <v>TB2350</v>
          </cell>
          <cell r="D521" t="str">
            <v>Tee PVCs reducida 2"x1.1/2"</v>
          </cell>
          <cell r="E521" t="str">
            <v>un</v>
          </cell>
          <cell r="F521">
            <v>6703</v>
          </cell>
          <cell r="G521">
            <v>0</v>
          </cell>
          <cell r="H521">
            <v>6703</v>
          </cell>
        </row>
        <row r="522">
          <cell r="C522" t="str">
            <v>TB2355</v>
          </cell>
          <cell r="D522" t="str">
            <v>Tee PVCs reducida 3"x2"</v>
          </cell>
          <cell r="E522" t="str">
            <v>un</v>
          </cell>
          <cell r="F522">
            <v>16831</v>
          </cell>
          <cell r="G522">
            <v>0</v>
          </cell>
          <cell r="H522">
            <v>16831</v>
          </cell>
        </row>
        <row r="523">
          <cell r="C523" t="str">
            <v>TB2360</v>
          </cell>
          <cell r="D523" t="str">
            <v>Tee PVCs reducida 4"x2"</v>
          </cell>
          <cell r="E523" t="str">
            <v>un</v>
          </cell>
          <cell r="F523">
            <v>29090</v>
          </cell>
          <cell r="G523">
            <v>0</v>
          </cell>
          <cell r="H523">
            <v>29090</v>
          </cell>
        </row>
        <row r="524">
          <cell r="C524" t="str">
            <v>TB1362</v>
          </cell>
          <cell r="D524" t="str">
            <v>Tubería PVC-p rde-9 1/2" (13mm)</v>
          </cell>
          <cell r="E524" t="str">
            <v>m</v>
          </cell>
          <cell r="F524">
            <v>4732</v>
          </cell>
          <cell r="G524">
            <v>0</v>
          </cell>
          <cell r="H524">
            <v>4732</v>
          </cell>
        </row>
        <row r="525">
          <cell r="C525" t="str">
            <v>TB2365</v>
          </cell>
          <cell r="D525" t="str">
            <v>Tee PVCs reducida 4"x3"</v>
          </cell>
          <cell r="E525" t="str">
            <v>un</v>
          </cell>
          <cell r="F525">
            <v>29090</v>
          </cell>
          <cell r="G525">
            <v>0</v>
          </cell>
          <cell r="H525">
            <v>29090</v>
          </cell>
        </row>
        <row r="526">
          <cell r="C526" t="str">
            <v>TB2370</v>
          </cell>
          <cell r="D526" t="str">
            <v>Tee PVCs reducida 6"x4"</v>
          </cell>
          <cell r="E526" t="str">
            <v>un</v>
          </cell>
          <cell r="F526">
            <v>165880</v>
          </cell>
          <cell r="G526">
            <v>0</v>
          </cell>
          <cell r="H526">
            <v>165880</v>
          </cell>
        </row>
        <row r="527">
          <cell r="C527" t="str">
            <v>TB2371</v>
          </cell>
          <cell r="D527" t="str">
            <v>Tee doble PVC-S, ∅3"</v>
          </cell>
          <cell r="E527" t="str">
            <v>un</v>
          </cell>
          <cell r="F527">
            <v>21900</v>
          </cell>
          <cell r="G527">
            <v>0</v>
          </cell>
          <cell r="H527">
            <v>21900</v>
          </cell>
        </row>
        <row r="528">
          <cell r="C528" t="str">
            <v>TB2375</v>
          </cell>
          <cell r="D528" t="str">
            <v>Tubería pared estructural - tipo Novafort - 110 mm (4")</v>
          </cell>
          <cell r="E528" t="str">
            <v>m</v>
          </cell>
          <cell r="F528">
            <v>17590</v>
          </cell>
          <cell r="G528">
            <v>0</v>
          </cell>
          <cell r="H528">
            <v>17590</v>
          </cell>
        </row>
        <row r="529">
          <cell r="C529" t="str">
            <v>TB2380</v>
          </cell>
          <cell r="D529" t="str">
            <v>Tubería pared estructural - tipo Novafort - 160 mm (6")</v>
          </cell>
          <cell r="E529" t="str">
            <v>m</v>
          </cell>
          <cell r="F529">
            <v>34039</v>
          </cell>
          <cell r="G529">
            <v>0</v>
          </cell>
          <cell r="H529">
            <v>34039</v>
          </cell>
        </row>
        <row r="530">
          <cell r="C530" t="str">
            <v>TB2385</v>
          </cell>
          <cell r="D530" t="str">
            <v>Tubería pared estructural - tipo Novafort - 200 mm (8")</v>
          </cell>
          <cell r="E530" t="str">
            <v>m</v>
          </cell>
          <cell r="F530">
            <v>48659</v>
          </cell>
          <cell r="G530">
            <v>0</v>
          </cell>
          <cell r="H530">
            <v>48659</v>
          </cell>
        </row>
        <row r="531">
          <cell r="C531" t="str">
            <v>TB2390</v>
          </cell>
          <cell r="D531" t="str">
            <v>Tubería pared estructural - tipo Novafort - 250 mm (10")</v>
          </cell>
          <cell r="E531" t="str">
            <v>m</v>
          </cell>
          <cell r="F531">
            <v>71068</v>
          </cell>
          <cell r="G531">
            <v>0</v>
          </cell>
          <cell r="H531">
            <v>71068</v>
          </cell>
        </row>
        <row r="532">
          <cell r="C532" t="str">
            <v>TB2395</v>
          </cell>
          <cell r="D532" t="str">
            <v>Tubería pared estructural - tipo Novafort - 315 mm (12")</v>
          </cell>
          <cell r="E532" t="str">
            <v>m</v>
          </cell>
          <cell r="F532">
            <v>102263</v>
          </cell>
          <cell r="G532">
            <v>0</v>
          </cell>
          <cell r="H532">
            <v>102263</v>
          </cell>
        </row>
        <row r="533">
          <cell r="C533" t="str">
            <v>TB2400</v>
          </cell>
          <cell r="D533" t="str">
            <v>Tubería pared estructural - tipo Novafort - 355 mm (14")</v>
          </cell>
          <cell r="E533" t="str">
            <v>m</v>
          </cell>
          <cell r="F533">
            <v>153255</v>
          </cell>
          <cell r="G533">
            <v>0</v>
          </cell>
          <cell r="H533">
            <v>153255</v>
          </cell>
        </row>
        <row r="534">
          <cell r="C534" t="str">
            <v>TB2405</v>
          </cell>
          <cell r="D534" t="str">
            <v>Tubería PVCs 1-1/2" (39 mm)</v>
          </cell>
          <cell r="E534" t="str">
            <v>m</v>
          </cell>
          <cell r="F534">
            <v>10080</v>
          </cell>
          <cell r="G534">
            <v>0</v>
          </cell>
          <cell r="H534">
            <v>10080</v>
          </cell>
        </row>
        <row r="535">
          <cell r="C535" t="str">
            <v>TB2410</v>
          </cell>
          <cell r="D535" t="str">
            <v>Tubería PVCs 2" (50 mm)</v>
          </cell>
          <cell r="E535" t="str">
            <v>m</v>
          </cell>
          <cell r="F535">
            <v>12059</v>
          </cell>
          <cell r="G535">
            <v>0</v>
          </cell>
          <cell r="H535">
            <v>12059</v>
          </cell>
        </row>
        <row r="536">
          <cell r="C536" t="str">
            <v>TB2411</v>
          </cell>
          <cell r="D536" t="str">
            <v>Tubería PVCs Ventilacion 2"  (50 mm)</v>
          </cell>
          <cell r="E536" t="str">
            <v>m</v>
          </cell>
          <cell r="F536">
            <v>11689</v>
          </cell>
          <cell r="G536">
            <v>0</v>
          </cell>
          <cell r="H536">
            <v>11689</v>
          </cell>
        </row>
        <row r="537">
          <cell r="C537" t="str">
            <v>TB2415</v>
          </cell>
          <cell r="D537" t="str">
            <v>Tubería PVCs 3" (75 mm)</v>
          </cell>
          <cell r="E537" t="str">
            <v>m</v>
          </cell>
          <cell r="F537">
            <v>18247</v>
          </cell>
          <cell r="G537">
            <v>0</v>
          </cell>
          <cell r="H537">
            <v>18247</v>
          </cell>
        </row>
        <row r="538">
          <cell r="C538" t="str">
            <v>TB2420</v>
          </cell>
          <cell r="D538" t="str">
            <v>Tubería PVCs 4" (100 mm)</v>
          </cell>
          <cell r="E538" t="str">
            <v>m</v>
          </cell>
          <cell r="F538">
            <v>25379</v>
          </cell>
          <cell r="G538">
            <v>0</v>
          </cell>
          <cell r="H538">
            <v>25379</v>
          </cell>
        </row>
        <row r="539">
          <cell r="C539" t="str">
            <v>TB2421</v>
          </cell>
          <cell r="D539" t="str">
            <v>Tubería PVC-Ventilacion Ø= 3" A.LL</v>
          </cell>
          <cell r="E539" t="str">
            <v>m</v>
          </cell>
          <cell r="F539">
            <v>15600</v>
          </cell>
          <cell r="G539">
            <v>0</v>
          </cell>
          <cell r="H539">
            <v>15600</v>
          </cell>
        </row>
        <row r="540">
          <cell r="C540" t="str">
            <v>TB2425</v>
          </cell>
          <cell r="D540" t="str">
            <v>Tubería PVCs 6" (150 mm)</v>
          </cell>
          <cell r="E540" t="str">
            <v>m</v>
          </cell>
          <cell r="F540">
            <v>55092</v>
          </cell>
          <cell r="G540">
            <v>0</v>
          </cell>
          <cell r="H540">
            <v>55092</v>
          </cell>
        </row>
        <row r="541">
          <cell r="C541" t="str">
            <v>TB2430</v>
          </cell>
          <cell r="D541" t="str">
            <v>Unión Novafort 110 mm</v>
          </cell>
          <cell r="E541" t="str">
            <v>un</v>
          </cell>
          <cell r="F541">
            <v>12624</v>
          </cell>
          <cell r="G541">
            <v>0</v>
          </cell>
          <cell r="H541">
            <v>12624</v>
          </cell>
        </row>
        <row r="542">
          <cell r="C542" t="str">
            <v>TB2435</v>
          </cell>
          <cell r="D542" t="str">
            <v>Unión Novafort 160 mm</v>
          </cell>
          <cell r="E542" t="str">
            <v>un</v>
          </cell>
          <cell r="F542">
            <v>30589</v>
          </cell>
          <cell r="G542">
            <v>0</v>
          </cell>
          <cell r="H542">
            <v>30589</v>
          </cell>
        </row>
        <row r="543">
          <cell r="C543" t="str">
            <v>TB2440</v>
          </cell>
          <cell r="D543" t="str">
            <v>Unión Novafort 200 mm</v>
          </cell>
          <cell r="E543" t="str">
            <v>un</v>
          </cell>
          <cell r="F543">
            <v>51346</v>
          </cell>
          <cell r="G543">
            <v>0</v>
          </cell>
          <cell r="H543">
            <v>51346</v>
          </cell>
        </row>
        <row r="544">
          <cell r="C544" t="str">
            <v>TB2445</v>
          </cell>
          <cell r="D544" t="str">
            <v>Unión Novafort 250 mm</v>
          </cell>
          <cell r="E544" t="str">
            <v>un</v>
          </cell>
          <cell r="F544">
            <v>145846</v>
          </cell>
          <cell r="G544">
            <v>0</v>
          </cell>
          <cell r="H544">
            <v>145846</v>
          </cell>
        </row>
        <row r="545">
          <cell r="C545" t="str">
            <v>TB2450</v>
          </cell>
          <cell r="D545" t="str">
            <v>Unión Novafort 315 mm</v>
          </cell>
          <cell r="E545" t="str">
            <v>un</v>
          </cell>
          <cell r="F545">
            <v>249544</v>
          </cell>
          <cell r="G545">
            <v>0</v>
          </cell>
          <cell r="H545">
            <v>249544</v>
          </cell>
        </row>
        <row r="546">
          <cell r="C546" t="str">
            <v>TB2455</v>
          </cell>
          <cell r="D546" t="str">
            <v>Unión Novafort 355 mm</v>
          </cell>
          <cell r="E546" t="str">
            <v>un</v>
          </cell>
          <cell r="F546">
            <v>331243</v>
          </cell>
          <cell r="G546">
            <v>0</v>
          </cell>
          <cell r="H546">
            <v>331243</v>
          </cell>
        </row>
        <row r="547">
          <cell r="C547" t="str">
            <v>TB2460</v>
          </cell>
          <cell r="D547" t="str">
            <v>Unión PVCs 1-1/2" (39 mm)</v>
          </cell>
          <cell r="E547" t="str">
            <v>un</v>
          </cell>
          <cell r="F547">
            <v>3412</v>
          </cell>
          <cell r="G547">
            <v>0</v>
          </cell>
          <cell r="H547">
            <v>3412</v>
          </cell>
        </row>
        <row r="548">
          <cell r="C548" t="str">
            <v>TB2465</v>
          </cell>
          <cell r="D548" t="str">
            <v>Unión PVCs 2" (50 mm)</v>
          </cell>
          <cell r="E548" t="str">
            <v>un</v>
          </cell>
          <cell r="F548">
            <v>3576</v>
          </cell>
          <cell r="G548">
            <v>0</v>
          </cell>
          <cell r="H548">
            <v>3576</v>
          </cell>
        </row>
        <row r="549">
          <cell r="C549" t="str">
            <v>TB2470</v>
          </cell>
          <cell r="D549" t="str">
            <v>Unión PVCs 3" (75 mm)</v>
          </cell>
          <cell r="E549" t="str">
            <v>un</v>
          </cell>
          <cell r="F549">
            <v>5163</v>
          </cell>
          <cell r="G549">
            <v>0</v>
          </cell>
          <cell r="H549">
            <v>5163</v>
          </cell>
        </row>
        <row r="550">
          <cell r="C550" t="str">
            <v>TB2475</v>
          </cell>
          <cell r="D550" t="str">
            <v>Unión PVCs 4" (100 mm)</v>
          </cell>
          <cell r="E550" t="str">
            <v>un</v>
          </cell>
          <cell r="F550">
            <v>10405</v>
          </cell>
          <cell r="G550">
            <v>0</v>
          </cell>
          <cell r="H550">
            <v>10405</v>
          </cell>
        </row>
        <row r="551">
          <cell r="C551" t="str">
            <v>TB2480</v>
          </cell>
          <cell r="D551" t="str">
            <v>Unión PVCs 6" (150 mm)</v>
          </cell>
          <cell r="E551" t="str">
            <v>un</v>
          </cell>
          <cell r="F551">
            <v>34903</v>
          </cell>
          <cell r="G551">
            <v>0</v>
          </cell>
          <cell r="H551">
            <v>34903</v>
          </cell>
        </row>
        <row r="552">
          <cell r="C552" t="str">
            <v>TB2485</v>
          </cell>
          <cell r="D552" t="str">
            <v>Yee PVCs 2" (50 mm)</v>
          </cell>
          <cell r="E552" t="str">
            <v>un</v>
          </cell>
          <cell r="F552">
            <v>10172</v>
          </cell>
          <cell r="G552">
            <v>0</v>
          </cell>
          <cell r="H552">
            <v>10172</v>
          </cell>
        </row>
        <row r="553">
          <cell r="C553" t="str">
            <v>TB2490</v>
          </cell>
          <cell r="D553" t="str">
            <v>Yee PVCs 3" (75 mm)</v>
          </cell>
          <cell r="E553" t="str">
            <v>un</v>
          </cell>
          <cell r="F553">
            <v>20894</v>
          </cell>
          <cell r="G553">
            <v>0</v>
          </cell>
          <cell r="H553">
            <v>20894</v>
          </cell>
        </row>
        <row r="554">
          <cell r="C554" t="str">
            <v>TB2495</v>
          </cell>
          <cell r="D554" t="str">
            <v>Yee PVCs 4" (100 mm)</v>
          </cell>
          <cell r="E554" t="str">
            <v>un</v>
          </cell>
          <cell r="F554">
            <v>36357</v>
          </cell>
          <cell r="G554">
            <v>0</v>
          </cell>
          <cell r="H554">
            <v>36357</v>
          </cell>
        </row>
        <row r="555">
          <cell r="C555" t="str">
            <v>TB2500</v>
          </cell>
          <cell r="D555" t="str">
            <v>Yee PVCs reducida 3"x2"</v>
          </cell>
          <cell r="E555" t="str">
            <v>un</v>
          </cell>
          <cell r="F555">
            <v>19736</v>
          </cell>
          <cell r="G555">
            <v>0</v>
          </cell>
          <cell r="H555">
            <v>19736</v>
          </cell>
        </row>
        <row r="556">
          <cell r="C556" t="str">
            <v>TB2501</v>
          </cell>
          <cell r="D556"/>
          <cell r="E556"/>
          <cell r="F556"/>
          <cell r="G556"/>
          <cell r="H556"/>
        </row>
        <row r="557">
          <cell r="C557" t="str">
            <v>TB2505</v>
          </cell>
          <cell r="D557" t="str">
            <v>Yee PVCs reducida 4"x2"</v>
          </cell>
          <cell r="E557" t="str">
            <v>un</v>
          </cell>
          <cell r="F557">
            <v>26528</v>
          </cell>
          <cell r="G557">
            <v>0</v>
          </cell>
          <cell r="H557">
            <v>26528</v>
          </cell>
        </row>
        <row r="558">
          <cell r="C558" t="str">
            <v>TB2510</v>
          </cell>
          <cell r="D558" t="str">
            <v>Yee PVCs reducida 4"x3"</v>
          </cell>
          <cell r="E558" t="str">
            <v>un</v>
          </cell>
          <cell r="F558">
            <v>23882</v>
          </cell>
          <cell r="G558">
            <v>0</v>
          </cell>
          <cell r="H558">
            <v>23882</v>
          </cell>
        </row>
        <row r="559">
          <cell r="C559" t="str">
            <v>TB2600</v>
          </cell>
          <cell r="D559" t="str">
            <v>Tubería PVC-All ø= 3"</v>
          </cell>
          <cell r="E559" t="str">
            <v>m</v>
          </cell>
          <cell r="F559">
            <v>16972</v>
          </cell>
          <cell r="G559">
            <v>0</v>
          </cell>
          <cell r="H559">
            <v>16972</v>
          </cell>
        </row>
        <row r="560">
          <cell r="C560" t="str">
            <v>TB2610</v>
          </cell>
          <cell r="D560" t="str">
            <v>Codo 90º PVC-All, ø= 3".</v>
          </cell>
          <cell r="E560" t="str">
            <v>un</v>
          </cell>
          <cell r="F560">
            <v>10270</v>
          </cell>
          <cell r="G560">
            <v>0</v>
          </cell>
          <cell r="H560">
            <v>10270</v>
          </cell>
        </row>
        <row r="561">
          <cell r="C561" t="str">
            <v>TB2611</v>
          </cell>
          <cell r="D561" t="str">
            <v>Válvula de bola lisa 3"</v>
          </cell>
          <cell r="E561" t="str">
            <v>un</v>
          </cell>
          <cell r="F561">
            <v>58800</v>
          </cell>
          <cell r="G561">
            <v>0</v>
          </cell>
          <cell r="H561">
            <v>58800</v>
          </cell>
        </row>
        <row r="562">
          <cell r="C562" t="str">
            <v>TB2612</v>
          </cell>
          <cell r="D562" t="str">
            <v>Unión acople universal ø 3" (57 mm a 70mm)</v>
          </cell>
          <cell r="E562" t="str">
            <v>un</v>
          </cell>
          <cell r="F562">
            <v>52900</v>
          </cell>
          <cell r="G562">
            <v>0</v>
          </cell>
          <cell r="H562">
            <v>52900</v>
          </cell>
        </row>
        <row r="563">
          <cell r="C563" t="str">
            <v>TQ1001</v>
          </cell>
          <cell r="D563" t="str">
            <v>Tanque completo 500 lt negro bicapa, Eternit o similar</v>
          </cell>
          <cell r="E563" t="str">
            <v>un</v>
          </cell>
          <cell r="F563">
            <v>268050</v>
          </cell>
          <cell r="G563">
            <v>0</v>
          </cell>
          <cell r="H563">
            <v>268050</v>
          </cell>
        </row>
        <row r="564">
          <cell r="C564" t="str">
            <v>TR0000</v>
          </cell>
          <cell r="D564" t="str">
            <v>TRANSPORTES</v>
          </cell>
          <cell r="E564"/>
          <cell r="F564"/>
          <cell r="G564"/>
          <cell r="H564"/>
        </row>
        <row r="565">
          <cell r="C565" t="str">
            <v>TR1010</v>
          </cell>
          <cell r="D565" t="str">
            <v>Retiro, transporte y botada tierra (incluye derecho botada + paleros)</v>
          </cell>
          <cell r="E565" t="str">
            <v>m3</v>
          </cell>
          <cell r="F565">
            <v>63000</v>
          </cell>
          <cell r="G565">
            <v>0</v>
          </cell>
          <cell r="H565">
            <v>63000</v>
          </cell>
        </row>
        <row r="566">
          <cell r="C566" t="str">
            <v>TR1020</v>
          </cell>
          <cell r="D566" t="str">
            <v>Transporte limo-arenilla ($/m³)</v>
          </cell>
          <cell r="E566" t="str">
            <v>km</v>
          </cell>
          <cell r="F566">
            <v>15000</v>
          </cell>
          <cell r="G566">
            <v>0</v>
          </cell>
          <cell r="H566">
            <v>15000</v>
          </cell>
        </row>
        <row r="567">
          <cell r="C567" t="str">
            <v>TR1030</v>
          </cell>
          <cell r="D567" t="str">
            <v>Cargue y botada escombros</v>
          </cell>
          <cell r="E567" t="str">
            <v>m3</v>
          </cell>
          <cell r="F567">
            <v>13300</v>
          </cell>
          <cell r="G567">
            <v>0</v>
          </cell>
          <cell r="H567">
            <v>13300</v>
          </cell>
        </row>
        <row r="568">
          <cell r="C568" t="str">
            <v>TR1040</v>
          </cell>
          <cell r="D568" t="str">
            <v>Transporte de agregados ($/m³.km)</v>
          </cell>
          <cell r="E568" t="str">
            <v>km</v>
          </cell>
          <cell r="F568">
            <v>15000</v>
          </cell>
          <cell r="G568">
            <v>0</v>
          </cell>
          <cell r="H568">
            <v>15000</v>
          </cell>
        </row>
        <row r="569">
          <cell r="C569" t="str">
            <v>TR1050</v>
          </cell>
          <cell r="D569" t="str">
            <v>Transporte de materiales en motocarguero</v>
          </cell>
          <cell r="E569" t="str">
            <v>viaje</v>
          </cell>
          <cell r="F569">
            <v>60000</v>
          </cell>
          <cell r="G569">
            <v>0</v>
          </cell>
          <cell r="H569">
            <v>60000</v>
          </cell>
        </row>
        <row r="570">
          <cell r="C570" t="str">
            <v>TR1060</v>
          </cell>
          <cell r="D570" t="str">
            <v xml:space="preserve">Transporte de materiales en volqueta </v>
          </cell>
          <cell r="E570" t="str">
            <v>viaje</v>
          </cell>
          <cell r="F570">
            <v>550000</v>
          </cell>
          <cell r="G570">
            <v>0</v>
          </cell>
          <cell r="H570">
            <v>550000</v>
          </cell>
        </row>
        <row r="571">
          <cell r="C571" t="str">
            <v>TR1070</v>
          </cell>
          <cell r="D571" t="str">
            <v xml:space="preserve">Transporte de materiales varios </v>
          </cell>
          <cell r="E571" t="str">
            <v>viaje</v>
          </cell>
          <cell r="F571">
            <v>24500</v>
          </cell>
          <cell r="G571">
            <v>0</v>
          </cell>
          <cell r="H571">
            <v>24500</v>
          </cell>
        </row>
        <row r="572">
          <cell r="C572" t="str">
            <v>TR1080</v>
          </cell>
          <cell r="D572" t="str">
            <v>Transporte interno materiales</v>
          </cell>
          <cell r="E572" t="str">
            <v>m3</v>
          </cell>
          <cell r="F572">
            <v>16119</v>
          </cell>
          <cell r="G572">
            <v>0</v>
          </cell>
          <cell r="H572">
            <v>16119</v>
          </cell>
        </row>
        <row r="573">
          <cell r="C573" t="str">
            <v>TR1083</v>
          </cell>
          <cell r="D573" t="str">
            <v>Transporte materiales en volqueta</v>
          </cell>
          <cell r="E573" t="str">
            <v>m3</v>
          </cell>
          <cell r="F573">
            <v>41000</v>
          </cell>
          <cell r="G573">
            <v>0</v>
          </cell>
          <cell r="H573">
            <v>41000</v>
          </cell>
        </row>
        <row r="574">
          <cell r="C574" t="str">
            <v>VAL0000</v>
          </cell>
          <cell r="D574" t="str">
            <v>VALVULAS</v>
          </cell>
          <cell r="E574"/>
          <cell r="F574"/>
          <cell r="G574"/>
          <cell r="H574"/>
        </row>
        <row r="575">
          <cell r="C575" t="str">
            <v>VALMA3</v>
          </cell>
          <cell r="D575" t="str">
            <v>Válvula mariposa 3"</v>
          </cell>
          <cell r="E575" t="str">
            <v>un</v>
          </cell>
          <cell r="F575">
            <v>235000</v>
          </cell>
          <cell r="G575">
            <v>0</v>
          </cell>
          <cell r="H575">
            <v>235000</v>
          </cell>
        </row>
        <row r="576">
          <cell r="C576" t="str">
            <v>VALMA4</v>
          </cell>
          <cell r="D576" t="str">
            <v>Válvula mariposa 4"</v>
          </cell>
          <cell r="E576" t="str">
            <v>un</v>
          </cell>
          <cell r="F576">
            <v>290000</v>
          </cell>
          <cell r="G576">
            <v>0</v>
          </cell>
          <cell r="H576">
            <v>290000</v>
          </cell>
        </row>
        <row r="577">
          <cell r="C577" t="str">
            <v>VCBB2</v>
          </cell>
          <cell r="D577" t="str">
            <v>Válvula Compuerta sello bronce BB 50 mm</v>
          </cell>
          <cell r="E577" t="str">
            <v>un</v>
          </cell>
          <cell r="F577">
            <v>540000</v>
          </cell>
          <cell r="G577">
            <v>0</v>
          </cell>
          <cell r="H577">
            <v>540000</v>
          </cell>
        </row>
        <row r="578">
          <cell r="C578" t="str">
            <v>VCBB2</v>
          </cell>
          <cell r="D578" t="str">
            <v>Válvula Compuerta sello bronce BB 50 mm</v>
          </cell>
          <cell r="E578" t="str">
            <v>un</v>
          </cell>
          <cell r="F578">
            <v>18000</v>
          </cell>
          <cell r="G578">
            <v>0</v>
          </cell>
          <cell r="H578">
            <v>18000</v>
          </cell>
        </row>
        <row r="579">
          <cell r="C579" t="str">
            <v>VCBB3</v>
          </cell>
          <cell r="D579" t="str">
            <v>Válvula Compuerta sello bronce BB 75 mm</v>
          </cell>
          <cell r="E579" t="str">
            <v>un</v>
          </cell>
          <cell r="F579">
            <v>825000</v>
          </cell>
          <cell r="G579">
            <v>0</v>
          </cell>
          <cell r="H579">
            <v>825000</v>
          </cell>
        </row>
        <row r="580">
          <cell r="C580" t="str">
            <v>VCBB8</v>
          </cell>
          <cell r="D580" t="str">
            <v>Válvula Compuerta sello bronce BB 200 mm</v>
          </cell>
          <cell r="E580" t="str">
            <v>un</v>
          </cell>
          <cell r="F580">
            <v>3300000</v>
          </cell>
          <cell r="G580">
            <v>0</v>
          </cell>
          <cell r="H580">
            <v>3300000</v>
          </cell>
        </row>
        <row r="581">
          <cell r="C581" t="str">
            <v>VCEL1</v>
          </cell>
          <cell r="D581" t="str">
            <v>Válvula Compuerta sello bronce 25mm</v>
          </cell>
          <cell r="E581" t="str">
            <v>un</v>
          </cell>
          <cell r="F581">
            <v>42000</v>
          </cell>
          <cell r="G581">
            <v>0</v>
          </cell>
          <cell r="H581">
            <v>42000</v>
          </cell>
        </row>
        <row r="582">
          <cell r="C582" t="str">
            <v>VCEL2</v>
          </cell>
          <cell r="D582" t="str">
            <v>Válvula Compuerta sello bronce EL 50 mm</v>
          </cell>
          <cell r="E582" t="str">
            <v>un</v>
          </cell>
          <cell r="F582">
            <v>525000</v>
          </cell>
          <cell r="G582">
            <v>0</v>
          </cell>
          <cell r="H582">
            <v>525000</v>
          </cell>
        </row>
        <row r="583">
          <cell r="C583" t="str">
            <v>VCEL3</v>
          </cell>
          <cell r="D583" t="str">
            <v>Válvula Compuerta sello bronce EL 75 mm</v>
          </cell>
          <cell r="E583" t="str">
            <v>un</v>
          </cell>
          <cell r="F583">
            <v>650000</v>
          </cell>
          <cell r="G583">
            <v>0</v>
          </cell>
          <cell r="H583">
            <v>650000</v>
          </cell>
        </row>
        <row r="584">
          <cell r="C584" t="str">
            <v>VCEL4</v>
          </cell>
          <cell r="D584" t="str">
            <v>Válvula Compuerta sello bronce EL 100 mm</v>
          </cell>
          <cell r="E584" t="str">
            <v>un</v>
          </cell>
          <cell r="F584">
            <v>800000</v>
          </cell>
          <cell r="G584">
            <v>0</v>
          </cell>
          <cell r="H584">
            <v>800000</v>
          </cell>
        </row>
        <row r="585">
          <cell r="C585" t="str">
            <v>VCEL6</v>
          </cell>
          <cell r="D585" t="str">
            <v>Válvula Compuerta sello bronce EL 150 mm</v>
          </cell>
          <cell r="E585" t="str">
            <v>un</v>
          </cell>
          <cell r="F585">
            <v>1720000</v>
          </cell>
          <cell r="G585">
            <v>0</v>
          </cell>
          <cell r="H585">
            <v>1720000</v>
          </cell>
        </row>
        <row r="586">
          <cell r="C586" t="str">
            <v>VCELA2</v>
          </cell>
          <cell r="D586" t="str">
            <v>Válvula Compuerta elástica EL 50 mm</v>
          </cell>
          <cell r="E586" t="str">
            <v>un</v>
          </cell>
          <cell r="F586">
            <v>303000</v>
          </cell>
          <cell r="G586">
            <v>0</v>
          </cell>
          <cell r="H586">
            <v>303000</v>
          </cell>
        </row>
        <row r="587">
          <cell r="C587" t="str">
            <v>VCELA3</v>
          </cell>
          <cell r="D587" t="str">
            <v>Válvula Compuerta elástica EL 75 mm</v>
          </cell>
          <cell r="E587" t="str">
            <v>un</v>
          </cell>
          <cell r="F587">
            <v>403000</v>
          </cell>
          <cell r="G587">
            <v>0</v>
          </cell>
          <cell r="H587">
            <v>403000</v>
          </cell>
        </row>
        <row r="588">
          <cell r="C588" t="str">
            <v>VCELA4</v>
          </cell>
          <cell r="D588" t="str">
            <v>Válvula Compuerta elástica EL 100 mm</v>
          </cell>
          <cell r="E588" t="str">
            <v>un</v>
          </cell>
          <cell r="F588">
            <v>572000</v>
          </cell>
          <cell r="G588">
            <v>0</v>
          </cell>
          <cell r="H588">
            <v>572000</v>
          </cell>
        </row>
        <row r="589">
          <cell r="C589" t="str">
            <v>VCELA6</v>
          </cell>
          <cell r="D589" t="str">
            <v>Válvula Compuerta elástica EL 150 mm</v>
          </cell>
          <cell r="E589" t="str">
            <v>un</v>
          </cell>
          <cell r="F589">
            <v>1107000</v>
          </cell>
          <cell r="G589">
            <v>0</v>
          </cell>
          <cell r="H589">
            <v>1107000</v>
          </cell>
        </row>
        <row r="590">
          <cell r="C590" t="str">
            <v>VCHE12</v>
          </cell>
          <cell r="D590" t="str">
            <v>Válvula Cheque ø200mm BxB con contrapesa</v>
          </cell>
          <cell r="E590" t="str">
            <v>un</v>
          </cell>
          <cell r="F590">
            <v>1920000</v>
          </cell>
          <cell r="G590">
            <v>0</v>
          </cell>
          <cell r="H590">
            <v>1920000</v>
          </cell>
        </row>
        <row r="591">
          <cell r="C591" t="str">
            <v>VEN02</v>
          </cell>
          <cell r="D591" t="str">
            <v>Ventosa doble acción 2" brida</v>
          </cell>
          <cell r="E591" t="str">
            <v>un</v>
          </cell>
          <cell r="F591">
            <v>395000</v>
          </cell>
          <cell r="G591">
            <v>0</v>
          </cell>
          <cell r="H591">
            <v>395000</v>
          </cell>
        </row>
        <row r="592">
          <cell r="C592" t="str">
            <v>VEN03</v>
          </cell>
          <cell r="D592" t="str">
            <v>Ventosa doble acción 3" brida</v>
          </cell>
          <cell r="E592" t="str">
            <v>un</v>
          </cell>
          <cell r="F592">
            <v>449000</v>
          </cell>
          <cell r="G592">
            <v>0</v>
          </cell>
          <cell r="H592">
            <v>449000</v>
          </cell>
        </row>
        <row r="593">
          <cell r="C593" t="str">
            <v>VEN04</v>
          </cell>
          <cell r="D593" t="str">
            <v>Ventosa doble acción 4" brida</v>
          </cell>
          <cell r="E593" t="str">
            <v>un</v>
          </cell>
          <cell r="F593">
            <v>698000</v>
          </cell>
          <cell r="G593">
            <v>0</v>
          </cell>
          <cell r="H593">
            <v>698000</v>
          </cell>
        </row>
        <row r="594">
          <cell r="C594" t="str">
            <v>VPVC12</v>
          </cell>
          <cell r="D594" t="str">
            <v>Válvula de regulación - abasto 1/2"</v>
          </cell>
          <cell r="E594" t="str">
            <v>un</v>
          </cell>
          <cell r="F594">
            <v>10900</v>
          </cell>
          <cell r="G594">
            <v>0</v>
          </cell>
          <cell r="H594">
            <v>10900</v>
          </cell>
        </row>
        <row r="595">
          <cell r="C595" t="str">
            <v>VPVC13</v>
          </cell>
          <cell r="D595" t="str">
            <v>Abasto + llave de regulación  1/2", plastica</v>
          </cell>
          <cell r="E595" t="str">
            <v>un</v>
          </cell>
          <cell r="F595">
            <v>18090</v>
          </cell>
          <cell r="G595">
            <v>0</v>
          </cell>
          <cell r="H595">
            <v>18090</v>
          </cell>
        </row>
        <row r="596">
          <cell r="C596" t="str">
            <v>VPVC2</v>
          </cell>
          <cell r="D596" t="str">
            <v xml:space="preserve">Válvula PVC ø 25mm (1") </v>
          </cell>
          <cell r="E596" t="str">
            <v>un</v>
          </cell>
          <cell r="F596">
            <v>17479</v>
          </cell>
          <cell r="G596">
            <v>0</v>
          </cell>
          <cell r="H596">
            <v>17479</v>
          </cell>
        </row>
        <row r="597">
          <cell r="C597" t="str">
            <v>URB0001</v>
          </cell>
          <cell r="D597" t="str">
            <v>Cordón bordillo  recto 15x45x80 (U50)</v>
          </cell>
          <cell r="E597" t="str">
            <v>un</v>
          </cell>
          <cell r="F597">
            <v>35216</v>
          </cell>
          <cell r="G597"/>
          <cell r="H597">
            <v>35216</v>
          </cell>
        </row>
        <row r="598">
          <cell r="C598" t="str">
            <v>URB00041</v>
          </cell>
          <cell r="D598" t="str">
            <v>Cordón bordillo  recto 10x20x100</v>
          </cell>
          <cell r="E598" t="str">
            <v>un</v>
          </cell>
          <cell r="F598">
            <v>18000</v>
          </cell>
          <cell r="G598"/>
          <cell r="H598">
            <v>18000</v>
          </cell>
        </row>
        <row r="599">
          <cell r="C599" t="str">
            <v>URB00042</v>
          </cell>
          <cell r="D599" t="str">
            <v>Juego de cordones en concreto de 21 MPa para rebaje, consta de 6 piezas de 60x45x15cm cada una.</v>
          </cell>
          <cell r="E599" t="str">
            <v>un</v>
          </cell>
          <cell r="F599">
            <v>230000</v>
          </cell>
          <cell r="G599"/>
          <cell r="H599">
            <v>230000</v>
          </cell>
        </row>
        <row r="600">
          <cell r="C600" t="str">
            <v>URB0002</v>
          </cell>
          <cell r="D600" t="str">
            <v xml:space="preserve">Grama macana </v>
          </cell>
          <cell r="E600" t="str">
            <v>m2</v>
          </cell>
          <cell r="F600">
            <v>10500</v>
          </cell>
          <cell r="G600"/>
          <cell r="H600">
            <v>10500</v>
          </cell>
        </row>
        <row r="601">
          <cell r="C601" t="str">
            <v>URB0003</v>
          </cell>
          <cell r="D601" t="str">
            <v>Tapa en concreto para camara de inspección</v>
          </cell>
          <cell r="E601" t="str">
            <v>un</v>
          </cell>
          <cell r="F601">
            <v>466338</v>
          </cell>
          <cell r="G601"/>
          <cell r="H601">
            <v>466338</v>
          </cell>
        </row>
        <row r="602">
          <cell r="C602" t="str">
            <v>URB0004</v>
          </cell>
          <cell r="D602" t="str">
            <v xml:space="preserve">Cuello prefabricado en concreto para camara de inspección Ø= 1.20m. </v>
          </cell>
          <cell r="E602" t="str">
            <v>un</v>
          </cell>
          <cell r="F602">
            <v>434208</v>
          </cell>
          <cell r="G602"/>
          <cell r="H602">
            <v>434208</v>
          </cell>
        </row>
        <row r="603">
          <cell r="C603" t="str">
            <v>URB0005</v>
          </cell>
          <cell r="D603" t="str">
            <v>Cilindro camara 1.20m de diámetro (long. 0.20m). Incluye transporte</v>
          </cell>
          <cell r="E603" t="str">
            <v>un</v>
          </cell>
          <cell r="F603">
            <v>143400</v>
          </cell>
          <cell r="G603"/>
          <cell r="H603">
            <v>143400</v>
          </cell>
        </row>
        <row r="604">
          <cell r="C604" t="str">
            <v>URB0006</v>
          </cell>
          <cell r="D604" t="str">
            <v>Cilindro camara 1.20m de diámetro (long. 0.50m). Incluye transporte</v>
          </cell>
          <cell r="E604" t="str">
            <v>un</v>
          </cell>
          <cell r="F604">
            <v>334900</v>
          </cell>
          <cell r="G604"/>
          <cell r="H604">
            <v>334900</v>
          </cell>
        </row>
        <row r="605">
          <cell r="C605" t="str">
            <v>URB0007</v>
          </cell>
          <cell r="D605" t="str">
            <v>Cilindro camara 1.20m de diámetro (long. 1.00m). Incluye transporte</v>
          </cell>
          <cell r="E605" t="str">
            <v>un</v>
          </cell>
          <cell r="F605">
            <v>583715</v>
          </cell>
          <cell r="G605"/>
          <cell r="H605">
            <v>583715</v>
          </cell>
        </row>
        <row r="606">
          <cell r="C606" t="str">
            <v>URB0008</v>
          </cell>
          <cell r="D606" t="str">
            <v>Cono concéntrico para camara de 1.20m. Incluye transporte.</v>
          </cell>
          <cell r="E606" t="str">
            <v>un</v>
          </cell>
          <cell r="F606">
            <v>337356</v>
          </cell>
          <cell r="G606"/>
          <cell r="H606">
            <v>337356</v>
          </cell>
        </row>
        <row r="607">
          <cell r="C607" t="str">
            <v>URB0009</v>
          </cell>
          <cell r="D607" t="str">
            <v>Rejilla tipo sumidero seccion en "V" Colrejillas o equivalente (040X060)</v>
          </cell>
          <cell r="E607" t="str">
            <v>un</v>
          </cell>
          <cell r="F607">
            <v>249900</v>
          </cell>
          <cell r="G607"/>
          <cell r="H607">
            <v>249900</v>
          </cell>
        </row>
        <row r="608">
          <cell r="C608" t="str">
            <v>URB0010</v>
          </cell>
          <cell r="D608" t="str">
            <v>Formaleta Sumidero A o B</v>
          </cell>
          <cell r="E608" t="str">
            <v>dia</v>
          </cell>
          <cell r="F608">
            <v>5555</v>
          </cell>
          <cell r="G608"/>
          <cell r="H608">
            <v>5555</v>
          </cell>
        </row>
        <row r="609">
          <cell r="C609" t="str">
            <v>URB0011</v>
          </cell>
          <cell r="D609" t="str">
            <v>Suministro e instalacion de caneca para el manejo de basuras  en plastico y aluminio 100% reciclado con capacidad de 45 litros</v>
          </cell>
          <cell r="E609" t="str">
            <v>un</v>
          </cell>
          <cell r="F609">
            <v>358333.2</v>
          </cell>
          <cell r="G609"/>
          <cell r="H609">
            <v>358333</v>
          </cell>
        </row>
        <row r="610">
          <cell r="C610" t="str">
            <v>URB0012</v>
          </cell>
          <cell r="D610" t="str">
            <v>Suministro e instalacion cuartos ecologicos para los residuos construido en plastico cy aluminio 100% reciclado peso 620kgaltura 2 mts ancho 3 mts fondo 1 mt</v>
          </cell>
          <cell r="E610" t="str">
            <v>un</v>
          </cell>
          <cell r="F610">
            <v>4816800</v>
          </cell>
          <cell r="G610"/>
          <cell r="H610">
            <v>4816800</v>
          </cell>
        </row>
        <row r="611">
          <cell r="C611" t="str">
            <v>URB0013</v>
          </cell>
          <cell r="D611" t="str">
            <v>Tapa metálica de 20x20cm para caja valvula  en lámina de 6.35mm</v>
          </cell>
          <cell r="E611" t="str">
            <v>un</v>
          </cell>
          <cell r="F611">
            <v>42000</v>
          </cell>
          <cell r="G611"/>
          <cell r="H611">
            <v>42000</v>
          </cell>
        </row>
        <row r="612">
          <cell r="C612" t="str">
            <v>URB0014</v>
          </cell>
          <cell r="D612" t="str">
            <v xml:space="preserve">ADOQUÍN TÁCTIL GUÍA O ALERTA 20 x 20 x 6. Color (B) amarillo, jaspeado, salmón, champaña </v>
          </cell>
          <cell r="E612" t="str">
            <v>un</v>
          </cell>
          <cell r="F612">
            <v>2814</v>
          </cell>
          <cell r="G612"/>
          <cell r="H612">
            <v>2814</v>
          </cell>
        </row>
        <row r="613">
          <cell r="C613" t="str">
            <v>URB0015</v>
          </cell>
          <cell r="D613" t="str">
            <v xml:space="preserve">Adoquín de 10x20x4 cm,  incluye transporte </v>
          </cell>
          <cell r="E613" t="str">
            <v>m2</v>
          </cell>
          <cell r="F613">
            <v>30200</v>
          </cell>
          <cell r="G613"/>
          <cell r="H613">
            <v>30200</v>
          </cell>
        </row>
        <row r="614">
          <cell r="C614" t="str">
            <v>URB0050</v>
          </cell>
          <cell r="D614" t="str">
            <v xml:space="preserve">ADOQUÍN PENTAGONAL de 4 cm,  incluye transporte </v>
          </cell>
          <cell r="E614" t="str">
            <v>m2</v>
          </cell>
          <cell r="F614">
            <v>96888</v>
          </cell>
          <cell r="G614"/>
          <cell r="H614">
            <v>96888</v>
          </cell>
        </row>
        <row r="615">
          <cell r="C615" t="str">
            <v>URB0052</v>
          </cell>
          <cell r="D615" t="str">
            <v>ADOQUÍN PENTAGONAL de 6 cm, incluye transporte</v>
          </cell>
          <cell r="E615" t="str">
            <v>m2</v>
          </cell>
          <cell r="F615">
            <v>104638</v>
          </cell>
          <cell r="G615"/>
          <cell r="H615">
            <v>104638</v>
          </cell>
        </row>
        <row r="616">
          <cell r="C616" t="str">
            <v>URB0051</v>
          </cell>
          <cell r="D616" t="str">
            <v>Adoquín de 20x20x6 cm, gris</v>
          </cell>
          <cell r="E616" t="str">
            <v>un</v>
          </cell>
          <cell r="F616">
            <v>2646</v>
          </cell>
          <cell r="G616"/>
          <cell r="H616">
            <v>2646</v>
          </cell>
        </row>
        <row r="617">
          <cell r="C617" t="str">
            <v>URB0064</v>
          </cell>
          <cell r="D617" t="str">
            <v>Adoquín de 10x20x8 cm, gris vehicular</v>
          </cell>
          <cell r="E617" t="str">
            <v>un</v>
          </cell>
          <cell r="F617">
            <v>3646</v>
          </cell>
          <cell r="G617"/>
          <cell r="H617">
            <v>3646</v>
          </cell>
        </row>
        <row r="618">
          <cell r="C618" t="str">
            <v>URB0055</v>
          </cell>
          <cell r="D618" t="str">
            <v>Soldadura LIN-6011 x 1/8</v>
          </cell>
          <cell r="E618" t="str">
            <v>kg</v>
          </cell>
          <cell r="F618">
            <v>12800</v>
          </cell>
          <cell r="G618"/>
          <cell r="H618">
            <v>12800</v>
          </cell>
        </row>
        <row r="619">
          <cell r="C619" t="str">
            <v>URB0016</v>
          </cell>
          <cell r="D619" t="str">
            <v>Tubería galvanizada tipo acueducto 2" Cal 16</v>
          </cell>
          <cell r="E619" t="str">
            <v>m</v>
          </cell>
          <cell r="F619">
            <v>15483</v>
          </cell>
          <cell r="G619"/>
          <cell r="H619">
            <v>15483</v>
          </cell>
        </row>
        <row r="620">
          <cell r="C620" t="str">
            <v>URB0017</v>
          </cell>
          <cell r="D620" t="str">
            <v>Tubería galvanizada 3/4" Cal. 16</v>
          </cell>
          <cell r="E620" t="str">
            <v>m</v>
          </cell>
          <cell r="F620">
            <v>9067</v>
          </cell>
          <cell r="G620"/>
          <cell r="H620">
            <v>9067</v>
          </cell>
        </row>
        <row r="621">
          <cell r="C621" t="str">
            <v>URB0018</v>
          </cell>
          <cell r="D621" t="str">
            <v>Tubería galvanizada 11/2" Cal. 16</v>
          </cell>
          <cell r="E621" t="str">
            <v>m</v>
          </cell>
          <cell r="F621">
            <v>10200</v>
          </cell>
          <cell r="G621"/>
          <cell r="H621">
            <v>10200</v>
          </cell>
        </row>
        <row r="622">
          <cell r="C622" t="str">
            <v>URB0019</v>
          </cell>
          <cell r="D622" t="str">
            <v>Platina 4"x6"x1/4"</v>
          </cell>
          <cell r="E622" t="str">
            <v>un</v>
          </cell>
          <cell r="F622">
            <v>35000</v>
          </cell>
          <cell r="G622"/>
          <cell r="H622">
            <v>35000</v>
          </cell>
        </row>
        <row r="623">
          <cell r="C623" t="str">
            <v>URB0020</v>
          </cell>
          <cell r="D623" t="str">
            <v>Chazo concreto expansivo 1/2" x 4"</v>
          </cell>
          <cell r="E623" t="str">
            <v>un</v>
          </cell>
          <cell r="F623">
            <v>5200</v>
          </cell>
          <cell r="G623"/>
          <cell r="H623">
            <v>5200</v>
          </cell>
        </row>
        <row r="624">
          <cell r="C624" t="str">
            <v>URB0021</v>
          </cell>
          <cell r="D624" t="str">
            <v>Pintura base aceite- domestico</v>
          </cell>
          <cell r="E624" t="str">
            <v>gln</v>
          </cell>
          <cell r="F624">
            <v>40900</v>
          </cell>
          <cell r="G624"/>
          <cell r="H624">
            <v>40900</v>
          </cell>
        </row>
        <row r="625">
          <cell r="C625" t="str">
            <v>URB0022</v>
          </cell>
          <cell r="D625" t="str">
            <v>Pintura acondicionador de superficies Tipo Wash Primer componente A. Presentación por 1/4 galón.</v>
          </cell>
          <cell r="E625" t="str">
            <v>un</v>
          </cell>
          <cell r="F625">
            <v>31100</v>
          </cell>
          <cell r="G625"/>
          <cell r="H625">
            <v>31100</v>
          </cell>
        </row>
        <row r="626">
          <cell r="C626" t="str">
            <v>URB0023</v>
          </cell>
          <cell r="D626" t="str">
            <v>Pintura acondicionador de superficies Tipo Wash Primer componente B. Presentación por 1/4 galón</v>
          </cell>
          <cell r="E626" t="str">
            <v>un</v>
          </cell>
          <cell r="F626">
            <v>31900</v>
          </cell>
          <cell r="G626"/>
          <cell r="H626">
            <v>31900</v>
          </cell>
        </row>
        <row r="627">
          <cell r="C627" t="str">
            <v>URB0024</v>
          </cell>
          <cell r="D627" t="str">
            <v>Thinner</v>
          </cell>
          <cell r="E627" t="str">
            <v>gln</v>
          </cell>
          <cell r="F627">
            <v>14600</v>
          </cell>
          <cell r="G627"/>
          <cell r="H627">
            <v>14600</v>
          </cell>
        </row>
        <row r="628">
          <cell r="C628" t="str">
            <v>URB0025</v>
          </cell>
          <cell r="D628" t="str">
            <v>Lija 200</v>
          </cell>
          <cell r="E628" t="str">
            <v>un</v>
          </cell>
          <cell r="F628">
            <v>1400</v>
          </cell>
          <cell r="G628"/>
          <cell r="H628">
            <v>1400</v>
          </cell>
        </row>
        <row r="629">
          <cell r="C629" t="str">
            <v>URB0026</v>
          </cell>
          <cell r="D629" t="str">
            <v>Broca de 1/2" x 12"  para concreto</v>
          </cell>
          <cell r="E629" t="str">
            <v>un</v>
          </cell>
          <cell r="F629">
            <v>10900</v>
          </cell>
          <cell r="G629"/>
          <cell r="H629">
            <v>10900</v>
          </cell>
        </row>
        <row r="630">
          <cell r="C630" t="str">
            <v>URB0027</v>
          </cell>
          <cell r="D630" t="str">
            <v>Estuco Plástico - 5 Galones</v>
          </cell>
          <cell r="E630" t="str">
            <v>gln</v>
          </cell>
          <cell r="F630">
            <v>20480</v>
          </cell>
          <cell r="G630"/>
          <cell r="H630">
            <v>20480</v>
          </cell>
        </row>
        <row r="631">
          <cell r="C631" t="str">
            <v>URB0028</v>
          </cell>
          <cell r="D631" t="str">
            <v>Tapa para carcamo prefabricado 0,06x30x50 cm</v>
          </cell>
          <cell r="E631" t="str">
            <v>un</v>
          </cell>
          <cell r="F631">
            <v>55000</v>
          </cell>
          <cell r="G631"/>
          <cell r="H631">
            <v>55000</v>
          </cell>
        </row>
        <row r="632">
          <cell r="C632" t="str">
            <v>URB0029</v>
          </cell>
          <cell r="D632" t="str">
            <v>Rejilla Cúpula 6 pulg x 4 pulg Aluminio Tubería 4 pulg</v>
          </cell>
          <cell r="E632" t="str">
            <v>un</v>
          </cell>
          <cell r="F632">
            <v>30000</v>
          </cell>
          <cell r="G632"/>
          <cell r="H632">
            <v>30000</v>
          </cell>
        </row>
        <row r="633">
          <cell r="C633" t="str">
            <v>URB0030</v>
          </cell>
          <cell r="D633" t="str">
            <v>Liga pavimentos</v>
          </cell>
          <cell r="E633" t="str">
            <v>kg</v>
          </cell>
          <cell r="F633">
            <v>2864</v>
          </cell>
          <cell r="G633"/>
          <cell r="H633">
            <v>2864</v>
          </cell>
        </row>
        <row r="634">
          <cell r="C634" t="str">
            <v>URB0031</v>
          </cell>
          <cell r="D634" t="str">
            <v>Mezcla asfáltica MSC-19</v>
          </cell>
          <cell r="E634" t="str">
            <v>Tn</v>
          </cell>
          <cell r="F634">
            <v>382200</v>
          </cell>
          <cell r="G634"/>
          <cell r="H634">
            <v>382200</v>
          </cell>
        </row>
        <row r="635">
          <cell r="C635" t="str">
            <v>URB0032</v>
          </cell>
          <cell r="D635" t="str">
            <v>Transporte de material en volqueta</v>
          </cell>
          <cell r="E635" t="str">
            <v>m3</v>
          </cell>
          <cell r="F635">
            <v>26000</v>
          </cell>
          <cell r="G635"/>
          <cell r="H635">
            <v>26000</v>
          </cell>
        </row>
        <row r="636">
          <cell r="C636" t="str">
            <v>URB0033</v>
          </cell>
          <cell r="D636" t="str">
            <v>Cuadrilla Pavimento Rigido: 2 Of + 4 Ay Obra Negra</v>
          </cell>
          <cell r="E636" t="str">
            <v>jor</v>
          </cell>
          <cell r="F636">
            <v>972707</v>
          </cell>
          <cell r="G636"/>
          <cell r="H636">
            <v>972707</v>
          </cell>
        </row>
        <row r="637">
          <cell r="C637" t="str">
            <v>URB0034</v>
          </cell>
          <cell r="D637" t="str">
            <v>Finisher Black Nouse 1500 + Operador + Combustible</v>
          </cell>
          <cell r="E637" t="str">
            <v>hr</v>
          </cell>
          <cell r="F637">
            <v>152400</v>
          </cell>
          <cell r="G637"/>
          <cell r="H637">
            <v>152400</v>
          </cell>
        </row>
        <row r="638">
          <cell r="C638" t="str">
            <v>URB0035</v>
          </cell>
          <cell r="D638" t="str">
            <v>Compactador Rodillo DD-24 + Operador + Combustible</v>
          </cell>
          <cell r="E638" t="str">
            <v>dia</v>
          </cell>
          <cell r="F638">
            <v>81000</v>
          </cell>
          <cell r="G638"/>
          <cell r="H638">
            <v>81000</v>
          </cell>
        </row>
        <row r="639">
          <cell r="C639" t="str">
            <v>URB0036</v>
          </cell>
          <cell r="D639" t="str">
            <v>Transporte de maquinaria pesada</v>
          </cell>
          <cell r="E639" t="str">
            <v>gln</v>
          </cell>
          <cell r="F639">
            <v>11260</v>
          </cell>
          <cell r="G639"/>
          <cell r="H639">
            <v>11260</v>
          </cell>
        </row>
        <row r="640">
          <cell r="C640" t="str">
            <v>URB0037</v>
          </cell>
          <cell r="D640" t="str">
            <v>Emulsión de rompimiento lento</v>
          </cell>
          <cell r="E640" t="str">
            <v>lt</v>
          </cell>
          <cell r="F640">
            <v>1661</v>
          </cell>
          <cell r="G640"/>
          <cell r="H640">
            <v>1661</v>
          </cell>
        </row>
        <row r="641">
          <cell r="C641" t="str">
            <v>URB0038</v>
          </cell>
          <cell r="D641" t="str">
            <v>Carro tanque para aspersión de imprimación</v>
          </cell>
          <cell r="E641" t="str">
            <v>hr</v>
          </cell>
          <cell r="F641">
            <v>45000</v>
          </cell>
          <cell r="G641"/>
          <cell r="H641">
            <v>45000</v>
          </cell>
        </row>
        <row r="642">
          <cell r="C642" t="str">
            <v>URB0039</v>
          </cell>
          <cell r="D642" t="str">
            <v>Rejilla en polipropileno para carcamo de 100x30x2,5</v>
          </cell>
          <cell r="E642" t="str">
            <v>m</v>
          </cell>
          <cell r="F642">
            <v>90000</v>
          </cell>
          <cell r="G642"/>
          <cell r="H642">
            <v>90000</v>
          </cell>
        </row>
        <row r="643">
          <cell r="C643" t="str">
            <v>URB0053</v>
          </cell>
          <cell r="D643" t="str">
            <v>Rejilla en polipropileno para carcamo de 60x27x5cm</v>
          </cell>
          <cell r="E643" t="str">
            <v>un</v>
          </cell>
          <cell r="F643">
            <v>56773</v>
          </cell>
          <cell r="G643"/>
          <cell r="H643">
            <v>56773</v>
          </cell>
        </row>
        <row r="644">
          <cell r="C644" t="str">
            <v>URB0054</v>
          </cell>
          <cell r="D644" t="str">
            <v>Rejilla en polipropileno para carcamo de 69x40x5cm</v>
          </cell>
          <cell r="E644" t="str">
            <v>un</v>
          </cell>
          <cell r="F644">
            <v>123546</v>
          </cell>
          <cell r="G644"/>
          <cell r="H644">
            <v>123546</v>
          </cell>
        </row>
        <row r="645">
          <cell r="C645" t="str">
            <v>URB0057</v>
          </cell>
          <cell r="D645" t="str">
            <v>Rejilla en polipropileno para carcamo de 69x45x8cm</v>
          </cell>
          <cell r="E645" t="str">
            <v>un</v>
          </cell>
          <cell r="F645">
            <v>163000</v>
          </cell>
          <cell r="G645"/>
          <cell r="H645">
            <v>163000</v>
          </cell>
        </row>
        <row r="646">
          <cell r="C646" t="str">
            <v>URB0058</v>
          </cell>
          <cell r="D646" t="str">
            <v>Rejilla en polipropileno para carcamo de 45x15x4cm</v>
          </cell>
          <cell r="E646" t="str">
            <v>un</v>
          </cell>
          <cell r="F646">
            <v>57061</v>
          </cell>
          <cell r="G646"/>
          <cell r="H646">
            <v>57061</v>
          </cell>
        </row>
        <row r="647">
          <cell r="C647" t="str">
            <v>URB0071</v>
          </cell>
          <cell r="D647" t="str">
            <v>Rejilla Cárcamo en concreto 50x55x12</v>
          </cell>
          <cell r="E647" t="str">
            <v>un</v>
          </cell>
          <cell r="F647">
            <v>152856</v>
          </cell>
          <cell r="G647"/>
          <cell r="H647">
            <v>152856</v>
          </cell>
        </row>
        <row r="648">
          <cell r="C648" t="str">
            <v>URB0072</v>
          </cell>
          <cell r="D648" t="str">
            <v>Rejilla Cárcamo en concreto 31x50x9</v>
          </cell>
          <cell r="E648" t="str">
            <v>un</v>
          </cell>
          <cell r="F648">
            <v>65450</v>
          </cell>
          <cell r="G648"/>
          <cell r="H648">
            <v>65450</v>
          </cell>
        </row>
        <row r="649">
          <cell r="C649" t="str">
            <v>URB0040</v>
          </cell>
          <cell r="D649" t="str">
            <v>Topellanta prefabricado sin pintar de 11x25x60 cm.</v>
          </cell>
          <cell r="E649" t="str">
            <v>un</v>
          </cell>
          <cell r="F649">
            <v>32000</v>
          </cell>
          <cell r="G649"/>
          <cell r="H649">
            <v>32000</v>
          </cell>
        </row>
        <row r="650">
          <cell r="C650" t="str">
            <v>URB0041</v>
          </cell>
          <cell r="D650" t="str">
            <v>Plastico en frio con resistencia al deslizamiento</v>
          </cell>
          <cell r="E650" t="str">
            <v>gln</v>
          </cell>
          <cell r="F650">
            <v>156900</v>
          </cell>
          <cell r="G650"/>
          <cell r="H650">
            <v>156900</v>
          </cell>
        </row>
        <row r="651">
          <cell r="C651" t="str">
            <v>URB0042</v>
          </cell>
          <cell r="D651" t="str">
            <v>Microesfera de vidrio</v>
          </cell>
          <cell r="E651" t="str">
            <v>kg</v>
          </cell>
          <cell r="F651">
            <v>24380</v>
          </cell>
          <cell r="G651"/>
          <cell r="H651">
            <v>24380</v>
          </cell>
        </row>
        <row r="652">
          <cell r="C652" t="str">
            <v>URB0043</v>
          </cell>
          <cell r="D652" t="str">
            <v>Biclicletero en U</v>
          </cell>
          <cell r="E652" t="str">
            <v>un</v>
          </cell>
          <cell r="F652">
            <v>1094800</v>
          </cell>
          <cell r="G652"/>
          <cell r="H652">
            <v>1094800</v>
          </cell>
        </row>
        <row r="653">
          <cell r="C653"/>
          <cell r="D653"/>
          <cell r="E653"/>
          <cell r="F653"/>
          <cell r="G653"/>
          <cell r="H653">
            <v>0</v>
          </cell>
        </row>
        <row r="654">
          <cell r="C654" t="str">
            <v>URB0045</v>
          </cell>
          <cell r="D654" t="str">
            <v>Suministro e instalacion de JUEGOS INFANTIL (Casita Enmallada) referencia Lombo Lombo o similar</v>
          </cell>
          <cell r="E654" t="str">
            <v>hr</v>
          </cell>
          <cell r="F654">
            <v>24780000</v>
          </cell>
          <cell r="G654"/>
          <cell r="H654">
            <v>24780000</v>
          </cell>
        </row>
        <row r="655">
          <cell r="C655" t="str">
            <v>URB0046</v>
          </cell>
          <cell r="D655" t="str">
            <v>Suministro e instalacion de JUEGOS INFANTIL (Malla Iglu) referencia Lombo Lombo o similar</v>
          </cell>
          <cell r="E655" t="str">
            <v>hr</v>
          </cell>
          <cell r="F655">
            <v>22550000</v>
          </cell>
          <cell r="G655"/>
          <cell r="H655">
            <v>22550000</v>
          </cell>
        </row>
        <row r="656">
          <cell r="C656" t="str">
            <v>URB0047</v>
          </cell>
          <cell r="D656" t="str">
            <v>Suministro e instalacion de JUEGOS INFANTIL (Malla Iglu) referencia Lombo Lombo o similar</v>
          </cell>
          <cell r="E656" t="str">
            <v>hr</v>
          </cell>
          <cell r="F656">
            <v>22550000</v>
          </cell>
          <cell r="G656"/>
          <cell r="H656">
            <v>22550000</v>
          </cell>
        </row>
        <row r="657">
          <cell r="C657" t="str">
            <v>URB0049</v>
          </cell>
          <cell r="D657" t="str">
            <v>Suministro e instalacion de JUEGOS INFANTIL (Pasamanos Colgante) referencia Lombo Lombo o similar</v>
          </cell>
          <cell r="E657" t="str">
            <v>hr</v>
          </cell>
          <cell r="F657">
            <v>3750000</v>
          </cell>
          <cell r="G657"/>
          <cell r="H657">
            <v>3750000</v>
          </cell>
        </row>
        <row r="658">
          <cell r="C658" t="str">
            <v>URB0056</v>
          </cell>
          <cell r="D658" t="str">
            <v>Juego de mesa y 4 sillas con juego de ajedrez (en concreto de 21Mpa.)</v>
          </cell>
          <cell r="E658" t="str">
            <v>un</v>
          </cell>
          <cell r="F658">
            <v>1500000</v>
          </cell>
          <cell r="G658"/>
          <cell r="H658">
            <v>1500000</v>
          </cell>
        </row>
        <row r="659">
          <cell r="C659" t="str">
            <v>URB0059</v>
          </cell>
          <cell r="D659" t="str">
            <v xml:space="preserve"> Boquillas en acero inoxidable tipo GBQ DECK PULVERIZADORA</v>
          </cell>
          <cell r="E659" t="str">
            <v>un</v>
          </cell>
          <cell r="F659">
            <v>260000</v>
          </cell>
          <cell r="G659"/>
          <cell r="H659">
            <v>260000</v>
          </cell>
        </row>
        <row r="660">
          <cell r="C660" t="str">
            <v>URB0060</v>
          </cell>
          <cell r="D660" t="str">
            <v>GEOMEMBRANA HDPE 40 ml</v>
          </cell>
          <cell r="E660" t="str">
            <v>m2</v>
          </cell>
          <cell r="F660">
            <v>25560</v>
          </cell>
          <cell r="G660"/>
          <cell r="H660">
            <v>25560</v>
          </cell>
        </row>
        <row r="661">
          <cell r="C661" t="str">
            <v>URB0061</v>
          </cell>
          <cell r="D661" t="str">
            <v xml:space="preserve">BASURERA METÁLICAS, con contenedor en lámina punzonada.	</v>
          </cell>
          <cell r="E661" t="str">
            <v>un</v>
          </cell>
          <cell r="F661">
            <v>1963500</v>
          </cell>
          <cell r="G661"/>
          <cell r="H661">
            <v>1963500</v>
          </cell>
        </row>
        <row r="662">
          <cell r="C662" t="str">
            <v>URB0062</v>
          </cell>
          <cell r="D662" t="str">
            <v>Avisos según especificaciones INVIAS, incluye transporte</v>
          </cell>
          <cell r="E662" t="str">
            <v>m2</v>
          </cell>
          <cell r="F662">
            <v>464813</v>
          </cell>
          <cell r="G662"/>
          <cell r="H662">
            <v>464813</v>
          </cell>
        </row>
        <row r="663">
          <cell r="C663" t="str">
            <v>URB0063</v>
          </cell>
          <cell r="D663" t="str">
            <v>Emulsion Asfaltica CRL-0 o CRL-1</v>
          </cell>
          <cell r="E663" t="str">
            <v>gl</v>
          </cell>
          <cell r="F663">
            <v>3927</v>
          </cell>
          <cell r="G663"/>
          <cell r="H663">
            <v>3927</v>
          </cell>
        </row>
        <row r="664">
          <cell r="C664" t="str">
            <v>URB0065</v>
          </cell>
          <cell r="D664" t="str">
            <v>BANCA EN CONCRETO OLAND 1,80m x 0,45m x 0,45m (Ancho x Alto x Profundidad)</v>
          </cell>
          <cell r="E664" t="str">
            <v>un</v>
          </cell>
          <cell r="F664">
            <v>1708000</v>
          </cell>
          <cell r="G664"/>
          <cell r="H664">
            <v>1708000</v>
          </cell>
        </row>
        <row r="665">
          <cell r="C665" t="str">
            <v>URB0066</v>
          </cell>
          <cell r="D665" t="str">
            <v>MESA EN CONCRETOI OLAND 2,00m x 0,80m x 0,70m (Ancho x Alto x Profundidad)</v>
          </cell>
          <cell r="E665" t="str">
            <v>un</v>
          </cell>
          <cell r="F665">
            <v>3485000</v>
          </cell>
          <cell r="G665"/>
          <cell r="H665">
            <v>3485000</v>
          </cell>
        </row>
        <row r="666">
          <cell r="C666" t="str">
            <v>URB0067</v>
          </cell>
          <cell r="D666" t="str">
            <v>Pigmento amarillo para concreto</v>
          </cell>
          <cell r="E666" t="str">
            <v>kg</v>
          </cell>
          <cell r="F666">
            <v>6757</v>
          </cell>
          <cell r="G666"/>
          <cell r="H666">
            <v>6757</v>
          </cell>
        </row>
        <row r="667">
          <cell r="C667" t="str">
            <v>URB0068</v>
          </cell>
          <cell r="D667" t="str">
            <v xml:space="preserve">Adoquín de 10x20x6 cm, Gris </v>
          </cell>
          <cell r="E667" t="str">
            <v>un</v>
          </cell>
          <cell r="F667">
            <v>1120</v>
          </cell>
          <cell r="G667"/>
          <cell r="H667">
            <v>1120</v>
          </cell>
        </row>
        <row r="668">
          <cell r="C668" t="str">
            <v>URB0069</v>
          </cell>
          <cell r="D668" t="str">
            <v>Adoquín de 10x20x6 cm, Negro</v>
          </cell>
          <cell r="E668" t="str">
            <v>un</v>
          </cell>
          <cell r="F668">
            <v>1268</v>
          </cell>
          <cell r="G668"/>
          <cell r="H668">
            <v>1268</v>
          </cell>
        </row>
        <row r="669">
          <cell r="C669" t="str">
            <v>URB0070</v>
          </cell>
          <cell r="D669" t="str">
            <v>Adoquín de 10x20x6 cm, Blanco</v>
          </cell>
          <cell r="E669" t="str">
            <v>Un</v>
          </cell>
          <cell r="F669">
            <v>1938</v>
          </cell>
          <cell r="G669"/>
          <cell r="H669">
            <v>1938</v>
          </cell>
        </row>
        <row r="670">
          <cell r="C670" t="str">
            <v>URB0073</v>
          </cell>
          <cell r="D670" t="str">
            <v>Bolardo tipo Carabobo</v>
          </cell>
          <cell r="E670" t="str">
            <v>un</v>
          </cell>
          <cell r="F670">
            <v>91511</v>
          </cell>
          <cell r="G670"/>
          <cell r="H670">
            <v>91511</v>
          </cell>
        </row>
        <row r="671">
          <cell r="C671" t="str">
            <v>URB0074</v>
          </cell>
          <cell r="D671" t="str">
            <v>Puerta Metálica dos alas, Cal 18, incluye materiales descripción</v>
          </cell>
          <cell r="E671" t="str">
            <v>m2</v>
          </cell>
          <cell r="F671">
            <v>400000</v>
          </cell>
          <cell r="G671"/>
          <cell r="H671">
            <v>400000</v>
          </cell>
        </row>
        <row r="672">
          <cell r="C672" t="str">
            <v>JAR0101</v>
          </cell>
          <cell r="D672" t="str">
            <v xml:space="preserve">Tierra negra apta para germinacion </v>
          </cell>
          <cell r="E672" t="str">
            <v>blt</v>
          </cell>
          <cell r="F672">
            <v>25000</v>
          </cell>
          <cell r="G672"/>
          <cell r="H672">
            <v>25000</v>
          </cell>
        </row>
        <row r="673">
          <cell r="C673" t="str">
            <v>JAR0102</v>
          </cell>
          <cell r="D673" t="str">
            <v xml:space="preserve">
Abono Fertilizante Npk Triple 15 </v>
          </cell>
          <cell r="E673" t="str">
            <v>kg</v>
          </cell>
          <cell r="F673">
            <v>11000</v>
          </cell>
          <cell r="G673"/>
          <cell r="H673">
            <v>11000</v>
          </cell>
        </row>
        <row r="674">
          <cell r="C674" t="str">
            <v>JAR0103</v>
          </cell>
          <cell r="D674" t="str">
            <v>HIDRORETENEDOR HYDROGEL</v>
          </cell>
          <cell r="E674" t="str">
            <v>kg</v>
          </cell>
          <cell r="F674">
            <v>40000</v>
          </cell>
          <cell r="G674"/>
          <cell r="H674">
            <v>40000</v>
          </cell>
        </row>
        <row r="675">
          <cell r="C675" t="str">
            <v>JAR0104</v>
          </cell>
          <cell r="D675" t="str">
            <v>CALATHEA ZEBRINA</v>
          </cell>
          <cell r="E675" t="str">
            <v>UN</v>
          </cell>
          <cell r="F675">
            <v>15500</v>
          </cell>
          <cell r="G675"/>
          <cell r="H675">
            <v>15500</v>
          </cell>
        </row>
        <row r="676">
          <cell r="C676" t="str">
            <v>JAR0105</v>
          </cell>
          <cell r="D676" t="str">
            <v>HELECHO</v>
          </cell>
          <cell r="E676" t="str">
            <v>UN</v>
          </cell>
          <cell r="F676">
            <v>8500</v>
          </cell>
          <cell r="G676"/>
          <cell r="H676">
            <v>8500</v>
          </cell>
        </row>
        <row r="677">
          <cell r="C677" t="str">
            <v>JAR0106</v>
          </cell>
          <cell r="D677" t="str">
            <v>BORE MORADO</v>
          </cell>
          <cell r="E677" t="str">
            <v>UN</v>
          </cell>
          <cell r="F677">
            <v>8600</v>
          </cell>
          <cell r="G677"/>
          <cell r="H677">
            <v>8600</v>
          </cell>
        </row>
        <row r="678">
          <cell r="C678" t="str">
            <v>JAR0107</v>
          </cell>
          <cell r="D678" t="str">
            <v>MONSTERA DELICIOSA</v>
          </cell>
          <cell r="E678" t="str">
            <v>UN</v>
          </cell>
          <cell r="F678">
            <v>13400</v>
          </cell>
          <cell r="G678"/>
          <cell r="H678">
            <v>13400</v>
          </cell>
        </row>
        <row r="679">
          <cell r="C679" t="str">
            <v>JAR0108</v>
          </cell>
          <cell r="D679" t="str">
            <v>PALMICHE</v>
          </cell>
          <cell r="E679" t="str">
            <v>UN</v>
          </cell>
          <cell r="F679">
            <v>10400</v>
          </cell>
          <cell r="G679"/>
          <cell r="H679">
            <v>10400</v>
          </cell>
        </row>
        <row r="680">
          <cell r="C680" t="str">
            <v>JAR0109</v>
          </cell>
          <cell r="D680" t="str">
            <v>SINGONIOS</v>
          </cell>
          <cell r="E680" t="str">
            <v>UN</v>
          </cell>
          <cell r="F680">
            <v>8500</v>
          </cell>
          <cell r="G680"/>
          <cell r="H680">
            <v>8500</v>
          </cell>
        </row>
        <row r="681">
          <cell r="C681" t="str">
            <v>JAR0110</v>
          </cell>
          <cell r="D681" t="str">
            <v>CALATHEA DIEZ MANDAMIENTOS</v>
          </cell>
          <cell r="E681" t="str">
            <v>UN</v>
          </cell>
          <cell r="F681">
            <v>11500</v>
          </cell>
          <cell r="G681"/>
          <cell r="H681">
            <v>11500</v>
          </cell>
        </row>
        <row r="682">
          <cell r="C682" t="str">
            <v>JAR0111</v>
          </cell>
          <cell r="D682" t="str">
            <v>TANGO ARBUSTIVO</v>
          </cell>
          <cell r="E682" t="str">
            <v>UN</v>
          </cell>
          <cell r="F682">
            <v>4400</v>
          </cell>
          <cell r="G682"/>
          <cell r="H682">
            <v>4400</v>
          </cell>
        </row>
        <row r="683">
          <cell r="C683" t="str">
            <v>JAR0112</v>
          </cell>
          <cell r="D683" t="str">
            <v>ALPINIA PURPURATA</v>
          </cell>
          <cell r="E683" t="str">
            <v>UN</v>
          </cell>
          <cell r="F683">
            <v>25600</v>
          </cell>
          <cell r="G683"/>
          <cell r="H683">
            <v>25600</v>
          </cell>
        </row>
        <row r="684">
          <cell r="C684" t="str">
            <v>JAR0113</v>
          </cell>
          <cell r="D684" t="str">
            <v>PLATANILLO</v>
          </cell>
          <cell r="E684" t="str">
            <v>UN</v>
          </cell>
          <cell r="F684">
            <v>9500</v>
          </cell>
          <cell r="G684"/>
          <cell r="H684">
            <v>9500</v>
          </cell>
        </row>
        <row r="685">
          <cell r="C685" t="str">
            <v>JAR0114</v>
          </cell>
          <cell r="D685" t="str">
            <v>SCHEFLERA</v>
          </cell>
          <cell r="E685" t="str">
            <v>UN</v>
          </cell>
          <cell r="F685">
            <v>17600</v>
          </cell>
          <cell r="G685"/>
          <cell r="H685">
            <v>17600</v>
          </cell>
        </row>
        <row r="686">
          <cell r="C686" t="str">
            <v>JAR0115</v>
          </cell>
          <cell r="D686" t="str">
            <v>TULIPAN AFRICANO DE 60x69</v>
          </cell>
          <cell r="E686" t="str">
            <v>UN</v>
          </cell>
          <cell r="F686">
            <v>138600</v>
          </cell>
          <cell r="G686"/>
          <cell r="H686">
            <v>138600</v>
          </cell>
        </row>
        <row r="687">
          <cell r="C687" t="str">
            <v>JAR0116</v>
          </cell>
          <cell r="D687" t="str">
            <v>ALMENDRO DE 60x69</v>
          </cell>
          <cell r="E687" t="str">
            <v>UN</v>
          </cell>
          <cell r="F687">
            <v>102600</v>
          </cell>
          <cell r="G687"/>
          <cell r="H687">
            <v>102600</v>
          </cell>
        </row>
        <row r="688">
          <cell r="C688" t="str">
            <v>JAR0117</v>
          </cell>
          <cell r="D688" t="str">
            <v>GUALANDAY DE 60x69</v>
          </cell>
          <cell r="E688" t="str">
            <v>UN</v>
          </cell>
          <cell r="F688">
            <v>102600</v>
          </cell>
          <cell r="G688"/>
          <cell r="H688">
            <v>102600</v>
          </cell>
        </row>
        <row r="689">
          <cell r="C689" t="str">
            <v>JAR0118</v>
          </cell>
          <cell r="D689" t="str">
            <v>Vara para sostener el árbol. Tutores de buena resistencia y altura adecuada al tamaño del árbol</v>
          </cell>
          <cell r="E689" t="str">
            <v>un</v>
          </cell>
          <cell r="F689">
            <v>2000</v>
          </cell>
          <cell r="G689"/>
          <cell r="H689">
            <v>2000</v>
          </cell>
        </row>
        <row r="690">
          <cell r="C690" t="str">
            <v>JAR0119</v>
          </cell>
          <cell r="D690" t="str">
            <v>Fertilizante con elementos menores</v>
          </cell>
          <cell r="E690" t="str">
            <v>un</v>
          </cell>
          <cell r="F690">
            <v>15</v>
          </cell>
          <cell r="G690"/>
          <cell r="H690">
            <v>15</v>
          </cell>
        </row>
        <row r="691">
          <cell r="C691" t="str">
            <v>JAR0120</v>
          </cell>
          <cell r="D691" t="str">
            <v>Borax</v>
          </cell>
          <cell r="E691" t="str">
            <v>gr</v>
          </cell>
          <cell r="F691">
            <v>10</v>
          </cell>
          <cell r="G691"/>
          <cell r="H691">
            <v>10</v>
          </cell>
        </row>
        <row r="692">
          <cell r="C692" t="str">
            <v>JAR0121</v>
          </cell>
          <cell r="D692" t="str">
            <v>PALMA ROJA</v>
          </cell>
          <cell r="E692" t="str">
            <v>UN</v>
          </cell>
          <cell r="F692">
            <v>46400</v>
          </cell>
          <cell r="G692"/>
          <cell r="H692">
            <v>46400</v>
          </cell>
        </row>
        <row r="693">
          <cell r="C693" t="str">
            <v>JAR0122</v>
          </cell>
          <cell r="D693" t="str">
            <v>OREJA DE ELEFANTE</v>
          </cell>
          <cell r="E693" t="str">
            <v>UN</v>
          </cell>
          <cell r="F693">
            <v>52600</v>
          </cell>
          <cell r="G693"/>
          <cell r="H693">
            <v>52600</v>
          </cell>
        </row>
        <row r="694">
          <cell r="C694" t="str">
            <v>JAR0123</v>
          </cell>
          <cell r="D694" t="str">
            <v>HELECHO ARBORICOLA</v>
          </cell>
          <cell r="E694" t="str">
            <v>UN</v>
          </cell>
          <cell r="F694">
            <v>38600</v>
          </cell>
          <cell r="G694"/>
          <cell r="H694">
            <v>38600</v>
          </cell>
        </row>
        <row r="695">
          <cell r="C695" t="str">
            <v>JAR0124</v>
          </cell>
          <cell r="D695" t="str">
            <v>TUMBERGIA</v>
          </cell>
          <cell r="E695" t="str">
            <v>UN</v>
          </cell>
          <cell r="F695">
            <v>15400</v>
          </cell>
          <cell r="G695"/>
          <cell r="H695">
            <v>15400</v>
          </cell>
        </row>
        <row r="696">
          <cell r="C696" t="str">
            <v>JAR0125</v>
          </cell>
          <cell r="D696" t="str">
            <v>Mani forrajero semilla</v>
          </cell>
          <cell r="E696" t="str">
            <v>lb</v>
          </cell>
          <cell r="F696">
            <v>120000</v>
          </cell>
          <cell r="G696"/>
          <cell r="H696">
            <v>120000</v>
          </cell>
        </row>
        <row r="697">
          <cell r="C697" t="str">
            <v>JAR0126</v>
          </cell>
          <cell r="D697" t="str">
            <v xml:space="preserve">Arboles medianos a grandes con altura mínima de  h= 2,5 m </v>
          </cell>
          <cell r="E697" t="str">
            <v>un</v>
          </cell>
          <cell r="F697">
            <v>112000</v>
          </cell>
          <cell r="G697"/>
          <cell r="H697">
            <v>112000</v>
          </cell>
        </row>
        <row r="698">
          <cell r="C698" t="str">
            <v>JAR0127</v>
          </cell>
          <cell r="D698" t="str">
            <v>Tierra abonada</v>
          </cell>
          <cell r="E698" t="str">
            <v>m3</v>
          </cell>
          <cell r="F698">
            <v>90000</v>
          </cell>
          <cell r="G698"/>
          <cell r="H698">
            <v>90000</v>
          </cell>
        </row>
        <row r="699">
          <cell r="C699" t="str">
            <v>CTM146</v>
          </cell>
          <cell r="D699" t="str">
            <v>Adoquín de 10x20x6 cm, Color (B) amarillo, jaspeado, salmón, champaña, negro y blanco arena</v>
          </cell>
          <cell r="E699" t="str">
            <v>un</v>
          </cell>
          <cell r="F699">
            <v>1407</v>
          </cell>
          <cell r="G699"/>
          <cell r="H699">
            <v>1407</v>
          </cell>
        </row>
        <row r="700">
          <cell r="C700" t="str">
            <v>JAR0128</v>
          </cell>
          <cell r="D700" t="str">
            <v>Croto Mediano</v>
          </cell>
          <cell r="E700" t="str">
            <v>un</v>
          </cell>
          <cell r="F700">
            <v>13000</v>
          </cell>
          <cell r="G700"/>
          <cell r="H700">
            <v>13000</v>
          </cell>
        </row>
        <row r="701">
          <cell r="C701" t="str">
            <v>JAR0129</v>
          </cell>
          <cell r="D701" t="str">
            <v>Duranta Variegada</v>
          </cell>
          <cell r="E701" t="str">
            <v>un</v>
          </cell>
          <cell r="F701">
            <v>5000</v>
          </cell>
          <cell r="G701"/>
          <cell r="H701">
            <v>5000</v>
          </cell>
        </row>
        <row r="702">
          <cell r="C702" t="str">
            <v>JAR0130</v>
          </cell>
          <cell r="D702" t="str">
            <v>Cinta</v>
          </cell>
          <cell r="E702" t="str">
            <v>un</v>
          </cell>
          <cell r="F702">
            <v>7000</v>
          </cell>
          <cell r="G702"/>
          <cell r="H702">
            <v>7000</v>
          </cell>
        </row>
        <row r="703">
          <cell r="C703" t="str">
            <v>JAR0131</v>
          </cell>
          <cell r="D703" t="str">
            <v>Palma Manila H=0.5m</v>
          </cell>
          <cell r="E703" t="str">
            <v>un</v>
          </cell>
          <cell r="F703">
            <v>50000</v>
          </cell>
          <cell r="G703"/>
          <cell r="H703">
            <v>50000</v>
          </cell>
        </row>
      </sheetData>
      <sheetData sheetId="5">
        <row r="5">
          <cell r="B5" t="str">
            <v>CLV</v>
          </cell>
          <cell r="C5" t="str">
            <v>DESCRIPCION</v>
          </cell>
          <cell r="D5" t="str">
            <v>UN</v>
          </cell>
          <cell r="E5" t="str">
            <v>CANTIDAD</v>
          </cell>
          <cell r="F5" t="str">
            <v>%</v>
          </cell>
          <cell r="G5" t="str">
            <v>VR. UNIT.</v>
          </cell>
          <cell r="H5" t="str">
            <v>VR. TOTAL</v>
          </cell>
        </row>
        <row r="6">
          <cell r="B6" t="str">
            <v>CT080KG</v>
          </cell>
          <cell r="C6" t="str">
            <v>Concreto 80kg/cm² 1:4:7</v>
          </cell>
          <cell r="D6" t="str">
            <v>M3</v>
          </cell>
          <cell r="G6" t="str">
            <v/>
          </cell>
          <cell r="H6">
            <v>461153</v>
          </cell>
        </row>
        <row r="7">
          <cell r="B7" t="str">
            <v>I. EQUIPO Y HERRAMIENTA</v>
          </cell>
          <cell r="H7">
            <v>10368.024000000001</v>
          </cell>
        </row>
        <row r="8">
          <cell r="B8" t="str">
            <v>HTAMNR</v>
          </cell>
          <cell r="C8" t="str">
            <v>Herramienta y equipo menor</v>
          </cell>
          <cell r="D8" t="str">
            <v>%</v>
          </cell>
          <cell r="F8">
            <v>0.05</v>
          </cell>
          <cell r="G8">
            <v>87360.48</v>
          </cell>
          <cell r="H8">
            <v>4368.0240000000003</v>
          </cell>
        </row>
        <row r="9">
          <cell r="B9" t="str">
            <v>EQ1090</v>
          </cell>
          <cell r="C9" t="str">
            <v>Concretadora eléctrica 2 sacos</v>
          </cell>
          <cell r="D9" t="str">
            <v>día</v>
          </cell>
          <cell r="E9">
            <v>0.2</v>
          </cell>
          <cell r="G9">
            <v>30000</v>
          </cell>
          <cell r="H9">
            <v>6000</v>
          </cell>
        </row>
        <row r="10">
          <cell r="B10" t="str">
            <v>II. MATERIALES</v>
          </cell>
          <cell r="H10">
            <v>347305.22</v>
          </cell>
        </row>
        <row r="11">
          <cell r="B11" t="str">
            <v>MAT1085</v>
          </cell>
          <cell r="C11" t="str">
            <v>Cemento gris (50kg)</v>
          </cell>
          <cell r="D11" t="str">
            <v>saco</v>
          </cell>
          <cell r="E11">
            <v>3.25</v>
          </cell>
          <cell r="G11">
            <v>34500</v>
          </cell>
          <cell r="H11">
            <v>112125</v>
          </cell>
        </row>
        <row r="12">
          <cell r="B12" t="str">
            <v>MAT1025</v>
          </cell>
          <cell r="C12" t="str">
            <v>Arena para concreto incluye transporte</v>
          </cell>
          <cell r="D12" t="str">
            <v>m3</v>
          </cell>
          <cell r="E12">
            <v>0.52</v>
          </cell>
          <cell r="G12">
            <v>148641</v>
          </cell>
          <cell r="H12">
            <v>77293.320000000007</v>
          </cell>
        </row>
        <row r="13">
          <cell r="B13" t="str">
            <v>MAT1330</v>
          </cell>
          <cell r="C13" t="str">
            <v>Triturado 3/4'' -Incluye Transporte</v>
          </cell>
          <cell r="D13" t="str">
            <v>m3</v>
          </cell>
          <cell r="E13">
            <v>1.0249999999999999</v>
          </cell>
          <cell r="G13">
            <v>154036</v>
          </cell>
          <cell r="H13">
            <v>157886.9</v>
          </cell>
        </row>
        <row r="14">
          <cell r="B14" t="str">
            <v>III. TRANSPORTES</v>
          </cell>
          <cell r="H14">
            <v>16119</v>
          </cell>
        </row>
        <row r="15">
          <cell r="B15" t="str">
            <v>TR1080</v>
          </cell>
          <cell r="C15" t="str">
            <v>Transporte interno materiales</v>
          </cell>
          <cell r="D15" t="str">
            <v>m3</v>
          </cell>
          <cell r="E15">
            <v>1</v>
          </cell>
          <cell r="G15">
            <v>16119</v>
          </cell>
          <cell r="H15">
            <v>16119</v>
          </cell>
        </row>
        <row r="16">
          <cell r="B16" t="str">
            <v>IV. MANO DE OBRA</v>
          </cell>
          <cell r="H16">
            <v>87360.48</v>
          </cell>
        </row>
        <row r="17">
          <cell r="B17" t="str">
            <v>MOAYUDR</v>
          </cell>
          <cell r="C17" t="str">
            <v>Mo ayudante raso</v>
          </cell>
          <cell r="D17" t="str">
            <v>día</v>
          </cell>
          <cell r="E17">
            <v>0.24</v>
          </cell>
          <cell r="G17">
            <v>255852</v>
          </cell>
          <cell r="H17">
            <v>61404.479999999996</v>
          </cell>
        </row>
        <row r="18">
          <cell r="B18" t="str">
            <v>MOAYUDA</v>
          </cell>
          <cell r="C18" t="str">
            <v>Mo ayudante entendido</v>
          </cell>
          <cell r="D18" t="str">
            <v>día</v>
          </cell>
          <cell r="E18">
            <v>0.24</v>
          </cell>
          <cell r="G18">
            <v>108150</v>
          </cell>
          <cell r="H18">
            <v>25956</v>
          </cell>
        </row>
        <row r="19">
          <cell r="B19" t="str">
            <v>CT110KG</v>
          </cell>
          <cell r="C19" t="str">
            <v>Concreto 110kg/cm² 1:3:5</v>
          </cell>
          <cell r="D19" t="str">
            <v>M3</v>
          </cell>
          <cell r="G19" t="str">
            <v/>
          </cell>
          <cell r="H19">
            <v>493306</v>
          </cell>
        </row>
        <row r="20">
          <cell r="B20" t="str">
            <v>I. EQUIPO Y HERRAMIENTA</v>
          </cell>
          <cell r="H20">
            <v>10368.024000000001</v>
          </cell>
        </row>
        <row r="21">
          <cell r="B21" t="str">
            <v>HTAMNR</v>
          </cell>
          <cell r="C21" t="str">
            <v>Herramienta y equipo menor</v>
          </cell>
          <cell r="D21" t="str">
            <v>%</v>
          </cell>
          <cell r="F21">
            <v>0.05</v>
          </cell>
          <cell r="G21">
            <v>87360.48</v>
          </cell>
          <cell r="H21">
            <v>4368.0240000000003</v>
          </cell>
        </row>
        <row r="22">
          <cell r="B22" t="str">
            <v>EQ1090</v>
          </cell>
          <cell r="C22" t="str">
            <v>Concretadora eléctrica 2 sacos</v>
          </cell>
          <cell r="D22" t="str">
            <v>día</v>
          </cell>
          <cell r="E22">
            <v>0.2</v>
          </cell>
          <cell r="G22">
            <v>30000</v>
          </cell>
          <cell r="H22">
            <v>6000</v>
          </cell>
        </row>
        <row r="23">
          <cell r="B23" t="str">
            <v>II. MATERIALES</v>
          </cell>
          <cell r="H23">
            <v>379458.875</v>
          </cell>
        </row>
        <row r="24">
          <cell r="B24" t="str">
            <v>MAT1085</v>
          </cell>
          <cell r="C24" t="str">
            <v>Cemento gris (50kg)</v>
          </cell>
          <cell r="D24" t="str">
            <v>saco</v>
          </cell>
          <cell r="E24">
            <v>4.5</v>
          </cell>
          <cell r="G24">
            <v>34500</v>
          </cell>
          <cell r="H24">
            <v>155250</v>
          </cell>
        </row>
        <row r="25">
          <cell r="B25" t="str">
            <v>MAT1025</v>
          </cell>
          <cell r="C25" t="str">
            <v>Arena para concreto incluye transporte</v>
          </cell>
          <cell r="D25" t="str">
            <v>m3</v>
          </cell>
          <cell r="E25">
            <v>0.55500000000000005</v>
          </cell>
          <cell r="G25">
            <v>148641</v>
          </cell>
          <cell r="H25">
            <v>82495.755000000005</v>
          </cell>
        </row>
        <row r="26">
          <cell r="B26" t="str">
            <v>MAT1330</v>
          </cell>
          <cell r="C26" t="str">
            <v>Triturado 3/4'' -Incluye Transporte</v>
          </cell>
          <cell r="D26" t="str">
            <v>m3</v>
          </cell>
          <cell r="E26">
            <v>0.92</v>
          </cell>
          <cell r="G26">
            <v>154036</v>
          </cell>
          <cell r="H26">
            <v>141713.12</v>
          </cell>
        </row>
        <row r="27">
          <cell r="B27" t="str">
            <v>III. TRANSPORTES</v>
          </cell>
          <cell r="H27">
            <v>16119</v>
          </cell>
        </row>
        <row r="28">
          <cell r="B28" t="str">
            <v>TR1080</v>
          </cell>
          <cell r="C28" t="str">
            <v>Transporte interno materiales</v>
          </cell>
          <cell r="D28" t="str">
            <v>m3</v>
          </cell>
          <cell r="E28">
            <v>1</v>
          </cell>
          <cell r="G28">
            <v>16119</v>
          </cell>
          <cell r="H28">
            <v>16119</v>
          </cell>
        </row>
        <row r="29">
          <cell r="B29" t="str">
            <v>IV. MANO DE OBRA</v>
          </cell>
          <cell r="H29">
            <v>87360.48</v>
          </cell>
        </row>
        <row r="30">
          <cell r="B30" t="str">
            <v>MOAYUDR</v>
          </cell>
          <cell r="C30" t="str">
            <v>Mo ayudante raso</v>
          </cell>
          <cell r="D30" t="str">
            <v>día</v>
          </cell>
          <cell r="E30">
            <v>0.24</v>
          </cell>
          <cell r="G30">
            <v>255852</v>
          </cell>
          <cell r="H30">
            <v>61404.479999999996</v>
          </cell>
        </row>
        <row r="31">
          <cell r="B31" t="str">
            <v>MOAYUDA</v>
          </cell>
          <cell r="C31" t="str">
            <v>Mo ayudante entendido</v>
          </cell>
          <cell r="D31" t="str">
            <v>día</v>
          </cell>
          <cell r="E31">
            <v>0.24</v>
          </cell>
          <cell r="G31">
            <v>108150</v>
          </cell>
          <cell r="H31">
            <v>25956</v>
          </cell>
        </row>
        <row r="32">
          <cell r="B32" t="str">
            <v>CT140KG</v>
          </cell>
          <cell r="C32" t="str">
            <v>Concreto 140kg/cm² 1:3:4</v>
          </cell>
          <cell r="D32" t="str">
            <v>M3</v>
          </cell>
          <cell r="G32" t="str">
            <v/>
          </cell>
          <cell r="H32">
            <v>516493</v>
          </cell>
        </row>
        <row r="33">
          <cell r="B33" t="str">
            <v>I. EQUIPO Y HERRAMIENTA</v>
          </cell>
          <cell r="H33">
            <v>10368.024000000001</v>
          </cell>
        </row>
        <row r="34">
          <cell r="B34" t="str">
            <v>HTAMNR</v>
          </cell>
          <cell r="C34" t="str">
            <v>Herramienta y equipo menor</v>
          </cell>
          <cell r="D34" t="str">
            <v>%</v>
          </cell>
          <cell r="F34">
            <v>0.05</v>
          </cell>
          <cell r="G34">
            <v>87360.48</v>
          </cell>
          <cell r="H34">
            <v>4368.0240000000003</v>
          </cell>
        </row>
        <row r="35">
          <cell r="B35" t="str">
            <v>EQ1090</v>
          </cell>
          <cell r="C35" t="str">
            <v>Concretadora eléctrica 2 sacos</v>
          </cell>
          <cell r="D35" t="str">
            <v>día</v>
          </cell>
          <cell r="E35">
            <v>0.2</v>
          </cell>
          <cell r="G35">
            <v>30000</v>
          </cell>
          <cell r="H35">
            <v>6000</v>
          </cell>
        </row>
        <row r="36">
          <cell r="B36" t="str">
            <v>II. MATERIALES</v>
          </cell>
          <cell r="H36">
            <v>402645.685</v>
          </cell>
        </row>
        <row r="37">
          <cell r="B37" t="str">
            <v>MAT1085</v>
          </cell>
          <cell r="C37" t="str">
            <v>Cemento gris (50kg)</v>
          </cell>
          <cell r="D37" t="str">
            <v>saco</v>
          </cell>
          <cell r="E37">
            <v>5.25</v>
          </cell>
          <cell r="G37">
            <v>34500</v>
          </cell>
          <cell r="H37">
            <v>181125</v>
          </cell>
        </row>
        <row r="38">
          <cell r="B38" t="str">
            <v>MAT1025</v>
          </cell>
          <cell r="C38" t="str">
            <v>Arena para concreto incluye transporte</v>
          </cell>
          <cell r="D38" t="str">
            <v>m3</v>
          </cell>
          <cell r="E38">
            <v>0.625</v>
          </cell>
          <cell r="G38">
            <v>148641</v>
          </cell>
          <cell r="H38">
            <v>92900.625</v>
          </cell>
        </row>
        <row r="39">
          <cell r="B39" t="str">
            <v>MAT1330</v>
          </cell>
          <cell r="C39" t="str">
            <v>Triturado 3/4'' -Incluye Transporte</v>
          </cell>
          <cell r="D39" t="str">
            <v>m3</v>
          </cell>
          <cell r="E39">
            <v>0.83499999999999996</v>
          </cell>
          <cell r="G39">
            <v>154036</v>
          </cell>
          <cell r="H39">
            <v>128620.06</v>
          </cell>
        </row>
        <row r="40">
          <cell r="B40" t="str">
            <v>III. TRANSPORTES</v>
          </cell>
          <cell r="H40">
            <v>16119</v>
          </cell>
        </row>
        <row r="41">
          <cell r="B41" t="str">
            <v>TR1080</v>
          </cell>
          <cell r="C41" t="str">
            <v>Transporte interno materiales</v>
          </cell>
          <cell r="D41" t="str">
            <v>m3</v>
          </cell>
          <cell r="E41">
            <v>1</v>
          </cell>
          <cell r="G41">
            <v>16119</v>
          </cell>
          <cell r="H41">
            <v>16119</v>
          </cell>
        </row>
        <row r="42">
          <cell r="B42" t="str">
            <v>IV. MANO DE OBRA</v>
          </cell>
          <cell r="H42">
            <v>87360.48</v>
          </cell>
        </row>
        <row r="43">
          <cell r="B43" t="str">
            <v>MOAYUDR</v>
          </cell>
          <cell r="C43" t="str">
            <v>Mo ayudante raso</v>
          </cell>
          <cell r="D43" t="str">
            <v>día</v>
          </cell>
          <cell r="E43">
            <v>0.24</v>
          </cell>
          <cell r="G43">
            <v>255852</v>
          </cell>
          <cell r="H43">
            <v>61404.479999999996</v>
          </cell>
        </row>
        <row r="44">
          <cell r="B44" t="str">
            <v>MOAYUDA</v>
          </cell>
          <cell r="C44" t="str">
            <v>Mo ayudante entendido</v>
          </cell>
          <cell r="D44" t="str">
            <v>día</v>
          </cell>
          <cell r="E44">
            <v>0.24</v>
          </cell>
          <cell r="G44">
            <v>108150</v>
          </cell>
          <cell r="H44">
            <v>25956</v>
          </cell>
        </row>
        <row r="45">
          <cell r="B45" t="str">
            <v>CT170KG</v>
          </cell>
          <cell r="C45" t="str">
            <v>Concreto 170kg/cm² 1:3:3</v>
          </cell>
          <cell r="D45" t="str">
            <v>M3</v>
          </cell>
          <cell r="G45" t="str">
            <v/>
          </cell>
          <cell r="H45">
            <v>537262</v>
          </cell>
        </row>
        <row r="46">
          <cell r="B46" t="str">
            <v>I. EQUIPO Y HERRAMIENTA</v>
          </cell>
          <cell r="H46">
            <v>10368.024000000001</v>
          </cell>
        </row>
        <row r="47">
          <cell r="B47" t="str">
            <v>HTAMNR</v>
          </cell>
          <cell r="C47" t="str">
            <v>Herramienta y equipo menor</v>
          </cell>
          <cell r="D47" t="str">
            <v>%</v>
          </cell>
          <cell r="F47">
            <v>0.05</v>
          </cell>
          <cell r="G47">
            <v>87360.48</v>
          </cell>
          <cell r="H47">
            <v>4368.0240000000003</v>
          </cell>
        </row>
        <row r="48">
          <cell r="B48" t="str">
            <v>EQ1090</v>
          </cell>
          <cell r="C48" t="str">
            <v>Concretadora eléctrica 2 sacos</v>
          </cell>
          <cell r="D48" t="str">
            <v>día</v>
          </cell>
          <cell r="E48">
            <v>0.2</v>
          </cell>
          <cell r="G48">
            <v>30000</v>
          </cell>
          <cell r="H48">
            <v>6000</v>
          </cell>
        </row>
        <row r="49">
          <cell r="B49" t="str">
            <v>II. MATERIALES</v>
          </cell>
          <cell r="H49">
            <v>423414.05499999999</v>
          </cell>
        </row>
        <row r="50">
          <cell r="B50" t="str">
            <v>MAT1085</v>
          </cell>
          <cell r="C50" t="str">
            <v>Cemento gris (50kg)</v>
          </cell>
          <cell r="D50" t="str">
            <v>saco</v>
          </cell>
          <cell r="E50">
            <v>6</v>
          </cell>
          <cell r="G50">
            <v>34500</v>
          </cell>
          <cell r="H50">
            <v>207000</v>
          </cell>
        </row>
        <row r="51">
          <cell r="B51" t="str">
            <v>MAT1025</v>
          </cell>
          <cell r="C51" t="str">
            <v>Arena para concreto incluye transporte</v>
          </cell>
          <cell r="D51" t="str">
            <v>m3</v>
          </cell>
          <cell r="E51">
            <v>0.71499999999999997</v>
          </cell>
          <cell r="G51">
            <v>148641</v>
          </cell>
          <cell r="H51">
            <v>106278.315</v>
          </cell>
        </row>
        <row r="52">
          <cell r="B52" t="str">
            <v>MAT1330</v>
          </cell>
          <cell r="C52" t="str">
            <v>Triturado 3/4'' -Incluye Transporte</v>
          </cell>
          <cell r="D52" t="str">
            <v>m3</v>
          </cell>
          <cell r="E52">
            <v>0.71499999999999997</v>
          </cell>
          <cell r="G52">
            <v>154036</v>
          </cell>
          <cell r="H52">
            <v>110135.73999999999</v>
          </cell>
        </row>
        <row r="53">
          <cell r="B53" t="str">
            <v>III. TRANSPORTES</v>
          </cell>
          <cell r="H53">
            <v>16119</v>
          </cell>
        </row>
        <row r="54">
          <cell r="B54" t="str">
            <v>TR1080</v>
          </cell>
          <cell r="C54" t="str">
            <v>Transporte interno materiales</v>
          </cell>
          <cell r="D54" t="str">
            <v>m3</v>
          </cell>
          <cell r="E54">
            <v>1</v>
          </cell>
          <cell r="G54">
            <v>16119</v>
          </cell>
          <cell r="H54">
            <v>16119</v>
          </cell>
        </row>
        <row r="55">
          <cell r="B55" t="str">
            <v>IV. MANO DE OBRA</v>
          </cell>
          <cell r="H55">
            <v>87360.48</v>
          </cell>
        </row>
        <row r="56">
          <cell r="B56" t="str">
            <v>MOAYUDR</v>
          </cell>
          <cell r="C56" t="str">
            <v>Mo ayudante raso</v>
          </cell>
          <cell r="D56" t="str">
            <v>día</v>
          </cell>
          <cell r="E56">
            <v>0.24</v>
          </cell>
          <cell r="G56">
            <v>255852</v>
          </cell>
          <cell r="H56">
            <v>61404.479999999996</v>
          </cell>
        </row>
        <row r="57">
          <cell r="B57" t="str">
            <v>MOAYUDA</v>
          </cell>
          <cell r="C57" t="str">
            <v>Mo ayudante entendido</v>
          </cell>
          <cell r="D57" t="str">
            <v>día</v>
          </cell>
          <cell r="E57">
            <v>0.24</v>
          </cell>
          <cell r="G57">
            <v>108150</v>
          </cell>
          <cell r="H57">
            <v>25956</v>
          </cell>
        </row>
        <row r="58">
          <cell r="B58" t="str">
            <v>CT180KG</v>
          </cell>
          <cell r="C58" t="str">
            <v>Concreto 180kg/cm² 1:2:4</v>
          </cell>
          <cell r="D58" t="str">
            <v>M3</v>
          </cell>
          <cell r="G58" t="str">
            <v/>
          </cell>
          <cell r="H58">
            <v>537786</v>
          </cell>
        </row>
        <row r="59">
          <cell r="B59" t="str">
            <v>I. EQUIPO Y HERRAMIENTA</v>
          </cell>
          <cell r="H59">
            <v>10368.024000000001</v>
          </cell>
        </row>
        <row r="60">
          <cell r="B60" t="str">
            <v>HTAMNR</v>
          </cell>
          <cell r="C60" t="str">
            <v>Herramienta y equipo menor</v>
          </cell>
          <cell r="D60" t="str">
            <v>%</v>
          </cell>
          <cell r="F60">
            <v>0.05</v>
          </cell>
          <cell r="G60">
            <v>87360.48</v>
          </cell>
          <cell r="H60">
            <v>4368.0240000000003</v>
          </cell>
        </row>
        <row r="61">
          <cell r="B61" t="str">
            <v>EQ1090</v>
          </cell>
          <cell r="C61" t="str">
            <v>Concretadora eléctrica 2 sacos</v>
          </cell>
          <cell r="D61" t="str">
            <v>día</v>
          </cell>
          <cell r="E61">
            <v>0.2</v>
          </cell>
          <cell r="G61">
            <v>30000</v>
          </cell>
          <cell r="H61">
            <v>6000</v>
          </cell>
        </row>
        <row r="62">
          <cell r="B62" t="str">
            <v>II. MATERIALES</v>
          </cell>
          <cell r="H62">
            <v>423938.67499999993</v>
          </cell>
        </row>
        <row r="63">
          <cell r="B63" t="str">
            <v>MAT1085</v>
          </cell>
          <cell r="C63" t="str">
            <v>Cemento gris (50kg)</v>
          </cell>
          <cell r="D63" t="str">
            <v>saco</v>
          </cell>
          <cell r="E63">
            <v>6</v>
          </cell>
          <cell r="G63">
            <v>34500</v>
          </cell>
          <cell r="H63">
            <v>207000</v>
          </cell>
        </row>
        <row r="64">
          <cell r="B64" t="str">
            <v>MAT1025</v>
          </cell>
          <cell r="C64" t="str">
            <v>Arena para concreto incluye transporte</v>
          </cell>
          <cell r="D64" t="str">
            <v>m3</v>
          </cell>
          <cell r="E64">
            <v>0.47499999999999998</v>
          </cell>
          <cell r="G64">
            <v>148641</v>
          </cell>
          <cell r="H64">
            <v>70604.474999999991</v>
          </cell>
        </row>
        <row r="65">
          <cell r="B65" t="str">
            <v>MAT1330</v>
          </cell>
          <cell r="C65" t="str">
            <v>Triturado 3/4'' -Incluye Transporte</v>
          </cell>
          <cell r="D65" t="str">
            <v>m3</v>
          </cell>
          <cell r="E65">
            <v>0.95</v>
          </cell>
          <cell r="G65">
            <v>154036</v>
          </cell>
          <cell r="H65">
            <v>146334.19999999998</v>
          </cell>
        </row>
        <row r="66">
          <cell r="B66" t="str">
            <v>III. TRANSPORTES</v>
          </cell>
          <cell r="H66">
            <v>16119</v>
          </cell>
        </row>
        <row r="67">
          <cell r="B67" t="str">
            <v>TR1080</v>
          </cell>
          <cell r="C67" t="str">
            <v>Transporte interno materiales</v>
          </cell>
          <cell r="D67" t="str">
            <v>m3</v>
          </cell>
          <cell r="E67">
            <v>1</v>
          </cell>
          <cell r="G67">
            <v>16119</v>
          </cell>
          <cell r="H67">
            <v>16119</v>
          </cell>
        </row>
        <row r="68">
          <cell r="B68" t="str">
            <v>IV. MANO DE OBRA</v>
          </cell>
          <cell r="H68">
            <v>87360.48</v>
          </cell>
        </row>
        <row r="69">
          <cell r="B69" t="str">
            <v>MOAYUDR</v>
          </cell>
          <cell r="C69" t="str">
            <v>Mo ayudante raso</v>
          </cell>
          <cell r="D69" t="str">
            <v>día</v>
          </cell>
          <cell r="E69">
            <v>0.24</v>
          </cell>
          <cell r="G69">
            <v>255852</v>
          </cell>
          <cell r="H69">
            <v>61404.479999999996</v>
          </cell>
        </row>
        <row r="70">
          <cell r="B70" t="str">
            <v>MOAYUDA</v>
          </cell>
          <cell r="C70" t="str">
            <v>Mo ayudante entendido</v>
          </cell>
          <cell r="D70" t="str">
            <v>día</v>
          </cell>
          <cell r="E70">
            <v>0.24</v>
          </cell>
          <cell r="G70">
            <v>108150</v>
          </cell>
          <cell r="H70">
            <v>25956</v>
          </cell>
        </row>
        <row r="71">
          <cell r="B71" t="str">
            <v>CT210KG</v>
          </cell>
          <cell r="C71" t="str">
            <v>Concreto 210kg/cm² 1:2:3</v>
          </cell>
          <cell r="D71" t="str">
            <v>M3</v>
          </cell>
          <cell r="G71" t="str">
            <v/>
          </cell>
          <cell r="H71">
            <v>589203</v>
          </cell>
        </row>
        <row r="72">
          <cell r="B72" t="str">
            <v>I. EQUIPO Y HERRAMIENTA</v>
          </cell>
          <cell r="H72">
            <v>10368.024000000001</v>
          </cell>
        </row>
        <row r="73">
          <cell r="B73" t="str">
            <v>HTAMNR</v>
          </cell>
          <cell r="C73" t="str">
            <v>Herramienta y equipo menor</v>
          </cell>
          <cell r="D73" t="str">
            <v>%</v>
          </cell>
          <cell r="F73">
            <v>0.05</v>
          </cell>
          <cell r="G73">
            <v>87360.48</v>
          </cell>
          <cell r="H73">
            <v>4368.0240000000003</v>
          </cell>
        </row>
        <row r="74">
          <cell r="B74" t="str">
            <v>EQ1090</v>
          </cell>
          <cell r="C74" t="str">
            <v>Concretadora eléctrica 2 sacos</v>
          </cell>
          <cell r="D74" t="str">
            <v>día</v>
          </cell>
          <cell r="E74">
            <v>0.2</v>
          </cell>
          <cell r="G74">
            <v>30000</v>
          </cell>
          <cell r="H74">
            <v>6000</v>
          </cell>
        </row>
        <row r="75">
          <cell r="B75" t="str">
            <v>II. MATERIALES</v>
          </cell>
          <cell r="H75">
            <v>475355.72</v>
          </cell>
        </row>
        <row r="76">
          <cell r="B76" t="str">
            <v>MAT1085</v>
          </cell>
          <cell r="C76" t="str">
            <v>Cemento gris (50kg)</v>
          </cell>
          <cell r="D76" t="str">
            <v>saco</v>
          </cell>
          <cell r="E76">
            <v>7.5</v>
          </cell>
          <cell r="G76">
            <v>34500</v>
          </cell>
          <cell r="H76">
            <v>258750</v>
          </cell>
        </row>
        <row r="77">
          <cell r="B77" t="str">
            <v>MAT1025</v>
          </cell>
          <cell r="C77" t="str">
            <v>Arena para concreto incluye transporte</v>
          </cell>
          <cell r="D77" t="str">
            <v>m3</v>
          </cell>
          <cell r="E77">
            <v>0.52</v>
          </cell>
          <cell r="G77">
            <v>148641</v>
          </cell>
          <cell r="H77">
            <v>77293.320000000007</v>
          </cell>
        </row>
        <row r="78">
          <cell r="B78" t="str">
            <v>MAT1330</v>
          </cell>
          <cell r="C78" t="str">
            <v>Triturado 3/4'' -Incluye Transporte</v>
          </cell>
          <cell r="D78" t="str">
            <v>m3</v>
          </cell>
          <cell r="E78">
            <v>0.9</v>
          </cell>
          <cell r="G78">
            <v>154036</v>
          </cell>
          <cell r="H78">
            <v>138632.4</v>
          </cell>
        </row>
        <row r="79">
          <cell r="C79" t="str">
            <v>Agua</v>
          </cell>
          <cell r="D79" t="str">
            <v>lt</v>
          </cell>
          <cell r="E79">
            <v>170</v>
          </cell>
          <cell r="G79">
            <v>4</v>
          </cell>
          <cell r="H79">
            <v>680</v>
          </cell>
        </row>
        <row r="80">
          <cell r="B80" t="str">
            <v>III. TRANSPORTES</v>
          </cell>
          <cell r="H80">
            <v>16119</v>
          </cell>
        </row>
        <row r="81">
          <cell r="B81" t="str">
            <v>TR1080</v>
          </cell>
          <cell r="C81" t="str">
            <v>Transporte interno materiales</v>
          </cell>
          <cell r="D81" t="str">
            <v>m3</v>
          </cell>
          <cell r="E81">
            <v>1</v>
          </cell>
          <cell r="G81">
            <v>16119</v>
          </cell>
          <cell r="H81">
            <v>16119</v>
          </cell>
        </row>
        <row r="82">
          <cell r="B82" t="str">
            <v>IV. MANO DE OBRA</v>
          </cell>
          <cell r="H82">
            <v>87360.48</v>
          </cell>
        </row>
        <row r="83">
          <cell r="B83" t="str">
            <v>MOAYUDR</v>
          </cell>
          <cell r="C83" t="str">
            <v>Mo ayudante raso</v>
          </cell>
          <cell r="D83" t="str">
            <v>día</v>
          </cell>
          <cell r="E83">
            <v>0.24</v>
          </cell>
          <cell r="G83">
            <v>255852</v>
          </cell>
          <cell r="H83">
            <v>61404.479999999996</v>
          </cell>
        </row>
        <row r="84">
          <cell r="B84" t="str">
            <v>MOAYUDA</v>
          </cell>
          <cell r="C84" t="str">
            <v>Mo ayudante entendido</v>
          </cell>
          <cell r="D84" t="str">
            <v>día</v>
          </cell>
          <cell r="E84">
            <v>0.24</v>
          </cell>
          <cell r="G84">
            <v>108150</v>
          </cell>
          <cell r="H84">
            <v>25956</v>
          </cell>
        </row>
        <row r="85">
          <cell r="B85" t="str">
            <v>CT245KG</v>
          </cell>
          <cell r="C85" t="str">
            <v>Concreto 245kg/cm² 1:2:2</v>
          </cell>
          <cell r="D85" t="str">
            <v>M3</v>
          </cell>
          <cell r="G85" t="str">
            <v/>
          </cell>
          <cell r="H85">
            <v>601266</v>
          </cell>
        </row>
        <row r="86">
          <cell r="B86" t="str">
            <v>I. EQUIPO Y HERRAMIENTA</v>
          </cell>
          <cell r="H86">
            <v>10368.024000000001</v>
          </cell>
        </row>
        <row r="87">
          <cell r="B87" t="str">
            <v>HTAMNR</v>
          </cell>
          <cell r="C87" t="str">
            <v>Herramienta y equipo menor</v>
          </cell>
          <cell r="D87" t="str">
            <v>%</v>
          </cell>
          <cell r="F87">
            <v>0.05</v>
          </cell>
          <cell r="G87">
            <v>87360.48</v>
          </cell>
          <cell r="H87">
            <v>4368.0240000000003</v>
          </cell>
        </row>
        <row r="88">
          <cell r="B88" t="str">
            <v>EQ1090</v>
          </cell>
          <cell r="C88" t="str">
            <v>Concretadora eléctrica 2 sacos</v>
          </cell>
          <cell r="D88" t="str">
            <v>día</v>
          </cell>
          <cell r="E88">
            <v>0.2</v>
          </cell>
          <cell r="G88">
            <v>30000</v>
          </cell>
          <cell r="H88">
            <v>6000</v>
          </cell>
        </row>
        <row r="89">
          <cell r="B89" t="str">
            <v>II. MATERIALES</v>
          </cell>
          <cell r="H89">
            <v>487418.58999999997</v>
          </cell>
        </row>
        <row r="90">
          <cell r="B90" t="str">
            <v>MAT1085</v>
          </cell>
          <cell r="C90" t="str">
            <v>Cemento gris (50kg)</v>
          </cell>
          <cell r="D90" t="str">
            <v>saco</v>
          </cell>
          <cell r="E90">
            <v>8.25</v>
          </cell>
          <cell r="G90">
            <v>34500</v>
          </cell>
          <cell r="H90">
            <v>284625</v>
          </cell>
        </row>
        <row r="91">
          <cell r="B91" t="str">
            <v>MAT1025</v>
          </cell>
          <cell r="C91" t="str">
            <v>Arena para concreto incluye transporte</v>
          </cell>
          <cell r="D91" t="str">
            <v>m3</v>
          </cell>
          <cell r="E91">
            <v>0.67</v>
          </cell>
          <cell r="G91">
            <v>148641</v>
          </cell>
          <cell r="H91">
            <v>99589.47</v>
          </cell>
        </row>
        <row r="92">
          <cell r="B92" t="str">
            <v>MAT1330</v>
          </cell>
          <cell r="C92" t="str">
            <v>Triturado 3/4'' -Incluye Transporte</v>
          </cell>
          <cell r="D92" t="str">
            <v>m3</v>
          </cell>
          <cell r="E92">
            <v>0.67</v>
          </cell>
          <cell r="G92">
            <v>154036</v>
          </cell>
          <cell r="H92">
            <v>103204.12000000001</v>
          </cell>
        </row>
        <row r="93">
          <cell r="B93" t="str">
            <v>III. TRANSPORTES</v>
          </cell>
          <cell r="H93">
            <v>16119</v>
          </cell>
        </row>
        <row r="94">
          <cell r="B94" t="str">
            <v>TR1080</v>
          </cell>
          <cell r="C94" t="str">
            <v>Transporte interno materiales</v>
          </cell>
          <cell r="D94" t="str">
            <v>m3</v>
          </cell>
          <cell r="E94">
            <v>1</v>
          </cell>
          <cell r="G94">
            <v>16119</v>
          </cell>
          <cell r="H94">
            <v>16119</v>
          </cell>
        </row>
        <row r="95">
          <cell r="B95" t="str">
            <v>IV. MANO DE OBRA</v>
          </cell>
          <cell r="H95">
            <v>87360.48</v>
          </cell>
        </row>
        <row r="96">
          <cell r="B96" t="str">
            <v>MOAYUDR</v>
          </cell>
          <cell r="C96" t="str">
            <v>Mo ayudante raso</v>
          </cell>
          <cell r="D96" t="str">
            <v>día</v>
          </cell>
          <cell r="E96">
            <v>0.24</v>
          </cell>
          <cell r="G96">
            <v>255852</v>
          </cell>
          <cell r="H96">
            <v>61404.479999999996</v>
          </cell>
        </row>
        <row r="97">
          <cell r="B97" t="str">
            <v>MOAYUDA</v>
          </cell>
          <cell r="C97" t="str">
            <v>Mo ayudante entendido</v>
          </cell>
          <cell r="D97" t="str">
            <v>día</v>
          </cell>
          <cell r="E97">
            <v>0.24</v>
          </cell>
          <cell r="G97">
            <v>108150</v>
          </cell>
          <cell r="H97">
            <v>25956</v>
          </cell>
        </row>
        <row r="98">
          <cell r="B98" t="str">
            <v>CTM143</v>
          </cell>
          <cell r="C98" t="str">
            <v>Aux mortero de pega</v>
          </cell>
          <cell r="D98" t="str">
            <v>M3</v>
          </cell>
          <cell r="G98" t="str">
            <v/>
          </cell>
          <cell r="H98">
            <v>443494</v>
          </cell>
        </row>
        <row r="99">
          <cell r="B99" t="str">
            <v>I. EQUIPO Y HERRAMIENTA</v>
          </cell>
          <cell r="H99">
            <v>2149.2666666666664</v>
          </cell>
        </row>
        <row r="100">
          <cell r="B100" t="str">
            <v>HTAMNR</v>
          </cell>
          <cell r="C100" t="str">
            <v>Herramienta y equipo menor</v>
          </cell>
          <cell r="D100" t="str">
            <v>%</v>
          </cell>
          <cell r="F100">
            <v>0.05</v>
          </cell>
          <cell r="G100">
            <v>42985.333333333328</v>
          </cell>
          <cell r="H100">
            <v>2149.2666666666664</v>
          </cell>
        </row>
        <row r="101">
          <cell r="B101" t="str">
            <v>II. MATERIALES</v>
          </cell>
          <cell r="H101">
            <v>382240</v>
          </cell>
        </row>
        <row r="102">
          <cell r="B102" t="str">
            <v>MAT1085</v>
          </cell>
          <cell r="C102" t="str">
            <v>Cemento gris (50kg)</v>
          </cell>
          <cell r="D102" t="str">
            <v>saco</v>
          </cell>
          <cell r="E102">
            <v>7.28</v>
          </cell>
          <cell r="G102">
            <v>34500</v>
          </cell>
          <cell r="H102">
            <v>251160</v>
          </cell>
        </row>
        <row r="103">
          <cell r="B103" t="str">
            <v>MAT1030</v>
          </cell>
          <cell r="C103" t="str">
            <v>Arena de pega + Transporte</v>
          </cell>
          <cell r="D103" t="str">
            <v>m3</v>
          </cell>
          <cell r="E103">
            <v>1.1599999999999999</v>
          </cell>
          <cell r="G103">
            <v>113000</v>
          </cell>
          <cell r="H103">
            <v>131080</v>
          </cell>
        </row>
        <row r="105">
          <cell r="B105" t="str">
            <v>III. TRANSPORTES</v>
          </cell>
          <cell r="H105">
            <v>16119</v>
          </cell>
        </row>
        <row r="106">
          <cell r="B106" t="str">
            <v>TR1080</v>
          </cell>
          <cell r="C106" t="str">
            <v>Transporte interno materiales</v>
          </cell>
          <cell r="D106" t="str">
            <v>m3</v>
          </cell>
          <cell r="E106">
            <v>1</v>
          </cell>
          <cell r="G106">
            <v>16119</v>
          </cell>
          <cell r="H106">
            <v>16119</v>
          </cell>
        </row>
        <row r="107">
          <cell r="B107" t="str">
            <v>IV. MANO DE OBRA</v>
          </cell>
          <cell r="H107">
            <v>42985.333333333328</v>
          </cell>
        </row>
        <row r="108">
          <cell r="B108" t="str">
            <v>MOAYUDR</v>
          </cell>
          <cell r="C108" t="str">
            <v>Mo ayudante raso</v>
          </cell>
          <cell r="D108" t="str">
            <v>día</v>
          </cell>
          <cell r="E108">
            <v>0.22222222222222221</v>
          </cell>
          <cell r="G108">
            <v>85284</v>
          </cell>
          <cell r="H108">
            <v>18952</v>
          </cell>
        </row>
        <row r="109">
          <cell r="B109" t="str">
            <v>MOAYUDA</v>
          </cell>
          <cell r="C109" t="str">
            <v>Mo ayudante entendido</v>
          </cell>
          <cell r="D109" t="str">
            <v>día</v>
          </cell>
          <cell r="E109">
            <v>0.22222222222222221</v>
          </cell>
          <cell r="G109">
            <v>108150</v>
          </cell>
          <cell r="H109">
            <v>24033.333333333332</v>
          </cell>
        </row>
        <row r="110">
          <cell r="B110" t="str">
            <v>CTM144</v>
          </cell>
          <cell r="C110" t="str">
            <v>Aux mortero de revoque 1:4</v>
          </cell>
          <cell r="D110" t="str">
            <v>M3</v>
          </cell>
          <cell r="G110" t="str">
            <v/>
          </cell>
          <cell r="H110">
            <v>462054</v>
          </cell>
        </row>
        <row r="111">
          <cell r="B111" t="str">
            <v>I. EQUIPO Y HERRAMIENTA</v>
          </cell>
          <cell r="H111">
            <v>2149.2666666666664</v>
          </cell>
        </row>
        <row r="112">
          <cell r="B112" t="str">
            <v>HTAMNR</v>
          </cell>
          <cell r="C112" t="str">
            <v>Herramienta y equipo menor</v>
          </cell>
          <cell r="D112" t="str">
            <v>%</v>
          </cell>
          <cell r="F112">
            <v>0.05</v>
          </cell>
          <cell r="G112">
            <v>42985.333333333328</v>
          </cell>
          <cell r="H112">
            <v>2149.2666666666664</v>
          </cell>
        </row>
        <row r="113">
          <cell r="B113" t="str">
            <v>II. MATERIALES</v>
          </cell>
          <cell r="H113">
            <v>400800</v>
          </cell>
        </row>
        <row r="114">
          <cell r="B114" t="str">
            <v>MAT1085</v>
          </cell>
          <cell r="C114" t="str">
            <v>Cemento gris (50kg)</v>
          </cell>
          <cell r="D114" t="str">
            <v>saco</v>
          </cell>
          <cell r="E114">
            <v>7.28</v>
          </cell>
          <cell r="G114">
            <v>34500</v>
          </cell>
          <cell r="H114">
            <v>251160</v>
          </cell>
        </row>
        <row r="115">
          <cell r="B115" t="str">
            <v>MAT1031</v>
          </cell>
          <cell r="C115" t="str">
            <v>Arena de revoque incluye transporte</v>
          </cell>
          <cell r="D115" t="str">
            <v>m3</v>
          </cell>
          <cell r="E115">
            <v>1.1599999999999999</v>
          </cell>
          <cell r="G115">
            <v>129000</v>
          </cell>
          <cell r="H115">
            <v>149640</v>
          </cell>
        </row>
        <row r="116">
          <cell r="B116" t="str">
            <v>III. TRANSPORTES</v>
          </cell>
          <cell r="H116">
            <v>16119</v>
          </cell>
        </row>
        <row r="117">
          <cell r="B117" t="str">
            <v>TR1080</v>
          </cell>
          <cell r="C117" t="str">
            <v>Transporte interno materiales</v>
          </cell>
          <cell r="D117" t="str">
            <v>m3</v>
          </cell>
          <cell r="E117">
            <v>1</v>
          </cell>
          <cell r="G117">
            <v>16119</v>
          </cell>
          <cell r="H117">
            <v>16119</v>
          </cell>
        </row>
        <row r="118">
          <cell r="B118" t="str">
            <v>IV. MANO DE OBRA</v>
          </cell>
          <cell r="H118">
            <v>42985.333333333328</v>
          </cell>
        </row>
        <row r="119">
          <cell r="B119" t="str">
            <v>MOAYUDR</v>
          </cell>
          <cell r="C119" t="str">
            <v>Mo ayudante raso</v>
          </cell>
          <cell r="D119" t="str">
            <v>día</v>
          </cell>
          <cell r="E119">
            <v>0.22222222222222221</v>
          </cell>
          <cell r="G119">
            <v>85284</v>
          </cell>
          <cell r="H119">
            <v>18952</v>
          </cell>
        </row>
        <row r="120">
          <cell r="B120" t="str">
            <v>MOAYUDA</v>
          </cell>
          <cell r="C120" t="str">
            <v>Mo ayudante entendido</v>
          </cell>
          <cell r="D120" t="str">
            <v>día</v>
          </cell>
          <cell r="E120">
            <v>0.22222222222222221</v>
          </cell>
          <cell r="G120">
            <v>108150</v>
          </cell>
          <cell r="H120">
            <v>24033.333333333332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-Resumen Ejecutivo"/>
      <sheetName val="2-Presupuesto"/>
      <sheetName val="MATERIALES"/>
      <sheetName val="4-APU"/>
      <sheetName val="3-CANTIDADES"/>
      <sheetName val="4.1-APU Aux"/>
      <sheetName val="4.2-Insumos 2025"/>
      <sheetName val="4.3.1-CÁLCULO DE F. PREST"/>
      <sheetName val="4.3.2-JORNALES Y CUADRILLAS"/>
      <sheetName val="4.3.3-VIV-ALIM-TTE"/>
      <sheetName val="5-Costos Administracion"/>
      <sheetName val="5.1- Otros Costos Admin"/>
      <sheetName val="6.1 OBRA_PÓLIZAS"/>
      <sheetName val="6.2 PMGSA"/>
      <sheetName val="7.1-Base Calculo FM"/>
      <sheetName val="7.2-Interventoria"/>
      <sheetName val="Hoja1"/>
    </sheetNames>
    <sheetDataSet>
      <sheetData sheetId="0" refreshError="1"/>
      <sheetData sheetId="1" refreshError="1"/>
      <sheetData sheetId="2">
        <row r="4">
          <cell r="I4">
            <v>1</v>
          </cell>
        </row>
      </sheetData>
      <sheetData sheetId="3" refreshError="1"/>
      <sheetData sheetId="4">
        <row r="1051">
          <cell r="I1051">
            <v>2349885.2374817948</v>
          </cell>
        </row>
      </sheetData>
      <sheetData sheetId="5" refreshError="1"/>
      <sheetData sheetId="6">
        <row r="5">
          <cell r="B5" t="str">
            <v>CLV</v>
          </cell>
          <cell r="C5" t="str">
            <v>DESCRIPCION</v>
          </cell>
          <cell r="D5" t="str">
            <v>UN</v>
          </cell>
          <cell r="E5" t="str">
            <v>CANTIDAD</v>
          </cell>
          <cell r="F5" t="str">
            <v>%</v>
          </cell>
          <cell r="G5" t="str">
            <v>VR. UNIT.</v>
          </cell>
          <cell r="H5" t="str">
            <v>VR. TOTAL</v>
          </cell>
        </row>
        <row r="6">
          <cell r="B6" t="str">
            <v>CT080KG</v>
          </cell>
          <cell r="C6" t="str">
            <v>Concreto 80kg/cm² 1:4:7</v>
          </cell>
          <cell r="D6" t="str">
            <v>M3</v>
          </cell>
          <cell r="G6" t="str">
            <v/>
          </cell>
          <cell r="H6">
            <v>461153</v>
          </cell>
        </row>
        <row r="7">
          <cell r="B7" t="str">
            <v>I. EQUIPO Y HERRAMIENTA</v>
          </cell>
          <cell r="H7">
            <v>10368.024000000001</v>
          </cell>
        </row>
        <row r="8">
          <cell r="B8" t="str">
            <v>HTAMNR</v>
          </cell>
          <cell r="C8" t="str">
            <v>Herramienta y equipo menor</v>
          </cell>
          <cell r="D8" t="str">
            <v>%</v>
          </cell>
          <cell r="F8">
            <v>0.05</v>
          </cell>
          <cell r="G8">
            <v>87360.48</v>
          </cell>
          <cell r="H8">
            <v>4368.0240000000003</v>
          </cell>
        </row>
        <row r="9">
          <cell r="B9" t="str">
            <v>EQ1090</v>
          </cell>
          <cell r="C9" t="str">
            <v>Concretadora eléctrica 2 sacos</v>
          </cell>
          <cell r="D9" t="str">
            <v>día</v>
          </cell>
          <cell r="E9">
            <v>0.2</v>
          </cell>
          <cell r="G9">
            <v>30000</v>
          </cell>
          <cell r="H9">
            <v>6000</v>
          </cell>
        </row>
        <row r="10">
          <cell r="B10" t="str">
            <v>II. MATERIALES</v>
          </cell>
          <cell r="H10">
            <v>347305.22</v>
          </cell>
        </row>
        <row r="11">
          <cell r="B11" t="str">
            <v>MAT1085</v>
          </cell>
          <cell r="C11" t="str">
            <v>Cemento gris (50kg)</v>
          </cell>
          <cell r="D11" t="str">
            <v>saco</v>
          </cell>
          <cell r="E11">
            <v>3.25</v>
          </cell>
          <cell r="G11">
            <v>34500</v>
          </cell>
          <cell r="H11">
            <v>112125</v>
          </cell>
        </row>
        <row r="12">
          <cell r="B12" t="str">
            <v>MAT1025</v>
          </cell>
          <cell r="C12" t="str">
            <v>Arena para concreto incluye transporte</v>
          </cell>
          <cell r="D12" t="str">
            <v>m3</v>
          </cell>
          <cell r="E12">
            <v>0.52</v>
          </cell>
          <cell r="G12">
            <v>148641</v>
          </cell>
          <cell r="H12">
            <v>77293.320000000007</v>
          </cell>
        </row>
        <row r="13">
          <cell r="B13" t="str">
            <v>MAT1330</v>
          </cell>
          <cell r="C13" t="str">
            <v>Triturado 3/4'' -Incluye Transporte</v>
          </cell>
          <cell r="D13" t="str">
            <v>m3</v>
          </cell>
          <cell r="E13">
            <v>1.0249999999999999</v>
          </cell>
          <cell r="G13">
            <v>154036</v>
          </cell>
          <cell r="H13">
            <v>157886.9</v>
          </cell>
        </row>
        <row r="14">
          <cell r="B14" t="str">
            <v>III. TRANSPORTES</v>
          </cell>
          <cell r="H14">
            <v>16119</v>
          </cell>
        </row>
        <row r="15">
          <cell r="B15" t="str">
            <v>TR1080</v>
          </cell>
          <cell r="C15" t="str">
            <v>Transporte interno materiales</v>
          </cell>
          <cell r="D15" t="str">
            <v>m3</v>
          </cell>
          <cell r="E15">
            <v>1</v>
          </cell>
          <cell r="G15">
            <v>16119</v>
          </cell>
          <cell r="H15">
            <v>16119</v>
          </cell>
        </row>
        <row r="16">
          <cell r="B16" t="str">
            <v>IV. MANO DE OBRA</v>
          </cell>
          <cell r="H16">
            <v>87360.48</v>
          </cell>
        </row>
        <row r="17">
          <cell r="B17" t="str">
            <v>MOAYUDR</v>
          </cell>
          <cell r="C17" t="str">
            <v>Mo ayudante raso</v>
          </cell>
          <cell r="D17" t="str">
            <v>día</v>
          </cell>
          <cell r="E17">
            <v>0.24</v>
          </cell>
          <cell r="G17">
            <v>255852</v>
          </cell>
          <cell r="H17">
            <v>61404.479999999996</v>
          </cell>
        </row>
        <row r="18">
          <cell r="B18" t="str">
            <v>MOAYUDA</v>
          </cell>
          <cell r="C18" t="str">
            <v>Mo ayudante entendido</v>
          </cell>
          <cell r="D18" t="str">
            <v>día</v>
          </cell>
          <cell r="E18">
            <v>0.24</v>
          </cell>
          <cell r="G18">
            <v>108150</v>
          </cell>
          <cell r="H18">
            <v>25956</v>
          </cell>
        </row>
        <row r="19">
          <cell r="B19" t="str">
            <v>CT110KG</v>
          </cell>
          <cell r="C19" t="str">
            <v>Concreto 110kg/cm² 1:3:5</v>
          </cell>
          <cell r="D19" t="str">
            <v>M3</v>
          </cell>
          <cell r="G19" t="str">
            <v/>
          </cell>
          <cell r="H19">
            <v>493306</v>
          </cell>
        </row>
        <row r="20">
          <cell r="B20" t="str">
            <v>I. EQUIPO Y HERRAMIENTA</v>
          </cell>
          <cell r="H20">
            <v>10368.024000000001</v>
          </cell>
        </row>
        <row r="21">
          <cell r="B21" t="str">
            <v>HTAMNR</v>
          </cell>
          <cell r="C21" t="str">
            <v>Herramienta y equipo menor</v>
          </cell>
          <cell r="D21" t="str">
            <v>%</v>
          </cell>
          <cell r="F21">
            <v>0.05</v>
          </cell>
          <cell r="G21">
            <v>87360.48</v>
          </cell>
          <cell r="H21">
            <v>4368.0240000000003</v>
          </cell>
        </row>
        <row r="22">
          <cell r="B22" t="str">
            <v>EQ1090</v>
          </cell>
          <cell r="C22" t="str">
            <v>Concretadora eléctrica 2 sacos</v>
          </cell>
          <cell r="D22" t="str">
            <v>día</v>
          </cell>
          <cell r="E22">
            <v>0.2</v>
          </cell>
          <cell r="G22">
            <v>30000</v>
          </cell>
          <cell r="H22">
            <v>6000</v>
          </cell>
        </row>
        <row r="23">
          <cell r="B23" t="str">
            <v>II. MATERIALES</v>
          </cell>
          <cell r="H23">
            <v>379458.875</v>
          </cell>
        </row>
        <row r="24">
          <cell r="B24" t="str">
            <v>MAT1085</v>
          </cell>
          <cell r="C24" t="str">
            <v>Cemento gris (50kg)</v>
          </cell>
          <cell r="D24" t="str">
            <v>saco</v>
          </cell>
          <cell r="E24">
            <v>4.5</v>
          </cell>
          <cell r="G24">
            <v>34500</v>
          </cell>
          <cell r="H24">
            <v>155250</v>
          </cell>
        </row>
        <row r="25">
          <cell r="B25" t="str">
            <v>MAT1025</v>
          </cell>
          <cell r="C25" t="str">
            <v>Arena para concreto incluye transporte</v>
          </cell>
          <cell r="D25" t="str">
            <v>m3</v>
          </cell>
          <cell r="E25">
            <v>0.55500000000000005</v>
          </cell>
          <cell r="G25">
            <v>148641</v>
          </cell>
          <cell r="H25">
            <v>82495.755000000005</v>
          </cell>
        </row>
        <row r="26">
          <cell r="B26" t="str">
            <v>MAT1330</v>
          </cell>
          <cell r="C26" t="str">
            <v>Triturado 3/4'' -Incluye Transporte</v>
          </cell>
          <cell r="D26" t="str">
            <v>m3</v>
          </cell>
          <cell r="E26">
            <v>0.92</v>
          </cell>
          <cell r="G26">
            <v>154036</v>
          </cell>
          <cell r="H26">
            <v>141713.12</v>
          </cell>
        </row>
        <row r="27">
          <cell r="B27" t="str">
            <v>III. TRANSPORTES</v>
          </cell>
          <cell r="H27">
            <v>16119</v>
          </cell>
        </row>
        <row r="28">
          <cell r="B28" t="str">
            <v>TR1080</v>
          </cell>
          <cell r="C28" t="str">
            <v>Transporte interno materiales</v>
          </cell>
          <cell r="D28" t="str">
            <v>m3</v>
          </cell>
          <cell r="E28">
            <v>1</v>
          </cell>
          <cell r="G28">
            <v>16119</v>
          </cell>
          <cell r="H28">
            <v>16119</v>
          </cell>
        </row>
        <row r="29">
          <cell r="B29" t="str">
            <v>IV. MANO DE OBRA</v>
          </cell>
          <cell r="H29">
            <v>87360.48</v>
          </cell>
        </row>
        <row r="30">
          <cell r="B30" t="str">
            <v>MOAYUDR</v>
          </cell>
          <cell r="C30" t="str">
            <v>Mo ayudante raso</v>
          </cell>
          <cell r="D30" t="str">
            <v>día</v>
          </cell>
          <cell r="E30">
            <v>0.24</v>
          </cell>
          <cell r="G30">
            <v>255852</v>
          </cell>
          <cell r="H30">
            <v>61404.479999999996</v>
          </cell>
        </row>
        <row r="31">
          <cell r="B31" t="str">
            <v>MOAYUDA</v>
          </cell>
          <cell r="C31" t="str">
            <v>Mo ayudante entendido</v>
          </cell>
          <cell r="D31" t="str">
            <v>día</v>
          </cell>
          <cell r="E31">
            <v>0.24</v>
          </cell>
          <cell r="G31">
            <v>108150</v>
          </cell>
          <cell r="H31">
            <v>25956</v>
          </cell>
        </row>
        <row r="32">
          <cell r="B32" t="str">
            <v>CT140KG</v>
          </cell>
          <cell r="C32" t="str">
            <v>Concreto 140kg/cm² 1:3:4</v>
          </cell>
          <cell r="D32" t="str">
            <v>M3</v>
          </cell>
          <cell r="G32" t="str">
            <v/>
          </cell>
          <cell r="H32">
            <v>516493</v>
          </cell>
        </row>
        <row r="33">
          <cell r="B33" t="str">
            <v>I. EQUIPO Y HERRAMIENTA</v>
          </cell>
          <cell r="H33">
            <v>10368.024000000001</v>
          </cell>
        </row>
        <row r="34">
          <cell r="B34" t="str">
            <v>HTAMNR</v>
          </cell>
          <cell r="C34" t="str">
            <v>Herramienta y equipo menor</v>
          </cell>
          <cell r="D34" t="str">
            <v>%</v>
          </cell>
          <cell r="F34">
            <v>0.05</v>
          </cell>
          <cell r="G34">
            <v>87360.48</v>
          </cell>
          <cell r="H34">
            <v>4368.0240000000003</v>
          </cell>
        </row>
        <row r="35">
          <cell r="B35" t="str">
            <v>EQ1090</v>
          </cell>
          <cell r="C35" t="str">
            <v>Concretadora eléctrica 2 sacos</v>
          </cell>
          <cell r="D35" t="str">
            <v>día</v>
          </cell>
          <cell r="E35">
            <v>0.2</v>
          </cell>
          <cell r="G35">
            <v>30000</v>
          </cell>
          <cell r="H35">
            <v>6000</v>
          </cell>
        </row>
        <row r="36">
          <cell r="B36" t="str">
            <v>II. MATERIALES</v>
          </cell>
          <cell r="H36">
            <v>402645.685</v>
          </cell>
        </row>
        <row r="37">
          <cell r="B37" t="str">
            <v>MAT1085</v>
          </cell>
          <cell r="C37" t="str">
            <v>Cemento gris (50kg)</v>
          </cell>
          <cell r="D37" t="str">
            <v>saco</v>
          </cell>
          <cell r="E37">
            <v>5.25</v>
          </cell>
          <cell r="G37">
            <v>34500</v>
          </cell>
          <cell r="H37">
            <v>181125</v>
          </cell>
        </row>
        <row r="38">
          <cell r="B38" t="str">
            <v>MAT1025</v>
          </cell>
          <cell r="C38" t="str">
            <v>Arena para concreto incluye transporte</v>
          </cell>
          <cell r="D38" t="str">
            <v>m3</v>
          </cell>
          <cell r="E38">
            <v>0.625</v>
          </cell>
          <cell r="G38">
            <v>148641</v>
          </cell>
          <cell r="H38">
            <v>92900.625</v>
          </cell>
        </row>
        <row r="39">
          <cell r="B39" t="str">
            <v>MAT1330</v>
          </cell>
          <cell r="C39" t="str">
            <v>Triturado 3/4'' -Incluye Transporte</v>
          </cell>
          <cell r="D39" t="str">
            <v>m3</v>
          </cell>
          <cell r="E39">
            <v>0.83499999999999996</v>
          </cell>
          <cell r="G39">
            <v>154036</v>
          </cell>
          <cell r="H39">
            <v>128620.06</v>
          </cell>
        </row>
        <row r="40">
          <cell r="B40" t="str">
            <v>III. TRANSPORTES</v>
          </cell>
          <cell r="H40">
            <v>16119</v>
          </cell>
        </row>
        <row r="41">
          <cell r="B41" t="str">
            <v>TR1080</v>
          </cell>
          <cell r="C41" t="str">
            <v>Transporte interno materiales</v>
          </cell>
          <cell r="D41" t="str">
            <v>m3</v>
          </cell>
          <cell r="E41">
            <v>1</v>
          </cell>
          <cell r="G41">
            <v>16119</v>
          </cell>
          <cell r="H41">
            <v>16119</v>
          </cell>
        </row>
        <row r="42">
          <cell r="B42" t="str">
            <v>IV. MANO DE OBRA</v>
          </cell>
          <cell r="H42">
            <v>87360.48</v>
          </cell>
        </row>
        <row r="43">
          <cell r="B43" t="str">
            <v>MOAYUDR</v>
          </cell>
          <cell r="C43" t="str">
            <v>Mo ayudante raso</v>
          </cell>
          <cell r="D43" t="str">
            <v>día</v>
          </cell>
          <cell r="E43">
            <v>0.24</v>
          </cell>
          <cell r="G43">
            <v>255852</v>
          </cell>
          <cell r="H43">
            <v>61404.479999999996</v>
          </cell>
        </row>
        <row r="44">
          <cell r="B44" t="str">
            <v>MOAYUDA</v>
          </cell>
          <cell r="C44" t="str">
            <v>Mo ayudante entendido</v>
          </cell>
          <cell r="D44" t="str">
            <v>día</v>
          </cell>
          <cell r="E44">
            <v>0.24</v>
          </cell>
          <cell r="G44">
            <v>108150</v>
          </cell>
          <cell r="H44">
            <v>25956</v>
          </cell>
        </row>
        <row r="45">
          <cell r="B45" t="str">
            <v>CT170KG</v>
          </cell>
          <cell r="C45" t="str">
            <v>Concreto 170kg/cm² 1:3:3</v>
          </cell>
          <cell r="D45" t="str">
            <v>M3</v>
          </cell>
          <cell r="G45" t="str">
            <v/>
          </cell>
          <cell r="H45">
            <v>537262</v>
          </cell>
        </row>
        <row r="46">
          <cell r="B46" t="str">
            <v>I. EQUIPO Y HERRAMIENTA</v>
          </cell>
          <cell r="H46">
            <v>10368.024000000001</v>
          </cell>
        </row>
        <row r="47">
          <cell r="B47" t="str">
            <v>HTAMNR</v>
          </cell>
          <cell r="C47" t="str">
            <v>Herramienta y equipo menor</v>
          </cell>
          <cell r="D47" t="str">
            <v>%</v>
          </cell>
          <cell r="F47">
            <v>0.05</v>
          </cell>
          <cell r="G47">
            <v>87360.48</v>
          </cell>
          <cell r="H47">
            <v>4368.0240000000003</v>
          </cell>
        </row>
        <row r="48">
          <cell r="B48" t="str">
            <v>EQ1090</v>
          </cell>
          <cell r="C48" t="str">
            <v>Concretadora eléctrica 2 sacos</v>
          </cell>
          <cell r="D48" t="str">
            <v>día</v>
          </cell>
          <cell r="E48">
            <v>0.2</v>
          </cell>
          <cell r="G48">
            <v>30000</v>
          </cell>
          <cell r="H48">
            <v>6000</v>
          </cell>
        </row>
        <row r="49">
          <cell r="B49" t="str">
            <v>II. MATERIALES</v>
          </cell>
          <cell r="H49">
            <v>423414.05499999999</v>
          </cell>
        </row>
        <row r="50">
          <cell r="B50" t="str">
            <v>MAT1085</v>
          </cell>
          <cell r="C50" t="str">
            <v>Cemento gris (50kg)</v>
          </cell>
          <cell r="D50" t="str">
            <v>saco</v>
          </cell>
          <cell r="E50">
            <v>6</v>
          </cell>
          <cell r="G50">
            <v>34500</v>
          </cell>
          <cell r="H50">
            <v>207000</v>
          </cell>
        </row>
        <row r="51">
          <cell r="B51" t="str">
            <v>MAT1025</v>
          </cell>
          <cell r="C51" t="str">
            <v>Arena para concreto incluye transporte</v>
          </cell>
          <cell r="D51" t="str">
            <v>m3</v>
          </cell>
          <cell r="E51">
            <v>0.71499999999999997</v>
          </cell>
          <cell r="G51">
            <v>148641</v>
          </cell>
          <cell r="H51">
            <v>106278.315</v>
          </cell>
        </row>
        <row r="52">
          <cell r="B52" t="str">
            <v>MAT1330</v>
          </cell>
          <cell r="C52" t="str">
            <v>Triturado 3/4'' -Incluye Transporte</v>
          </cell>
          <cell r="D52" t="str">
            <v>m3</v>
          </cell>
          <cell r="E52">
            <v>0.71499999999999997</v>
          </cell>
          <cell r="G52">
            <v>154036</v>
          </cell>
          <cell r="H52">
            <v>110135.73999999999</v>
          </cell>
        </row>
        <row r="53">
          <cell r="B53" t="str">
            <v>III. TRANSPORTES</v>
          </cell>
          <cell r="H53">
            <v>16119</v>
          </cell>
        </row>
        <row r="54">
          <cell r="B54" t="str">
            <v>TR1080</v>
          </cell>
          <cell r="C54" t="str">
            <v>Transporte interno materiales</v>
          </cell>
          <cell r="D54" t="str">
            <v>m3</v>
          </cell>
          <cell r="E54">
            <v>1</v>
          </cell>
          <cell r="G54">
            <v>16119</v>
          </cell>
          <cell r="H54">
            <v>16119</v>
          </cell>
        </row>
        <row r="55">
          <cell r="B55" t="str">
            <v>IV. MANO DE OBRA</v>
          </cell>
          <cell r="H55">
            <v>87360.48</v>
          </cell>
        </row>
        <row r="56">
          <cell r="B56" t="str">
            <v>MOAYUDR</v>
          </cell>
          <cell r="C56" t="str">
            <v>Mo ayudante raso</v>
          </cell>
          <cell r="D56" t="str">
            <v>día</v>
          </cell>
          <cell r="E56">
            <v>0.24</v>
          </cell>
          <cell r="G56">
            <v>255852</v>
          </cell>
          <cell r="H56">
            <v>61404.479999999996</v>
          </cell>
        </row>
        <row r="57">
          <cell r="B57" t="str">
            <v>MOAYUDA</v>
          </cell>
          <cell r="C57" t="str">
            <v>Mo ayudante entendido</v>
          </cell>
          <cell r="D57" t="str">
            <v>día</v>
          </cell>
          <cell r="E57">
            <v>0.24</v>
          </cell>
          <cell r="G57">
            <v>108150</v>
          </cell>
          <cell r="H57">
            <v>25956</v>
          </cell>
        </row>
        <row r="58">
          <cell r="B58" t="str">
            <v>CT180KG</v>
          </cell>
          <cell r="C58" t="str">
            <v>Concreto 180kg/cm² 1:2:4</v>
          </cell>
          <cell r="D58" t="str">
            <v>M3</v>
          </cell>
          <cell r="G58" t="str">
            <v/>
          </cell>
          <cell r="H58">
            <v>537786</v>
          </cell>
        </row>
        <row r="59">
          <cell r="B59" t="str">
            <v>I. EQUIPO Y HERRAMIENTA</v>
          </cell>
          <cell r="H59">
            <v>10368.024000000001</v>
          </cell>
        </row>
        <row r="60">
          <cell r="B60" t="str">
            <v>HTAMNR</v>
          </cell>
          <cell r="C60" t="str">
            <v>Herramienta y equipo menor</v>
          </cell>
          <cell r="D60" t="str">
            <v>%</v>
          </cell>
          <cell r="F60">
            <v>0.05</v>
          </cell>
          <cell r="G60">
            <v>87360.48</v>
          </cell>
          <cell r="H60">
            <v>4368.0240000000003</v>
          </cell>
        </row>
        <row r="61">
          <cell r="B61" t="str">
            <v>EQ1090</v>
          </cell>
          <cell r="C61" t="str">
            <v>Concretadora eléctrica 2 sacos</v>
          </cell>
          <cell r="D61" t="str">
            <v>día</v>
          </cell>
          <cell r="E61">
            <v>0.2</v>
          </cell>
          <cell r="G61">
            <v>30000</v>
          </cell>
          <cell r="H61">
            <v>6000</v>
          </cell>
        </row>
        <row r="62">
          <cell r="B62" t="str">
            <v>II. MATERIALES</v>
          </cell>
          <cell r="H62">
            <v>423938.67499999993</v>
          </cell>
        </row>
        <row r="63">
          <cell r="B63" t="str">
            <v>MAT1085</v>
          </cell>
          <cell r="C63" t="str">
            <v>Cemento gris (50kg)</v>
          </cell>
          <cell r="D63" t="str">
            <v>saco</v>
          </cell>
          <cell r="E63">
            <v>6</v>
          </cell>
          <cell r="G63">
            <v>34500</v>
          </cell>
          <cell r="H63">
            <v>207000</v>
          </cell>
        </row>
        <row r="64">
          <cell r="B64" t="str">
            <v>MAT1025</v>
          </cell>
          <cell r="C64" t="str">
            <v>Arena para concreto incluye transporte</v>
          </cell>
          <cell r="D64" t="str">
            <v>m3</v>
          </cell>
          <cell r="E64">
            <v>0.47499999999999998</v>
          </cell>
          <cell r="G64">
            <v>148641</v>
          </cell>
          <cell r="H64">
            <v>70604.474999999991</v>
          </cell>
        </row>
        <row r="65">
          <cell r="B65" t="str">
            <v>MAT1330</v>
          </cell>
          <cell r="C65" t="str">
            <v>Triturado 3/4'' -Incluye Transporte</v>
          </cell>
          <cell r="D65" t="str">
            <v>m3</v>
          </cell>
          <cell r="E65">
            <v>0.95</v>
          </cell>
          <cell r="G65">
            <v>154036</v>
          </cell>
          <cell r="H65">
            <v>146334.19999999998</v>
          </cell>
        </row>
        <row r="66">
          <cell r="B66" t="str">
            <v>III. TRANSPORTES</v>
          </cell>
          <cell r="H66">
            <v>16119</v>
          </cell>
        </row>
        <row r="67">
          <cell r="B67" t="str">
            <v>TR1080</v>
          </cell>
          <cell r="C67" t="str">
            <v>Transporte interno materiales</v>
          </cell>
          <cell r="D67" t="str">
            <v>m3</v>
          </cell>
          <cell r="E67">
            <v>1</v>
          </cell>
          <cell r="G67">
            <v>16119</v>
          </cell>
          <cell r="H67">
            <v>16119</v>
          </cell>
        </row>
        <row r="68">
          <cell r="B68" t="str">
            <v>IV. MANO DE OBRA</v>
          </cell>
          <cell r="H68">
            <v>87360.48</v>
          </cell>
        </row>
        <row r="69">
          <cell r="B69" t="str">
            <v>MOAYUDR</v>
          </cell>
          <cell r="C69" t="str">
            <v>Mo ayudante raso</v>
          </cell>
          <cell r="D69" t="str">
            <v>día</v>
          </cell>
          <cell r="E69">
            <v>0.24</v>
          </cell>
          <cell r="G69">
            <v>255852</v>
          </cell>
          <cell r="H69">
            <v>61404.479999999996</v>
          </cell>
        </row>
        <row r="70">
          <cell r="B70" t="str">
            <v>MOAYUDA</v>
          </cell>
          <cell r="C70" t="str">
            <v>Mo ayudante entendido</v>
          </cell>
          <cell r="D70" t="str">
            <v>día</v>
          </cell>
          <cell r="E70">
            <v>0.24</v>
          </cell>
          <cell r="G70">
            <v>108150</v>
          </cell>
          <cell r="H70">
            <v>25956</v>
          </cell>
        </row>
        <row r="71">
          <cell r="B71" t="str">
            <v>CT210KG</v>
          </cell>
          <cell r="C71" t="str">
            <v>Concreto 210kg/cm² 1:2:3</v>
          </cell>
          <cell r="D71" t="str">
            <v>M3</v>
          </cell>
          <cell r="G71" t="str">
            <v/>
          </cell>
          <cell r="H71">
            <v>576813</v>
          </cell>
        </row>
        <row r="72">
          <cell r="B72" t="str">
            <v>I. EQUIPO Y HERRAMIENTA</v>
          </cell>
          <cell r="H72">
            <v>10368.024000000001</v>
          </cell>
        </row>
        <row r="73">
          <cell r="B73" t="str">
            <v>HTAMNR</v>
          </cell>
          <cell r="C73" t="str">
            <v>Herramienta y equipo menor</v>
          </cell>
          <cell r="D73" t="str">
            <v>%</v>
          </cell>
          <cell r="F73">
            <v>0.05</v>
          </cell>
          <cell r="G73">
            <v>87360.48</v>
          </cell>
          <cell r="H73">
            <v>4368.0240000000003</v>
          </cell>
        </row>
        <row r="74">
          <cell r="B74" t="str">
            <v>EQ1090</v>
          </cell>
          <cell r="C74" t="str">
            <v>Concretadora eléctrica 2 sacos</v>
          </cell>
          <cell r="D74" t="str">
            <v>día</v>
          </cell>
          <cell r="E74">
            <v>0.2</v>
          </cell>
          <cell r="G74">
            <v>30000</v>
          </cell>
          <cell r="H74">
            <v>6000</v>
          </cell>
        </row>
        <row r="75">
          <cell r="B75" t="str">
            <v>II. MATERIALES</v>
          </cell>
          <cell r="H75">
            <v>462965.815</v>
          </cell>
        </row>
        <row r="76">
          <cell r="B76" t="str">
            <v>MAT1085</v>
          </cell>
          <cell r="C76" t="str">
            <v>Cemento gris (50kg)</v>
          </cell>
          <cell r="D76" t="str">
            <v>saco</v>
          </cell>
          <cell r="E76">
            <v>7.3</v>
          </cell>
          <cell r="G76">
            <v>34500</v>
          </cell>
          <cell r="H76">
            <v>251850</v>
          </cell>
        </row>
        <row r="77">
          <cell r="B77" t="str">
            <v>MAT1025</v>
          </cell>
          <cell r="C77" t="str">
            <v>Arena para concreto incluye transporte</v>
          </cell>
          <cell r="D77" t="str">
            <v>m3</v>
          </cell>
          <cell r="E77">
            <v>0.55500000000000005</v>
          </cell>
          <cell r="G77">
            <v>148641</v>
          </cell>
          <cell r="H77">
            <v>82495.755000000005</v>
          </cell>
        </row>
        <row r="78">
          <cell r="B78" t="str">
            <v>MAT1330</v>
          </cell>
          <cell r="C78" t="str">
            <v>Triturado 3/4'' -Incluye Transporte</v>
          </cell>
          <cell r="D78" t="str">
            <v>m3</v>
          </cell>
          <cell r="E78">
            <v>0.83499999999999996</v>
          </cell>
          <cell r="G78">
            <v>154036</v>
          </cell>
          <cell r="H78">
            <v>128620.06</v>
          </cell>
        </row>
        <row r="79">
          <cell r="B79" t="str">
            <v>III. TRANSPORTES</v>
          </cell>
          <cell r="H79">
            <v>16119</v>
          </cell>
        </row>
        <row r="80">
          <cell r="B80" t="str">
            <v>TR1080</v>
          </cell>
          <cell r="C80" t="str">
            <v>Transporte interno materiales</v>
          </cell>
          <cell r="D80" t="str">
            <v>m3</v>
          </cell>
          <cell r="E80">
            <v>1</v>
          </cell>
          <cell r="G80">
            <v>16119</v>
          </cell>
          <cell r="H80">
            <v>16119</v>
          </cell>
        </row>
        <row r="81">
          <cell r="B81" t="str">
            <v>IV. MANO DE OBRA</v>
          </cell>
          <cell r="H81">
            <v>87360.48</v>
          </cell>
        </row>
        <row r="82">
          <cell r="B82" t="str">
            <v>MOAYUDR</v>
          </cell>
          <cell r="C82" t="str">
            <v>Mo ayudante raso</v>
          </cell>
          <cell r="D82" t="str">
            <v>día</v>
          </cell>
          <cell r="E82">
            <v>0.24</v>
          </cell>
          <cell r="G82">
            <v>255852</v>
          </cell>
          <cell r="H82">
            <v>61404.479999999996</v>
          </cell>
        </row>
        <row r="83">
          <cell r="B83" t="str">
            <v>MOAYUDA</v>
          </cell>
          <cell r="C83" t="str">
            <v>Mo ayudante entendido</v>
          </cell>
          <cell r="D83" t="str">
            <v>día</v>
          </cell>
          <cell r="E83">
            <v>0.24</v>
          </cell>
          <cell r="G83">
            <v>108150</v>
          </cell>
          <cell r="H83">
            <v>25956</v>
          </cell>
        </row>
        <row r="84">
          <cell r="B84" t="str">
            <v>CT245KG</v>
          </cell>
          <cell r="C84" t="str">
            <v>Concreto 245kg/cm² 1:2:2</v>
          </cell>
          <cell r="D84" t="str">
            <v>M3</v>
          </cell>
          <cell r="G84" t="str">
            <v/>
          </cell>
          <cell r="H84">
            <v>601266</v>
          </cell>
        </row>
        <row r="85">
          <cell r="B85" t="str">
            <v>I. EQUIPO Y HERRAMIENTA</v>
          </cell>
          <cell r="H85">
            <v>10368.024000000001</v>
          </cell>
        </row>
        <row r="86">
          <cell r="B86" t="str">
            <v>HTAMNR</v>
          </cell>
          <cell r="C86" t="str">
            <v>Herramienta y equipo menor</v>
          </cell>
          <cell r="D86" t="str">
            <v>%</v>
          </cell>
          <cell r="F86">
            <v>0.05</v>
          </cell>
          <cell r="G86">
            <v>87360.48</v>
          </cell>
          <cell r="H86">
            <v>4368.0240000000003</v>
          </cell>
        </row>
        <row r="87">
          <cell r="B87" t="str">
            <v>EQ1090</v>
          </cell>
          <cell r="C87" t="str">
            <v>Concretadora eléctrica 2 sacos</v>
          </cell>
          <cell r="D87" t="str">
            <v>día</v>
          </cell>
          <cell r="E87">
            <v>0.2</v>
          </cell>
          <cell r="G87">
            <v>30000</v>
          </cell>
          <cell r="H87">
            <v>6000</v>
          </cell>
        </row>
        <row r="88">
          <cell r="B88" t="str">
            <v>II. MATERIALES</v>
          </cell>
          <cell r="H88">
            <v>487418.58999999997</v>
          </cell>
        </row>
        <row r="89">
          <cell r="B89" t="str">
            <v>MAT1085</v>
          </cell>
          <cell r="C89" t="str">
            <v>Cemento gris (50kg)</v>
          </cell>
          <cell r="D89" t="str">
            <v>saco</v>
          </cell>
          <cell r="E89">
            <v>8.25</v>
          </cell>
          <cell r="G89">
            <v>34500</v>
          </cell>
          <cell r="H89">
            <v>284625</v>
          </cell>
        </row>
        <row r="90">
          <cell r="B90" t="str">
            <v>MAT1025</v>
          </cell>
          <cell r="C90" t="str">
            <v>Arena para concreto incluye transporte</v>
          </cell>
          <cell r="D90" t="str">
            <v>m3</v>
          </cell>
          <cell r="E90">
            <v>0.67</v>
          </cell>
          <cell r="G90">
            <v>148641</v>
          </cell>
          <cell r="H90">
            <v>99589.47</v>
          </cell>
        </row>
        <row r="91">
          <cell r="B91" t="str">
            <v>MAT1330</v>
          </cell>
          <cell r="C91" t="str">
            <v>Triturado 3/4'' -Incluye Transporte</v>
          </cell>
          <cell r="D91" t="str">
            <v>m3</v>
          </cell>
          <cell r="E91">
            <v>0.67</v>
          </cell>
          <cell r="G91">
            <v>154036</v>
          </cell>
          <cell r="H91">
            <v>103204.12000000001</v>
          </cell>
        </row>
        <row r="92">
          <cell r="B92" t="str">
            <v>III. TRANSPORTES</v>
          </cell>
          <cell r="H92">
            <v>16119</v>
          </cell>
        </row>
        <row r="93">
          <cell r="B93" t="str">
            <v>TR1080</v>
          </cell>
          <cell r="C93" t="str">
            <v>Transporte interno materiales</v>
          </cell>
          <cell r="D93" t="str">
            <v>m3</v>
          </cell>
          <cell r="E93">
            <v>1</v>
          </cell>
          <cell r="G93">
            <v>16119</v>
          </cell>
          <cell r="H93">
            <v>16119</v>
          </cell>
        </row>
        <row r="94">
          <cell r="B94" t="str">
            <v>IV. MANO DE OBRA</v>
          </cell>
          <cell r="H94">
            <v>87360.48</v>
          </cell>
        </row>
        <row r="95">
          <cell r="B95" t="str">
            <v>MOAYUDR</v>
          </cell>
          <cell r="C95" t="str">
            <v>Mo ayudante raso</v>
          </cell>
          <cell r="D95" t="str">
            <v>día</v>
          </cell>
          <cell r="E95">
            <v>0.24</v>
          </cell>
          <cell r="G95">
            <v>255852</v>
          </cell>
          <cell r="H95">
            <v>61404.479999999996</v>
          </cell>
        </row>
        <row r="96">
          <cell r="B96" t="str">
            <v>MOAYUDA</v>
          </cell>
          <cell r="C96" t="str">
            <v>Mo ayudante entendido</v>
          </cell>
          <cell r="D96" t="str">
            <v>día</v>
          </cell>
          <cell r="E96">
            <v>0.24</v>
          </cell>
          <cell r="G96">
            <v>108150</v>
          </cell>
          <cell r="H96">
            <v>25956</v>
          </cell>
        </row>
        <row r="97">
          <cell r="B97" t="str">
            <v>CTM143</v>
          </cell>
          <cell r="C97" t="str">
            <v>Aux mortero de pega</v>
          </cell>
          <cell r="D97" t="str">
            <v>M3</v>
          </cell>
          <cell r="G97" t="str">
            <v/>
          </cell>
          <cell r="H97">
            <v>441299</v>
          </cell>
        </row>
        <row r="98">
          <cell r="B98" t="str">
            <v>I. EQUIPO Y HERRAMIENTA</v>
          </cell>
          <cell r="H98">
            <v>2149.2666666666664</v>
          </cell>
        </row>
        <row r="99">
          <cell r="B99" t="str">
            <v>HTAMNR</v>
          </cell>
          <cell r="C99" t="str">
            <v>Herramienta y equipo menor</v>
          </cell>
          <cell r="D99" t="str">
            <v>%</v>
          </cell>
          <cell r="F99">
            <v>0.05</v>
          </cell>
          <cell r="G99">
            <v>42985.333333333328</v>
          </cell>
          <cell r="H99">
            <v>2149.2666666666664</v>
          </cell>
        </row>
        <row r="100">
          <cell r="B100" t="str">
            <v>II. MATERIALES</v>
          </cell>
          <cell r="H100">
            <v>380045</v>
          </cell>
        </row>
        <row r="101">
          <cell r="B101" t="str">
            <v>MAT1085</v>
          </cell>
          <cell r="C101" t="str">
            <v>Cemento gris (50kg)</v>
          </cell>
          <cell r="D101" t="str">
            <v>saco</v>
          </cell>
          <cell r="E101">
            <v>7.25</v>
          </cell>
          <cell r="G101">
            <v>34500</v>
          </cell>
          <cell r="H101">
            <v>250125</v>
          </cell>
        </row>
        <row r="102">
          <cell r="B102" t="str">
            <v>MAT1030</v>
          </cell>
          <cell r="C102" t="str">
            <v>Arena de pega + Transporte</v>
          </cell>
          <cell r="D102" t="str">
            <v>m3</v>
          </cell>
          <cell r="E102">
            <v>1.1599999999999999</v>
          </cell>
          <cell r="G102">
            <v>112000</v>
          </cell>
          <cell r="H102">
            <v>129919.99999999999</v>
          </cell>
        </row>
        <row r="104">
          <cell r="B104" t="str">
            <v>III. TRANSPORTES</v>
          </cell>
          <cell r="H104">
            <v>16119</v>
          </cell>
        </row>
        <row r="105">
          <cell r="B105" t="str">
            <v>TR1080</v>
          </cell>
          <cell r="C105" t="str">
            <v>Transporte interno materiales</v>
          </cell>
          <cell r="D105" t="str">
            <v>m3</v>
          </cell>
          <cell r="E105">
            <v>1</v>
          </cell>
          <cell r="G105">
            <v>16119</v>
          </cell>
          <cell r="H105">
            <v>16119</v>
          </cell>
        </row>
        <row r="106">
          <cell r="B106" t="str">
            <v>IV. MANO DE OBRA</v>
          </cell>
          <cell r="H106">
            <v>42985.333333333328</v>
          </cell>
        </row>
        <row r="107">
          <cell r="B107" t="str">
            <v>MOAYUDR</v>
          </cell>
          <cell r="C107" t="str">
            <v>Mo ayudante raso</v>
          </cell>
          <cell r="D107" t="str">
            <v>día</v>
          </cell>
          <cell r="E107">
            <v>0.22222222222222221</v>
          </cell>
          <cell r="G107">
            <v>85284</v>
          </cell>
          <cell r="H107">
            <v>18952</v>
          </cell>
        </row>
        <row r="108">
          <cell r="B108" t="str">
            <v>MOAYUDA</v>
          </cell>
          <cell r="C108" t="str">
            <v>Mo ayudante entendido</v>
          </cell>
          <cell r="D108" t="str">
            <v>día</v>
          </cell>
          <cell r="E108">
            <v>0.22222222222222221</v>
          </cell>
          <cell r="G108">
            <v>108150</v>
          </cell>
          <cell r="H108">
            <v>24033.333333333332</v>
          </cell>
        </row>
        <row r="109">
          <cell r="B109" t="str">
            <v>CTM144</v>
          </cell>
          <cell r="C109" t="str">
            <v>Aux mortero de revoque 1:4</v>
          </cell>
          <cell r="D109" t="str">
            <v>M3</v>
          </cell>
          <cell r="G109" t="str">
            <v/>
          </cell>
          <cell r="H109">
            <v>441299</v>
          </cell>
        </row>
        <row r="110">
          <cell r="B110" t="str">
            <v>I. EQUIPO Y HERRAMIENTA</v>
          </cell>
          <cell r="H110">
            <v>2149.2666666666664</v>
          </cell>
        </row>
        <row r="111">
          <cell r="B111" t="str">
            <v>HTAMNR</v>
          </cell>
          <cell r="C111" t="str">
            <v>Herramienta y equipo menor</v>
          </cell>
          <cell r="D111" t="str">
            <v>%</v>
          </cell>
          <cell r="F111">
            <v>0.05</v>
          </cell>
          <cell r="G111">
            <v>42985.333333333328</v>
          </cell>
          <cell r="H111">
            <v>2149.2666666666664</v>
          </cell>
        </row>
        <row r="112">
          <cell r="B112" t="str">
            <v>II. MATERIALES</v>
          </cell>
          <cell r="H112">
            <v>380045</v>
          </cell>
        </row>
        <row r="113">
          <cell r="B113" t="str">
            <v>MAT1085</v>
          </cell>
          <cell r="C113" t="str">
            <v>Cemento gris (50kg)</v>
          </cell>
          <cell r="D113" t="str">
            <v>saco</v>
          </cell>
          <cell r="E113">
            <v>7.25</v>
          </cell>
          <cell r="G113">
            <v>34500</v>
          </cell>
          <cell r="H113">
            <v>250125</v>
          </cell>
        </row>
        <row r="114">
          <cell r="B114" t="str">
            <v>MAT1030</v>
          </cell>
          <cell r="C114" t="str">
            <v>Arena de pega + Transporte</v>
          </cell>
          <cell r="D114" t="str">
            <v>m3</v>
          </cell>
          <cell r="E114">
            <v>1.1599999999999999</v>
          </cell>
          <cell r="G114">
            <v>112000</v>
          </cell>
          <cell r="H114">
            <v>129919.99999999999</v>
          </cell>
        </row>
        <row r="115">
          <cell r="B115" t="str">
            <v>III. TRANSPORTES</v>
          </cell>
          <cell r="H115">
            <v>16119</v>
          </cell>
        </row>
        <row r="116">
          <cell r="B116" t="str">
            <v>TR1080</v>
          </cell>
          <cell r="C116" t="str">
            <v>Transporte interno materiales</v>
          </cell>
          <cell r="D116" t="str">
            <v>m3</v>
          </cell>
          <cell r="E116">
            <v>1</v>
          </cell>
          <cell r="G116">
            <v>16119</v>
          </cell>
          <cell r="H116">
            <v>16119</v>
          </cell>
        </row>
        <row r="117">
          <cell r="B117" t="str">
            <v>IV. MANO DE OBRA</v>
          </cell>
          <cell r="H117">
            <v>42985.333333333328</v>
          </cell>
        </row>
        <row r="118">
          <cell r="B118" t="str">
            <v>MOAYUDR</v>
          </cell>
          <cell r="C118" t="str">
            <v>Mo ayudante raso</v>
          </cell>
          <cell r="D118" t="str">
            <v>día</v>
          </cell>
          <cell r="E118">
            <v>0.22222222222222221</v>
          </cell>
          <cell r="G118">
            <v>85284</v>
          </cell>
          <cell r="H118">
            <v>18952</v>
          </cell>
        </row>
        <row r="119">
          <cell r="B119" t="str">
            <v>MOAYUDA</v>
          </cell>
          <cell r="C119" t="str">
            <v>Mo ayudante entendido</v>
          </cell>
          <cell r="D119" t="str">
            <v>día</v>
          </cell>
          <cell r="E119">
            <v>0.22222222222222221</v>
          </cell>
          <cell r="G119">
            <v>108150</v>
          </cell>
          <cell r="H119">
            <v>24033.333333333332</v>
          </cell>
        </row>
      </sheetData>
      <sheetData sheetId="7">
        <row r="7">
          <cell r="C7" t="str">
            <v>AD1020</v>
          </cell>
          <cell r="D7" t="str">
            <v>ACPM</v>
          </cell>
          <cell r="E7" t="str">
            <v>gal</v>
          </cell>
          <cell r="F7">
            <v>10167</v>
          </cell>
          <cell r="G7">
            <v>0</v>
          </cell>
          <cell r="H7">
            <v>10167</v>
          </cell>
        </row>
        <row r="8">
          <cell r="C8" t="str">
            <v>AD1030</v>
          </cell>
          <cell r="D8" t="str">
            <v>Aditivo Sikadur 32 primer o similar</v>
          </cell>
          <cell r="E8" t="str">
            <v>kg</v>
          </cell>
          <cell r="F8">
            <v>195000</v>
          </cell>
          <cell r="G8">
            <v>0</v>
          </cell>
          <cell r="H8">
            <v>195000</v>
          </cell>
        </row>
        <row r="9">
          <cell r="C9" t="str">
            <v>AD1040</v>
          </cell>
          <cell r="D9" t="str">
            <v>Agua</v>
          </cell>
          <cell r="E9" t="str">
            <v>lt</v>
          </cell>
          <cell r="F9">
            <v>3924</v>
          </cell>
          <cell r="G9">
            <v>0</v>
          </cell>
          <cell r="H9">
            <v>3924</v>
          </cell>
        </row>
        <row r="10">
          <cell r="C10" t="str">
            <v>AD1050</v>
          </cell>
          <cell r="D10" t="str">
            <v>Boquilla - color blanco/beige</v>
          </cell>
          <cell r="E10" t="str">
            <v>kg</v>
          </cell>
          <cell r="F10">
            <v>6440</v>
          </cell>
          <cell r="G10">
            <v>0</v>
          </cell>
          <cell r="H10">
            <v>6440</v>
          </cell>
        </row>
        <row r="11">
          <cell r="C11" t="str">
            <v>AD1060</v>
          </cell>
          <cell r="D11" t="str">
            <v>Cal hidratada</v>
          </cell>
          <cell r="E11" t="str">
            <v>kg</v>
          </cell>
          <cell r="F11">
            <v>1690</v>
          </cell>
          <cell r="G11">
            <v>0</v>
          </cell>
          <cell r="H11">
            <v>1690</v>
          </cell>
        </row>
        <row r="12">
          <cell r="C12" t="str">
            <v>AD1080</v>
          </cell>
          <cell r="D12" t="str">
            <v>Gasolina corriente</v>
          </cell>
          <cell r="E12" t="str">
            <v>gal</v>
          </cell>
          <cell r="F12">
            <v>16000</v>
          </cell>
          <cell r="G12">
            <v>0</v>
          </cell>
          <cell r="H12">
            <v>16000</v>
          </cell>
        </row>
        <row r="13">
          <cell r="C13" t="str">
            <v>AD1100</v>
          </cell>
          <cell r="D13" t="str">
            <v>Limpiador PVC 300 gramos (1/8 gal) o similar</v>
          </cell>
          <cell r="E13" t="str">
            <v>gramo</v>
          </cell>
          <cell r="F13">
            <v>29500</v>
          </cell>
          <cell r="G13">
            <v>0</v>
          </cell>
          <cell r="H13">
            <v>29500</v>
          </cell>
        </row>
        <row r="14">
          <cell r="C14" t="str">
            <v>AD1110</v>
          </cell>
          <cell r="D14" t="str">
            <v>Limpiador PVC 760 gramos (1/4 gal) o similar</v>
          </cell>
          <cell r="E14" t="str">
            <v>un</v>
          </cell>
          <cell r="F14">
            <v>65913</v>
          </cell>
          <cell r="G14">
            <v>0</v>
          </cell>
          <cell r="H14">
            <v>65913</v>
          </cell>
        </row>
        <row r="15">
          <cell r="C15" t="str">
            <v>AD1120</v>
          </cell>
          <cell r="D15" t="str">
            <v>Lubricante de silicona para accesorios Raingo o similar</v>
          </cell>
          <cell r="E15" t="str">
            <v>un</v>
          </cell>
          <cell r="F15">
            <v>18900</v>
          </cell>
          <cell r="G15">
            <v>0</v>
          </cell>
          <cell r="H15">
            <v>18900</v>
          </cell>
        </row>
        <row r="16">
          <cell r="C16" t="str">
            <v>AD1130</v>
          </cell>
          <cell r="D16" t="str">
            <v>Lubricante Pavco (x4kg) o similar</v>
          </cell>
          <cell r="E16" t="str">
            <v>Tarro</v>
          </cell>
          <cell r="F16">
            <v>158410</v>
          </cell>
          <cell r="G16">
            <v>0</v>
          </cell>
          <cell r="H16">
            <v>158410</v>
          </cell>
        </row>
        <row r="17">
          <cell r="C17" t="str">
            <v>AD1140</v>
          </cell>
          <cell r="D17" t="str">
            <v>Lubricante Pavco (x500gr) o similar</v>
          </cell>
          <cell r="E17" t="str">
            <v>Tarro</v>
          </cell>
          <cell r="F17">
            <v>18900</v>
          </cell>
          <cell r="G17">
            <v>0</v>
          </cell>
          <cell r="H17">
            <v>18900</v>
          </cell>
        </row>
        <row r="18">
          <cell r="C18" t="str">
            <v>AD1150</v>
          </cell>
          <cell r="D18" t="str">
            <v>Merulex transparente o similar</v>
          </cell>
          <cell r="E18" t="str">
            <v>kg</v>
          </cell>
          <cell r="F18">
            <v>39971</v>
          </cell>
          <cell r="G18">
            <v>0</v>
          </cell>
          <cell r="H18">
            <v>39971</v>
          </cell>
        </row>
        <row r="19">
          <cell r="C19" t="str">
            <v>AD1160</v>
          </cell>
          <cell r="D19" t="str">
            <v>Pegacor gris o similar</v>
          </cell>
          <cell r="E19" t="str">
            <v>kg</v>
          </cell>
          <cell r="F19">
            <v>1723</v>
          </cell>
          <cell r="G19">
            <v>0</v>
          </cell>
          <cell r="H19">
            <v>1723</v>
          </cell>
        </row>
        <row r="20">
          <cell r="C20" t="str">
            <v>AD1161</v>
          </cell>
          <cell r="D20" t="str">
            <v>Pegacor tablón gres</v>
          </cell>
          <cell r="E20" t="str">
            <v>kg</v>
          </cell>
          <cell r="F20">
            <v>1848</v>
          </cell>
          <cell r="G20">
            <v>0</v>
          </cell>
          <cell r="H20">
            <v>1848</v>
          </cell>
        </row>
        <row r="21">
          <cell r="C21" t="str">
            <v>AD1170</v>
          </cell>
          <cell r="D21" t="str">
            <v>Pintura hidrorrepelente</v>
          </cell>
          <cell r="E21" t="str">
            <v>gal</v>
          </cell>
          <cell r="F21">
            <v>96940</v>
          </cell>
          <cell r="G21">
            <v>0</v>
          </cell>
          <cell r="H21">
            <v>96940</v>
          </cell>
        </row>
        <row r="22">
          <cell r="C22" t="str">
            <v>AD1180</v>
          </cell>
          <cell r="D22" t="str">
            <v>Pintura para exteriores alta resistencia para muros y zócalos (tipo bronco, corona, Koraza o similar)</v>
          </cell>
          <cell r="E22" t="str">
            <v>gal</v>
          </cell>
          <cell r="F22">
            <v>122900</v>
          </cell>
          <cell r="G22">
            <v>0</v>
          </cell>
          <cell r="H22">
            <v>122900</v>
          </cell>
        </row>
        <row r="23">
          <cell r="C23" t="str">
            <v>AD1190</v>
          </cell>
          <cell r="D23" t="str">
            <v>Pintura tipo vinilo para interiores</v>
          </cell>
          <cell r="E23" t="str">
            <v>gal</v>
          </cell>
          <cell r="F23">
            <v>94900</v>
          </cell>
          <cell r="G23">
            <v>0</v>
          </cell>
          <cell r="H23">
            <v>94900</v>
          </cell>
        </row>
        <row r="24">
          <cell r="C24" t="str">
            <v>AD1191</v>
          </cell>
          <cell r="D24" t="str">
            <v>Pintura vinilo tipo 2 interiores</v>
          </cell>
          <cell r="E24" t="str">
            <v>gal</v>
          </cell>
          <cell r="F24">
            <v>49338</v>
          </cell>
          <cell r="G24">
            <v>0</v>
          </cell>
          <cell r="H24">
            <v>49338</v>
          </cell>
        </row>
        <row r="25">
          <cell r="C25" t="str">
            <v>AD1200</v>
          </cell>
          <cell r="D25" t="str">
            <v>Pintura tipo esmalte base aceite</v>
          </cell>
          <cell r="E25" t="str">
            <v>gal</v>
          </cell>
          <cell r="F25">
            <v>98900</v>
          </cell>
          <cell r="G25">
            <v>0</v>
          </cell>
          <cell r="H25">
            <v>98900</v>
          </cell>
        </row>
        <row r="26">
          <cell r="C26" t="str">
            <v>AD1210</v>
          </cell>
          <cell r="D26" t="str">
            <v>Pintura anticorrosiva</v>
          </cell>
          <cell r="E26" t="str">
            <v>gal</v>
          </cell>
          <cell r="F26">
            <v>68900</v>
          </cell>
          <cell r="G26">
            <v>0</v>
          </cell>
          <cell r="H26">
            <v>68900</v>
          </cell>
        </row>
        <row r="27">
          <cell r="C27" t="str">
            <v>AD1220</v>
          </cell>
          <cell r="D27" t="str">
            <v>Separol - N (20K) o similar</v>
          </cell>
          <cell r="E27" t="str">
            <v>kg</v>
          </cell>
          <cell r="F27">
            <v>17946</v>
          </cell>
          <cell r="G27">
            <v>0</v>
          </cell>
          <cell r="H27">
            <v>17946</v>
          </cell>
        </row>
        <row r="28">
          <cell r="C28" t="str">
            <v>AD1230</v>
          </cell>
          <cell r="D28" t="str">
            <v>Sika esmalte 3133 o similar</v>
          </cell>
          <cell r="E28" t="str">
            <v>gal</v>
          </cell>
          <cell r="F28">
            <v>66500</v>
          </cell>
          <cell r="G28">
            <v>0</v>
          </cell>
          <cell r="H28">
            <v>66500</v>
          </cell>
        </row>
        <row r="29">
          <cell r="C29" t="str">
            <v>AD1240</v>
          </cell>
          <cell r="D29" t="str">
            <v>Sika vinilo t-1 o similar</v>
          </cell>
          <cell r="E29" t="str">
            <v>gal</v>
          </cell>
          <cell r="F29">
            <v>48900</v>
          </cell>
          <cell r="G29">
            <v>0</v>
          </cell>
          <cell r="H29">
            <v>48900</v>
          </cell>
        </row>
        <row r="30">
          <cell r="C30" t="str">
            <v>AD1245</v>
          </cell>
          <cell r="D30" t="str">
            <v>Sikaflex 1a color blanco o gris equivalente. Incluye fondo de junta más sello flexible de 6mm x 6mm. Unidad de 300 cm3 o similar</v>
          </cell>
          <cell r="E30" t="str">
            <v>un</v>
          </cell>
          <cell r="F30">
            <v>56900</v>
          </cell>
          <cell r="G30">
            <v>0</v>
          </cell>
          <cell r="H30">
            <v>56900</v>
          </cell>
        </row>
        <row r="31">
          <cell r="C31" t="str">
            <v>AD1246</v>
          </cell>
          <cell r="D31" t="str">
            <v xml:space="preserve">Sika 1 impermeabilizante integral para morteros y concretos, Rendimiento el 3% del peso del cemento, , 1,5 gk x 50 kg de cemento </v>
          </cell>
          <cell r="E31" t="str">
            <v>kg</v>
          </cell>
          <cell r="F31">
            <v>20806</v>
          </cell>
          <cell r="G31">
            <v>0</v>
          </cell>
          <cell r="H31">
            <v>20806</v>
          </cell>
        </row>
        <row r="32">
          <cell r="C32" t="str">
            <v>AD1250</v>
          </cell>
          <cell r="D32" t="str">
            <v>Soldadura PVC 1/32 gal o similar</v>
          </cell>
          <cell r="E32" t="str">
            <v>un</v>
          </cell>
          <cell r="F32">
            <v>12306</v>
          </cell>
          <cell r="G32">
            <v>0</v>
          </cell>
          <cell r="H32">
            <v>12306</v>
          </cell>
        </row>
        <row r="33">
          <cell r="C33" t="str">
            <v>AD1260</v>
          </cell>
          <cell r="D33" t="str">
            <v>Soldadura PVC 1/16 gal o similar</v>
          </cell>
          <cell r="E33" t="str">
            <v>un</v>
          </cell>
          <cell r="F33">
            <v>20641</v>
          </cell>
          <cell r="G33">
            <v>0</v>
          </cell>
          <cell r="H33">
            <v>20641</v>
          </cell>
        </row>
        <row r="34">
          <cell r="C34" t="str">
            <v>AD1270</v>
          </cell>
          <cell r="D34" t="str">
            <v>Soldadura PVC 1/8 gal o similar</v>
          </cell>
          <cell r="E34" t="str">
            <v>un</v>
          </cell>
          <cell r="F34">
            <v>33392</v>
          </cell>
          <cell r="G34">
            <v>0</v>
          </cell>
          <cell r="H34">
            <v>33392</v>
          </cell>
        </row>
        <row r="35">
          <cell r="C35" t="str">
            <v>AD1280</v>
          </cell>
          <cell r="D35" t="str">
            <v>Soldadura PVC 1/4 gal o similar</v>
          </cell>
          <cell r="E35" t="str">
            <v>un</v>
          </cell>
          <cell r="F35">
            <v>136699</v>
          </cell>
          <cell r="G35">
            <v>0</v>
          </cell>
          <cell r="H35">
            <v>136699</v>
          </cell>
        </row>
        <row r="36">
          <cell r="C36" t="str">
            <v>AD1290</v>
          </cell>
          <cell r="D36" t="str">
            <v>Traba química fuerza alta para sellos de fuga en Tubería</v>
          </cell>
          <cell r="E36" t="str">
            <v>gramo</v>
          </cell>
          <cell r="F36">
            <v>1690</v>
          </cell>
          <cell r="G36">
            <v>0</v>
          </cell>
          <cell r="H36">
            <v>1690</v>
          </cell>
        </row>
        <row r="37">
          <cell r="C37" t="str">
            <v>AD1295</v>
          </cell>
          <cell r="D37" t="str">
            <v>Suministro, transporte e instalación de Cerramiento Fachada (1 cara) con Placa plana de fibrocemento 8mm tipo Sinding de 2,44x0,20, 1,20x0,20 y 0,61x0,20. Placa plana de fibrocemento de 20mm para esquineros y marcos. Placa plana de fibrocemento de 8mm para carteras pintada. Incluye tornillos.</v>
          </cell>
          <cell r="E37" t="str">
            <v>m2</v>
          </cell>
          <cell r="F37">
            <v>92282</v>
          </cell>
          <cell r="G37">
            <v>0</v>
          </cell>
          <cell r="H37">
            <v>92282</v>
          </cell>
        </row>
        <row r="38">
          <cell r="C38" t="str">
            <v>AD1296</v>
          </cell>
          <cell r="D38" t="str">
            <v xml:space="preserve">Suministro, transporte e instalación de Placas de fibrocemento Superficies Eterboard 8mm, zonas humedas,. Incluye tornillería, Estabilizador a una cara, mano de obra,  sellos, cintas, masillas y todos los elementos de fijación necesario. </v>
          </cell>
          <cell r="E38" t="str">
            <v>m2</v>
          </cell>
          <cell r="F38">
            <v>21227</v>
          </cell>
          <cell r="G38">
            <v>0</v>
          </cell>
          <cell r="H38">
            <v>21227</v>
          </cell>
        </row>
        <row r="39">
          <cell r="C39" t="str">
            <v>AD1298</v>
          </cell>
          <cell r="D39" t="str">
            <v xml:space="preserve">Suministro, transporte e instalación de fajas para vanos en placas de fibrocemento de 10mm lijada con pintura colorcel fachadas blanco. Ancho 8 a 10cm. Incluye tornilería, cintas, masillas y todos los elementos de fijación necesario. </v>
          </cell>
          <cell r="E39" t="str">
            <v>m2</v>
          </cell>
          <cell r="F39">
            <v>34460</v>
          </cell>
          <cell r="G39">
            <v>0</v>
          </cell>
          <cell r="H39">
            <v>34460</v>
          </cell>
        </row>
        <row r="40">
          <cell r="C40" t="str">
            <v>CT0000</v>
          </cell>
          <cell r="D40" t="str">
            <v>CONCRETOS Y MORTEROS</v>
          </cell>
        </row>
        <row r="41">
          <cell r="C41" t="str">
            <v>CT080KG</v>
          </cell>
          <cell r="D41" t="str">
            <v>Concreto 80kg/cm² 1:4:7</v>
          </cell>
          <cell r="E41" t="str">
            <v>m3</v>
          </cell>
          <cell r="F41">
            <v>461153</v>
          </cell>
          <cell r="G41">
            <v>0</v>
          </cell>
          <cell r="H41">
            <v>461153</v>
          </cell>
        </row>
        <row r="42">
          <cell r="C42" t="str">
            <v>CT110KG</v>
          </cell>
          <cell r="D42" t="str">
            <v>Concreto 110kg/cm² 1:3:5</v>
          </cell>
          <cell r="E42" t="str">
            <v>m3</v>
          </cell>
          <cell r="F42">
            <v>493306</v>
          </cell>
          <cell r="G42">
            <v>0</v>
          </cell>
          <cell r="H42">
            <v>493306</v>
          </cell>
        </row>
        <row r="43">
          <cell r="C43" t="str">
            <v>CT140KG</v>
          </cell>
          <cell r="D43" t="str">
            <v>Concreto 140kg/cm² 1:3:4</v>
          </cell>
          <cell r="E43" t="str">
            <v>m3</v>
          </cell>
          <cell r="F43">
            <v>516493</v>
          </cell>
          <cell r="G43">
            <v>0</v>
          </cell>
          <cell r="H43">
            <v>516493</v>
          </cell>
        </row>
        <row r="44">
          <cell r="C44" t="str">
            <v>CT170KG</v>
          </cell>
          <cell r="D44" t="str">
            <v>Concreto 170kg/cm² 1:3:3</v>
          </cell>
          <cell r="E44" t="str">
            <v>m3</v>
          </cell>
          <cell r="F44">
            <v>537262</v>
          </cell>
          <cell r="G44">
            <v>0</v>
          </cell>
          <cell r="H44">
            <v>537262</v>
          </cell>
        </row>
        <row r="45">
          <cell r="C45" t="str">
            <v>CT180KG</v>
          </cell>
          <cell r="D45" t="str">
            <v>Concreto 180kg/cm² 1:2:4</v>
          </cell>
          <cell r="E45" t="str">
            <v>m3</v>
          </cell>
          <cell r="F45">
            <v>537786</v>
          </cell>
          <cell r="G45">
            <v>0</v>
          </cell>
          <cell r="H45">
            <v>537786</v>
          </cell>
        </row>
        <row r="46">
          <cell r="C46" t="str">
            <v>CT210KG</v>
          </cell>
          <cell r="D46" t="str">
            <v>Concreto 210kg/cm² 1:2:3</v>
          </cell>
          <cell r="E46" t="str">
            <v>m3</v>
          </cell>
          <cell r="F46">
            <v>576813</v>
          </cell>
          <cell r="G46">
            <v>0</v>
          </cell>
          <cell r="H46">
            <v>576813</v>
          </cell>
        </row>
        <row r="47">
          <cell r="C47" t="str">
            <v>CT245KG</v>
          </cell>
          <cell r="D47" t="str">
            <v>Concreto 245kg/cm² 1:2:2</v>
          </cell>
          <cell r="E47" t="str">
            <v>m3</v>
          </cell>
          <cell r="F47">
            <v>601266</v>
          </cell>
          <cell r="G47">
            <v>0</v>
          </cell>
          <cell r="H47">
            <v>601266</v>
          </cell>
        </row>
        <row r="48">
          <cell r="C48" t="str">
            <v>CTM143</v>
          </cell>
          <cell r="D48" t="str">
            <v>Aux mortero de pega</v>
          </cell>
          <cell r="E48" t="str">
            <v>m3</v>
          </cell>
          <cell r="F48">
            <v>441299</v>
          </cell>
          <cell r="G48">
            <v>0</v>
          </cell>
          <cell r="H48">
            <v>441299</v>
          </cell>
        </row>
        <row r="49">
          <cell r="C49" t="str">
            <v>CTM144</v>
          </cell>
          <cell r="D49" t="str">
            <v>Aux mortero de revoque 1:4</v>
          </cell>
          <cell r="E49" t="str">
            <v>m3</v>
          </cell>
          <cell r="F49">
            <v>441299</v>
          </cell>
          <cell r="G49">
            <v>0</v>
          </cell>
          <cell r="H49">
            <v>441299</v>
          </cell>
        </row>
        <row r="50">
          <cell r="C50" t="str">
            <v>CUB0000</v>
          </cell>
          <cell r="D50" t="str">
            <v>CUBIERTAS - ACCESORIOS - SOPORTES</v>
          </cell>
        </row>
        <row r="51">
          <cell r="C51" t="str">
            <v>CUB1010</v>
          </cell>
          <cell r="D51" t="str">
            <v>Anclaje a cubierta x 100u</v>
          </cell>
          <cell r="E51" t="str">
            <v>un</v>
          </cell>
          <cell r="F51">
            <v>439</v>
          </cell>
          <cell r="G51">
            <v>0</v>
          </cell>
          <cell r="H51">
            <v>439</v>
          </cell>
        </row>
        <row r="52">
          <cell r="C52" t="str">
            <v>CUB1020</v>
          </cell>
          <cell r="D52" t="str">
            <v>Caballete para cubierta Ecoroof 37 UPC 2,5 mm blanco de 1.07 mt</v>
          </cell>
          <cell r="E52" t="str">
            <v>un</v>
          </cell>
          <cell r="F52">
            <v>44900</v>
          </cell>
          <cell r="G52">
            <v>0</v>
          </cell>
          <cell r="H52">
            <v>44900</v>
          </cell>
        </row>
        <row r="53">
          <cell r="C53" t="str">
            <v>CUB1030</v>
          </cell>
          <cell r="D53" t="str">
            <v>Canal plástico tipo Raingo o similar</v>
          </cell>
          <cell r="E53" t="str">
            <v>m</v>
          </cell>
          <cell r="F53">
            <v>15271</v>
          </cell>
          <cell r="G53">
            <v>0</v>
          </cell>
          <cell r="H53">
            <v>15271</v>
          </cell>
        </row>
        <row r="54">
          <cell r="C54" t="str">
            <v>CUB1031</v>
          </cell>
          <cell r="D54" t="str">
            <v>Canal - canoa amazonas</v>
          </cell>
          <cell r="E54" t="str">
            <v>m</v>
          </cell>
          <cell r="F54">
            <v>22800</v>
          </cell>
          <cell r="G54">
            <v>0</v>
          </cell>
          <cell r="H54">
            <v>22800</v>
          </cell>
        </row>
        <row r="55">
          <cell r="C55" t="str">
            <v>CUB1040</v>
          </cell>
          <cell r="D55" t="str">
            <v>Canal - unión</v>
          </cell>
          <cell r="E55" t="str">
            <v>un</v>
          </cell>
          <cell r="F55">
            <v>9535</v>
          </cell>
          <cell r="G55">
            <v>0</v>
          </cell>
          <cell r="H55">
            <v>9535</v>
          </cell>
        </row>
        <row r="56">
          <cell r="C56" t="str">
            <v>CUB1050</v>
          </cell>
          <cell r="D56" t="str">
            <v>Canal - unión canal a bajante</v>
          </cell>
          <cell r="E56" t="str">
            <v>un</v>
          </cell>
          <cell r="F56">
            <v>10200</v>
          </cell>
          <cell r="G56">
            <v>0</v>
          </cell>
          <cell r="H56">
            <v>10200</v>
          </cell>
        </row>
        <row r="57">
          <cell r="C57" t="str">
            <v>CUB1060</v>
          </cell>
          <cell r="D57" t="str">
            <v>Canal - soporte de canal</v>
          </cell>
          <cell r="E57" t="str">
            <v>un</v>
          </cell>
          <cell r="F57">
            <v>2506</v>
          </cell>
          <cell r="G57">
            <v>0</v>
          </cell>
          <cell r="H57">
            <v>2506</v>
          </cell>
        </row>
        <row r="58">
          <cell r="C58" t="str">
            <v>CUB1070</v>
          </cell>
          <cell r="D58" t="str">
            <v>Soporte de  bajante</v>
          </cell>
          <cell r="E58" t="str">
            <v>un</v>
          </cell>
          <cell r="F58">
            <v>2100</v>
          </cell>
          <cell r="G58">
            <v>0</v>
          </cell>
          <cell r="H58">
            <v>2100</v>
          </cell>
        </row>
        <row r="59">
          <cell r="C59" t="str">
            <v>CUB1072</v>
          </cell>
          <cell r="D59" t="str">
            <v>Canal - soporte canal</v>
          </cell>
          <cell r="E59" t="str">
            <v>un</v>
          </cell>
          <cell r="F59">
            <v>2782</v>
          </cell>
          <cell r="G59">
            <v>0</v>
          </cell>
          <cell r="H59">
            <v>2782</v>
          </cell>
        </row>
        <row r="60">
          <cell r="C60" t="str">
            <v>CUB1080</v>
          </cell>
          <cell r="D60" t="str">
            <v>Canal - tapa externa canal Raingo</v>
          </cell>
          <cell r="E60" t="str">
            <v>un</v>
          </cell>
          <cell r="F60">
            <v>7137</v>
          </cell>
          <cell r="G60">
            <v>0</v>
          </cell>
          <cell r="H60">
            <v>7137</v>
          </cell>
        </row>
        <row r="61">
          <cell r="C61" t="str">
            <v>CUB1082</v>
          </cell>
          <cell r="D61" t="str">
            <v>Canal - tapa interna canal Raingo</v>
          </cell>
          <cell r="E61" t="str">
            <v>un</v>
          </cell>
          <cell r="F61">
            <v>5665</v>
          </cell>
          <cell r="G61">
            <v>0</v>
          </cell>
          <cell r="H61">
            <v>5665</v>
          </cell>
        </row>
        <row r="62">
          <cell r="C62" t="str">
            <v>CUB1090</v>
          </cell>
          <cell r="D62" t="str">
            <v>Canal - bajante tradicional Pavco o similar, extremo liso</v>
          </cell>
          <cell r="E62" t="str">
            <v>m</v>
          </cell>
          <cell r="F62">
            <v>29150</v>
          </cell>
          <cell r="G62">
            <v>0</v>
          </cell>
          <cell r="H62">
            <v>29150</v>
          </cell>
        </row>
        <row r="63">
          <cell r="C63" t="str">
            <v>CUB1100</v>
          </cell>
          <cell r="D63" t="str">
            <v>Canal - codo bajante</v>
          </cell>
          <cell r="E63" t="str">
            <v>un</v>
          </cell>
          <cell r="F63">
            <v>9143</v>
          </cell>
          <cell r="G63">
            <v>0</v>
          </cell>
          <cell r="H63">
            <v>9143</v>
          </cell>
        </row>
        <row r="64">
          <cell r="C64" t="str">
            <v>CUB1110</v>
          </cell>
          <cell r="D64" t="str">
            <v>Canal - lubricante de soldadura</v>
          </cell>
          <cell r="E64" t="str">
            <v>un</v>
          </cell>
          <cell r="F64">
            <v>6627</v>
          </cell>
          <cell r="G64">
            <v>0</v>
          </cell>
          <cell r="H64">
            <v>6627</v>
          </cell>
        </row>
        <row r="65">
          <cell r="C65" t="str">
            <v>CUB1120</v>
          </cell>
          <cell r="D65" t="str">
            <v>Canal - tornillo inoxidable para fijación de canal</v>
          </cell>
          <cell r="E65" t="str">
            <v>un</v>
          </cell>
          <cell r="F65">
            <v>225</v>
          </cell>
          <cell r="G65">
            <v>0</v>
          </cell>
          <cell r="H65">
            <v>225</v>
          </cell>
        </row>
        <row r="66">
          <cell r="C66" t="str">
            <v>CUB1130</v>
          </cell>
          <cell r="D66" t="str">
            <v>Cuadro en abarco 4"x4" de 3m</v>
          </cell>
          <cell r="E66" t="str">
            <v>un</v>
          </cell>
          <cell r="F66">
            <v>111000</v>
          </cell>
          <cell r="G66">
            <v>0</v>
          </cell>
          <cell r="H66">
            <v>111000</v>
          </cell>
        </row>
        <row r="67">
          <cell r="C67" t="str">
            <v>CUB1140</v>
          </cell>
          <cell r="D67" t="str">
            <v>Esmalte para exteriores negro</v>
          </cell>
          <cell r="E67" t="str">
            <v>gal</v>
          </cell>
          <cell r="F67">
            <v>115900</v>
          </cell>
          <cell r="G67">
            <v>0</v>
          </cell>
          <cell r="H67">
            <v>115900</v>
          </cell>
        </row>
        <row r="68">
          <cell r="C68" t="str">
            <v>CUB1150</v>
          </cell>
          <cell r="D68" t="str">
            <v>Gancho sujeción techo</v>
          </cell>
          <cell r="E68" t="str">
            <v>un</v>
          </cell>
          <cell r="F68">
            <v>213</v>
          </cell>
          <cell r="G68">
            <v>0</v>
          </cell>
          <cell r="H68">
            <v>213</v>
          </cell>
        </row>
        <row r="69">
          <cell r="C69" t="str">
            <v>CUB1152</v>
          </cell>
          <cell r="D69" t="str">
            <v>Lámina galvanizada calibre 22de 0,40 m para ruana</v>
          </cell>
          <cell r="E69" t="str">
            <v>m</v>
          </cell>
          <cell r="F69">
            <v>25000</v>
          </cell>
          <cell r="G69">
            <v>0</v>
          </cell>
          <cell r="H69">
            <v>25000</v>
          </cell>
        </row>
        <row r="70">
          <cell r="C70" t="str">
            <v>CUB1153</v>
          </cell>
          <cell r="D70" t="str">
            <v>Lámina galvanizada calibre 24de 060 m para ruana</v>
          </cell>
          <cell r="E70" t="str">
            <v>m</v>
          </cell>
          <cell r="F70">
            <v>39000</v>
          </cell>
          <cell r="G70">
            <v>0</v>
          </cell>
          <cell r="H70">
            <v>39000</v>
          </cell>
        </row>
        <row r="71">
          <cell r="C71" t="str">
            <v>CUB1155</v>
          </cell>
          <cell r="D71" t="str">
            <v>Perno en varilla roscada 3/8", incluye dos tuercas</v>
          </cell>
          <cell r="E71" t="str">
            <v>un</v>
          </cell>
          <cell r="F71">
            <v>5719</v>
          </cell>
          <cell r="G71">
            <v>0</v>
          </cell>
          <cell r="H71">
            <v>5719</v>
          </cell>
        </row>
        <row r="72">
          <cell r="C72" t="str">
            <v>CUB1156</v>
          </cell>
          <cell r="D72" t="str">
            <v>Perno en varilla roscada 1/4", incluye dos tuercas</v>
          </cell>
          <cell r="E72" t="str">
            <v>un</v>
          </cell>
          <cell r="F72">
            <v>3500</v>
          </cell>
          <cell r="G72">
            <v>0</v>
          </cell>
          <cell r="H72">
            <v>3500</v>
          </cell>
        </row>
        <row r="73">
          <cell r="C73" t="str">
            <v>CUB1160</v>
          </cell>
          <cell r="D73" t="str">
            <v>Perfil metálico PHR en "c" 120x60x1.5mm*6mts</v>
          </cell>
          <cell r="E73" t="str">
            <v>m</v>
          </cell>
          <cell r="F73">
            <v>28833</v>
          </cell>
          <cell r="G73">
            <v>0</v>
          </cell>
          <cell r="H73">
            <v>28833</v>
          </cell>
        </row>
        <row r="74">
          <cell r="C74" t="str">
            <v>CUB1170</v>
          </cell>
          <cell r="D74" t="str">
            <v>Perfil metálico PHR en "c" 120x60x3.0mm* 6 mts</v>
          </cell>
          <cell r="E74" t="str">
            <v>m</v>
          </cell>
          <cell r="F74">
            <v>49000</v>
          </cell>
          <cell r="G74">
            <v>0</v>
          </cell>
          <cell r="H74">
            <v>49000</v>
          </cell>
        </row>
        <row r="75">
          <cell r="C75" t="str">
            <v>CUB1180</v>
          </cell>
          <cell r="D75" t="str">
            <v>Perfil metálico c gr 50 de 100x50x1.5 mm x 6 m - anticorrosivo</v>
          </cell>
          <cell r="E75" t="str">
            <v>un</v>
          </cell>
          <cell r="F75">
            <v>72600</v>
          </cell>
          <cell r="G75">
            <v>0</v>
          </cell>
          <cell r="H75">
            <v>72600</v>
          </cell>
        </row>
        <row r="76">
          <cell r="C76" t="str">
            <v>CUB1181</v>
          </cell>
          <cell r="D76" t="str">
            <v>Perfil metálico PTE 70x70-2mm</v>
          </cell>
          <cell r="E76" t="str">
            <v>kg</v>
          </cell>
          <cell r="F76">
            <v>7609</v>
          </cell>
          <cell r="G76">
            <v>0</v>
          </cell>
          <cell r="H76">
            <v>7609</v>
          </cell>
        </row>
        <row r="77">
          <cell r="C77" t="str">
            <v>CUB1182</v>
          </cell>
          <cell r="D77" t="str">
            <v>Perfil metálico PTE 90x50-2mm</v>
          </cell>
          <cell r="E77" t="str">
            <v>kg</v>
          </cell>
          <cell r="F77">
            <v>7000</v>
          </cell>
          <cell r="G77">
            <v>0</v>
          </cell>
          <cell r="H77">
            <v>7000</v>
          </cell>
        </row>
        <row r="78">
          <cell r="C78" t="str">
            <v>CUB1183</v>
          </cell>
          <cell r="D78" t="str">
            <v>Perfil metálico PTE 100x50-2.5mm</v>
          </cell>
          <cell r="E78" t="str">
            <v>kg</v>
          </cell>
          <cell r="F78">
            <v>7000</v>
          </cell>
          <cell r="G78">
            <v>0</v>
          </cell>
          <cell r="H78">
            <v>7000</v>
          </cell>
        </row>
        <row r="79">
          <cell r="C79" t="str">
            <v>CUB1184</v>
          </cell>
          <cell r="D79" t="str">
            <v>Perfil metálico PTE 100x100-3mm</v>
          </cell>
          <cell r="E79" t="str">
            <v>kg</v>
          </cell>
          <cell r="F79">
            <v>7000</v>
          </cell>
          <cell r="G79">
            <v>0</v>
          </cell>
          <cell r="H79">
            <v>7000</v>
          </cell>
        </row>
        <row r="80">
          <cell r="C80" t="str">
            <v>CUB1185</v>
          </cell>
          <cell r="D80" t="str">
            <v>Platina metálica de 1/8"</v>
          </cell>
          <cell r="E80" t="str">
            <v>kg</v>
          </cell>
          <cell r="F80">
            <v>7000</v>
          </cell>
          <cell r="G80">
            <v>0</v>
          </cell>
          <cell r="H80">
            <v>7000</v>
          </cell>
        </row>
        <row r="81">
          <cell r="C81" t="str">
            <v>CUB1186</v>
          </cell>
          <cell r="D81" t="str">
            <v>Platina metálica de 3/8"</v>
          </cell>
          <cell r="E81" t="str">
            <v>kg</v>
          </cell>
          <cell r="F81">
            <v>7000</v>
          </cell>
          <cell r="G81">
            <v>0</v>
          </cell>
          <cell r="H81">
            <v>7000</v>
          </cell>
        </row>
        <row r="82">
          <cell r="C82" t="str">
            <v>CUB1187</v>
          </cell>
          <cell r="D82" t="str">
            <v>Estructura en steel framing para muros y cubierta, incluye, suministro, transporte a cabecera municipal.</v>
          </cell>
          <cell r="E82" t="str">
            <v>m2</v>
          </cell>
          <cell r="F82">
            <v>207000</v>
          </cell>
          <cell r="G82">
            <v>0</v>
          </cell>
          <cell r="H82">
            <v>207000</v>
          </cell>
        </row>
        <row r="83">
          <cell r="C83" t="str">
            <v>CUB1188</v>
          </cell>
          <cell r="D83" t="str">
            <v>Platina en L 4"x 4" x (1/4") 10 cm de largo</v>
          </cell>
          <cell r="E83" t="str">
            <v>un</v>
          </cell>
          <cell r="F83">
            <v>20237</v>
          </cell>
          <cell r="G83">
            <v>0</v>
          </cell>
          <cell r="H83">
            <v>20237</v>
          </cell>
        </row>
        <row r="84">
          <cell r="C84" t="str">
            <v>CUB1190</v>
          </cell>
          <cell r="D84" t="str">
            <v>Soldadura</v>
          </cell>
          <cell r="E84" t="str">
            <v>kg</v>
          </cell>
          <cell r="F84">
            <v>21613</v>
          </cell>
          <cell r="G84">
            <v>0</v>
          </cell>
          <cell r="H84">
            <v>21613</v>
          </cell>
        </row>
        <row r="85">
          <cell r="C85" t="str">
            <v>CUB1200</v>
          </cell>
          <cell r="D85" t="str">
            <v>Soportes y anclajes para cubierta</v>
          </cell>
          <cell r="E85" t="str">
            <v>un</v>
          </cell>
          <cell r="F85">
            <v>5600</v>
          </cell>
          <cell r="G85">
            <v>0</v>
          </cell>
          <cell r="H85">
            <v>5600</v>
          </cell>
        </row>
        <row r="86">
          <cell r="C86" t="str">
            <v>CUB1209</v>
          </cell>
          <cell r="D86" t="str">
            <v>Teja termoacústica Ecoroof UPVC 2.0mm verde</v>
          </cell>
          <cell r="E86" t="str">
            <v>m2</v>
          </cell>
          <cell r="F86">
            <v>53305</v>
          </cell>
          <cell r="G86">
            <v>0</v>
          </cell>
          <cell r="H86">
            <v>53305</v>
          </cell>
        </row>
        <row r="87">
          <cell r="C87" t="str">
            <v>CUB1210</v>
          </cell>
          <cell r="D87" t="str">
            <v>Teja termoacústica Ecoroof UPVC 2.5mm blanco 1.07 x 5.90 mts</v>
          </cell>
          <cell r="E87" t="str">
            <v>un</v>
          </cell>
          <cell r="F87">
            <v>239900</v>
          </cell>
          <cell r="G87">
            <v>0</v>
          </cell>
          <cell r="H87">
            <v>239900</v>
          </cell>
        </row>
        <row r="88">
          <cell r="C88" t="str">
            <v>CUB1220</v>
          </cell>
          <cell r="D88" t="str">
            <v>Teja termoacústica Ecoroof UPVC 2.5mm blanco 1.07 x 5.90 mts</v>
          </cell>
          <cell r="E88" t="str">
            <v>m2</v>
          </cell>
          <cell r="F88">
            <v>48297</v>
          </cell>
          <cell r="G88">
            <v>0</v>
          </cell>
          <cell r="H88">
            <v>48297</v>
          </cell>
        </row>
        <row r="89">
          <cell r="C89" t="str">
            <v>CUB1221</v>
          </cell>
          <cell r="D89" t="str">
            <v xml:space="preserve">Teja ondulada fibrocemento perfil 7 n°8 2,44x0,92; </v>
          </cell>
          <cell r="E89" t="str">
            <v>und</v>
          </cell>
          <cell r="F89">
            <v>45200</v>
          </cell>
          <cell r="G89">
            <v>0</v>
          </cell>
          <cell r="H89">
            <v>45200</v>
          </cell>
        </row>
        <row r="90">
          <cell r="C90" t="str">
            <v>CUB1222</v>
          </cell>
          <cell r="D90" t="str">
            <v xml:space="preserve">Teja ondulada fibrocemento perfil 7 n°6 1,83x0,92; </v>
          </cell>
          <cell r="E90" t="str">
            <v>und</v>
          </cell>
          <cell r="F90">
            <v>35900</v>
          </cell>
          <cell r="G90">
            <v>0</v>
          </cell>
          <cell r="H90">
            <v>35900</v>
          </cell>
        </row>
        <row r="91">
          <cell r="C91" t="str">
            <v>CUB1223</v>
          </cell>
          <cell r="D91" t="str">
            <v xml:space="preserve">Teja ondulada fibrocemento perfil 7 n°5 1,52x0,92; </v>
          </cell>
          <cell r="E91" t="str">
            <v>und</v>
          </cell>
          <cell r="F91">
            <v>27490</v>
          </cell>
          <cell r="G91">
            <v>0</v>
          </cell>
          <cell r="H91">
            <v>27490</v>
          </cell>
        </row>
        <row r="92">
          <cell r="C92" t="str">
            <v>CUB1224</v>
          </cell>
          <cell r="D92" t="str">
            <v xml:space="preserve">Teja ondulada fibrocemento perfil 7 n°4 1,22x0,92; </v>
          </cell>
          <cell r="E92" t="str">
            <v>und</v>
          </cell>
          <cell r="F92">
            <v>22000</v>
          </cell>
          <cell r="G92">
            <v>0</v>
          </cell>
          <cell r="H92">
            <v>22000</v>
          </cell>
        </row>
        <row r="93">
          <cell r="C93" t="str">
            <v>CUB1230</v>
          </cell>
          <cell r="D93" t="str">
            <v>TORNILLO para montaje RUSPERT C12 mm *2.5</v>
          </cell>
          <cell r="E93" t="str">
            <v>un</v>
          </cell>
          <cell r="F93">
            <v>600</v>
          </cell>
          <cell r="G93">
            <v>0</v>
          </cell>
          <cell r="H93">
            <v>600</v>
          </cell>
        </row>
        <row r="94">
          <cell r="C94" t="str">
            <v>CUB1240</v>
          </cell>
          <cell r="D94" t="str">
            <v>Tubería metálica 100x100x4mm * 6 mts</v>
          </cell>
          <cell r="E94" t="str">
            <v>m</v>
          </cell>
          <cell r="F94">
            <v>69563</v>
          </cell>
          <cell r="G94">
            <v>0</v>
          </cell>
          <cell r="H94">
            <v>69563</v>
          </cell>
        </row>
        <row r="95">
          <cell r="C95" t="str">
            <v>CUB1250</v>
          </cell>
          <cell r="D95" t="str">
            <v>Wash primer negro</v>
          </cell>
          <cell r="E95" t="str">
            <v>gal</v>
          </cell>
          <cell r="F95">
            <v>153900</v>
          </cell>
          <cell r="G95">
            <v>0</v>
          </cell>
          <cell r="H95">
            <v>153900</v>
          </cell>
        </row>
        <row r="96">
          <cell r="C96" t="str">
            <v>CUB1251</v>
          </cell>
          <cell r="D96" t="str">
            <v>Accesorios fijación teja</v>
          </cell>
          <cell r="E96" t="str">
            <v>un</v>
          </cell>
          <cell r="F96">
            <v>798</v>
          </cell>
          <cell r="G96">
            <v>0</v>
          </cell>
          <cell r="H96">
            <v>798</v>
          </cell>
        </row>
        <row r="97">
          <cell r="C97" t="str">
            <v>EL1000</v>
          </cell>
          <cell r="D97" t="str">
            <v>INSTALACIONES ELÉCTRICAS - ACCESORIOS</v>
          </cell>
        </row>
        <row r="98">
          <cell r="C98" t="str">
            <v>EL1010</v>
          </cell>
          <cell r="D98" t="str">
            <v>Alambre nro 12 THHN</v>
          </cell>
          <cell r="E98" t="str">
            <v>m</v>
          </cell>
          <cell r="F98">
            <v>3500</v>
          </cell>
          <cell r="G98">
            <v>0</v>
          </cell>
          <cell r="H98">
            <v>3500</v>
          </cell>
        </row>
        <row r="99">
          <cell r="C99" t="str">
            <v>EL1025</v>
          </cell>
          <cell r="D99" t="str">
            <v>Varilla, conector y cable para instalación de polo a tierra</v>
          </cell>
          <cell r="E99" t="str">
            <v>un</v>
          </cell>
          <cell r="F99">
            <v>120000</v>
          </cell>
          <cell r="G99">
            <v>0</v>
          </cell>
          <cell r="H99">
            <v>120000</v>
          </cell>
        </row>
        <row r="100">
          <cell r="C100" t="str">
            <v>EL1030</v>
          </cell>
          <cell r="D100" t="str">
            <v>Breaker de 1x20A enchufable</v>
          </cell>
          <cell r="E100" t="str">
            <v>un</v>
          </cell>
          <cell r="F100">
            <v>14310</v>
          </cell>
          <cell r="G100">
            <v>0</v>
          </cell>
          <cell r="H100">
            <v>14310</v>
          </cell>
        </row>
        <row r="101">
          <cell r="C101" t="str">
            <v>EL1040</v>
          </cell>
          <cell r="D101" t="str">
            <v>Breaker de 1x30A enchufable</v>
          </cell>
          <cell r="E101" t="str">
            <v>un</v>
          </cell>
          <cell r="F101">
            <v>14900</v>
          </cell>
          <cell r="G101">
            <v>0</v>
          </cell>
          <cell r="H101">
            <v>14900</v>
          </cell>
        </row>
        <row r="102">
          <cell r="C102" t="str">
            <v>EL1050</v>
          </cell>
          <cell r="D102" t="str">
            <v>Cable antifraude N° 8</v>
          </cell>
          <cell r="E102" t="str">
            <v>m</v>
          </cell>
          <cell r="F102">
            <v>15930</v>
          </cell>
          <cell r="G102">
            <v>0</v>
          </cell>
          <cell r="H102">
            <v>15930</v>
          </cell>
        </row>
        <row r="103">
          <cell r="C103" t="str">
            <v>EL1060</v>
          </cell>
          <cell r="D103" t="str">
            <v>Cable de cobre 3 x12 AWG-Cu-THHN-THWN 90°c</v>
          </cell>
          <cell r="E103" t="str">
            <v>m</v>
          </cell>
          <cell r="F103">
            <v>5252</v>
          </cell>
          <cell r="G103">
            <v>0</v>
          </cell>
          <cell r="H103">
            <v>5252</v>
          </cell>
        </row>
        <row r="104">
          <cell r="C104" t="str">
            <v>EL1070</v>
          </cell>
          <cell r="D104" t="str">
            <v>Cable encauchetado 3x12 AWG</v>
          </cell>
          <cell r="E104" t="str">
            <v>m</v>
          </cell>
          <cell r="F104">
            <v>10500</v>
          </cell>
          <cell r="G104">
            <v>0</v>
          </cell>
          <cell r="H104">
            <v>10500</v>
          </cell>
        </row>
        <row r="105">
          <cell r="C105" t="str">
            <v>EL1080</v>
          </cell>
          <cell r="D105" t="str">
            <v>Caja para contador eléctrico</v>
          </cell>
          <cell r="E105" t="str">
            <v>un</v>
          </cell>
          <cell r="F105">
            <v>65463</v>
          </cell>
          <cell r="G105">
            <v>0</v>
          </cell>
          <cell r="H105">
            <v>65463</v>
          </cell>
        </row>
        <row r="106">
          <cell r="C106" t="str">
            <v>EL1090</v>
          </cell>
          <cell r="D106" t="str">
            <v>Caja sencilla PVC con suplemento</v>
          </cell>
          <cell r="E106" t="str">
            <v>un</v>
          </cell>
          <cell r="F106">
            <v>3600</v>
          </cell>
          <cell r="G106">
            <v>0</v>
          </cell>
          <cell r="H106">
            <v>3600</v>
          </cell>
        </row>
        <row r="107">
          <cell r="C107" t="str">
            <v>EL1091</v>
          </cell>
          <cell r="D107" t="str">
            <v>Caja doble PVC con suplemento</v>
          </cell>
          <cell r="E107" t="str">
            <v>un</v>
          </cell>
          <cell r="F107">
            <v>4228</v>
          </cell>
          <cell r="G107">
            <v>0</v>
          </cell>
          <cell r="H107">
            <v>4228</v>
          </cell>
        </row>
        <row r="108">
          <cell r="C108" t="str">
            <v>EL1095</v>
          </cell>
          <cell r="D108" t="str">
            <v>Caja octogonal 100*100*47 mm</v>
          </cell>
          <cell r="E108" t="str">
            <v>un</v>
          </cell>
          <cell r="F108">
            <v>2400</v>
          </cell>
          <cell r="G108">
            <v>0</v>
          </cell>
          <cell r="H108">
            <v>2400</v>
          </cell>
        </row>
        <row r="109">
          <cell r="C109" t="str">
            <v>EL1100</v>
          </cell>
          <cell r="D109" t="str">
            <v>Contador eléctrico 5 x 60, bifásico</v>
          </cell>
          <cell r="E109" t="str">
            <v>un</v>
          </cell>
          <cell r="F109">
            <v>240000</v>
          </cell>
          <cell r="G109">
            <v>0</v>
          </cell>
          <cell r="H109">
            <v>240000</v>
          </cell>
        </row>
        <row r="110">
          <cell r="C110" t="str">
            <v>EL1110</v>
          </cell>
          <cell r="D110" t="str">
            <v>Curvas PVC 1/2" (eléctrico)</v>
          </cell>
          <cell r="E110" t="str">
            <v>un</v>
          </cell>
          <cell r="F110">
            <v>1598</v>
          </cell>
          <cell r="G110">
            <v>0</v>
          </cell>
          <cell r="H110">
            <v>1598</v>
          </cell>
        </row>
        <row r="111">
          <cell r="C111" t="str">
            <v>EL1112</v>
          </cell>
          <cell r="D111" t="str">
            <v>Curvas PVC 3/4" (eléctrico)</v>
          </cell>
          <cell r="E111" t="str">
            <v>un</v>
          </cell>
          <cell r="F111">
            <v>2555</v>
          </cell>
          <cell r="G111">
            <v>0</v>
          </cell>
          <cell r="H111">
            <v>2555</v>
          </cell>
        </row>
        <row r="112">
          <cell r="C112" t="str">
            <v>EL1115</v>
          </cell>
          <cell r="D112" t="str">
            <v>Uniones PVC 1/2" (eléctrico)</v>
          </cell>
          <cell r="E112" t="str">
            <v>un</v>
          </cell>
          <cell r="F112">
            <v>1450</v>
          </cell>
          <cell r="G112">
            <v>0</v>
          </cell>
          <cell r="H112">
            <v>1450</v>
          </cell>
        </row>
        <row r="113">
          <cell r="C113" t="str">
            <v>EL1116</v>
          </cell>
          <cell r="D113" t="str">
            <v>Uniones PVC 3/4" (eléctrico)</v>
          </cell>
          <cell r="E113" t="str">
            <v>un</v>
          </cell>
          <cell r="F113">
            <v>1550</v>
          </cell>
          <cell r="G113">
            <v>0</v>
          </cell>
          <cell r="H113">
            <v>1550</v>
          </cell>
        </row>
        <row r="114">
          <cell r="C114" t="str">
            <v>EL1130</v>
          </cell>
          <cell r="D114" t="str">
            <v>Plafón</v>
          </cell>
          <cell r="E114" t="str">
            <v>un</v>
          </cell>
          <cell r="F114">
            <v>4500</v>
          </cell>
          <cell r="G114">
            <v>0</v>
          </cell>
          <cell r="H114">
            <v>4500</v>
          </cell>
        </row>
        <row r="115">
          <cell r="C115" t="str">
            <v>EL1140</v>
          </cell>
          <cell r="D115" t="str">
            <v>Polietileno negro</v>
          </cell>
          <cell r="E115" t="str">
            <v>m2</v>
          </cell>
          <cell r="F115">
            <v>1850</v>
          </cell>
          <cell r="G115">
            <v>0</v>
          </cell>
          <cell r="H115">
            <v>1850</v>
          </cell>
        </row>
        <row r="116">
          <cell r="C116" t="str">
            <v>EL1150</v>
          </cell>
          <cell r="D116" t="str">
            <v>Suiche doble o interruptor</v>
          </cell>
          <cell r="E116" t="str">
            <v>un</v>
          </cell>
          <cell r="F116">
            <v>15604</v>
          </cell>
          <cell r="G116">
            <v>0</v>
          </cell>
          <cell r="H116">
            <v>15604</v>
          </cell>
        </row>
        <row r="117">
          <cell r="C117" t="str">
            <v>EL1160</v>
          </cell>
          <cell r="D117" t="str">
            <v>Suiche interruptor sencillo</v>
          </cell>
          <cell r="E117" t="str">
            <v>un</v>
          </cell>
          <cell r="F117">
            <v>10809</v>
          </cell>
          <cell r="G117">
            <v>0</v>
          </cell>
          <cell r="H117">
            <v>10809</v>
          </cell>
        </row>
        <row r="118">
          <cell r="C118" t="str">
            <v>EL1170</v>
          </cell>
          <cell r="D118" t="str">
            <v>Tablero monofásico de distribución de dos circuitos</v>
          </cell>
          <cell r="E118" t="str">
            <v>un</v>
          </cell>
          <cell r="F118">
            <v>27490</v>
          </cell>
          <cell r="G118">
            <v>0</v>
          </cell>
          <cell r="H118">
            <v>27490</v>
          </cell>
        </row>
        <row r="119">
          <cell r="C119" t="str">
            <v>EL1175</v>
          </cell>
          <cell r="D119" t="str">
            <v>Tablero monofásico de distribución de 6 circuitos</v>
          </cell>
          <cell r="E119" t="str">
            <v>un</v>
          </cell>
          <cell r="F119">
            <v>65000</v>
          </cell>
          <cell r="G119">
            <v>0</v>
          </cell>
          <cell r="H119">
            <v>65000</v>
          </cell>
        </row>
        <row r="120">
          <cell r="C120" t="str">
            <v>EL1176</v>
          </cell>
          <cell r="D120" t="str">
            <v>Tablero monofásico de distribución de 8 circuitos</v>
          </cell>
          <cell r="E120" t="str">
            <v>un</v>
          </cell>
          <cell r="F120">
            <v>120000</v>
          </cell>
          <cell r="G120">
            <v>0</v>
          </cell>
          <cell r="H120">
            <v>120000</v>
          </cell>
        </row>
        <row r="121">
          <cell r="C121" t="str">
            <v>EL1180</v>
          </cell>
          <cell r="D121" t="str">
            <v>Terminales PVC 1/2" (eléctrico)</v>
          </cell>
          <cell r="E121" t="str">
            <v>m</v>
          </cell>
          <cell r="F121">
            <v>1074</v>
          </cell>
          <cell r="G121">
            <v>0</v>
          </cell>
          <cell r="H121">
            <v>1074</v>
          </cell>
        </row>
        <row r="122">
          <cell r="C122" t="str">
            <v>EL1190</v>
          </cell>
          <cell r="D122" t="str">
            <v>Toma corriente 125v doble con polo a tierra, 15A, con tapa</v>
          </cell>
          <cell r="E122" t="str">
            <v>un</v>
          </cell>
          <cell r="F122">
            <v>9800</v>
          </cell>
          <cell r="G122">
            <v>0</v>
          </cell>
          <cell r="H122">
            <v>9800</v>
          </cell>
        </row>
        <row r="123">
          <cell r="C123" t="str">
            <v>EL1200</v>
          </cell>
          <cell r="D123" t="str">
            <v>Toma corriente GFCI, 125v doble con polo a tierra, 15A, con tapa</v>
          </cell>
          <cell r="E123" t="str">
            <v>un</v>
          </cell>
          <cell r="F123">
            <v>49900</v>
          </cell>
          <cell r="G123">
            <v>0</v>
          </cell>
          <cell r="H123">
            <v>49900</v>
          </cell>
        </row>
        <row r="124">
          <cell r="C124" t="str">
            <v>EL1210</v>
          </cell>
          <cell r="D124" t="str">
            <v>Toma de incrustar 30 amperios, 220 voltios con polo a tierra, pata trabada</v>
          </cell>
          <cell r="E124" t="str">
            <v>un</v>
          </cell>
          <cell r="F124">
            <v>23900</v>
          </cell>
          <cell r="G124">
            <v>0</v>
          </cell>
          <cell r="H124">
            <v>23900</v>
          </cell>
        </row>
        <row r="125">
          <cell r="C125" t="str">
            <v>EL1220</v>
          </cell>
          <cell r="D125" t="str">
            <v>Tubería PVC Conduit de 1/2", fijación.</v>
          </cell>
          <cell r="E125" t="str">
            <v>m</v>
          </cell>
          <cell r="F125">
            <v>2790</v>
          </cell>
          <cell r="G125">
            <v>0</v>
          </cell>
          <cell r="H125">
            <v>2790</v>
          </cell>
        </row>
        <row r="126">
          <cell r="C126" t="str">
            <v>EL1230</v>
          </cell>
          <cell r="D126" t="str">
            <v>Tubería PVC Conduit de 3/4", fijación.</v>
          </cell>
          <cell r="E126" t="str">
            <v>m</v>
          </cell>
          <cell r="F126">
            <v>3655</v>
          </cell>
          <cell r="G126">
            <v>0</v>
          </cell>
          <cell r="H126">
            <v>3655</v>
          </cell>
        </row>
        <row r="127">
          <cell r="C127" t="str">
            <v>EL1240</v>
          </cell>
          <cell r="D127" t="str">
            <v>Conector resorte gb rojo g100086</v>
          </cell>
          <cell r="E127" t="str">
            <v>un</v>
          </cell>
          <cell r="F127">
            <v>1000</v>
          </cell>
          <cell r="G127">
            <v>0</v>
          </cell>
          <cell r="H127">
            <v>1000</v>
          </cell>
        </row>
        <row r="128">
          <cell r="C128" t="str">
            <v>ENS100</v>
          </cell>
          <cell r="D128" t="str">
            <v>Diseño de mezclas de concreto, dos agregados</v>
          </cell>
          <cell r="E128" t="str">
            <v>un</v>
          </cell>
          <cell r="F128">
            <v>993257</v>
          </cell>
          <cell r="G128">
            <v>0</v>
          </cell>
          <cell r="H128">
            <v>993257</v>
          </cell>
        </row>
        <row r="129">
          <cell r="C129" t="str">
            <v>ENS1000</v>
          </cell>
          <cell r="D129" t="str">
            <v>ENSAYOS DE LABORATORIO</v>
          </cell>
        </row>
        <row r="130">
          <cell r="C130" t="str">
            <v>ENS105</v>
          </cell>
          <cell r="D130" t="str">
            <v>Diseño de mezclas de concreto para resistencia adicional</v>
          </cell>
          <cell r="E130" t="str">
            <v>un</v>
          </cell>
          <cell r="F130">
            <v>292488</v>
          </cell>
          <cell r="G130">
            <v>0</v>
          </cell>
          <cell r="H130">
            <v>292488</v>
          </cell>
        </row>
        <row r="131">
          <cell r="C131" t="str">
            <v>ENS110</v>
          </cell>
          <cell r="D131" t="str">
            <v>Prueba de resistencia - fallo de cilindros</v>
          </cell>
          <cell r="E131" t="str">
            <v>un</v>
          </cell>
          <cell r="F131">
            <v>30000</v>
          </cell>
          <cell r="G131">
            <v>0</v>
          </cell>
          <cell r="H131">
            <v>30000</v>
          </cell>
        </row>
        <row r="132">
          <cell r="C132" t="str">
            <v>ENS120</v>
          </cell>
          <cell r="D132" t="str">
            <v xml:space="preserve">Ensayo Proctor modificado </v>
          </cell>
          <cell r="E132" t="str">
            <v>un</v>
          </cell>
          <cell r="F132">
            <v>147078</v>
          </cell>
          <cell r="G132">
            <v>0</v>
          </cell>
          <cell r="H132">
            <v>147078</v>
          </cell>
        </row>
        <row r="133">
          <cell r="C133" t="str">
            <v>ENS125</v>
          </cell>
          <cell r="D133" t="str">
            <v>Ensayo densidades de campo</v>
          </cell>
          <cell r="E133" t="str">
            <v>un</v>
          </cell>
          <cell r="F133">
            <v>48232</v>
          </cell>
          <cell r="G133">
            <v>0</v>
          </cell>
          <cell r="H133">
            <v>48232</v>
          </cell>
        </row>
        <row r="134">
          <cell r="C134" t="str">
            <v>ENS128</v>
          </cell>
          <cell r="D134" t="str">
            <v>Apique exploratorio excavado manualmente</v>
          </cell>
          <cell r="E134" t="str">
            <v>m</v>
          </cell>
          <cell r="F134">
            <v>95000</v>
          </cell>
          <cell r="G134">
            <v>0</v>
          </cell>
          <cell r="H134">
            <v>95000</v>
          </cell>
        </row>
        <row r="135">
          <cell r="C135" t="str">
            <v>ENS130</v>
          </cell>
          <cell r="D135" t="str">
            <v>Prueba de resistencia ensayos a la compresión (concretos)</v>
          </cell>
          <cell r="E135" t="str">
            <v>un</v>
          </cell>
          <cell r="F135">
            <v>7027</v>
          </cell>
          <cell r="G135">
            <v>0</v>
          </cell>
          <cell r="H135">
            <v>7027</v>
          </cell>
        </row>
        <row r="136">
          <cell r="C136" t="str">
            <v>ENS140</v>
          </cell>
          <cell r="D136" t="str">
            <v>Desinfección de Tubería y prueba hidrostática</v>
          </cell>
          <cell r="E136" t="str">
            <v>m</v>
          </cell>
          <cell r="F136">
            <v>10000</v>
          </cell>
          <cell r="G136">
            <v>0</v>
          </cell>
          <cell r="H136">
            <v>10000</v>
          </cell>
        </row>
        <row r="137">
          <cell r="C137" t="str">
            <v>ENS150</v>
          </cell>
          <cell r="D137" t="str">
            <v>Prueba hidrostática</v>
          </cell>
          <cell r="E137" t="str">
            <v>m</v>
          </cell>
          <cell r="F137">
            <v>584</v>
          </cell>
          <cell r="G137">
            <v>0</v>
          </cell>
          <cell r="H137">
            <v>584</v>
          </cell>
        </row>
        <row r="138">
          <cell r="C138" t="str">
            <v>ENS160</v>
          </cell>
          <cell r="D138" t="str">
            <v>Ensayo de percolación de suelos o infiltración directo</v>
          </cell>
          <cell r="E138" t="str">
            <v>un</v>
          </cell>
          <cell r="F138">
            <v>250000</v>
          </cell>
          <cell r="G138">
            <v>0</v>
          </cell>
          <cell r="H138">
            <v>250000</v>
          </cell>
        </row>
        <row r="139">
          <cell r="C139" t="str">
            <v>EQ1000</v>
          </cell>
          <cell r="D139" t="str">
            <v>EQUIPOS Y MAQUINARIAS</v>
          </cell>
        </row>
        <row r="140">
          <cell r="C140" t="str">
            <v>EQ1010</v>
          </cell>
          <cell r="D140" t="str">
            <v>Vibrocompactador tipo rana</v>
          </cell>
          <cell r="E140" t="str">
            <v>día</v>
          </cell>
          <cell r="F140">
            <v>45193</v>
          </cell>
          <cell r="G140">
            <v>0</v>
          </cell>
          <cell r="H140">
            <v>45193</v>
          </cell>
        </row>
        <row r="141">
          <cell r="C141" t="str">
            <v>EQ1015</v>
          </cell>
          <cell r="D141" t="str">
            <v>Vibrocompactador tipo canguro</v>
          </cell>
          <cell r="E141" t="str">
            <v>día</v>
          </cell>
          <cell r="F141">
            <v>57650</v>
          </cell>
          <cell r="G141">
            <v>0</v>
          </cell>
          <cell r="H141">
            <v>57650</v>
          </cell>
        </row>
        <row r="142">
          <cell r="C142" t="str">
            <v>EQ1020</v>
          </cell>
          <cell r="D142" t="str">
            <v>Bomba a gasolina 2'' (succión)</v>
          </cell>
          <cell r="E142" t="str">
            <v>día</v>
          </cell>
          <cell r="F142">
            <v>28582</v>
          </cell>
          <cell r="G142">
            <v>0</v>
          </cell>
          <cell r="H142">
            <v>28582</v>
          </cell>
        </row>
        <row r="143">
          <cell r="C143" t="str">
            <v>EQ1030</v>
          </cell>
          <cell r="D143" t="str">
            <v>Can madera común (4*20 cm) de 2.80-3.00 m</v>
          </cell>
          <cell r="E143" t="str">
            <v>un</v>
          </cell>
          <cell r="F143">
            <v>15000</v>
          </cell>
          <cell r="G143">
            <v>0</v>
          </cell>
          <cell r="H143">
            <v>15000</v>
          </cell>
        </row>
        <row r="144">
          <cell r="C144" t="str">
            <v>EQ1035</v>
          </cell>
          <cell r="D144" t="str">
            <v>Can madera común zunchado (4*20 cm) de 2.80-3.00 m</v>
          </cell>
          <cell r="E144" t="str">
            <v>un</v>
          </cell>
          <cell r="F144">
            <v>15500</v>
          </cell>
          <cell r="G144">
            <v>0</v>
          </cell>
          <cell r="H144">
            <v>15500</v>
          </cell>
        </row>
        <row r="145">
          <cell r="C145" t="str">
            <v>EQ1040</v>
          </cell>
          <cell r="D145" t="str">
            <v>Can madera común (5*20 cm) de 2.80-3.00 m</v>
          </cell>
          <cell r="E145" t="str">
            <v>un</v>
          </cell>
          <cell r="F145">
            <v>20500</v>
          </cell>
          <cell r="G145">
            <v>0</v>
          </cell>
          <cell r="H145">
            <v>20500</v>
          </cell>
        </row>
        <row r="146">
          <cell r="C146" t="str">
            <v>EQ1050</v>
          </cell>
          <cell r="D146" t="str">
            <v>Compactador de placa - canguro</v>
          </cell>
          <cell r="E146" t="str">
            <v>hora</v>
          </cell>
          <cell r="F146">
            <v>5625</v>
          </cell>
          <cell r="G146">
            <v>0</v>
          </cell>
          <cell r="H146">
            <v>5625</v>
          </cell>
        </row>
        <row r="147">
          <cell r="C147" t="str">
            <v>EQ1060</v>
          </cell>
          <cell r="D147" t="str">
            <v>Concretadora de 1,5 sacos eléctrica</v>
          </cell>
          <cell r="E147" t="str">
            <v>día</v>
          </cell>
          <cell r="F147">
            <v>26000</v>
          </cell>
          <cell r="G147">
            <v>0</v>
          </cell>
          <cell r="H147">
            <v>26000</v>
          </cell>
        </row>
        <row r="148">
          <cell r="C148" t="str">
            <v>EQ1070</v>
          </cell>
          <cell r="D148" t="str">
            <v>Concretadora de 1,5 sacos gasolina</v>
          </cell>
          <cell r="E148" t="str">
            <v>día</v>
          </cell>
          <cell r="F148">
            <v>30000</v>
          </cell>
          <cell r="G148">
            <v>0</v>
          </cell>
          <cell r="H148">
            <v>30000</v>
          </cell>
        </row>
        <row r="149">
          <cell r="C149" t="str">
            <v>EQ1080</v>
          </cell>
          <cell r="D149" t="str">
            <v>Concretadora eléctrica 1 saco</v>
          </cell>
          <cell r="E149" t="str">
            <v>día</v>
          </cell>
          <cell r="F149">
            <v>20000</v>
          </cell>
          <cell r="G149">
            <v>0</v>
          </cell>
          <cell r="H149">
            <v>20000</v>
          </cell>
        </row>
        <row r="150">
          <cell r="C150" t="str">
            <v>EQ1090</v>
          </cell>
          <cell r="D150" t="str">
            <v>Concretadora eléctrica 2 sacos</v>
          </cell>
          <cell r="E150" t="str">
            <v>día</v>
          </cell>
          <cell r="F150">
            <v>30000</v>
          </cell>
          <cell r="G150">
            <v>0</v>
          </cell>
          <cell r="H150">
            <v>30000</v>
          </cell>
        </row>
        <row r="151">
          <cell r="C151" t="str">
            <v>EQ1100</v>
          </cell>
          <cell r="D151" t="str">
            <v>Cortadora adobes - sin disco</v>
          </cell>
          <cell r="E151" t="str">
            <v>día</v>
          </cell>
          <cell r="F151">
            <v>20706</v>
          </cell>
          <cell r="G151">
            <v>0</v>
          </cell>
          <cell r="H151">
            <v>20706</v>
          </cell>
        </row>
        <row r="152">
          <cell r="C152" t="str">
            <v>EQ1102</v>
          </cell>
          <cell r="D152" t="str">
            <v>Disco para cortadora</v>
          </cell>
          <cell r="E152" t="str">
            <v>un</v>
          </cell>
          <cell r="F152">
            <v>20523</v>
          </cell>
          <cell r="G152">
            <v>0</v>
          </cell>
          <cell r="H152">
            <v>20523</v>
          </cell>
        </row>
        <row r="153">
          <cell r="C153" t="str">
            <v>EQ1110</v>
          </cell>
          <cell r="D153" t="str">
            <v>Cortadora de baldosa</v>
          </cell>
          <cell r="E153" t="str">
            <v>día</v>
          </cell>
          <cell r="F153">
            <v>14500</v>
          </cell>
          <cell r="G153">
            <v>0</v>
          </cell>
          <cell r="H153">
            <v>14500</v>
          </cell>
        </row>
        <row r="154">
          <cell r="C154" t="str">
            <v>EQ1112</v>
          </cell>
          <cell r="D154" t="str">
            <v xml:space="preserve">Cortadora </v>
          </cell>
          <cell r="E154" t="str">
            <v>día</v>
          </cell>
          <cell r="F154">
            <v>25000</v>
          </cell>
          <cell r="G154">
            <v>0</v>
          </cell>
          <cell r="H154">
            <v>25000</v>
          </cell>
        </row>
        <row r="155">
          <cell r="C155" t="str">
            <v>EQ1114</v>
          </cell>
          <cell r="D155" t="str">
            <v>Cortadora de piso acabado ml min 50m /día</v>
          </cell>
          <cell r="E155" t="str">
            <v>m</v>
          </cell>
          <cell r="F155">
            <v>4400</v>
          </cell>
          <cell r="G155">
            <v>0</v>
          </cell>
          <cell r="H155">
            <v>4400</v>
          </cell>
        </row>
        <row r="156">
          <cell r="C156" t="str">
            <v>EQ1120</v>
          </cell>
          <cell r="D156" t="str">
            <v>Cono cámara de inspección de 1,2 concéntrica</v>
          </cell>
          <cell r="E156" t="str">
            <v>día</v>
          </cell>
          <cell r="F156">
            <v>9700</v>
          </cell>
          <cell r="G156">
            <v>0</v>
          </cell>
          <cell r="H156">
            <v>9700</v>
          </cell>
        </row>
        <row r="157">
          <cell r="C157" t="str">
            <v>EQ1130</v>
          </cell>
          <cell r="D157" t="str">
            <v>Formaleta de madera</v>
          </cell>
          <cell r="E157" t="str">
            <v>m</v>
          </cell>
          <cell r="F157">
            <v>12000</v>
          </cell>
          <cell r="G157">
            <v>0</v>
          </cell>
          <cell r="H157">
            <v>12000</v>
          </cell>
        </row>
        <row r="158">
          <cell r="C158" t="str">
            <v>EQ1140</v>
          </cell>
          <cell r="D158" t="str">
            <v>Formaleta metálica</v>
          </cell>
          <cell r="E158" t="str">
            <v>m2</v>
          </cell>
          <cell r="F158">
            <v>2500</v>
          </cell>
          <cell r="G158">
            <v>0</v>
          </cell>
          <cell r="H158">
            <v>2500</v>
          </cell>
        </row>
        <row r="159">
          <cell r="C159" t="str">
            <v>EQ1150</v>
          </cell>
          <cell r="D159" t="str">
            <v>Formaleta tipo 3 concreto a la vista</v>
          </cell>
          <cell r="E159" t="str">
            <v>un</v>
          </cell>
          <cell r="F159">
            <v>17400</v>
          </cell>
          <cell r="G159">
            <v>0</v>
          </cell>
          <cell r="H159">
            <v>17400</v>
          </cell>
        </row>
        <row r="160">
          <cell r="C160" t="str">
            <v>EQ1160</v>
          </cell>
          <cell r="D160" t="str">
            <v>Motoniveladora 120g</v>
          </cell>
          <cell r="E160" t="str">
            <v>hora</v>
          </cell>
          <cell r="F160">
            <v>122400</v>
          </cell>
          <cell r="G160">
            <v>0</v>
          </cell>
          <cell r="H160">
            <v>122400</v>
          </cell>
        </row>
        <row r="161">
          <cell r="C161" t="str">
            <v>EQ1165</v>
          </cell>
          <cell r="D161" t="str">
            <v>Motobomba eléctrica 2" superficie</v>
          </cell>
          <cell r="E161" t="str">
            <v>día</v>
          </cell>
          <cell r="F161">
            <v>14000</v>
          </cell>
          <cell r="G161">
            <v>0</v>
          </cell>
          <cell r="H161">
            <v>14000</v>
          </cell>
        </row>
        <row r="162">
          <cell r="C162" t="str">
            <v>EQ1167</v>
          </cell>
          <cell r="D162" t="str">
            <v xml:space="preserve">Motobomba sumergible 2"- 7 m Prof. 110 v </v>
          </cell>
          <cell r="E162" t="str">
            <v>día</v>
          </cell>
          <cell r="F162">
            <v>39136.97478991597</v>
          </cell>
          <cell r="G162">
            <v>0</v>
          </cell>
          <cell r="H162">
            <v>39137</v>
          </cell>
        </row>
        <row r="163">
          <cell r="C163" t="str">
            <v>EQ1170</v>
          </cell>
          <cell r="D163" t="str">
            <v>Nivel de precisión</v>
          </cell>
          <cell r="E163" t="str">
            <v>día</v>
          </cell>
          <cell r="F163">
            <v>75000</v>
          </cell>
          <cell r="G163">
            <v>0</v>
          </cell>
          <cell r="H163">
            <v>75000</v>
          </cell>
        </row>
        <row r="164">
          <cell r="C164" t="str">
            <v>EQ1172</v>
          </cell>
          <cell r="D164" t="str">
            <v>Estación Total</v>
          </cell>
          <cell r="E164" t="str">
            <v>día</v>
          </cell>
          <cell r="F164">
            <v>112095</v>
          </cell>
          <cell r="G164">
            <v>0</v>
          </cell>
          <cell r="H164">
            <v>112095</v>
          </cell>
        </row>
        <row r="165">
          <cell r="C165" t="str">
            <v>EQ1180</v>
          </cell>
          <cell r="D165" t="str">
            <v>Planta eléctrica a gasolina de 12 Kva</v>
          </cell>
          <cell r="E165" t="str">
            <v>dÍa</v>
          </cell>
          <cell r="F165">
            <v>65444</v>
          </cell>
          <cell r="G165">
            <v>0</v>
          </cell>
          <cell r="H165">
            <v>65444</v>
          </cell>
        </row>
        <row r="166">
          <cell r="C166" t="str">
            <v>EQ1190</v>
          </cell>
          <cell r="D166" t="str">
            <v>Rejilla acero barras 70 x 40</v>
          </cell>
          <cell r="E166" t="str">
            <v>un</v>
          </cell>
          <cell r="F166">
            <v>180000</v>
          </cell>
          <cell r="G166">
            <v>0</v>
          </cell>
          <cell r="H166">
            <v>180000</v>
          </cell>
        </row>
        <row r="167">
          <cell r="C167" t="str">
            <v>EQ1200</v>
          </cell>
          <cell r="D167" t="str">
            <v>Retro s/ll c:76m³ jcb-214s</v>
          </cell>
          <cell r="E167" t="str">
            <v>hora</v>
          </cell>
          <cell r="F167">
            <v>85000</v>
          </cell>
          <cell r="G167">
            <v>0</v>
          </cell>
          <cell r="H167">
            <v>85000</v>
          </cell>
        </row>
        <row r="168">
          <cell r="C168" t="str">
            <v>EQ1205</v>
          </cell>
          <cell r="D168" t="str">
            <v>Soldador eléctrico</v>
          </cell>
          <cell r="E168" t="str">
            <v>día</v>
          </cell>
          <cell r="F168">
            <v>36050</v>
          </cell>
          <cell r="G168">
            <v>0</v>
          </cell>
          <cell r="H168">
            <v>36050</v>
          </cell>
        </row>
        <row r="169">
          <cell r="C169" t="str">
            <v>EQ1210</v>
          </cell>
          <cell r="D169" t="str">
            <v>Taladro rotopercutor 1/2"-5/8"</v>
          </cell>
          <cell r="E169" t="str">
            <v>día</v>
          </cell>
          <cell r="F169">
            <v>18200</v>
          </cell>
          <cell r="G169">
            <v>0</v>
          </cell>
          <cell r="H169">
            <v>18200</v>
          </cell>
        </row>
        <row r="171">
          <cell r="C171" t="str">
            <v>EQ1230</v>
          </cell>
          <cell r="D171" t="str">
            <v>Vibrador eléctrico a 110vts (manguera 5 m)</v>
          </cell>
          <cell r="E171" t="str">
            <v>día</v>
          </cell>
          <cell r="F171">
            <v>28679</v>
          </cell>
          <cell r="G171">
            <v>0</v>
          </cell>
          <cell r="H171">
            <v>28679</v>
          </cell>
        </row>
        <row r="172">
          <cell r="C172" t="str">
            <v>EQ1240</v>
          </cell>
          <cell r="D172" t="str">
            <v>Vibro compactador sd70</v>
          </cell>
          <cell r="E172" t="str">
            <v>hora</v>
          </cell>
          <cell r="F172">
            <v>51000</v>
          </cell>
          <cell r="G172">
            <v>0</v>
          </cell>
          <cell r="H172">
            <v>51000</v>
          </cell>
        </row>
        <row r="173">
          <cell r="C173" t="str">
            <v>EQ1250</v>
          </cell>
          <cell r="D173" t="str">
            <v>Volqueta</v>
          </cell>
          <cell r="E173" t="str">
            <v>hora</v>
          </cell>
          <cell r="F173">
            <v>62500</v>
          </cell>
          <cell r="G173">
            <v>0</v>
          </cell>
          <cell r="H173">
            <v>62500</v>
          </cell>
        </row>
        <row r="174">
          <cell r="C174" t="str">
            <v>ESTACIONTOTAL</v>
          </cell>
          <cell r="D174" t="str">
            <v>Estación Total</v>
          </cell>
          <cell r="E174" t="str">
            <v>día</v>
          </cell>
          <cell r="F174">
            <v>94197</v>
          </cell>
          <cell r="G174">
            <v>0</v>
          </cell>
          <cell r="H174">
            <v>94197</v>
          </cell>
        </row>
        <row r="175">
          <cell r="C175" t="str">
            <v>EQ1260</v>
          </cell>
          <cell r="D175" t="str">
            <v>disco de corte concreto</v>
          </cell>
          <cell r="E175" t="str">
            <v>dia</v>
          </cell>
          <cell r="F175">
            <v>5882</v>
          </cell>
          <cell r="G175">
            <v>0</v>
          </cell>
          <cell r="H175">
            <v>5882</v>
          </cell>
        </row>
        <row r="176">
          <cell r="C176" t="str">
            <v>HM300</v>
          </cell>
          <cell r="D176" t="str">
            <v>HIDRANTES</v>
          </cell>
        </row>
        <row r="177">
          <cell r="C177" t="str">
            <v>HM3EB</v>
          </cell>
          <cell r="D177" t="str">
            <v>Hidrante tipo Milán EB de 3''</v>
          </cell>
          <cell r="E177" t="str">
            <v>un</v>
          </cell>
          <cell r="F177">
            <v>1900000</v>
          </cell>
          <cell r="G177">
            <v>0</v>
          </cell>
          <cell r="H177">
            <v>1900000</v>
          </cell>
        </row>
        <row r="178">
          <cell r="C178" t="str">
            <v>HM3JH</v>
          </cell>
          <cell r="D178" t="str">
            <v>Hidrante tipo Milán JH de 3''</v>
          </cell>
          <cell r="E178" t="str">
            <v>un</v>
          </cell>
          <cell r="F178">
            <v>2106000</v>
          </cell>
          <cell r="G178">
            <v>0</v>
          </cell>
          <cell r="H178">
            <v>2106000</v>
          </cell>
        </row>
        <row r="179">
          <cell r="C179" t="str">
            <v>HTAMNR</v>
          </cell>
          <cell r="D179" t="str">
            <v>Herramienta y equipo menor</v>
          </cell>
          <cell r="E179" t="str">
            <v>%</v>
          </cell>
          <cell r="F179">
            <v>0.05</v>
          </cell>
          <cell r="G179">
            <v>0</v>
          </cell>
          <cell r="H179">
            <v>0</v>
          </cell>
        </row>
        <row r="180">
          <cell r="C180" t="str">
            <v>MAT1000</v>
          </cell>
          <cell r="D180" t="str">
            <v>MATERIALES DE PATIO - MAMPOSTERÍA - MUEBLES - GRIFERÍA</v>
          </cell>
        </row>
        <row r="181">
          <cell r="C181" t="str">
            <v>MAT1010</v>
          </cell>
          <cell r="D181" t="str">
            <v>Accesorios cerámicos para baño (juego x 3)</v>
          </cell>
          <cell r="E181" t="str">
            <v>un</v>
          </cell>
          <cell r="F181">
            <v>35900</v>
          </cell>
          <cell r="G181">
            <v>0</v>
          </cell>
          <cell r="H181">
            <v>35900</v>
          </cell>
        </row>
        <row r="182">
          <cell r="C182" t="str">
            <v>MAT1015</v>
          </cell>
          <cell r="D182" t="str">
            <v>Angulo de acero de 2"x2"x1/4"</v>
          </cell>
          <cell r="E182" t="str">
            <v>m</v>
          </cell>
          <cell r="F182">
            <v>21283</v>
          </cell>
          <cell r="G182">
            <v>0</v>
          </cell>
          <cell r="H182">
            <v>21283</v>
          </cell>
        </row>
        <row r="183">
          <cell r="C183" t="str">
            <v>MAT1020</v>
          </cell>
          <cell r="D183" t="str">
            <v>Angulo de acero de 2-1/2"x2-1/2"x1/4"</v>
          </cell>
          <cell r="E183" t="str">
            <v>m</v>
          </cell>
          <cell r="F183">
            <v>36475</v>
          </cell>
          <cell r="G183">
            <v>0</v>
          </cell>
          <cell r="H183">
            <v>36475</v>
          </cell>
        </row>
        <row r="184">
          <cell r="C184" t="str">
            <v>MAT1025</v>
          </cell>
          <cell r="D184" t="str">
            <v>Arena para concreto incluye transporte</v>
          </cell>
          <cell r="E184" t="str">
            <v>m3</v>
          </cell>
          <cell r="F184">
            <v>148641</v>
          </cell>
          <cell r="G184">
            <v>0</v>
          </cell>
          <cell r="H184">
            <v>148641</v>
          </cell>
        </row>
        <row r="185">
          <cell r="C185" t="str">
            <v>MAT1030</v>
          </cell>
          <cell r="D185" t="str">
            <v>Arena de pega + Transporte</v>
          </cell>
          <cell r="E185" t="str">
            <v>m3</v>
          </cell>
          <cell r="F185">
            <v>112000</v>
          </cell>
          <cell r="G185">
            <v>0</v>
          </cell>
          <cell r="H185">
            <v>112000</v>
          </cell>
        </row>
        <row r="186">
          <cell r="C186" t="str">
            <v>MAT1035</v>
          </cell>
          <cell r="D186" t="str">
            <v>Arenilla</v>
          </cell>
          <cell r="E186" t="str">
            <v>m3</v>
          </cell>
          <cell r="F186">
            <v>65000</v>
          </cell>
          <cell r="G186">
            <v>0</v>
          </cell>
          <cell r="H186">
            <v>65000</v>
          </cell>
        </row>
        <row r="187">
          <cell r="C187" t="str">
            <v>MAT1036</v>
          </cell>
          <cell r="D187" t="str">
            <v>Limo</v>
          </cell>
          <cell r="E187" t="str">
            <v>m3</v>
          </cell>
          <cell r="F187">
            <v>2000</v>
          </cell>
          <cell r="G187">
            <v>0</v>
          </cell>
          <cell r="H187">
            <v>2000</v>
          </cell>
        </row>
        <row r="188">
          <cell r="C188" t="str">
            <v>MAT1040</v>
          </cell>
          <cell r="D188" t="str">
            <v>Ceramica para piso</v>
          </cell>
          <cell r="E188" t="str">
            <v>m2</v>
          </cell>
          <cell r="F188">
            <v>32500</v>
          </cell>
          <cell r="G188">
            <v>0</v>
          </cell>
          <cell r="H188">
            <v>32500</v>
          </cell>
        </row>
        <row r="189">
          <cell r="C189" t="str">
            <v>MAT1045</v>
          </cell>
          <cell r="D189" t="str">
            <v>Baldosín tipo egeo pared-piso blanco 33.8.x33.8</v>
          </cell>
          <cell r="E189" t="str">
            <v>m2</v>
          </cell>
          <cell r="F189">
            <v>34300</v>
          </cell>
          <cell r="G189">
            <v>0</v>
          </cell>
          <cell r="H189">
            <v>34300</v>
          </cell>
        </row>
        <row r="190">
          <cell r="C190" t="str">
            <v>MAT1050</v>
          </cell>
          <cell r="D190" t="str">
            <v>Base granular norma invias</v>
          </cell>
          <cell r="E190" t="str">
            <v>m3</v>
          </cell>
          <cell r="F190">
            <v>99603</v>
          </cell>
          <cell r="G190">
            <v>0</v>
          </cell>
          <cell r="H190">
            <v>99603</v>
          </cell>
        </row>
        <row r="191">
          <cell r="C191" t="str">
            <v>MAT1060</v>
          </cell>
          <cell r="D191" t="str">
            <v>Bloque calado 10x20x20</v>
          </cell>
          <cell r="E191" t="str">
            <v>un</v>
          </cell>
          <cell r="F191">
            <v>2900</v>
          </cell>
          <cell r="G191">
            <v>0</v>
          </cell>
          <cell r="H191">
            <v>2900</v>
          </cell>
        </row>
        <row r="192">
          <cell r="C192" t="str">
            <v>MAT1065</v>
          </cell>
          <cell r="D192" t="str">
            <v>Bloque de concreto 10x20x40 - 10MPa</v>
          </cell>
          <cell r="E192" t="str">
            <v>un</v>
          </cell>
          <cell r="F192">
            <v>2700</v>
          </cell>
          <cell r="G192">
            <v>0</v>
          </cell>
          <cell r="H192">
            <v>2700</v>
          </cell>
        </row>
        <row r="193">
          <cell r="C193" t="str">
            <v>MAT1068</v>
          </cell>
          <cell r="D193" t="str">
            <v>Bloque de concreto 15x20x40 - 10 Mpa</v>
          </cell>
          <cell r="E193" t="str">
            <v>un</v>
          </cell>
          <cell r="F193">
            <v>3300</v>
          </cell>
          <cell r="G193">
            <v>0</v>
          </cell>
          <cell r="H193">
            <v>3300</v>
          </cell>
        </row>
        <row r="194">
          <cell r="C194" t="str">
            <v>MAT1070</v>
          </cell>
          <cell r="D194" t="str">
            <v>Bloque de concreto 12x20x40 - 13 Mpa</v>
          </cell>
          <cell r="E194" t="str">
            <v>un</v>
          </cell>
          <cell r="F194">
            <v>3300</v>
          </cell>
          <cell r="G194">
            <v>0</v>
          </cell>
          <cell r="H194">
            <v>3300</v>
          </cell>
        </row>
        <row r="195">
          <cell r="C195" t="str">
            <v>MAT1070</v>
          </cell>
          <cell r="D195" t="str">
            <v>Bloque de concreto 12x20x40 - 10 Mpa</v>
          </cell>
          <cell r="E195" t="str">
            <v>un</v>
          </cell>
          <cell r="F195">
            <v>3300</v>
          </cell>
          <cell r="G195">
            <v>0</v>
          </cell>
          <cell r="H195">
            <v>3300</v>
          </cell>
        </row>
        <row r="196">
          <cell r="C196" t="str">
            <v>MAT1071</v>
          </cell>
          <cell r="D196" t="str">
            <v>Bloque de concreto 15x20x40 - 13 Mpa</v>
          </cell>
          <cell r="E196" t="str">
            <v>un</v>
          </cell>
          <cell r="F196">
            <v>3915</v>
          </cell>
          <cell r="G196">
            <v>0</v>
          </cell>
          <cell r="H196">
            <v>3915</v>
          </cell>
        </row>
        <row r="197">
          <cell r="C197" t="str">
            <v>MAT1075</v>
          </cell>
          <cell r="D197" t="str">
            <v>Brocha 3"</v>
          </cell>
          <cell r="E197" t="str">
            <v>un</v>
          </cell>
          <cell r="F197">
            <v>12900</v>
          </cell>
          <cell r="G197">
            <v>0</v>
          </cell>
          <cell r="H197">
            <v>12900</v>
          </cell>
        </row>
        <row r="198">
          <cell r="C198" t="str">
            <v>MAT1080</v>
          </cell>
          <cell r="D198" t="str">
            <v>Cemento blanco</v>
          </cell>
          <cell r="E198" t="str">
            <v>kg</v>
          </cell>
          <cell r="F198">
            <v>1930</v>
          </cell>
          <cell r="G198">
            <v>0</v>
          </cell>
          <cell r="H198">
            <v>1930</v>
          </cell>
        </row>
        <row r="199">
          <cell r="C199" t="str">
            <v>MAT1085</v>
          </cell>
          <cell r="D199" t="str">
            <v>Cemento gris (50kg)</v>
          </cell>
          <cell r="E199" t="str">
            <v>saco</v>
          </cell>
          <cell r="F199">
            <v>34500</v>
          </cell>
          <cell r="G199">
            <v>0</v>
          </cell>
          <cell r="H199">
            <v>34500</v>
          </cell>
        </row>
        <row r="200">
          <cell r="G200">
            <v>0</v>
          </cell>
          <cell r="H200">
            <v>0</v>
          </cell>
        </row>
        <row r="201">
          <cell r="C201" t="str">
            <v>MAT1091</v>
          </cell>
          <cell r="D201" t="str">
            <v>Chapa económica baño-alcoba</v>
          </cell>
          <cell r="E201" t="str">
            <v>un</v>
          </cell>
          <cell r="F201">
            <v>39900</v>
          </cell>
          <cell r="G201">
            <v>0</v>
          </cell>
          <cell r="H201">
            <v>39900</v>
          </cell>
        </row>
        <row r="202">
          <cell r="C202" t="str">
            <v>MAT1092</v>
          </cell>
          <cell r="D202" t="str">
            <v>Cerradura Sobre Poner para porton</v>
          </cell>
          <cell r="E202" t="str">
            <v>un</v>
          </cell>
          <cell r="F202">
            <v>80000</v>
          </cell>
          <cell r="G202">
            <v>0</v>
          </cell>
          <cell r="H202">
            <v>80000</v>
          </cell>
        </row>
        <row r="203">
          <cell r="C203" t="str">
            <v>MAT1095</v>
          </cell>
          <cell r="D203" t="str">
            <v>Clavo común 2"</v>
          </cell>
          <cell r="E203" t="str">
            <v>lb</v>
          </cell>
          <cell r="F203">
            <v>6084</v>
          </cell>
          <cell r="G203">
            <v>0</v>
          </cell>
          <cell r="H203">
            <v>6084</v>
          </cell>
        </row>
        <row r="204">
          <cell r="C204" t="str">
            <v>MAT1096</v>
          </cell>
          <cell r="D204" t="str">
            <v>clavos de acero 5"</v>
          </cell>
          <cell r="E204" t="str">
            <v>lb</v>
          </cell>
          <cell r="F204">
            <v>6800</v>
          </cell>
          <cell r="G204">
            <v>0</v>
          </cell>
          <cell r="H204">
            <v>6800</v>
          </cell>
        </row>
        <row r="205">
          <cell r="C205" t="str">
            <v>MAT1100</v>
          </cell>
          <cell r="D205" t="str">
            <v>Cinta sellante para elementos roscados - 12mm x 12m</v>
          </cell>
          <cell r="E205" t="str">
            <v>un</v>
          </cell>
          <cell r="F205">
            <v>2216</v>
          </cell>
          <cell r="G205">
            <v>0</v>
          </cell>
          <cell r="H205">
            <v>2216</v>
          </cell>
        </row>
        <row r="206">
          <cell r="C206" t="str">
            <v>MAT1106</v>
          </cell>
          <cell r="D206" t="str">
            <v>Sanitario Acuacer 2 piezas</v>
          </cell>
          <cell r="E206" t="str">
            <v>un</v>
          </cell>
          <cell r="F206">
            <v>234900</v>
          </cell>
          <cell r="G206">
            <v>0</v>
          </cell>
          <cell r="H206">
            <v>234900</v>
          </cell>
        </row>
        <row r="207">
          <cell r="C207" t="str">
            <v>MAT1110</v>
          </cell>
          <cell r="D207" t="str">
            <v>Combo de baño Laguna o similar: sanitario + lavamanos con pedestal+ 3 accesorios blanco - corona</v>
          </cell>
          <cell r="E207" t="str">
            <v>un</v>
          </cell>
          <cell r="F207">
            <v>449900</v>
          </cell>
          <cell r="G207">
            <v>0</v>
          </cell>
          <cell r="H207">
            <v>449900</v>
          </cell>
        </row>
        <row r="208">
          <cell r="C208" t="str">
            <v>MAT1111</v>
          </cell>
          <cell r="D208" t="str">
            <v>Combo de baño Laguna o similar: sanitario + lavamanos sin pedestal+ 3 accesorios blanco - corona</v>
          </cell>
          <cell r="E208" t="str">
            <v>un</v>
          </cell>
          <cell r="F208">
            <v>409000</v>
          </cell>
          <cell r="H208">
            <v>409000</v>
          </cell>
        </row>
        <row r="209">
          <cell r="C209" t="str">
            <v>MAT1115</v>
          </cell>
          <cell r="D209" t="str">
            <v>Kit Ducha sencilla (tipo piscis o similar) y griferia</v>
          </cell>
          <cell r="E209" t="str">
            <v>un</v>
          </cell>
          <cell r="F209">
            <v>79900</v>
          </cell>
          <cell r="G209">
            <v>0</v>
          </cell>
          <cell r="H209">
            <v>79900</v>
          </cell>
        </row>
        <row r="210">
          <cell r="C210" t="str">
            <v>MAT1120</v>
          </cell>
          <cell r="D210" t="str">
            <v>Estopa blanca -500 gr</v>
          </cell>
          <cell r="E210" t="str">
            <v>bolsa</v>
          </cell>
          <cell r="F210">
            <v>5950</v>
          </cell>
          <cell r="G210">
            <v>0</v>
          </cell>
          <cell r="H210">
            <v>5950</v>
          </cell>
        </row>
        <row r="211">
          <cell r="C211" t="str">
            <v>MAT1125</v>
          </cell>
          <cell r="D211" t="str">
            <v>Grava gradada 6.25 mm</v>
          </cell>
          <cell r="E211" t="str">
            <v>m3</v>
          </cell>
          <cell r="F211">
            <v>348000</v>
          </cell>
          <cell r="G211">
            <v>0</v>
          </cell>
          <cell r="H211">
            <v>348000</v>
          </cell>
        </row>
        <row r="212">
          <cell r="C212" t="str">
            <v>MAT1130</v>
          </cell>
          <cell r="D212" t="str">
            <v>Gravilla 1/4''</v>
          </cell>
          <cell r="E212" t="str">
            <v>m3</v>
          </cell>
          <cell r="F212">
            <v>75000</v>
          </cell>
          <cell r="G212">
            <v>0</v>
          </cell>
          <cell r="H212">
            <v>75000</v>
          </cell>
        </row>
        <row r="213">
          <cell r="C213" t="str">
            <v>MAT1135</v>
          </cell>
          <cell r="D213" t="str">
            <v>Grifería lavaplatos pico cisne tipo piscis de Grival o similar</v>
          </cell>
          <cell r="E213" t="str">
            <v>un</v>
          </cell>
          <cell r="F213">
            <v>49900</v>
          </cell>
          <cell r="G213">
            <v>0</v>
          </cell>
          <cell r="H213">
            <v>49900</v>
          </cell>
        </row>
        <row r="214">
          <cell r="C214" t="str">
            <v>MAT1140</v>
          </cell>
          <cell r="D214" t="str">
            <v>Kit grifería para lavadero sencillo de palanca</v>
          </cell>
          <cell r="E214" t="str">
            <v>un</v>
          </cell>
          <cell r="F214">
            <v>54800</v>
          </cell>
          <cell r="G214">
            <v>0</v>
          </cell>
          <cell r="H214">
            <v>54800</v>
          </cell>
        </row>
        <row r="215">
          <cell r="C215" t="str">
            <v>MAT1145</v>
          </cell>
          <cell r="D215" t="str">
            <v xml:space="preserve">Grifería para lavaplatos sencillo </v>
          </cell>
          <cell r="E215" t="str">
            <v>un</v>
          </cell>
          <cell r="F215">
            <v>59900</v>
          </cell>
          <cell r="G215">
            <v>0</v>
          </cell>
          <cell r="H215">
            <v>59900</v>
          </cell>
        </row>
        <row r="216">
          <cell r="C216" t="str">
            <v>MAT1147</v>
          </cell>
          <cell r="D216" t="str">
            <v>Llave Bocamanguera para lavadero</v>
          </cell>
          <cell r="E216" t="str">
            <v>un</v>
          </cell>
          <cell r="F216">
            <v>34900</v>
          </cell>
          <cell r="G216">
            <v>0</v>
          </cell>
          <cell r="H216">
            <v>34900</v>
          </cell>
        </row>
        <row r="217">
          <cell r="C217" t="str">
            <v>MAT1150</v>
          </cell>
          <cell r="D217" t="str">
            <v>Ladrillo rayado horizontal 10x20x40 de 5,5 kg</v>
          </cell>
          <cell r="E217" t="str">
            <v>un</v>
          </cell>
          <cell r="F217">
            <v>2200</v>
          </cell>
          <cell r="G217">
            <v>0</v>
          </cell>
          <cell r="H217">
            <v>2200</v>
          </cell>
        </row>
        <row r="218">
          <cell r="C218" t="str">
            <v>MAT1155</v>
          </cell>
          <cell r="D218" t="str">
            <v>Ladrillo rayado horizontal 12x20x30</v>
          </cell>
          <cell r="E218" t="str">
            <v>un</v>
          </cell>
          <cell r="F218">
            <v>3500</v>
          </cell>
          <cell r="G218">
            <v>0</v>
          </cell>
          <cell r="H218">
            <v>3500</v>
          </cell>
        </row>
        <row r="219">
          <cell r="C219" t="str">
            <v>MAT1156</v>
          </cell>
          <cell r="D219" t="str">
            <v>BLOQUE BTC  10*15*30 cms</v>
          </cell>
          <cell r="E219" t="str">
            <v>un</v>
          </cell>
          <cell r="F219">
            <v>1382</v>
          </cell>
          <cell r="G219">
            <v>0</v>
          </cell>
          <cell r="H219">
            <v>1382</v>
          </cell>
        </row>
        <row r="220">
          <cell r="C220" t="str">
            <v>MAT1157</v>
          </cell>
          <cell r="D220" t="str">
            <v>Ladrillo perforaciòn vertical 12x20x40 rayado vertical</v>
          </cell>
          <cell r="E220" t="str">
            <v>un</v>
          </cell>
          <cell r="F220">
            <v>1972</v>
          </cell>
          <cell r="G220">
            <v>0</v>
          </cell>
          <cell r="H220">
            <v>1972</v>
          </cell>
        </row>
        <row r="221">
          <cell r="C221" t="str">
            <v>MAT1160</v>
          </cell>
          <cell r="D221" t="str">
            <v>Lavamanos de colgar tipo Acuacer blanco corona o similar</v>
          </cell>
          <cell r="E221" t="str">
            <v>un</v>
          </cell>
          <cell r="F221">
            <v>61900</v>
          </cell>
          <cell r="G221">
            <v>0</v>
          </cell>
          <cell r="H221">
            <v>61900</v>
          </cell>
        </row>
        <row r="222">
          <cell r="C222" t="str">
            <v>MAT1165</v>
          </cell>
          <cell r="D222" t="str">
            <v>Lavadero prefabricado en grano blanco 1,0x0,60m</v>
          </cell>
          <cell r="E222" t="str">
            <v>un</v>
          </cell>
          <cell r="F222">
            <v>297900</v>
          </cell>
          <cell r="G222">
            <v>0</v>
          </cell>
          <cell r="H222">
            <v>297900</v>
          </cell>
        </row>
        <row r="223">
          <cell r="C223" t="str">
            <v>MAT1167</v>
          </cell>
          <cell r="D223" t="str">
            <v>Lavadero prefabricado en grano blanco 0,8*0,6*0,25 m</v>
          </cell>
          <cell r="E223" t="str">
            <v>un</v>
          </cell>
          <cell r="F223">
            <v>229900</v>
          </cell>
          <cell r="G223">
            <v>0</v>
          </cell>
          <cell r="H223">
            <v>229900</v>
          </cell>
        </row>
        <row r="224">
          <cell r="C224" t="str">
            <v>MAT1168</v>
          </cell>
          <cell r="D224" t="str">
            <v>Lavadero prefabricado en grano blanco 0,8*0,6*0,16 m</v>
          </cell>
          <cell r="E224" t="str">
            <v>un</v>
          </cell>
          <cell r="F224">
            <v>187900</v>
          </cell>
          <cell r="G224">
            <v>0</v>
          </cell>
          <cell r="H224">
            <v>187900</v>
          </cell>
        </row>
        <row r="225">
          <cell r="C225" t="str">
            <v>MAT1169</v>
          </cell>
          <cell r="D225" t="str">
            <v>Lavadero prefabricado en grano blanco 0,6*0,5*0,16 m</v>
          </cell>
          <cell r="E225" t="str">
            <v>un</v>
          </cell>
          <cell r="F225">
            <v>115900</v>
          </cell>
          <cell r="G225">
            <v>0</v>
          </cell>
          <cell r="H225">
            <v>115900</v>
          </cell>
        </row>
        <row r="226">
          <cell r="C226" t="str">
            <v>MAT1170</v>
          </cell>
          <cell r="D226" t="str">
            <v>Liston 2" x 2" x 3 m</v>
          </cell>
          <cell r="E226" t="str">
            <v>un</v>
          </cell>
          <cell r="F226">
            <v>6000</v>
          </cell>
          <cell r="G226">
            <v>0</v>
          </cell>
          <cell r="H226">
            <v>6000</v>
          </cell>
        </row>
        <row r="227">
          <cell r="C227" t="str">
            <v>MAT1175</v>
          </cell>
          <cell r="D227" t="str">
            <v>Liston 3"x2" CyC abarco</v>
          </cell>
          <cell r="E227" t="str">
            <v>m</v>
          </cell>
          <cell r="F227">
            <v>10500</v>
          </cell>
          <cell r="G227">
            <v>0</v>
          </cell>
          <cell r="H227">
            <v>10500</v>
          </cell>
        </row>
        <row r="228">
          <cell r="C228" t="str">
            <v>MAT1180</v>
          </cell>
          <cell r="D228" t="str">
            <v>Liston 3"x4" CyC abarco</v>
          </cell>
          <cell r="E228" t="str">
            <v>m</v>
          </cell>
          <cell r="F228">
            <v>49000</v>
          </cell>
          <cell r="G228">
            <v>0</v>
          </cell>
          <cell r="H228">
            <v>49000</v>
          </cell>
        </row>
        <row r="229">
          <cell r="C229" t="str">
            <v>MAT1185</v>
          </cell>
          <cell r="D229" t="str">
            <v>Liston 5 x 2cm x 2.50 m</v>
          </cell>
          <cell r="E229" t="str">
            <v>m</v>
          </cell>
          <cell r="F229">
            <v>5250</v>
          </cell>
          <cell r="G229">
            <v>0</v>
          </cell>
          <cell r="H229">
            <v>5250</v>
          </cell>
        </row>
        <row r="230">
          <cell r="C230" t="str">
            <v>MAT1190</v>
          </cell>
          <cell r="D230" t="str">
            <v>Liston 3"x2" pino pátula</v>
          </cell>
          <cell r="E230" t="str">
            <v>m</v>
          </cell>
          <cell r="F230">
            <v>10150</v>
          </cell>
          <cell r="G230">
            <v>0</v>
          </cell>
          <cell r="H230">
            <v>10150</v>
          </cell>
        </row>
        <row r="231">
          <cell r="C231" t="str">
            <v>MAT1195</v>
          </cell>
          <cell r="D231" t="str">
            <v>Liston 4"x3" pino pátula</v>
          </cell>
          <cell r="E231" t="str">
            <v>m</v>
          </cell>
          <cell r="F231">
            <v>6150</v>
          </cell>
          <cell r="G231">
            <v>0</v>
          </cell>
          <cell r="H231">
            <v>6150</v>
          </cell>
        </row>
        <row r="232">
          <cell r="C232" t="str">
            <v>MAT1200</v>
          </cell>
          <cell r="D232" t="str">
            <v>Liston 4"x4" pino pátula</v>
          </cell>
          <cell r="E232" t="str">
            <v>m</v>
          </cell>
          <cell r="F232">
            <v>8200</v>
          </cell>
          <cell r="G232">
            <v>0</v>
          </cell>
          <cell r="H232">
            <v>8200</v>
          </cell>
        </row>
        <row r="233">
          <cell r="C233" t="str">
            <v>MAT1205</v>
          </cell>
          <cell r="D233" t="str">
            <v>Llave jardín 1/2" x 3/4" cromada</v>
          </cell>
          <cell r="E233" t="str">
            <v>un</v>
          </cell>
          <cell r="F233">
            <v>34900</v>
          </cell>
          <cell r="G233">
            <v>0</v>
          </cell>
          <cell r="H233">
            <v>34900</v>
          </cell>
        </row>
        <row r="234">
          <cell r="C234" t="str">
            <v>MAT1210</v>
          </cell>
          <cell r="D234" t="str">
            <v>Mesón en acero inoxidable 1.20x0.55</v>
          </cell>
          <cell r="E234" t="str">
            <v>un</v>
          </cell>
          <cell r="F234">
            <v>313233</v>
          </cell>
          <cell r="G234">
            <v>0</v>
          </cell>
          <cell r="H234">
            <v>313233</v>
          </cell>
        </row>
        <row r="235">
          <cell r="C235" t="str">
            <v>MAT1211</v>
          </cell>
          <cell r="D235" t="str">
            <v>Mesón en acero inoxidable 1.50x0.52</v>
          </cell>
          <cell r="E235" t="str">
            <v>un</v>
          </cell>
          <cell r="F235">
            <v>259900</v>
          </cell>
          <cell r="G235">
            <v>0</v>
          </cell>
          <cell r="H235">
            <v>259900</v>
          </cell>
        </row>
        <row r="236">
          <cell r="C236" t="str">
            <v>MAT1215</v>
          </cell>
          <cell r="D236" t="str">
            <v>Nylon 0.3 mm x 3.0 m</v>
          </cell>
          <cell r="E236" t="str">
            <v>un</v>
          </cell>
          <cell r="F236">
            <v>3000</v>
          </cell>
          <cell r="G236">
            <v>0</v>
          </cell>
          <cell r="H236">
            <v>3000</v>
          </cell>
        </row>
        <row r="237">
          <cell r="C237" t="str">
            <v>MAT1220</v>
          </cell>
          <cell r="D237" t="str">
            <v>Papel de lija</v>
          </cell>
          <cell r="E237" t="str">
            <v>un</v>
          </cell>
          <cell r="F237">
            <v>1110</v>
          </cell>
          <cell r="G237">
            <v>0</v>
          </cell>
          <cell r="H237">
            <v>1110</v>
          </cell>
        </row>
        <row r="238">
          <cell r="C238" t="str">
            <v>MAT1225</v>
          </cell>
          <cell r="D238" t="str">
            <v>Piedra de 4" - 6" gavión</v>
          </cell>
          <cell r="E238" t="str">
            <v>m3</v>
          </cell>
          <cell r="F238">
            <v>50000</v>
          </cell>
          <cell r="G238">
            <v>0</v>
          </cell>
          <cell r="H238">
            <v>50000</v>
          </cell>
        </row>
        <row r="239">
          <cell r="C239" t="str">
            <v>MAT1228</v>
          </cell>
          <cell r="D239" t="str">
            <v>Geotextil NT 1600 (rollo de 1,0 m * 50 m)</v>
          </cell>
          <cell r="E239" t="str">
            <v>m2</v>
          </cell>
          <cell r="F239">
            <v>3849</v>
          </cell>
          <cell r="G239">
            <v>0</v>
          </cell>
          <cell r="H239">
            <v>3849</v>
          </cell>
        </row>
        <row r="240">
          <cell r="C240" t="str">
            <v>MAT1230</v>
          </cell>
          <cell r="D240" t="str">
            <v>Piedra de canto redonda 2 a 2.1/2'</v>
          </cell>
          <cell r="E240" t="str">
            <v>m3</v>
          </cell>
          <cell r="F240">
            <v>48000</v>
          </cell>
          <cell r="G240">
            <v>0</v>
          </cell>
          <cell r="H240">
            <v>48000</v>
          </cell>
        </row>
        <row r="241">
          <cell r="C241" t="str">
            <v>MAT1235</v>
          </cell>
          <cell r="D241" t="str">
            <v>Piedra de entresuelo</v>
          </cell>
          <cell r="E241" t="str">
            <v>m3</v>
          </cell>
          <cell r="F241">
            <v>83000</v>
          </cell>
          <cell r="G241">
            <v>0</v>
          </cell>
          <cell r="H241">
            <v>83000</v>
          </cell>
        </row>
        <row r="242">
          <cell r="C242" t="str">
            <v>MAT1240</v>
          </cell>
          <cell r="D242" t="str">
            <v>Pirlán crudo 3 metros 2.0 cm en aluminio</v>
          </cell>
          <cell r="E242" t="str">
            <v>m</v>
          </cell>
          <cell r="F242">
            <v>5100</v>
          </cell>
          <cell r="G242">
            <v>0</v>
          </cell>
          <cell r="H242">
            <v>5100</v>
          </cell>
        </row>
        <row r="243">
          <cell r="C243" t="str">
            <v>MAT1245</v>
          </cell>
          <cell r="D243" t="str">
            <v>Pozuelo en acero inoxidable  de 50x35 cm</v>
          </cell>
          <cell r="E243" t="str">
            <v>un</v>
          </cell>
          <cell r="F243">
            <v>69900</v>
          </cell>
          <cell r="G243">
            <v>0</v>
          </cell>
          <cell r="H243">
            <v>69900</v>
          </cell>
        </row>
        <row r="244">
          <cell r="C244" t="str">
            <v>MAT1250</v>
          </cell>
          <cell r="D244" t="str">
            <v>Puerta en madera - 0.70m x 2.10m - incluye marco</v>
          </cell>
          <cell r="E244" t="str">
            <v>un</v>
          </cell>
          <cell r="F244">
            <v>298300</v>
          </cell>
          <cell r="G244">
            <v>0</v>
          </cell>
          <cell r="H244">
            <v>298300</v>
          </cell>
        </row>
        <row r="245">
          <cell r="C245" t="str">
            <v>MAT1251</v>
          </cell>
          <cell r="D245" t="str">
            <v>Puerta en madera - 0.80m x 2.10m - incluye marco</v>
          </cell>
          <cell r="E245" t="str">
            <v>un</v>
          </cell>
          <cell r="F245">
            <v>343600</v>
          </cell>
          <cell r="G245">
            <v>0</v>
          </cell>
          <cell r="H245">
            <v>343600</v>
          </cell>
        </row>
        <row r="246">
          <cell r="C246" t="str">
            <v>MAT1255</v>
          </cell>
          <cell r="D246" t="str">
            <v>Puerta en madera - 1.00m x 2.10m - incluye marco</v>
          </cell>
          <cell r="E246" t="str">
            <v>un</v>
          </cell>
          <cell r="F246">
            <v>322900</v>
          </cell>
          <cell r="G246">
            <v>0</v>
          </cell>
          <cell r="H246">
            <v>322900</v>
          </cell>
        </row>
        <row r="247">
          <cell r="C247" t="str">
            <v>MAT1256</v>
          </cell>
          <cell r="D247" t="str">
            <v>Puerta en madera - 0.90m x 2.10m - incluye marco</v>
          </cell>
          <cell r="E247" t="str">
            <v>un</v>
          </cell>
          <cell r="F247">
            <v>389000</v>
          </cell>
          <cell r="G247">
            <v>0</v>
          </cell>
          <cell r="H247">
            <v>389000</v>
          </cell>
        </row>
        <row r="248">
          <cell r="C248" t="str">
            <v>MAT1260</v>
          </cell>
          <cell r="D248" t="str">
            <v>Puerta metálica en lamina cal 22 - incluye marco - 0.8m x 2.10m</v>
          </cell>
          <cell r="E248" t="str">
            <v>un</v>
          </cell>
          <cell r="F248">
            <v>448000</v>
          </cell>
          <cell r="G248">
            <v>0</v>
          </cell>
          <cell r="H248">
            <v>448000</v>
          </cell>
        </row>
        <row r="249">
          <cell r="C249" t="str">
            <v>MAT1265</v>
          </cell>
          <cell r="D249" t="str">
            <v>Puerta metálica en lamina cal 20 - incluye marco - 0.9m x 2.10m</v>
          </cell>
          <cell r="E249" t="str">
            <v>un</v>
          </cell>
          <cell r="F249">
            <v>555100</v>
          </cell>
          <cell r="G249">
            <v>0</v>
          </cell>
          <cell r="H249">
            <v>555100</v>
          </cell>
        </row>
        <row r="250">
          <cell r="C250" t="str">
            <v>MAT1266</v>
          </cell>
          <cell r="D250" t="str">
            <v xml:space="preserve">Puerta 0.90x2.10 mts. Lamina Cold Rolled cal 20 </v>
          </cell>
          <cell r="E250" t="str">
            <v>un</v>
          </cell>
          <cell r="F250">
            <v>345263</v>
          </cell>
          <cell r="G250">
            <v>0</v>
          </cell>
          <cell r="H250">
            <v>345263</v>
          </cell>
        </row>
        <row r="251">
          <cell r="C251" t="str">
            <v>MAT1267</v>
          </cell>
          <cell r="D251" t="str">
            <v xml:space="preserve">Puerta 0.70x2.10 mts. Lamina Cold Rolled cal 20 </v>
          </cell>
          <cell r="E251" t="str">
            <v>un</v>
          </cell>
          <cell r="F251">
            <v>298539</v>
          </cell>
          <cell r="G251">
            <v>0</v>
          </cell>
          <cell r="H251">
            <v>298539</v>
          </cell>
        </row>
        <row r="252">
          <cell r="C252" t="str">
            <v>MAT1268</v>
          </cell>
          <cell r="D252" t="str">
            <v>Bisagra para puerta 3"</v>
          </cell>
          <cell r="E252" t="str">
            <v>un</v>
          </cell>
          <cell r="F252">
            <v>6450</v>
          </cell>
          <cell r="G252">
            <v>0</v>
          </cell>
          <cell r="H252">
            <v>6450</v>
          </cell>
        </row>
        <row r="253">
          <cell r="C253" t="str">
            <v>MAT1270</v>
          </cell>
          <cell r="D253" t="str">
            <v>Recebo B-200</v>
          </cell>
          <cell r="E253" t="str">
            <v>m3</v>
          </cell>
          <cell r="F253">
            <v>110000</v>
          </cell>
          <cell r="G253">
            <v>0</v>
          </cell>
          <cell r="H253">
            <v>110000</v>
          </cell>
        </row>
        <row r="254">
          <cell r="C254" t="str">
            <v>MAT1275</v>
          </cell>
          <cell r="D254" t="str">
            <v>Rejilla de piso 2" plástica</v>
          </cell>
          <cell r="E254" t="str">
            <v>un</v>
          </cell>
          <cell r="F254">
            <v>8700</v>
          </cell>
          <cell r="G254">
            <v>0</v>
          </cell>
          <cell r="H254">
            <v>8700</v>
          </cell>
        </row>
        <row r="255">
          <cell r="C255" t="str">
            <v>MAT1280</v>
          </cell>
          <cell r="D255" t="str">
            <v>Saco de fibra</v>
          </cell>
          <cell r="E255" t="str">
            <v>un</v>
          </cell>
          <cell r="F255">
            <v>350</v>
          </cell>
          <cell r="G255">
            <v>0</v>
          </cell>
          <cell r="H255">
            <v>350</v>
          </cell>
        </row>
        <row r="256">
          <cell r="C256" t="str">
            <v>MAT1285</v>
          </cell>
          <cell r="D256" t="str">
            <v>Sanitario laguna blanco corona</v>
          </cell>
          <cell r="E256" t="str">
            <v>un</v>
          </cell>
          <cell r="F256">
            <v>171000</v>
          </cell>
          <cell r="G256">
            <v>0</v>
          </cell>
          <cell r="H256">
            <v>171000</v>
          </cell>
        </row>
        <row r="257">
          <cell r="C257" t="str">
            <v>MAT1286</v>
          </cell>
          <cell r="D257" t="str">
            <v>Brida sanitaria</v>
          </cell>
          <cell r="E257" t="str">
            <v>un</v>
          </cell>
          <cell r="F257">
            <v>39900</v>
          </cell>
          <cell r="G257">
            <v>0</v>
          </cell>
          <cell r="H257">
            <v>39900</v>
          </cell>
        </row>
        <row r="258">
          <cell r="C258" t="str">
            <v>MAT1290</v>
          </cell>
          <cell r="D258" t="str">
            <v>Sección completa andamio 1.20x1.50m</v>
          </cell>
          <cell r="E258" t="str">
            <v>día</v>
          </cell>
          <cell r="F258">
            <v>5057</v>
          </cell>
          <cell r="G258">
            <v>0</v>
          </cell>
          <cell r="H258">
            <v>5057</v>
          </cell>
        </row>
        <row r="259">
          <cell r="C259" t="str">
            <v>MAT1295</v>
          </cell>
          <cell r="D259" t="str">
            <v>Tabla madera común 1x8" 3m</v>
          </cell>
          <cell r="E259" t="str">
            <v>un</v>
          </cell>
          <cell r="F259">
            <v>14900</v>
          </cell>
          <cell r="G259">
            <v>0</v>
          </cell>
          <cell r="H259">
            <v>14900</v>
          </cell>
        </row>
        <row r="261">
          <cell r="C261" t="str">
            <v>MAT1299</v>
          </cell>
          <cell r="D261" t="str">
            <v>Viga en madera de 4"x4"</v>
          </cell>
          <cell r="E261" t="str">
            <v>m</v>
          </cell>
          <cell r="F261">
            <v>35000</v>
          </cell>
          <cell r="G261">
            <v>0</v>
          </cell>
          <cell r="H261">
            <v>35000</v>
          </cell>
        </row>
        <row r="262">
          <cell r="C262" t="str">
            <v>MAT1300</v>
          </cell>
          <cell r="D262" t="str">
            <v>Alfarda en madera de 2" x 4"</v>
          </cell>
          <cell r="E262" t="str">
            <v>m</v>
          </cell>
          <cell r="F262">
            <v>18720</v>
          </cell>
          <cell r="G262">
            <v>0</v>
          </cell>
          <cell r="H262">
            <v>18720</v>
          </cell>
        </row>
        <row r="263">
          <cell r="C263" t="str">
            <v>MAT1301</v>
          </cell>
          <cell r="D263" t="str">
            <v>Larguero en madera de 2" x 2"</v>
          </cell>
          <cell r="E263" t="str">
            <v>m</v>
          </cell>
          <cell r="F263">
            <v>9032</v>
          </cell>
          <cell r="G263">
            <v>0</v>
          </cell>
          <cell r="H263">
            <v>9032</v>
          </cell>
        </row>
        <row r="264">
          <cell r="C264" t="str">
            <v>MAT1302</v>
          </cell>
          <cell r="D264" t="str">
            <v>Viga en madera de 4"x 6"</v>
          </cell>
          <cell r="E264" t="str">
            <v>m</v>
          </cell>
          <cell r="F264">
            <v>26633.333333333332</v>
          </cell>
          <cell r="G264">
            <v>0</v>
          </cell>
          <cell r="H264">
            <v>26633</v>
          </cell>
        </row>
        <row r="265">
          <cell r="C265" t="str">
            <v>MAT1303</v>
          </cell>
          <cell r="D265" t="str">
            <v>Alfarda en madera de 2"X4"</v>
          </cell>
          <cell r="E265" t="str">
            <v>m</v>
          </cell>
          <cell r="F265">
            <v>18720</v>
          </cell>
          <cell r="G265">
            <v>0</v>
          </cell>
          <cell r="H265">
            <v>18720</v>
          </cell>
        </row>
        <row r="266">
          <cell r="C266" t="str">
            <v>MAT1304</v>
          </cell>
          <cell r="D266" t="str">
            <v>Correa en madera de 2"X2"</v>
          </cell>
          <cell r="E266" t="str">
            <v>m</v>
          </cell>
          <cell r="F266">
            <v>9000</v>
          </cell>
          <cell r="G266">
            <v>0</v>
          </cell>
          <cell r="H266">
            <v>9000</v>
          </cell>
        </row>
        <row r="267">
          <cell r="C267" t="str">
            <v>MAT1305</v>
          </cell>
          <cell r="D267" t="str">
            <v>Taco metálico largo 1.8-2.8</v>
          </cell>
          <cell r="E267" t="str">
            <v>día</v>
          </cell>
          <cell r="F267">
            <v>260</v>
          </cell>
          <cell r="G267">
            <v>0</v>
          </cell>
          <cell r="H267">
            <v>260</v>
          </cell>
        </row>
        <row r="268">
          <cell r="C268" t="str">
            <v>MAT1306</v>
          </cell>
          <cell r="D268" t="str">
            <v>Taco redondo madera 3" a 4", 4 varas</v>
          </cell>
          <cell r="E268" t="str">
            <v>un</v>
          </cell>
          <cell r="F268">
            <v>4800</v>
          </cell>
          <cell r="G268">
            <v>0</v>
          </cell>
          <cell r="H268">
            <v>4800</v>
          </cell>
        </row>
        <row r="269">
          <cell r="C269" t="str">
            <v>MAT1310</v>
          </cell>
          <cell r="D269" t="str">
            <v>Telera 0.90x1.35mts -5 usos</v>
          </cell>
          <cell r="E269" t="str">
            <v>un</v>
          </cell>
          <cell r="F269">
            <v>22500</v>
          </cell>
          <cell r="G269">
            <v>0</v>
          </cell>
          <cell r="H269">
            <v>22500</v>
          </cell>
        </row>
        <row r="270">
          <cell r="C270" t="str">
            <v>MAT1312</v>
          </cell>
          <cell r="D270" t="str">
            <v xml:space="preserve">Telera 0.45x1.35mts </v>
          </cell>
          <cell r="E270" t="str">
            <v>un</v>
          </cell>
          <cell r="F270">
            <v>13000</v>
          </cell>
          <cell r="G270">
            <v>0</v>
          </cell>
          <cell r="H270">
            <v>13000</v>
          </cell>
        </row>
        <row r="271">
          <cell r="C271" t="str">
            <v>MAT1315</v>
          </cell>
          <cell r="D271" t="str">
            <v>Teja de barro</v>
          </cell>
          <cell r="E271" t="str">
            <v>un</v>
          </cell>
          <cell r="F271">
            <v>1150</v>
          </cell>
          <cell r="G271">
            <v>0</v>
          </cell>
          <cell r="H271">
            <v>1150</v>
          </cell>
        </row>
        <row r="272">
          <cell r="C272" t="str">
            <v>MAT1318</v>
          </cell>
          <cell r="D272" t="str">
            <v>Tablilla de 2 * 10 cm cepillada</v>
          </cell>
          <cell r="E272" t="str">
            <v>un</v>
          </cell>
          <cell r="F272">
            <v>6500</v>
          </cell>
          <cell r="G272">
            <v>0</v>
          </cell>
          <cell r="H272">
            <v>6500</v>
          </cell>
        </row>
        <row r="273">
          <cell r="C273" t="str">
            <v>MAT1320</v>
          </cell>
          <cell r="D273" t="str">
            <v>Tornillo expansivo para anclaje al concreto, incluye anclaje.</v>
          </cell>
          <cell r="E273" t="str">
            <v>un</v>
          </cell>
          <cell r="F273">
            <v>4000</v>
          </cell>
          <cell r="G273">
            <v>0</v>
          </cell>
          <cell r="H273">
            <v>4000</v>
          </cell>
        </row>
        <row r="274">
          <cell r="C274" t="str">
            <v>MAT1325</v>
          </cell>
          <cell r="D274" t="str">
            <v>Triturado 1.1/2''-2.1/2''- Incluye Transporte</v>
          </cell>
          <cell r="E274" t="str">
            <v>m3</v>
          </cell>
          <cell r="F274">
            <v>154036</v>
          </cell>
          <cell r="G274">
            <v>0</v>
          </cell>
          <cell r="H274">
            <v>154036</v>
          </cell>
        </row>
        <row r="275">
          <cell r="C275" t="str">
            <v>MAT1328</v>
          </cell>
          <cell r="D275" t="str">
            <v>Triturado 1'' - Incluye Transporte</v>
          </cell>
          <cell r="E275" t="str">
            <v>m3</v>
          </cell>
          <cell r="F275">
            <v>154036</v>
          </cell>
          <cell r="G275">
            <v>0</v>
          </cell>
          <cell r="H275">
            <v>154036</v>
          </cell>
        </row>
        <row r="276">
          <cell r="C276" t="str">
            <v>MAT1330</v>
          </cell>
          <cell r="D276" t="str">
            <v>Triturado 3/4'' -Incluye Transporte</v>
          </cell>
          <cell r="E276" t="str">
            <v>m3</v>
          </cell>
          <cell r="F276">
            <v>154036</v>
          </cell>
          <cell r="G276">
            <v>0</v>
          </cell>
          <cell r="H276">
            <v>154036</v>
          </cell>
        </row>
        <row r="277">
          <cell r="C277" t="str">
            <v>MAT1335</v>
          </cell>
          <cell r="D277" t="str">
            <v>Válvula de cheque - horizontal 1"</v>
          </cell>
          <cell r="E277" t="str">
            <v>un</v>
          </cell>
          <cell r="F277">
            <v>41700</v>
          </cell>
          <cell r="G277">
            <v>0</v>
          </cell>
          <cell r="H277">
            <v>41700</v>
          </cell>
        </row>
        <row r="278">
          <cell r="C278" t="str">
            <v>MAT1340</v>
          </cell>
          <cell r="D278" t="str">
            <v>Válvula compuerta bronce 1/2" RW</v>
          </cell>
          <cell r="E278" t="str">
            <v>un</v>
          </cell>
          <cell r="F278">
            <v>79900</v>
          </cell>
          <cell r="G278">
            <v>0</v>
          </cell>
          <cell r="H278">
            <v>79900</v>
          </cell>
        </row>
        <row r="279">
          <cell r="C279" t="str">
            <v>MAT1345</v>
          </cell>
          <cell r="D279" t="str">
            <v>Válvula de bola tipo h2off - PVC 1/2"</v>
          </cell>
          <cell r="E279" t="str">
            <v>un</v>
          </cell>
          <cell r="F279">
            <v>13571</v>
          </cell>
          <cell r="G279">
            <v>0</v>
          </cell>
          <cell r="H279">
            <v>13571</v>
          </cell>
        </row>
        <row r="280">
          <cell r="C280" t="str">
            <v>MAT1350</v>
          </cell>
          <cell r="D280" t="str">
            <v>Ventana en madera - 1.20m x 1.20m - incluye marco y vidrio</v>
          </cell>
          <cell r="E280" t="str">
            <v>un</v>
          </cell>
          <cell r="F280">
            <v>79900</v>
          </cell>
          <cell r="G280">
            <v>0</v>
          </cell>
          <cell r="H280">
            <v>79900</v>
          </cell>
        </row>
        <row r="281">
          <cell r="C281" t="str">
            <v>MAT1355</v>
          </cell>
          <cell r="D281" t="str">
            <v>Ventana en madera - 1.20m x 1.40m - incluye marco y vidrio</v>
          </cell>
          <cell r="E281" t="str">
            <v>un</v>
          </cell>
          <cell r="F281">
            <v>89900</v>
          </cell>
          <cell r="G281">
            <v>0</v>
          </cell>
          <cell r="H281">
            <v>89900</v>
          </cell>
        </row>
        <row r="282">
          <cell r="C282" t="str">
            <v>MAT1360</v>
          </cell>
          <cell r="D282" t="str">
            <v>Ventana metálica de 1,20 x 1.00m, incluye marco y vidrio de 4mm, con rejilla.</v>
          </cell>
          <cell r="E282" t="str">
            <v>un</v>
          </cell>
          <cell r="F282">
            <v>190900</v>
          </cell>
          <cell r="G282">
            <v>0</v>
          </cell>
          <cell r="H282">
            <v>190900</v>
          </cell>
        </row>
        <row r="283">
          <cell r="C283" t="str">
            <v>MAT1364</v>
          </cell>
          <cell r="D283" t="str">
            <v>Ventana metálica de 1,20 x 1.00m, incluye marco y vidrio de 4mm.</v>
          </cell>
          <cell r="E283" t="str">
            <v>un</v>
          </cell>
          <cell r="F283">
            <v>372136</v>
          </cell>
          <cell r="G283">
            <v>0</v>
          </cell>
          <cell r="H283">
            <v>372136</v>
          </cell>
        </row>
        <row r="284">
          <cell r="C284" t="str">
            <v>MAT1370</v>
          </cell>
          <cell r="D284" t="str">
            <v>Ventana metálica de 1,20 x 1.00m, incluye marco y vidrio de 4mm</v>
          </cell>
          <cell r="E284" t="str">
            <v>un</v>
          </cell>
          <cell r="F284">
            <v>215271</v>
          </cell>
          <cell r="G284">
            <v>0</v>
          </cell>
          <cell r="H284">
            <v>215271</v>
          </cell>
        </row>
        <row r="285">
          <cell r="C285" t="str">
            <v>MAT1371</v>
          </cell>
          <cell r="D285" t="str">
            <v>Ventana vm-1. Ancho 2,42 m, altura 1,10 m. Marcos y paneles corredizos en aluminio anodizados natural con vidrio transparente de 3mm de espesor; con lagrimal en el mismo material</v>
          </cell>
          <cell r="E285" t="str">
            <v>un</v>
          </cell>
          <cell r="F285">
            <v>450000</v>
          </cell>
          <cell r="G285">
            <v>0</v>
          </cell>
          <cell r="H285">
            <v>450000</v>
          </cell>
        </row>
        <row r="286">
          <cell r="C286" t="str">
            <v>MAT1372</v>
          </cell>
          <cell r="D286" t="str">
            <v>Ventana V05. Ancho 0.80 m, altura 0.30 m. Marcos y paneles fijos en aluminio anodizados natural con rejilla metalica tipo "Z"</v>
          </cell>
          <cell r="E286" t="str">
            <v>un</v>
          </cell>
          <cell r="F286">
            <v>149500</v>
          </cell>
          <cell r="G286">
            <v>0</v>
          </cell>
          <cell r="H286">
            <v>149500</v>
          </cell>
        </row>
        <row r="287">
          <cell r="C287" t="str">
            <v>MAT1373</v>
          </cell>
          <cell r="D287" t="str">
            <v>Ventana V06. Ancho 1.20 m, Altura 0,40 m. Marcos y paneles fijos en aluminio anodizados natural con rejilla metalica tipo "Z"</v>
          </cell>
          <cell r="E287" t="str">
            <v>un</v>
          </cell>
          <cell r="F287">
            <v>249500</v>
          </cell>
          <cell r="G287">
            <v>0</v>
          </cell>
          <cell r="H287">
            <v>249500</v>
          </cell>
        </row>
        <row r="288">
          <cell r="C288" t="str">
            <v>MAT1374</v>
          </cell>
          <cell r="D288" t="str">
            <v>Ventana vr-1. Ancho 1,22 m, altura 0,50 m. Marcos y paneles fijos en aluminio anodizados natural con rejilla metálica tipo "z" con lagrimal en el mismo material.</v>
          </cell>
          <cell r="E288" t="str">
            <v>un</v>
          </cell>
          <cell r="F288">
            <v>237000</v>
          </cell>
          <cell r="G288">
            <v>0</v>
          </cell>
          <cell r="H288">
            <v>237000</v>
          </cell>
        </row>
        <row r="289">
          <cell r="C289" t="str">
            <v>MAT1375</v>
          </cell>
          <cell r="D289" t="str">
            <v>Ventana vr-1. Ancho 1,22 m, altura 0,50 m. Marcos y paneles fijos en aluminio anodizados natural con rejilla metálica tipo "z" con lagrimal en el mismo material.</v>
          </cell>
          <cell r="E289" t="str">
            <v>un</v>
          </cell>
          <cell r="F289">
            <v>237000</v>
          </cell>
          <cell r="G289">
            <v>0</v>
          </cell>
          <cell r="H289">
            <v>237000</v>
          </cell>
        </row>
        <row r="290">
          <cell r="C290" t="str">
            <v>MAT1376</v>
          </cell>
          <cell r="D290" t="str">
            <v>Listones de madera reforestada legal inmunizada, ancho de 10 cms</v>
          </cell>
          <cell r="E290" t="str">
            <v>ml</v>
          </cell>
          <cell r="F290">
            <v>9200</v>
          </cell>
          <cell r="G290">
            <v>0</v>
          </cell>
          <cell r="H290">
            <v>9200</v>
          </cell>
        </row>
        <row r="291">
          <cell r="C291" t="str">
            <v>MAT1378</v>
          </cell>
          <cell r="D291" t="str">
            <v>Barniz para madera</v>
          </cell>
          <cell r="E291" t="str">
            <v>gal</v>
          </cell>
          <cell r="F291">
            <v>59700</v>
          </cell>
          <cell r="G291">
            <v>0</v>
          </cell>
          <cell r="H291">
            <v>59700</v>
          </cell>
        </row>
        <row r="292">
          <cell r="C292" t="str">
            <v>MAT1380</v>
          </cell>
          <cell r="D292" t="str">
            <v>Perfil para drywall de 1 1/2 x 1/2</v>
          </cell>
          <cell r="E292" t="str">
            <v>un</v>
          </cell>
          <cell r="F292">
            <v>4305</v>
          </cell>
          <cell r="G292">
            <v>0</v>
          </cell>
          <cell r="H292">
            <v>4305</v>
          </cell>
        </row>
        <row r="293">
          <cell r="C293" t="str">
            <v>MAT1382</v>
          </cell>
          <cell r="D293" t="str">
            <v>Omega Cal 26 x 2,44m</v>
          </cell>
          <cell r="E293" t="str">
            <v>un</v>
          </cell>
          <cell r="F293">
            <v>4500</v>
          </cell>
          <cell r="G293">
            <v>0</v>
          </cell>
          <cell r="H293">
            <v>4500</v>
          </cell>
        </row>
        <row r="294">
          <cell r="C294" t="str">
            <v>MAT1384</v>
          </cell>
          <cell r="D294" t="str">
            <v>Angulo de 3x2cm L=2,4m</v>
          </cell>
          <cell r="E294" t="str">
            <v>ml</v>
          </cell>
          <cell r="F294">
            <v>4515</v>
          </cell>
          <cell r="G294">
            <v>0</v>
          </cell>
          <cell r="H294">
            <v>4515</v>
          </cell>
        </row>
        <row r="295">
          <cell r="C295" t="str">
            <v>MAT1386</v>
          </cell>
          <cell r="D295" t="str">
            <v>Lamina de Drywall de 12.7 mm (1/2") para muros interiores</v>
          </cell>
          <cell r="E295" t="str">
            <v>un</v>
          </cell>
          <cell r="F295">
            <v>20525</v>
          </cell>
          <cell r="G295">
            <v>0</v>
          </cell>
          <cell r="H295">
            <v>20525</v>
          </cell>
        </row>
        <row r="296">
          <cell r="C296" t="str">
            <v>MAT1388</v>
          </cell>
          <cell r="D296" t="str">
            <v>Tornillo de ensamble</v>
          </cell>
          <cell r="E296" t="str">
            <v>un</v>
          </cell>
          <cell r="F296">
            <v>117</v>
          </cell>
          <cell r="G296">
            <v>0</v>
          </cell>
          <cell r="H296">
            <v>117</v>
          </cell>
        </row>
        <row r="297">
          <cell r="C297" t="str">
            <v>MAT1390</v>
          </cell>
          <cell r="D297" t="str">
            <v>Tornillo de ajuste</v>
          </cell>
          <cell r="E297" t="str">
            <v>un</v>
          </cell>
          <cell r="F297">
            <v>217</v>
          </cell>
          <cell r="G297">
            <v>0</v>
          </cell>
          <cell r="H297">
            <v>217</v>
          </cell>
        </row>
        <row r="298">
          <cell r="C298" t="str">
            <v>MAT1392</v>
          </cell>
          <cell r="D298" t="str">
            <v>Cinta malla para Drywall</v>
          </cell>
          <cell r="E298" t="str">
            <v>rollo</v>
          </cell>
          <cell r="F298">
            <v>6195</v>
          </cell>
          <cell r="G298">
            <v>0</v>
          </cell>
          <cell r="H298">
            <v>6195</v>
          </cell>
        </row>
        <row r="299">
          <cell r="C299" t="str">
            <v>MAT1394</v>
          </cell>
          <cell r="D299" t="str">
            <v>Masilla sellante para placas</v>
          </cell>
          <cell r="E299" t="str">
            <v>gal</v>
          </cell>
          <cell r="F299">
            <v>11340</v>
          </cell>
          <cell r="G299">
            <v>0</v>
          </cell>
          <cell r="H299">
            <v>11340</v>
          </cell>
        </row>
        <row r="300">
          <cell r="C300" t="str">
            <v>MAT1395</v>
          </cell>
          <cell r="D300" t="str">
            <v>Igol imprimante</v>
          </cell>
          <cell r="E300" t="str">
            <v>kg</v>
          </cell>
          <cell r="F300">
            <v>27497</v>
          </cell>
          <cell r="G300">
            <v>0</v>
          </cell>
          <cell r="H300">
            <v>27497</v>
          </cell>
        </row>
        <row r="301">
          <cell r="C301" t="str">
            <v>MAT1396</v>
          </cell>
          <cell r="D301" t="str">
            <v>Estuco Pañete</v>
          </cell>
          <cell r="E301" t="str">
            <v>kg</v>
          </cell>
          <cell r="F301">
            <v>1600</v>
          </cell>
          <cell r="G301">
            <v>0</v>
          </cell>
          <cell r="H301">
            <v>1600</v>
          </cell>
        </row>
        <row r="302">
          <cell r="C302" t="str">
            <v>MAT1397</v>
          </cell>
          <cell r="D302" t="str">
            <v>Igol denso x 3,5 kg</v>
          </cell>
          <cell r="E302" t="str">
            <v>kg</v>
          </cell>
          <cell r="F302">
            <v>40733</v>
          </cell>
          <cell r="G302">
            <v>0</v>
          </cell>
          <cell r="H302">
            <v>40733</v>
          </cell>
        </row>
        <row r="303">
          <cell r="C303" t="str">
            <v>MED0000</v>
          </cell>
          <cell r="D303" t="str">
            <v>ACOMETIDA ACUEDUCTO - ACCESORIOS</v>
          </cell>
        </row>
        <row r="304">
          <cell r="C304" t="str">
            <v>MED1010</v>
          </cell>
          <cell r="D304" t="str">
            <v>Adaptador hembra PF 1/2''</v>
          </cell>
          <cell r="E304" t="str">
            <v>un</v>
          </cell>
          <cell r="F304">
            <v>2631</v>
          </cell>
          <cell r="G304">
            <v>0</v>
          </cell>
          <cell r="H304">
            <v>2631</v>
          </cell>
        </row>
        <row r="305">
          <cell r="C305" t="str">
            <v>MED1020</v>
          </cell>
          <cell r="D305" t="str">
            <v>Adaptador macho PF+UAD 1/2''</v>
          </cell>
          <cell r="E305" t="str">
            <v>un</v>
          </cell>
          <cell r="F305">
            <v>2578</v>
          </cell>
          <cell r="G305">
            <v>0</v>
          </cell>
          <cell r="H305">
            <v>2578</v>
          </cell>
        </row>
        <row r="306">
          <cell r="C306" t="str">
            <v>MED1022</v>
          </cell>
          <cell r="D306" t="str">
            <v>Unión PF+UAD 1/2''</v>
          </cell>
          <cell r="E306" t="str">
            <v>un</v>
          </cell>
          <cell r="F306">
            <v>4525</v>
          </cell>
          <cell r="G306">
            <v>0</v>
          </cell>
          <cell r="H306">
            <v>4525</v>
          </cell>
        </row>
        <row r="307">
          <cell r="C307" t="str">
            <v>MED1025</v>
          </cell>
          <cell r="D307" t="str">
            <v>Codo 90 PF+UAD 1/2''</v>
          </cell>
          <cell r="E307" t="str">
            <v>un</v>
          </cell>
          <cell r="F307">
            <v>3857</v>
          </cell>
          <cell r="G307">
            <v>0</v>
          </cell>
          <cell r="H307">
            <v>3857</v>
          </cell>
        </row>
        <row r="308">
          <cell r="C308" t="str">
            <v>MED1030</v>
          </cell>
          <cell r="D308" t="str">
            <v>Caja para medidor acueducto 1/2"</v>
          </cell>
          <cell r="E308" t="str">
            <v>un</v>
          </cell>
          <cell r="F308">
            <v>47348</v>
          </cell>
          <cell r="G308">
            <v>0</v>
          </cell>
          <cell r="H308">
            <v>47348</v>
          </cell>
        </row>
        <row r="309">
          <cell r="C309" t="str">
            <v>MED1040</v>
          </cell>
          <cell r="D309" t="str">
            <v>Llave de corte de 1/2''</v>
          </cell>
          <cell r="E309" t="str">
            <v>un</v>
          </cell>
          <cell r="F309">
            <v>10000</v>
          </cell>
          <cell r="G309">
            <v>0</v>
          </cell>
          <cell r="H309">
            <v>10000</v>
          </cell>
        </row>
        <row r="310">
          <cell r="C310" t="str">
            <v>MED1050</v>
          </cell>
          <cell r="D310" t="str">
            <v>Llave de paso libre de 1/2''</v>
          </cell>
          <cell r="E310" t="str">
            <v>un</v>
          </cell>
          <cell r="F310">
            <v>25500</v>
          </cell>
          <cell r="G310">
            <v>0</v>
          </cell>
          <cell r="H310">
            <v>25500</v>
          </cell>
        </row>
        <row r="311">
          <cell r="C311" t="str">
            <v>MED1060</v>
          </cell>
          <cell r="D311" t="str">
            <v>Medidor de 1/2" acueducto</v>
          </cell>
          <cell r="E311" t="str">
            <v>un</v>
          </cell>
          <cell r="F311">
            <v>152013</v>
          </cell>
          <cell r="G311">
            <v>0</v>
          </cell>
          <cell r="H311">
            <v>152013</v>
          </cell>
        </row>
        <row r="312">
          <cell r="C312" t="str">
            <v>MED1061</v>
          </cell>
          <cell r="D312" t="str">
            <v>Calibracion de medidor</v>
          </cell>
          <cell r="E312" t="str">
            <v>un</v>
          </cell>
          <cell r="F312">
            <v>30000</v>
          </cell>
          <cell r="G312">
            <v>0</v>
          </cell>
          <cell r="H312">
            <v>30000</v>
          </cell>
        </row>
        <row r="313">
          <cell r="C313" t="str">
            <v>MED1062</v>
          </cell>
          <cell r="D313" t="str">
            <v>Legalizacion de acometida con medidor de acueducto ante EPM</v>
          </cell>
          <cell r="E313" t="str">
            <v>un</v>
          </cell>
          <cell r="F313">
            <v>219104</v>
          </cell>
          <cell r="G313">
            <v>0</v>
          </cell>
          <cell r="H313">
            <v>219104</v>
          </cell>
        </row>
        <row r="314">
          <cell r="C314" t="str">
            <v>MED1070</v>
          </cell>
          <cell r="D314" t="str">
            <v>Tapa metálica 0.20x0.20lam.1/2''</v>
          </cell>
          <cell r="E314" t="str">
            <v>un</v>
          </cell>
          <cell r="F314">
            <v>77720</v>
          </cell>
          <cell r="G314">
            <v>0</v>
          </cell>
          <cell r="H314">
            <v>77720</v>
          </cell>
        </row>
        <row r="315">
          <cell r="C315" t="str">
            <v>MED1080</v>
          </cell>
          <cell r="D315" t="str">
            <v>Tubería PF+UAD 1/2''</v>
          </cell>
          <cell r="E315" t="str">
            <v>m</v>
          </cell>
          <cell r="F315">
            <v>2572</v>
          </cell>
          <cell r="G315">
            <v>0</v>
          </cell>
          <cell r="H315">
            <v>2572</v>
          </cell>
        </row>
        <row r="316">
          <cell r="C316" t="str">
            <v>MEDCAJAV</v>
          </cell>
          <cell r="D316" t="str">
            <v xml:space="preserve">Caja válvula </v>
          </cell>
          <cell r="E316" t="str">
            <v>un</v>
          </cell>
          <cell r="F316">
            <v>101220</v>
          </cell>
          <cell r="G316">
            <v>0</v>
          </cell>
          <cell r="H316">
            <v>101220</v>
          </cell>
        </row>
        <row r="318">
          <cell r="C318" t="str">
            <v>MO0000</v>
          </cell>
          <cell r="D318" t="str">
            <v>MANO DE OBRA</v>
          </cell>
        </row>
        <row r="319">
          <cell r="C319" t="str">
            <v>MOAYUDA</v>
          </cell>
          <cell r="D319" t="str">
            <v>Mo ayudante entendido</v>
          </cell>
          <cell r="E319" t="str">
            <v>día</v>
          </cell>
          <cell r="F319">
            <v>108149.9408711111</v>
          </cell>
          <cell r="H319">
            <v>108150</v>
          </cell>
        </row>
        <row r="320">
          <cell r="C320" t="str">
            <v>MOAYUDR</v>
          </cell>
          <cell r="D320" t="str">
            <v>Mo ayudante raso</v>
          </cell>
          <cell r="E320" t="str">
            <v>día</v>
          </cell>
          <cell r="F320">
            <v>85284.082977777784</v>
          </cell>
          <cell r="H320">
            <v>85284</v>
          </cell>
        </row>
        <row r="321">
          <cell r="C321" t="str">
            <v>MOCAD1</v>
          </cell>
          <cell r="D321" t="str">
            <v>Mo cadenero 1</v>
          </cell>
          <cell r="E321" t="str">
            <v>día</v>
          </cell>
          <cell r="F321">
            <v>160725.83151111109</v>
          </cell>
          <cell r="H321">
            <v>160726</v>
          </cell>
        </row>
        <row r="322">
          <cell r="C322" t="str">
            <v>MOCAD2</v>
          </cell>
          <cell r="D322" t="str">
            <v>Mo cadenero 2</v>
          </cell>
          <cell r="E322" t="str">
            <v>día</v>
          </cell>
          <cell r="F322">
            <v>85284.082977777784</v>
          </cell>
          <cell r="H322">
            <v>85284</v>
          </cell>
        </row>
        <row r="323">
          <cell r="C323" t="str">
            <v>MOFICIAL</v>
          </cell>
          <cell r="D323" t="str">
            <v>Mo oficial</v>
          </cell>
          <cell r="E323" t="str">
            <v>día</v>
          </cell>
          <cell r="F323">
            <v>160725.83151111109</v>
          </cell>
          <cell r="H323">
            <v>160726</v>
          </cell>
        </row>
        <row r="324">
          <cell r="C324" t="str">
            <v>MOSOLD</v>
          </cell>
          <cell r="D324" t="str">
            <v>Soldador (incluye equipo y ayudante)</v>
          </cell>
          <cell r="E324" t="str">
            <v>día</v>
          </cell>
          <cell r="F324">
            <v>189668.89911111112</v>
          </cell>
          <cell r="H324">
            <v>189669</v>
          </cell>
        </row>
        <row r="325">
          <cell r="C325" t="str">
            <v>MOTOPO</v>
          </cell>
          <cell r="D325" t="str">
            <v>Mo topógrafo</v>
          </cell>
          <cell r="E325" t="str">
            <v>día</v>
          </cell>
          <cell r="F325">
            <v>182158.05759111111</v>
          </cell>
          <cell r="H325">
            <v>182158</v>
          </cell>
        </row>
        <row r="326">
          <cell r="C326" t="str">
            <v>RF0000</v>
          </cell>
          <cell r="D326" t="str">
            <v>REFUERZO</v>
          </cell>
        </row>
        <row r="327">
          <cell r="C327" t="str">
            <v>RF1000</v>
          </cell>
          <cell r="D327" t="str">
            <v>Alambre negro recocido</v>
          </cell>
          <cell r="E327" t="str">
            <v>kg</v>
          </cell>
          <cell r="F327">
            <v>6700</v>
          </cell>
          <cell r="G327">
            <v>0</v>
          </cell>
          <cell r="H327">
            <v>6700</v>
          </cell>
        </row>
        <row r="328">
          <cell r="C328" t="str">
            <v>RF1010</v>
          </cell>
          <cell r="D328" t="str">
            <v>Acero 60.000psi (1/4" - 3/8”) fig.</v>
          </cell>
          <cell r="E328" t="str">
            <v>kg</v>
          </cell>
          <cell r="F328">
            <v>4763</v>
          </cell>
          <cell r="G328">
            <v>0</v>
          </cell>
          <cell r="H328">
            <v>4763</v>
          </cell>
        </row>
        <row r="329">
          <cell r="C329" t="str">
            <v>RF1020</v>
          </cell>
          <cell r="D329" t="str">
            <v>Acero 60.000psi (1/2”) fig.</v>
          </cell>
          <cell r="E329" t="str">
            <v>kg</v>
          </cell>
          <cell r="F329">
            <v>4663</v>
          </cell>
          <cell r="G329">
            <v>0</v>
          </cell>
          <cell r="H329">
            <v>4663</v>
          </cell>
        </row>
        <row r="330">
          <cell r="C330" t="str">
            <v>RF1025</v>
          </cell>
          <cell r="D330" t="str">
            <v>Acero 60.000psi (1”) fig.</v>
          </cell>
          <cell r="E330" t="str">
            <v>kg</v>
          </cell>
          <cell r="F330">
            <v>4663</v>
          </cell>
          <cell r="G330">
            <v>0</v>
          </cell>
          <cell r="H330">
            <v>4663</v>
          </cell>
        </row>
        <row r="331">
          <cell r="C331" t="str">
            <v>RF1030</v>
          </cell>
          <cell r="D331" t="str">
            <v>Acero 40.000psi fig.</v>
          </cell>
          <cell r="E331" t="str">
            <v>kg</v>
          </cell>
          <cell r="F331">
            <v>4098</v>
          </cell>
          <cell r="G331">
            <v>0</v>
          </cell>
          <cell r="H331">
            <v>4098</v>
          </cell>
        </row>
        <row r="332">
          <cell r="C332" t="str">
            <v>RF1035</v>
          </cell>
          <cell r="D332" t="str">
            <v>Acero corrugado 60000 psi 5/8 pulg</v>
          </cell>
          <cell r="E332" t="str">
            <v>kg</v>
          </cell>
          <cell r="F332">
            <v>4663</v>
          </cell>
          <cell r="G332">
            <v>0</v>
          </cell>
          <cell r="H332">
            <v>4663</v>
          </cell>
        </row>
        <row r="333">
          <cell r="C333" t="str">
            <v>RF1045</v>
          </cell>
          <cell r="D333" t="str">
            <v>Acero corrugado 60000 psi 3/4 pulg</v>
          </cell>
          <cell r="E333" t="str">
            <v>kg</v>
          </cell>
          <cell r="F333">
            <v>4663</v>
          </cell>
          <cell r="G333">
            <v>0</v>
          </cell>
          <cell r="H333">
            <v>4663</v>
          </cell>
        </row>
        <row r="334">
          <cell r="C334" t="str">
            <v>RF1050</v>
          </cell>
          <cell r="D334" t="str">
            <v>Herraje marco y tapa caja 0.50m x 0.50m</v>
          </cell>
          <cell r="E334" t="str">
            <v>un</v>
          </cell>
          <cell r="F334">
            <v>192857</v>
          </cell>
          <cell r="G334">
            <v>0</v>
          </cell>
          <cell r="H334">
            <v>192857</v>
          </cell>
        </row>
        <row r="335">
          <cell r="C335" t="str">
            <v>RF1060</v>
          </cell>
          <cell r="D335" t="str">
            <v>Herraje tapa Cámara de Inspección. D=0.75m</v>
          </cell>
          <cell r="E335" t="str">
            <v>un</v>
          </cell>
          <cell r="F335">
            <v>81200</v>
          </cell>
          <cell r="G335">
            <v>0</v>
          </cell>
          <cell r="H335">
            <v>81200</v>
          </cell>
        </row>
        <row r="336">
          <cell r="C336" t="str">
            <v>RF1070</v>
          </cell>
          <cell r="D336" t="str">
            <v>Malla electrosoldada D-84 (2,35m x 6m)</v>
          </cell>
          <cell r="E336" t="str">
            <v>un</v>
          </cell>
          <cell r="F336">
            <v>96383</v>
          </cell>
          <cell r="G336">
            <v>0</v>
          </cell>
          <cell r="H336">
            <v>96383</v>
          </cell>
        </row>
        <row r="337">
          <cell r="C337" t="str">
            <v>RF1100</v>
          </cell>
          <cell r="D337" t="str">
            <v>Malla electrosoldada D-106 (2,35m x 6m)</v>
          </cell>
          <cell r="E337" t="str">
            <v>un</v>
          </cell>
          <cell r="F337">
            <v>103606</v>
          </cell>
          <cell r="G337">
            <v>0</v>
          </cell>
          <cell r="H337">
            <v>103606</v>
          </cell>
        </row>
        <row r="338">
          <cell r="C338" t="str">
            <v>RF1110</v>
          </cell>
          <cell r="D338" t="str">
            <v>Malla electrosoldada D-131 (2,35m x 6m)</v>
          </cell>
          <cell r="E338" t="str">
            <v>un</v>
          </cell>
          <cell r="F338">
            <v>127802</v>
          </cell>
          <cell r="G338">
            <v>0</v>
          </cell>
          <cell r="H338">
            <v>127802</v>
          </cell>
        </row>
        <row r="339">
          <cell r="C339" t="str">
            <v>RF1120</v>
          </cell>
          <cell r="D339" t="str">
            <v>Malla electrosoldada D-158 (2,35m x 6m)</v>
          </cell>
          <cell r="E339" t="str">
            <v>un</v>
          </cell>
          <cell r="F339">
            <v>149430</v>
          </cell>
          <cell r="G339">
            <v>0</v>
          </cell>
          <cell r="H339">
            <v>149430</v>
          </cell>
        </row>
        <row r="340">
          <cell r="C340" t="str">
            <v>RF1130</v>
          </cell>
          <cell r="D340" t="str">
            <v>Malla electrosoldada D-188 (2,35m x 6m)</v>
          </cell>
          <cell r="E340" t="str">
            <v>un</v>
          </cell>
          <cell r="F340">
            <v>212252</v>
          </cell>
          <cell r="G340">
            <v>0</v>
          </cell>
          <cell r="H340">
            <v>212252</v>
          </cell>
        </row>
        <row r="341">
          <cell r="C341" t="str">
            <v>RF1140</v>
          </cell>
          <cell r="D341" t="str">
            <v>Malla electrosoldada D-221 (2,35m x 6m)</v>
          </cell>
          <cell r="E341" t="str">
            <v>un</v>
          </cell>
          <cell r="F341">
            <v>215899</v>
          </cell>
          <cell r="G341">
            <v>0</v>
          </cell>
          <cell r="H341">
            <v>215899</v>
          </cell>
        </row>
        <row r="342">
          <cell r="C342" t="str">
            <v>RF1141</v>
          </cell>
          <cell r="D342" t="str">
            <v>Malla electrosoldada U-84 (2,35m x 6m)</v>
          </cell>
          <cell r="E342" t="str">
            <v>un</v>
          </cell>
          <cell r="F342">
            <v>52000</v>
          </cell>
          <cell r="G342">
            <v>0</v>
          </cell>
          <cell r="H342">
            <v>52000</v>
          </cell>
        </row>
        <row r="343">
          <cell r="C343" t="str">
            <v>SS0000</v>
          </cell>
          <cell r="D343" t="str">
            <v>SISTEMA SÉPTICO</v>
          </cell>
        </row>
        <row r="344">
          <cell r="C344" t="str">
            <v>SS1010</v>
          </cell>
          <cell r="D344" t="str">
            <v>Trampa de grasas prefabricada en PEAD de 48*62*52, v=95 litros.</v>
          </cell>
          <cell r="E344" t="str">
            <v>un</v>
          </cell>
          <cell r="F344">
            <v>229900</v>
          </cell>
          <cell r="G344">
            <v>0</v>
          </cell>
          <cell r="H344">
            <v>229900</v>
          </cell>
        </row>
        <row r="345">
          <cell r="C345" t="str">
            <v>SS1025</v>
          </cell>
          <cell r="D345" t="str">
            <v>Trampa de grasas prefabricada en polietileno de 68 * 56 cm, v=105 litros.</v>
          </cell>
          <cell r="E345" t="str">
            <v>un</v>
          </cell>
          <cell r="F345">
            <v>129900</v>
          </cell>
          <cell r="G345">
            <v>0</v>
          </cell>
          <cell r="H345">
            <v>129900</v>
          </cell>
        </row>
        <row r="346">
          <cell r="C346" t="str">
            <v>SS1030</v>
          </cell>
          <cell r="D346" t="str">
            <v>Trampa de grasa en PEAD 250 litros</v>
          </cell>
          <cell r="E346" t="str">
            <v>un</v>
          </cell>
          <cell r="F346">
            <v>179900</v>
          </cell>
          <cell r="G346">
            <v>0</v>
          </cell>
          <cell r="H346">
            <v>179900</v>
          </cell>
        </row>
        <row r="347">
          <cell r="C347" t="str">
            <v>SS1040</v>
          </cell>
          <cell r="D347" t="str">
            <v>Tanque séptico prefabricado en PEAD, v=1000 litros.</v>
          </cell>
          <cell r="E347" t="str">
            <v>un</v>
          </cell>
          <cell r="F347">
            <v>519000</v>
          </cell>
          <cell r="G347">
            <v>0</v>
          </cell>
          <cell r="H347">
            <v>519000</v>
          </cell>
        </row>
        <row r="348">
          <cell r="C348" t="str">
            <v>SS1050</v>
          </cell>
          <cell r="D348" t="str">
            <v>Tanque séptico prefabricado en PEAD, v=1000 litros.</v>
          </cell>
          <cell r="E348" t="str">
            <v>un</v>
          </cell>
          <cell r="F348">
            <v>589000</v>
          </cell>
          <cell r="G348">
            <v>0</v>
          </cell>
          <cell r="H348">
            <v>589000</v>
          </cell>
        </row>
        <row r="349">
          <cell r="C349" t="str">
            <v>SS1060</v>
          </cell>
          <cell r="D349" t="str">
            <v>Filtro anaerobio (fafa) prefabricado en PRFV, v=1000 litros.</v>
          </cell>
          <cell r="E349" t="str">
            <v>un</v>
          </cell>
          <cell r="F349">
            <v>875900</v>
          </cell>
          <cell r="G349">
            <v>0</v>
          </cell>
          <cell r="H349">
            <v>875900</v>
          </cell>
        </row>
        <row r="350">
          <cell r="C350" t="str">
            <v>SS1070</v>
          </cell>
          <cell r="D350" t="str">
            <v>Filtro anaerobio (fafa) prefabricado en PRFV, v=1000 litros.</v>
          </cell>
          <cell r="E350" t="str">
            <v>un</v>
          </cell>
          <cell r="F350">
            <v>869900</v>
          </cell>
          <cell r="G350">
            <v>0</v>
          </cell>
          <cell r="H350">
            <v>869900</v>
          </cell>
        </row>
        <row r="351">
          <cell r="C351" t="str">
            <v>SS1080</v>
          </cell>
          <cell r="D351" t="str">
            <v>Kit séptico pe - trampa de grasa 250 lt, tanque 1000 lt, fafa 1000 lt</v>
          </cell>
          <cell r="E351" t="str">
            <v>un</v>
          </cell>
          <cell r="F351">
            <v>1899900</v>
          </cell>
          <cell r="G351">
            <v>0</v>
          </cell>
          <cell r="H351">
            <v>1899900</v>
          </cell>
        </row>
        <row r="352">
          <cell r="C352" t="str">
            <v>SS1085</v>
          </cell>
          <cell r="D352" t="str">
            <v>Kit séptico pe - trampa de grasa 250 lt, tanque 500 lt, fafa 500 lt</v>
          </cell>
          <cell r="E352" t="str">
            <v>un</v>
          </cell>
          <cell r="F352">
            <v>614900</v>
          </cell>
          <cell r="G352">
            <v>0</v>
          </cell>
          <cell r="H352">
            <v>614900</v>
          </cell>
        </row>
        <row r="353">
          <cell r="C353" t="str">
            <v>SS1090</v>
          </cell>
          <cell r="D353" t="str">
            <v>Tubería perforada (filtro) 3"</v>
          </cell>
          <cell r="E353" t="str">
            <v>m</v>
          </cell>
          <cell r="F353">
            <v>13412</v>
          </cell>
          <cell r="G353">
            <v>0</v>
          </cell>
          <cell r="H353">
            <v>13412</v>
          </cell>
        </row>
        <row r="354">
          <cell r="C354" t="str">
            <v>TB1000</v>
          </cell>
          <cell r="D354" t="str">
            <v>TUBERÍA EN PVCP - ACCESORIOS</v>
          </cell>
        </row>
        <row r="355">
          <cell r="C355" t="str">
            <v>TB1110</v>
          </cell>
          <cell r="D355" t="str">
            <v>Adaptador hembra PVC 1/2''</v>
          </cell>
          <cell r="E355" t="str">
            <v>un</v>
          </cell>
          <cell r="F355">
            <v>672</v>
          </cell>
          <cell r="G355">
            <v>0</v>
          </cell>
          <cell r="H355">
            <v>672</v>
          </cell>
        </row>
        <row r="356">
          <cell r="C356" t="str">
            <v>TB1115</v>
          </cell>
          <cell r="D356" t="str">
            <v>Adaptador hembra PVC 3/4''</v>
          </cell>
          <cell r="E356" t="str">
            <v>un</v>
          </cell>
          <cell r="F356">
            <v>933</v>
          </cell>
          <cell r="G356">
            <v>0</v>
          </cell>
          <cell r="H356">
            <v>933</v>
          </cell>
        </row>
        <row r="357">
          <cell r="C357" t="str">
            <v>TB1120</v>
          </cell>
          <cell r="D357" t="str">
            <v>Adaptador hembra PVC 1''</v>
          </cell>
          <cell r="E357" t="str">
            <v>un</v>
          </cell>
          <cell r="F357">
            <v>2081</v>
          </cell>
          <cell r="G357">
            <v>0</v>
          </cell>
          <cell r="H357">
            <v>2081</v>
          </cell>
        </row>
        <row r="358">
          <cell r="C358" t="str">
            <v>TB1125</v>
          </cell>
          <cell r="D358" t="str">
            <v>Adaptador hembra PVC 1 1/2''</v>
          </cell>
          <cell r="E358" t="str">
            <v>un</v>
          </cell>
          <cell r="F358">
            <v>5748</v>
          </cell>
          <cell r="G358">
            <v>0</v>
          </cell>
          <cell r="H358">
            <v>5748</v>
          </cell>
        </row>
        <row r="359">
          <cell r="C359" t="str">
            <v>TB1130</v>
          </cell>
          <cell r="D359" t="str">
            <v>Adaptador hembra PVC 1 1/4''</v>
          </cell>
          <cell r="E359" t="str">
            <v>un</v>
          </cell>
          <cell r="F359">
            <v>3400</v>
          </cell>
          <cell r="G359">
            <v>0</v>
          </cell>
          <cell r="H359">
            <v>3400</v>
          </cell>
        </row>
        <row r="360">
          <cell r="C360" t="str">
            <v>TB1135</v>
          </cell>
          <cell r="D360" t="str">
            <v>Adaptador hembra PVC 2''</v>
          </cell>
          <cell r="E360" t="str">
            <v>un</v>
          </cell>
          <cell r="F360">
            <v>10235</v>
          </cell>
          <cell r="G360">
            <v>0</v>
          </cell>
          <cell r="H360">
            <v>10235</v>
          </cell>
        </row>
        <row r="361">
          <cell r="C361" t="str">
            <v>TB1140</v>
          </cell>
          <cell r="D361" t="str">
            <v>Adaptador macho PVC 1/2''</v>
          </cell>
          <cell r="E361" t="str">
            <v>un</v>
          </cell>
          <cell r="F361">
            <v>594</v>
          </cell>
          <cell r="G361">
            <v>0</v>
          </cell>
          <cell r="H361">
            <v>594</v>
          </cell>
        </row>
        <row r="362">
          <cell r="C362" t="str">
            <v>TB1145</v>
          </cell>
          <cell r="D362" t="str">
            <v>Adaptador macho PVC 3/4''</v>
          </cell>
          <cell r="E362" t="str">
            <v>un</v>
          </cell>
          <cell r="F362">
            <v>832</v>
          </cell>
          <cell r="G362">
            <v>0</v>
          </cell>
          <cell r="H362">
            <v>832</v>
          </cell>
        </row>
        <row r="363">
          <cell r="C363" t="str">
            <v>TB1150</v>
          </cell>
          <cell r="D363" t="str">
            <v>Adaptador macho PVC 1''</v>
          </cell>
          <cell r="E363" t="str">
            <v>un</v>
          </cell>
          <cell r="F363">
            <v>1738</v>
          </cell>
          <cell r="G363">
            <v>0</v>
          </cell>
          <cell r="H363">
            <v>1738</v>
          </cell>
        </row>
        <row r="364">
          <cell r="C364" t="str">
            <v>TB1155</v>
          </cell>
          <cell r="D364" t="str">
            <v>Adaptador macho PVC 1 1/2''</v>
          </cell>
          <cell r="E364" t="str">
            <v>un</v>
          </cell>
          <cell r="F364">
            <v>4282</v>
          </cell>
          <cell r="G364">
            <v>0</v>
          </cell>
          <cell r="H364">
            <v>4282</v>
          </cell>
        </row>
        <row r="365">
          <cell r="C365" t="str">
            <v>TB1160</v>
          </cell>
          <cell r="D365" t="str">
            <v>Adaptador macho PVC 1 1/4''</v>
          </cell>
          <cell r="E365" t="str">
            <v>un</v>
          </cell>
          <cell r="F365">
            <v>3656</v>
          </cell>
          <cell r="G365">
            <v>0</v>
          </cell>
          <cell r="H365">
            <v>3656</v>
          </cell>
        </row>
        <row r="366">
          <cell r="C366" t="str">
            <v>TB1165</v>
          </cell>
          <cell r="D366" t="str">
            <v>Adaptador macho PVC 2''</v>
          </cell>
          <cell r="E366" t="str">
            <v>un</v>
          </cell>
          <cell r="F366">
            <v>6119</v>
          </cell>
          <cell r="G366">
            <v>0</v>
          </cell>
          <cell r="H366">
            <v>6119</v>
          </cell>
        </row>
        <row r="367">
          <cell r="C367" t="str">
            <v>TB1170</v>
          </cell>
          <cell r="D367" t="str">
            <v>Buje soldado PVC-p 1'' a 3/4"</v>
          </cell>
          <cell r="E367" t="str">
            <v>un</v>
          </cell>
          <cell r="F367">
            <v>1283</v>
          </cell>
          <cell r="G367">
            <v>0</v>
          </cell>
          <cell r="H367">
            <v>1283</v>
          </cell>
        </row>
        <row r="368">
          <cell r="C368" t="str">
            <v>TB1175</v>
          </cell>
          <cell r="D368" t="str">
            <v>Buje soldado PVC-p 1" a 1/2''</v>
          </cell>
          <cell r="E368" t="str">
            <v>un</v>
          </cell>
          <cell r="F368">
            <v>1283</v>
          </cell>
          <cell r="G368">
            <v>0</v>
          </cell>
          <cell r="H368">
            <v>1283</v>
          </cell>
        </row>
        <row r="369">
          <cell r="C369" t="str">
            <v>TB1180</v>
          </cell>
          <cell r="D369" t="str">
            <v>Buje soldado PVC-p 2'' a 1"</v>
          </cell>
          <cell r="E369" t="str">
            <v>un</v>
          </cell>
          <cell r="F369">
            <v>5819</v>
          </cell>
          <cell r="G369">
            <v>0</v>
          </cell>
          <cell r="H369">
            <v>5819</v>
          </cell>
        </row>
        <row r="370">
          <cell r="C370" t="str">
            <v>TB1185</v>
          </cell>
          <cell r="D370" t="str">
            <v>Buje soldado PVC-p 2'' a 3/4"</v>
          </cell>
          <cell r="E370" t="str">
            <v>un</v>
          </cell>
          <cell r="F370">
            <v>5819</v>
          </cell>
          <cell r="G370">
            <v>0</v>
          </cell>
          <cell r="H370">
            <v>5819</v>
          </cell>
        </row>
        <row r="371">
          <cell r="C371" t="str">
            <v>TB1190</v>
          </cell>
          <cell r="D371" t="str">
            <v>Buje soldado PVC-p 2" a 1/2''</v>
          </cell>
          <cell r="E371" t="str">
            <v>un</v>
          </cell>
          <cell r="F371">
            <v>5819</v>
          </cell>
          <cell r="G371">
            <v>0</v>
          </cell>
          <cell r="H371">
            <v>5819</v>
          </cell>
        </row>
        <row r="372">
          <cell r="C372" t="str">
            <v>TB1195</v>
          </cell>
          <cell r="D372" t="str">
            <v>Buje soldado PVC-p 3'' a 2"</v>
          </cell>
          <cell r="E372" t="str">
            <v>un</v>
          </cell>
          <cell r="F372">
            <v>24670</v>
          </cell>
          <cell r="G372">
            <v>0</v>
          </cell>
          <cell r="H372">
            <v>24670</v>
          </cell>
        </row>
        <row r="373">
          <cell r="C373" t="str">
            <v>TB1200</v>
          </cell>
          <cell r="D373" t="str">
            <v>Buje soldado PVC-p 3/4" a 1/2"</v>
          </cell>
          <cell r="E373" t="str">
            <v>un</v>
          </cell>
          <cell r="F373">
            <v>645</v>
          </cell>
          <cell r="G373">
            <v>0</v>
          </cell>
          <cell r="H373">
            <v>645</v>
          </cell>
        </row>
        <row r="374">
          <cell r="C374" t="str">
            <v>TB1201</v>
          </cell>
          <cell r="D374" t="str">
            <v>Cinta Teflon -10 m</v>
          </cell>
          <cell r="E374" t="str">
            <v>rollo</v>
          </cell>
          <cell r="F374">
            <v>2900</v>
          </cell>
          <cell r="G374">
            <v>0</v>
          </cell>
          <cell r="H374">
            <v>2900</v>
          </cell>
        </row>
        <row r="375">
          <cell r="C375" t="str">
            <v>TB1205</v>
          </cell>
          <cell r="D375" t="str">
            <v>Codo PVC-p 90° 13 mm (1/2")</v>
          </cell>
          <cell r="E375" t="str">
            <v>un</v>
          </cell>
          <cell r="F375">
            <v>863</v>
          </cell>
          <cell r="G375">
            <v>0</v>
          </cell>
          <cell r="H375">
            <v>863</v>
          </cell>
        </row>
        <row r="376">
          <cell r="C376" t="str">
            <v>TB1210</v>
          </cell>
          <cell r="D376" t="str">
            <v>Codo PVC-p 90° 19 mm (3/4")</v>
          </cell>
          <cell r="E376" t="str">
            <v>un</v>
          </cell>
          <cell r="F376">
            <v>1225</v>
          </cell>
          <cell r="G376">
            <v>0</v>
          </cell>
          <cell r="H376">
            <v>1225</v>
          </cell>
        </row>
        <row r="377">
          <cell r="C377" t="str">
            <v>TB1215</v>
          </cell>
          <cell r="D377" t="str">
            <v>Codo PVC-p 90° 25 mm (1")</v>
          </cell>
          <cell r="E377" t="str">
            <v>un</v>
          </cell>
          <cell r="F377">
            <v>2500</v>
          </cell>
          <cell r="G377">
            <v>0</v>
          </cell>
          <cell r="H377">
            <v>2500</v>
          </cell>
        </row>
        <row r="378">
          <cell r="C378" t="str">
            <v>TB1220</v>
          </cell>
          <cell r="D378" t="str">
            <v>Codo PVC-p 90° 38 mm (1 1/2")</v>
          </cell>
          <cell r="E378" t="str">
            <v>un</v>
          </cell>
          <cell r="F378">
            <v>8800</v>
          </cell>
          <cell r="G378">
            <v>0</v>
          </cell>
          <cell r="H378">
            <v>8800</v>
          </cell>
        </row>
        <row r="379">
          <cell r="C379" t="str">
            <v>TB1225</v>
          </cell>
          <cell r="D379" t="str">
            <v>Codo PVC-p 90° 50 mm (2")</v>
          </cell>
          <cell r="E379" t="str">
            <v>un</v>
          </cell>
          <cell r="F379">
            <v>12250</v>
          </cell>
          <cell r="G379">
            <v>0</v>
          </cell>
          <cell r="H379">
            <v>12250</v>
          </cell>
        </row>
        <row r="380">
          <cell r="C380" t="str">
            <v>TB1230</v>
          </cell>
          <cell r="D380" t="str">
            <v>Codo PVC-p 45° 13 mm (1/2")</v>
          </cell>
          <cell r="E380" t="str">
            <v>un</v>
          </cell>
          <cell r="F380">
            <v>1100</v>
          </cell>
          <cell r="G380">
            <v>0</v>
          </cell>
          <cell r="H380">
            <v>1100</v>
          </cell>
        </row>
        <row r="381">
          <cell r="C381" t="str">
            <v>TB1235</v>
          </cell>
          <cell r="D381" t="str">
            <v>Codo PVC-p 45° 19 mm (3/4")</v>
          </cell>
          <cell r="E381" t="str">
            <v>un</v>
          </cell>
          <cell r="F381">
            <v>1758</v>
          </cell>
          <cell r="G381">
            <v>0</v>
          </cell>
          <cell r="H381">
            <v>1758</v>
          </cell>
        </row>
        <row r="382">
          <cell r="C382" t="str">
            <v>TB1240</v>
          </cell>
          <cell r="D382" t="str">
            <v>Codo PVC-p 45° 25 mm (1")</v>
          </cell>
          <cell r="E382" t="str">
            <v>un</v>
          </cell>
          <cell r="F382">
            <v>3348</v>
          </cell>
          <cell r="G382">
            <v>0</v>
          </cell>
          <cell r="H382">
            <v>3348</v>
          </cell>
        </row>
        <row r="383">
          <cell r="C383" t="str">
            <v>TB1245</v>
          </cell>
          <cell r="D383" t="str">
            <v>Codo PVC-p 45° 38 mm (1 1/2")</v>
          </cell>
          <cell r="E383" t="str">
            <v>un</v>
          </cell>
          <cell r="F383">
            <v>8115</v>
          </cell>
          <cell r="G383">
            <v>0</v>
          </cell>
          <cell r="H383">
            <v>8115</v>
          </cell>
        </row>
        <row r="384">
          <cell r="C384" t="str">
            <v>TB1250</v>
          </cell>
          <cell r="D384" t="str">
            <v>Codo PVC-p 45° 50 mm (2")</v>
          </cell>
          <cell r="E384" t="str">
            <v>un</v>
          </cell>
          <cell r="F384">
            <v>13421</v>
          </cell>
          <cell r="G384">
            <v>0</v>
          </cell>
          <cell r="H384">
            <v>13421</v>
          </cell>
        </row>
        <row r="385">
          <cell r="C385" t="str">
            <v>TB1255</v>
          </cell>
          <cell r="D385" t="str">
            <v>Collar de derivación a 1/2" para PVC ø 2" (5o mm)</v>
          </cell>
          <cell r="E385" t="str">
            <v>un</v>
          </cell>
          <cell r="F385">
            <v>59028</v>
          </cell>
          <cell r="G385">
            <v>0</v>
          </cell>
          <cell r="H385">
            <v>59028</v>
          </cell>
        </row>
        <row r="386">
          <cell r="C386" t="str">
            <v>TB1260</v>
          </cell>
          <cell r="D386" t="str">
            <v>Collar de derivación a 1/2" para PVC ø 3" (75mm)</v>
          </cell>
          <cell r="E386" t="str">
            <v>un</v>
          </cell>
          <cell r="F386">
            <v>19799</v>
          </cell>
          <cell r="G386">
            <v>0</v>
          </cell>
          <cell r="H386">
            <v>19799</v>
          </cell>
        </row>
        <row r="387">
          <cell r="C387" t="str">
            <v>TB1265</v>
          </cell>
          <cell r="D387" t="str">
            <v>Collar de derivación a 1/2" para PVC ø 4" (100 mm)</v>
          </cell>
          <cell r="E387" t="str">
            <v>un</v>
          </cell>
          <cell r="F387">
            <v>22460</v>
          </cell>
          <cell r="G387">
            <v>0</v>
          </cell>
          <cell r="H387">
            <v>22460</v>
          </cell>
        </row>
        <row r="388">
          <cell r="C388" t="str">
            <v>TB1270</v>
          </cell>
          <cell r="D388" t="str">
            <v>Collar de derivación a 3/4" para PVC ø 2" (5o mm)</v>
          </cell>
          <cell r="E388" t="str">
            <v>un</v>
          </cell>
          <cell r="F388">
            <v>8702</v>
          </cell>
          <cell r="G388">
            <v>0</v>
          </cell>
          <cell r="H388">
            <v>8702</v>
          </cell>
        </row>
        <row r="389">
          <cell r="C389" t="str">
            <v>TB1275</v>
          </cell>
          <cell r="D389" t="str">
            <v>Collar de derivación a 3/4" para PVC ø 3" (75mm)</v>
          </cell>
          <cell r="E389" t="str">
            <v>un</v>
          </cell>
          <cell r="F389">
            <v>17405</v>
          </cell>
          <cell r="G389">
            <v>0</v>
          </cell>
          <cell r="H389">
            <v>17405</v>
          </cell>
        </row>
        <row r="390">
          <cell r="C390" t="str">
            <v>TB1280</v>
          </cell>
          <cell r="D390" t="str">
            <v>Collar de derivación a 3/4" para PVC ø 4" (100 mm)</v>
          </cell>
          <cell r="E390" t="str">
            <v>un</v>
          </cell>
          <cell r="F390">
            <v>21354</v>
          </cell>
          <cell r="G390">
            <v>0</v>
          </cell>
          <cell r="H390">
            <v>21354</v>
          </cell>
        </row>
        <row r="391">
          <cell r="C391" t="str">
            <v>TB1285</v>
          </cell>
          <cell r="D391" t="str">
            <v>Collar de derivación a 1" para PVC ø 3" (75mm)</v>
          </cell>
          <cell r="E391" t="str">
            <v>un</v>
          </cell>
          <cell r="F391">
            <v>32260</v>
          </cell>
          <cell r="G391">
            <v>0</v>
          </cell>
          <cell r="H391">
            <v>32260</v>
          </cell>
        </row>
        <row r="392">
          <cell r="C392" t="str">
            <v>TB1290</v>
          </cell>
          <cell r="D392" t="str">
            <v>Collar de derivación a 1" para PVC ø 4" (100 mm)</v>
          </cell>
          <cell r="E392" t="str">
            <v>un</v>
          </cell>
          <cell r="F392">
            <v>40623</v>
          </cell>
          <cell r="G392">
            <v>0</v>
          </cell>
          <cell r="H392">
            <v>40623</v>
          </cell>
        </row>
        <row r="393">
          <cell r="C393" t="str">
            <v>TB1291</v>
          </cell>
          <cell r="D393" t="str">
            <v>Llave de corte universal de 1/2" (50 mm)</v>
          </cell>
          <cell r="E393" t="str">
            <v>un</v>
          </cell>
          <cell r="F393">
            <v>30000</v>
          </cell>
          <cell r="G393">
            <v>0</v>
          </cell>
          <cell r="H393">
            <v>30000</v>
          </cell>
        </row>
        <row r="394">
          <cell r="C394" t="str">
            <v>TB1295</v>
          </cell>
          <cell r="D394" t="str">
            <v>Tapón soldado PVC-p 13 mm (1/2")</v>
          </cell>
          <cell r="E394" t="str">
            <v>un</v>
          </cell>
          <cell r="F394">
            <v>492</v>
          </cell>
          <cell r="G394">
            <v>0</v>
          </cell>
          <cell r="H394">
            <v>492</v>
          </cell>
        </row>
        <row r="395">
          <cell r="C395" t="str">
            <v>TB1300</v>
          </cell>
          <cell r="D395" t="str">
            <v>Tapón soldado PVC-p 90° 19 mm (3/4")</v>
          </cell>
          <cell r="E395" t="str">
            <v>un</v>
          </cell>
          <cell r="F395">
            <v>761</v>
          </cell>
          <cell r="G395">
            <v>0</v>
          </cell>
          <cell r="H395">
            <v>761</v>
          </cell>
        </row>
        <row r="396">
          <cell r="C396" t="str">
            <v>TB1305</v>
          </cell>
          <cell r="D396" t="str">
            <v>Tapón soldado PVC-p 90° 25 mm (1")</v>
          </cell>
          <cell r="E396" t="str">
            <v>un</v>
          </cell>
          <cell r="F396">
            <v>1275</v>
          </cell>
          <cell r="G396">
            <v>0</v>
          </cell>
          <cell r="H396">
            <v>1275</v>
          </cell>
        </row>
        <row r="397">
          <cell r="C397" t="str">
            <v>TB1310</v>
          </cell>
          <cell r="D397" t="str">
            <v>Tapón soldado PVC-p 90° 38 mm (1 1/2")</v>
          </cell>
          <cell r="E397" t="str">
            <v>un</v>
          </cell>
          <cell r="F397">
            <v>3997</v>
          </cell>
          <cell r="G397">
            <v>0</v>
          </cell>
          <cell r="H397">
            <v>3997</v>
          </cell>
        </row>
        <row r="398">
          <cell r="C398" t="str">
            <v>TB1315</v>
          </cell>
          <cell r="D398" t="str">
            <v>Tapón PVC-p el ø 2" (5o mm)</v>
          </cell>
          <cell r="E398" t="str">
            <v>un</v>
          </cell>
          <cell r="F398">
            <v>6352</v>
          </cell>
          <cell r="G398">
            <v>0</v>
          </cell>
          <cell r="H398">
            <v>6352</v>
          </cell>
        </row>
        <row r="399">
          <cell r="C399" t="str">
            <v>TB1320</v>
          </cell>
          <cell r="D399" t="str">
            <v>Tapón PVC-p el ø 3" (75mm)</v>
          </cell>
          <cell r="E399" t="str">
            <v>un</v>
          </cell>
          <cell r="F399">
            <v>24300</v>
          </cell>
          <cell r="G399">
            <v>0</v>
          </cell>
          <cell r="H399">
            <v>24300</v>
          </cell>
        </row>
        <row r="400">
          <cell r="C400" t="str">
            <v>TB1325</v>
          </cell>
          <cell r="D400" t="str">
            <v>Tapón PVC-p el ø 4" (100 mm)</v>
          </cell>
          <cell r="E400" t="str">
            <v>un</v>
          </cell>
          <cell r="F400">
            <v>44153</v>
          </cell>
          <cell r="G400">
            <v>0</v>
          </cell>
          <cell r="H400">
            <v>44153</v>
          </cell>
        </row>
        <row r="401">
          <cell r="C401" t="str">
            <v>TB1330</v>
          </cell>
          <cell r="D401" t="str">
            <v>Tee PVC-p 13 mm (1/2")</v>
          </cell>
          <cell r="E401" t="str">
            <v>un</v>
          </cell>
          <cell r="F401">
            <v>1136</v>
          </cell>
          <cell r="G401">
            <v>0</v>
          </cell>
          <cell r="H401">
            <v>1136</v>
          </cell>
        </row>
        <row r="402">
          <cell r="C402" t="str">
            <v>TB1335</v>
          </cell>
          <cell r="D402" t="str">
            <v>Tee PVC-p 19 mm (3/4")</v>
          </cell>
          <cell r="E402" t="str">
            <v>un</v>
          </cell>
          <cell r="F402">
            <v>1748</v>
          </cell>
          <cell r="G402">
            <v>0</v>
          </cell>
          <cell r="H402">
            <v>1748</v>
          </cell>
        </row>
        <row r="403">
          <cell r="C403" t="str">
            <v>TB1340</v>
          </cell>
          <cell r="D403" t="str">
            <v>Tee PVC-p 25 mm (1")</v>
          </cell>
          <cell r="E403" t="str">
            <v>un</v>
          </cell>
          <cell r="F403">
            <v>3400</v>
          </cell>
          <cell r="G403">
            <v>0</v>
          </cell>
          <cell r="H403">
            <v>3400</v>
          </cell>
        </row>
        <row r="404">
          <cell r="C404" t="str">
            <v>TB1345</v>
          </cell>
          <cell r="D404" t="str">
            <v>Tee PVC-p 38 mm (1 1/2")</v>
          </cell>
          <cell r="E404" t="str">
            <v>un</v>
          </cell>
          <cell r="F404">
            <v>9829</v>
          </cell>
          <cell r="G404">
            <v>0</v>
          </cell>
          <cell r="H404">
            <v>9829</v>
          </cell>
        </row>
        <row r="405">
          <cell r="C405" t="str">
            <v>TB1350</v>
          </cell>
          <cell r="D405" t="str">
            <v>Tee PVC-p 50 mm (2")</v>
          </cell>
          <cell r="E405" t="str">
            <v>un</v>
          </cell>
          <cell r="F405">
            <v>15651</v>
          </cell>
          <cell r="G405">
            <v>0</v>
          </cell>
          <cell r="H405">
            <v>15651</v>
          </cell>
        </row>
        <row r="406">
          <cell r="C406" t="str">
            <v>TB1355</v>
          </cell>
          <cell r="D406" t="str">
            <v>Tee PVC-p 63 mm (2 1/2")</v>
          </cell>
          <cell r="E406" t="str">
            <v>un</v>
          </cell>
          <cell r="F406">
            <v>37124</v>
          </cell>
          <cell r="G406">
            <v>0</v>
          </cell>
          <cell r="H406">
            <v>37124</v>
          </cell>
        </row>
        <row r="407">
          <cell r="C407" t="str">
            <v>TB1360</v>
          </cell>
          <cell r="D407" t="str">
            <v>Tee PVC-p 75 mm (3")</v>
          </cell>
          <cell r="E407" t="str">
            <v>un</v>
          </cell>
          <cell r="F407">
            <v>59024</v>
          </cell>
          <cell r="G407">
            <v>0</v>
          </cell>
          <cell r="H407">
            <v>59024</v>
          </cell>
        </row>
        <row r="408">
          <cell r="C408" t="str">
            <v>TB1362</v>
          </cell>
          <cell r="D408" t="str">
            <v>Tubería PVC-p rde-9 1/2" (13mm)</v>
          </cell>
          <cell r="E408" t="str">
            <v>m</v>
          </cell>
          <cell r="F408">
            <v>5205</v>
          </cell>
          <cell r="G408">
            <v>0</v>
          </cell>
          <cell r="H408">
            <v>5205</v>
          </cell>
        </row>
        <row r="409">
          <cell r="C409" t="str">
            <v>TB1365</v>
          </cell>
          <cell r="D409" t="str">
            <v>Tubería PVC-p rde-13.5 1/2" (13mm)</v>
          </cell>
          <cell r="E409" t="str">
            <v>m</v>
          </cell>
          <cell r="F409">
            <v>3713</v>
          </cell>
          <cell r="G409">
            <v>0</v>
          </cell>
          <cell r="H409">
            <v>3713</v>
          </cell>
        </row>
        <row r="410">
          <cell r="C410" t="str">
            <v>TB1370</v>
          </cell>
          <cell r="D410" t="str">
            <v>Tubería PVC-p rde-21 3/4" (19mm)</v>
          </cell>
          <cell r="E410" t="str">
            <v>m</v>
          </cell>
          <cell r="F410">
            <v>3553</v>
          </cell>
          <cell r="G410">
            <v>0</v>
          </cell>
          <cell r="H410">
            <v>3553</v>
          </cell>
        </row>
        <row r="411">
          <cell r="C411" t="str">
            <v>TB1375</v>
          </cell>
          <cell r="D411" t="str">
            <v>Tubería PVC-p rde-21 1" (25mm)</v>
          </cell>
          <cell r="E411" t="str">
            <v>m</v>
          </cell>
          <cell r="F411">
            <v>4986</v>
          </cell>
          <cell r="G411">
            <v>0</v>
          </cell>
          <cell r="H411">
            <v>4986</v>
          </cell>
        </row>
        <row r="412">
          <cell r="C412" t="str">
            <v>TB1380</v>
          </cell>
          <cell r="D412" t="str">
            <v>Tubería PVC-p rde-21 1-1/2" (39mm)</v>
          </cell>
          <cell r="E412" t="str">
            <v>m</v>
          </cell>
          <cell r="F412">
            <v>11728</v>
          </cell>
          <cell r="G412">
            <v>0</v>
          </cell>
          <cell r="H412">
            <v>11728</v>
          </cell>
        </row>
        <row r="413">
          <cell r="C413" t="str">
            <v>TB1385</v>
          </cell>
          <cell r="D413" t="str">
            <v>Tubería PVC-p rde-21 2'' 50mm</v>
          </cell>
          <cell r="E413" t="str">
            <v>m</v>
          </cell>
          <cell r="F413">
            <v>17986</v>
          </cell>
          <cell r="G413">
            <v>0</v>
          </cell>
          <cell r="H413">
            <v>17986</v>
          </cell>
        </row>
        <row r="414">
          <cell r="C414" t="str">
            <v>TB1390</v>
          </cell>
          <cell r="D414" t="str">
            <v>Tubería PVC-p rde-21 2.5'' 63mm</v>
          </cell>
          <cell r="E414" t="str">
            <v>m</v>
          </cell>
          <cell r="F414">
            <v>29149</v>
          </cell>
          <cell r="G414">
            <v>0</v>
          </cell>
          <cell r="H414">
            <v>29149</v>
          </cell>
        </row>
        <row r="415">
          <cell r="C415" t="str">
            <v>TB1395</v>
          </cell>
          <cell r="D415" t="str">
            <v>Tubería PVC-p rde-21 3'' 75mm</v>
          </cell>
          <cell r="E415" t="str">
            <v>m</v>
          </cell>
          <cell r="F415">
            <v>52394</v>
          </cell>
          <cell r="G415">
            <v>0</v>
          </cell>
          <cell r="H415">
            <v>52394</v>
          </cell>
        </row>
        <row r="416">
          <cell r="C416" t="str">
            <v>TB1400</v>
          </cell>
          <cell r="D416" t="str">
            <v>Unión acople universal ø 2" (57 mm a 70mm)</v>
          </cell>
          <cell r="E416" t="str">
            <v>un</v>
          </cell>
          <cell r="F416">
            <v>39274</v>
          </cell>
          <cell r="G416">
            <v>0</v>
          </cell>
          <cell r="H416">
            <v>39274</v>
          </cell>
        </row>
        <row r="417">
          <cell r="C417" t="str">
            <v>TB1405</v>
          </cell>
          <cell r="D417" t="str">
            <v>Unión acople universal ø 3" aluminio bomba (85mm a 103mm)</v>
          </cell>
          <cell r="E417" t="str">
            <v>un</v>
          </cell>
          <cell r="F417">
            <v>108900</v>
          </cell>
          <cell r="G417">
            <v>0</v>
          </cell>
          <cell r="H417">
            <v>108900</v>
          </cell>
        </row>
        <row r="418">
          <cell r="C418" t="str">
            <v>TB1410</v>
          </cell>
          <cell r="D418" t="str">
            <v>Unión acople universal ø 4" (110mm a 128mm)</v>
          </cell>
          <cell r="E418" t="str">
            <v>un</v>
          </cell>
          <cell r="F418">
            <v>78880</v>
          </cell>
          <cell r="G418">
            <v>0</v>
          </cell>
          <cell r="H418">
            <v>78880</v>
          </cell>
        </row>
        <row r="419">
          <cell r="C419" t="str">
            <v>TB1415</v>
          </cell>
          <cell r="D419" t="str">
            <v>Unión PVC-p 13 mm (1/2")</v>
          </cell>
          <cell r="E419" t="str">
            <v>un</v>
          </cell>
          <cell r="F419">
            <v>551</v>
          </cell>
          <cell r="G419">
            <v>0</v>
          </cell>
          <cell r="H419">
            <v>551</v>
          </cell>
        </row>
        <row r="420">
          <cell r="C420" t="str">
            <v>TB1420</v>
          </cell>
          <cell r="D420" t="str">
            <v>Unión PVC-p 19 mm (3/4")</v>
          </cell>
          <cell r="E420" t="str">
            <v>un</v>
          </cell>
          <cell r="F420">
            <v>672</v>
          </cell>
          <cell r="G420">
            <v>0</v>
          </cell>
          <cell r="H420">
            <v>672</v>
          </cell>
        </row>
        <row r="421">
          <cell r="C421" t="str">
            <v>TB1425</v>
          </cell>
          <cell r="D421" t="str">
            <v>Unión PVC-p 25 mm (1")</v>
          </cell>
          <cell r="E421" t="str">
            <v>un</v>
          </cell>
          <cell r="F421">
            <v>1300</v>
          </cell>
          <cell r="G421">
            <v>0</v>
          </cell>
          <cell r="H421">
            <v>1300</v>
          </cell>
        </row>
        <row r="422">
          <cell r="C422" t="str">
            <v>TB1430</v>
          </cell>
          <cell r="D422" t="str">
            <v>Unión PVC-p 38 mm (1 1/2")</v>
          </cell>
          <cell r="E422" t="str">
            <v>un</v>
          </cell>
          <cell r="F422">
            <v>3230</v>
          </cell>
          <cell r="G422">
            <v>0</v>
          </cell>
          <cell r="H422">
            <v>3230</v>
          </cell>
        </row>
        <row r="423">
          <cell r="C423" t="str">
            <v>TB1435</v>
          </cell>
          <cell r="D423" t="str">
            <v>Unión PVC-p 50 mm (2")</v>
          </cell>
          <cell r="E423" t="str">
            <v>un</v>
          </cell>
          <cell r="F423">
            <v>5200</v>
          </cell>
          <cell r="G423">
            <v>0</v>
          </cell>
          <cell r="H423">
            <v>5200</v>
          </cell>
        </row>
        <row r="424">
          <cell r="C424" t="str">
            <v>TB1436</v>
          </cell>
          <cell r="D424" t="str">
            <v>Bacterias para pozo séptico (Vol= 1 galón)</v>
          </cell>
          <cell r="E424" t="str">
            <v>gl</v>
          </cell>
          <cell r="F424">
            <v>75000</v>
          </cell>
          <cell r="G424">
            <v>0</v>
          </cell>
          <cell r="H424">
            <v>75000</v>
          </cell>
        </row>
        <row r="425">
          <cell r="C425" t="str">
            <v>TB2000</v>
          </cell>
          <cell r="D425" t="str">
            <v>TUBERÍA ALCANTARILLADO - TIPO NOVAFOR - PVCS - ACCESORIOS</v>
          </cell>
        </row>
        <row r="426">
          <cell r="C426" t="str">
            <v>TB2110</v>
          </cell>
          <cell r="D426" t="str">
            <v>Abrazadera ti 2" (50 mm)</v>
          </cell>
          <cell r="E426" t="str">
            <v>un</v>
          </cell>
          <cell r="F426">
            <v>2900</v>
          </cell>
          <cell r="G426">
            <v>0</v>
          </cell>
          <cell r="H426">
            <v>2900</v>
          </cell>
        </row>
        <row r="427">
          <cell r="C427" t="str">
            <v>TB2115</v>
          </cell>
          <cell r="D427" t="str">
            <v>Abrazadera ti 3" (75 mm)</v>
          </cell>
          <cell r="E427" t="str">
            <v>un</v>
          </cell>
          <cell r="F427">
            <v>3500</v>
          </cell>
          <cell r="G427">
            <v>0</v>
          </cell>
          <cell r="H427">
            <v>3500</v>
          </cell>
        </row>
        <row r="428">
          <cell r="C428" t="str">
            <v>TB2120</v>
          </cell>
          <cell r="D428" t="str">
            <v>Adaptador de limpieza PVCs 2" (50 mm)</v>
          </cell>
          <cell r="E428" t="str">
            <v>un</v>
          </cell>
          <cell r="F428">
            <v>7158</v>
          </cell>
          <cell r="G428">
            <v>0</v>
          </cell>
          <cell r="H428">
            <v>7158</v>
          </cell>
        </row>
        <row r="429">
          <cell r="C429" t="str">
            <v>TB2125</v>
          </cell>
          <cell r="D429" t="str">
            <v>Adaptador de limpieza PVCs 3" (75 mm)</v>
          </cell>
          <cell r="E429" t="str">
            <v>un</v>
          </cell>
          <cell r="F429">
            <v>15397</v>
          </cell>
          <cell r="G429">
            <v>0</v>
          </cell>
          <cell r="H429">
            <v>15397</v>
          </cell>
        </row>
        <row r="430">
          <cell r="C430" t="str">
            <v>TB2130</v>
          </cell>
          <cell r="D430" t="str">
            <v>Adaptador de limpieza PVCs 4" (100 mm)</v>
          </cell>
          <cell r="E430" t="str">
            <v>un</v>
          </cell>
          <cell r="F430">
            <v>22683</v>
          </cell>
          <cell r="G430">
            <v>0</v>
          </cell>
          <cell r="H430">
            <v>22683</v>
          </cell>
        </row>
        <row r="431">
          <cell r="C431" t="str">
            <v>TB2135</v>
          </cell>
          <cell r="D431" t="str">
            <v>Adaptador de limpieza PVCs 6" (150 mm)</v>
          </cell>
          <cell r="E431" t="str">
            <v>un</v>
          </cell>
          <cell r="F431">
            <v>59583</v>
          </cell>
          <cell r="G431">
            <v>0</v>
          </cell>
          <cell r="H431">
            <v>59583</v>
          </cell>
        </row>
        <row r="432">
          <cell r="C432" t="str">
            <v>TB2139</v>
          </cell>
          <cell r="D432" t="str">
            <v xml:space="preserve">Buje soldado PVC-S de 2 X 1 1/2" </v>
          </cell>
          <cell r="E432" t="str">
            <v>un</v>
          </cell>
          <cell r="F432">
            <v>3469</v>
          </cell>
          <cell r="G432">
            <v>0</v>
          </cell>
          <cell r="H432">
            <v>3469</v>
          </cell>
        </row>
        <row r="433">
          <cell r="C433" t="str">
            <v>TB2140</v>
          </cell>
          <cell r="D433" t="str">
            <v>Buje soldado PVCs 4"x2"</v>
          </cell>
          <cell r="E433" t="str">
            <v>un</v>
          </cell>
          <cell r="F433">
            <v>13267</v>
          </cell>
          <cell r="G433">
            <v>0</v>
          </cell>
          <cell r="H433">
            <v>13267</v>
          </cell>
        </row>
        <row r="434">
          <cell r="C434" t="str">
            <v>TB2145</v>
          </cell>
          <cell r="D434" t="str">
            <v>Codo PVCs 22.5° -1/16 CxC 2" (50 mm)</v>
          </cell>
          <cell r="E434" t="str">
            <v>un</v>
          </cell>
          <cell r="F434">
            <v>4000</v>
          </cell>
          <cell r="G434">
            <v>0</v>
          </cell>
          <cell r="H434">
            <v>4000</v>
          </cell>
        </row>
        <row r="435">
          <cell r="C435" t="str">
            <v>TB2150</v>
          </cell>
          <cell r="D435" t="str">
            <v>Codo PVCs 22.5° -1/16 CxC 3" (75 mm)</v>
          </cell>
          <cell r="E435" t="str">
            <v>un</v>
          </cell>
          <cell r="F435">
            <v>9200</v>
          </cell>
          <cell r="G435">
            <v>0</v>
          </cell>
          <cell r="H435">
            <v>9200</v>
          </cell>
        </row>
        <row r="436">
          <cell r="C436" t="str">
            <v>TB2155</v>
          </cell>
          <cell r="D436" t="str">
            <v>Codo PVCs 22.5° -1/16 CxC 4" (100 mm)</v>
          </cell>
          <cell r="E436" t="str">
            <v>un</v>
          </cell>
          <cell r="F436">
            <v>14915</v>
          </cell>
          <cell r="G436">
            <v>0</v>
          </cell>
          <cell r="H436">
            <v>14915</v>
          </cell>
        </row>
        <row r="437">
          <cell r="C437" t="str">
            <v>TB2160</v>
          </cell>
          <cell r="D437" t="str">
            <v>Codo PVCs 22.5° -1/16 CxC 6" (150 mm)</v>
          </cell>
          <cell r="E437" t="str">
            <v>un</v>
          </cell>
          <cell r="F437">
            <v>144661</v>
          </cell>
          <cell r="G437">
            <v>0</v>
          </cell>
          <cell r="H437">
            <v>144661</v>
          </cell>
        </row>
        <row r="438">
          <cell r="C438" t="str">
            <v>TB2165</v>
          </cell>
          <cell r="D438" t="str">
            <v>Codo PVCs 45° -1/8 CxC 1 1/2" (39 mm)</v>
          </cell>
          <cell r="E438" t="str">
            <v>un</v>
          </cell>
          <cell r="F438">
            <v>3379</v>
          </cell>
          <cell r="G438">
            <v>0</v>
          </cell>
          <cell r="H438">
            <v>3379</v>
          </cell>
        </row>
        <row r="439">
          <cell r="C439" t="str">
            <v>TB2170</v>
          </cell>
          <cell r="D439" t="str">
            <v>Codo PVCs 45° -1/8 CxC 2" (50 mm)</v>
          </cell>
          <cell r="E439" t="str">
            <v>un</v>
          </cell>
          <cell r="F439">
            <v>5308</v>
          </cell>
          <cell r="G439">
            <v>0</v>
          </cell>
          <cell r="H439">
            <v>5308</v>
          </cell>
        </row>
        <row r="440">
          <cell r="C440" t="str">
            <v>TB2175</v>
          </cell>
          <cell r="D440" t="str">
            <v>Codo PVCs 45° -1/8 CxC 3" (75 mm)</v>
          </cell>
          <cell r="E440" t="str">
            <v>un</v>
          </cell>
          <cell r="F440">
            <v>11408</v>
          </cell>
          <cell r="G440">
            <v>0</v>
          </cell>
          <cell r="H440">
            <v>11408</v>
          </cell>
        </row>
        <row r="441">
          <cell r="C441" t="str">
            <v>TB2180</v>
          </cell>
          <cell r="D441" t="str">
            <v>Codo PVCs 45° -1/8 CxC 4" (100 mm)</v>
          </cell>
          <cell r="E441" t="str">
            <v>un</v>
          </cell>
          <cell r="F441">
            <v>20092</v>
          </cell>
          <cell r="G441">
            <v>0</v>
          </cell>
          <cell r="H441">
            <v>20092</v>
          </cell>
        </row>
        <row r="442">
          <cell r="C442" t="str">
            <v>TB2185</v>
          </cell>
          <cell r="D442" t="str">
            <v>Codo PVCs 45° -1/8 CxC 6" (150 mm)</v>
          </cell>
          <cell r="E442" t="str">
            <v>un</v>
          </cell>
          <cell r="F442">
            <v>56424</v>
          </cell>
          <cell r="G442">
            <v>0</v>
          </cell>
          <cell r="H442">
            <v>56424</v>
          </cell>
        </row>
        <row r="443">
          <cell r="C443" t="str">
            <v>TB2190</v>
          </cell>
          <cell r="D443" t="str">
            <v>Codo PVCs 45° -1/8 CxE 1 1/2" (39 mm)</v>
          </cell>
          <cell r="E443" t="str">
            <v>un</v>
          </cell>
          <cell r="F443">
            <v>3379</v>
          </cell>
          <cell r="G443">
            <v>0</v>
          </cell>
          <cell r="H443">
            <v>3379</v>
          </cell>
        </row>
        <row r="444">
          <cell r="C444" t="str">
            <v>TB2195</v>
          </cell>
          <cell r="D444" t="str">
            <v>Codo PVCs 45° -1/8 CxE 2" (50 mm)</v>
          </cell>
          <cell r="E444" t="str">
            <v>un</v>
          </cell>
          <cell r="F444">
            <v>4100</v>
          </cell>
          <cell r="G444">
            <v>0</v>
          </cell>
          <cell r="H444">
            <v>4100</v>
          </cell>
        </row>
        <row r="445">
          <cell r="C445" t="str">
            <v>TB2200</v>
          </cell>
          <cell r="D445" t="str">
            <v>Codo PVCs 45° -1/8 CxE 3" (75 mm)</v>
          </cell>
          <cell r="E445" t="str">
            <v>un</v>
          </cell>
          <cell r="F445">
            <v>8810</v>
          </cell>
          <cell r="G445">
            <v>0</v>
          </cell>
          <cell r="H445">
            <v>8810</v>
          </cell>
        </row>
        <row r="446">
          <cell r="C446" t="str">
            <v>TB2205</v>
          </cell>
          <cell r="D446" t="str">
            <v>Codo PVCs 45° -1/8 CxE 4" (100 mm)</v>
          </cell>
          <cell r="E446" t="str">
            <v>un</v>
          </cell>
          <cell r="F446">
            <v>17375</v>
          </cell>
          <cell r="G446">
            <v>0</v>
          </cell>
          <cell r="H446">
            <v>17375</v>
          </cell>
        </row>
        <row r="447">
          <cell r="C447" t="str">
            <v>TB2210</v>
          </cell>
          <cell r="D447" t="str">
            <v>Codo PVCs 45° -1/8 CxE 6" (150 mm)</v>
          </cell>
          <cell r="E447" t="str">
            <v>un</v>
          </cell>
          <cell r="F447">
            <v>56424</v>
          </cell>
          <cell r="G447">
            <v>0</v>
          </cell>
          <cell r="H447">
            <v>56424</v>
          </cell>
        </row>
        <row r="448">
          <cell r="C448" t="str">
            <v>TB2215</v>
          </cell>
          <cell r="D448" t="str">
            <v>Codo PVCs 90° -1/4 CxC 1 1/2" (39 mm)</v>
          </cell>
          <cell r="E448" t="str">
            <v>un</v>
          </cell>
          <cell r="F448">
            <v>3400</v>
          </cell>
          <cell r="G448">
            <v>0</v>
          </cell>
          <cell r="H448">
            <v>3400</v>
          </cell>
        </row>
        <row r="449">
          <cell r="C449" t="str">
            <v>TB2220</v>
          </cell>
          <cell r="D449" t="str">
            <v>Codo PVCs 90° -1/4 CxC 2" (50 mm)</v>
          </cell>
          <cell r="E449" t="str">
            <v>un</v>
          </cell>
          <cell r="F449">
            <v>4434</v>
          </cell>
          <cell r="G449">
            <v>0</v>
          </cell>
          <cell r="H449">
            <v>4434</v>
          </cell>
        </row>
        <row r="450">
          <cell r="C450" t="str">
            <v>TB2225</v>
          </cell>
          <cell r="D450" t="str">
            <v>Codo PVCs 90° -1/4 CxC 3" (75 mm)</v>
          </cell>
          <cell r="E450" t="str">
            <v>un</v>
          </cell>
          <cell r="F450">
            <v>10270</v>
          </cell>
          <cell r="G450">
            <v>0</v>
          </cell>
          <cell r="H450">
            <v>10270</v>
          </cell>
        </row>
        <row r="451">
          <cell r="C451" t="str">
            <v>TB2230</v>
          </cell>
          <cell r="D451" t="str">
            <v>Codo PVCs 90° -1/4 CxC 4" (100 mm)</v>
          </cell>
          <cell r="E451" t="str">
            <v>un</v>
          </cell>
          <cell r="F451">
            <v>17859</v>
          </cell>
          <cell r="G451">
            <v>0</v>
          </cell>
          <cell r="H451">
            <v>17859</v>
          </cell>
        </row>
        <row r="452">
          <cell r="C452" t="str">
            <v>TB2235</v>
          </cell>
          <cell r="D452" t="str">
            <v>Codo PVCs 90° -1/4 CxC 6" (150 mm)</v>
          </cell>
          <cell r="E452" t="str">
            <v>un</v>
          </cell>
          <cell r="F452">
            <v>116739</v>
          </cell>
          <cell r="G452">
            <v>0</v>
          </cell>
          <cell r="H452">
            <v>116739</v>
          </cell>
        </row>
        <row r="453">
          <cell r="C453" t="str">
            <v>TB2240</v>
          </cell>
          <cell r="D453" t="str">
            <v>Codo PVCs 90° -1/4 CxE 1 1/2" (39 mm)</v>
          </cell>
          <cell r="E453" t="str">
            <v>un</v>
          </cell>
          <cell r="F453">
            <v>3569</v>
          </cell>
          <cell r="G453">
            <v>0</v>
          </cell>
          <cell r="H453">
            <v>3569</v>
          </cell>
        </row>
        <row r="454">
          <cell r="C454" t="str">
            <v>TB2245</v>
          </cell>
          <cell r="D454" t="str">
            <v>Codo PVCs 90° -1/4 CxE 2" (50 mm)</v>
          </cell>
          <cell r="E454" t="str">
            <v>un</v>
          </cell>
          <cell r="F454">
            <v>4224</v>
          </cell>
          <cell r="G454">
            <v>0</v>
          </cell>
          <cell r="H454">
            <v>4224</v>
          </cell>
        </row>
        <row r="455">
          <cell r="C455" t="str">
            <v>TB2250</v>
          </cell>
          <cell r="D455" t="str">
            <v>Codo PVCs 90° -1/4 CxE 3" (75 mm)</v>
          </cell>
          <cell r="E455" t="str">
            <v>un</v>
          </cell>
          <cell r="F455">
            <v>9182</v>
          </cell>
          <cell r="G455">
            <v>0</v>
          </cell>
          <cell r="H455">
            <v>9182</v>
          </cell>
        </row>
        <row r="456">
          <cell r="C456" t="str">
            <v>TB2255</v>
          </cell>
          <cell r="D456" t="str">
            <v>Codo PVCs 90° -1/4 CxE 4" (100 mm)</v>
          </cell>
          <cell r="E456" t="str">
            <v>un</v>
          </cell>
          <cell r="F456">
            <v>16848</v>
          </cell>
          <cell r="G456">
            <v>0</v>
          </cell>
          <cell r="H456">
            <v>16848</v>
          </cell>
        </row>
        <row r="457">
          <cell r="C457" t="str">
            <v>TB2260</v>
          </cell>
          <cell r="D457" t="str">
            <v>Codo PVCs 90° -1/4 CxE 6" (150 mm)</v>
          </cell>
          <cell r="E457" t="str">
            <v>un</v>
          </cell>
          <cell r="F457">
            <v>116739</v>
          </cell>
          <cell r="G457">
            <v>0</v>
          </cell>
          <cell r="H457">
            <v>116739</v>
          </cell>
        </row>
        <row r="458">
          <cell r="C458" t="str">
            <v>TB2265</v>
          </cell>
          <cell r="D458" t="str">
            <v xml:space="preserve">Kit Silla Yee 160x110 mm </v>
          </cell>
          <cell r="E458" t="str">
            <v>un</v>
          </cell>
          <cell r="F458">
            <v>125442</v>
          </cell>
          <cell r="G458">
            <v>0</v>
          </cell>
          <cell r="H458">
            <v>125442</v>
          </cell>
        </row>
        <row r="459">
          <cell r="C459" t="str">
            <v>TB2270</v>
          </cell>
          <cell r="D459" t="str">
            <v>Kit Silla Yee 200 x110 mm</v>
          </cell>
          <cell r="E459" t="str">
            <v>un</v>
          </cell>
          <cell r="F459">
            <v>144994</v>
          </cell>
          <cell r="G459">
            <v>0</v>
          </cell>
          <cell r="H459">
            <v>144994</v>
          </cell>
        </row>
        <row r="460">
          <cell r="C460" t="str">
            <v>TB2275</v>
          </cell>
          <cell r="D460" t="str">
            <v>Kit Silla Yee 200 x160 mm</v>
          </cell>
          <cell r="E460" t="str">
            <v>un</v>
          </cell>
          <cell r="F460">
            <v>144994</v>
          </cell>
          <cell r="G460">
            <v>0</v>
          </cell>
          <cell r="H460">
            <v>144994</v>
          </cell>
        </row>
        <row r="461">
          <cell r="C461" t="str">
            <v>TB2280</v>
          </cell>
          <cell r="D461" t="str">
            <v>Kit Silla Yee 250x110 mm</v>
          </cell>
          <cell r="E461" t="str">
            <v>un</v>
          </cell>
          <cell r="F461">
            <v>163913</v>
          </cell>
          <cell r="G461">
            <v>0</v>
          </cell>
          <cell r="H461">
            <v>163913</v>
          </cell>
        </row>
        <row r="462">
          <cell r="C462" t="str">
            <v>TB2285</v>
          </cell>
          <cell r="D462" t="str">
            <v>Kit Silla Yee 250x160 mm</v>
          </cell>
          <cell r="E462" t="str">
            <v>un</v>
          </cell>
          <cell r="F462">
            <v>163913</v>
          </cell>
          <cell r="G462">
            <v>0</v>
          </cell>
          <cell r="H462">
            <v>163913</v>
          </cell>
        </row>
        <row r="463">
          <cell r="C463" t="str">
            <v>TB2290</v>
          </cell>
          <cell r="D463" t="str">
            <v>Kit Silla Yee 315x110 mm</v>
          </cell>
          <cell r="E463" t="str">
            <v>un</v>
          </cell>
          <cell r="F463">
            <v>246464</v>
          </cell>
          <cell r="G463">
            <v>0</v>
          </cell>
          <cell r="H463">
            <v>246464</v>
          </cell>
        </row>
        <row r="465">
          <cell r="C465" t="str">
            <v>TB2295</v>
          </cell>
          <cell r="D465" t="str">
            <v>Kit Silla Yee 315x160 mm</v>
          </cell>
          <cell r="E465" t="str">
            <v>un</v>
          </cell>
          <cell r="F465">
            <v>246464</v>
          </cell>
          <cell r="G465">
            <v>0</v>
          </cell>
          <cell r="H465">
            <v>246464</v>
          </cell>
        </row>
        <row r="466">
          <cell r="C466" t="str">
            <v>TB2296</v>
          </cell>
          <cell r="D466" t="str">
            <v>Roseton</v>
          </cell>
          <cell r="E466" t="str">
            <v>un</v>
          </cell>
          <cell r="F466">
            <v>1500</v>
          </cell>
          <cell r="G466">
            <v>0</v>
          </cell>
          <cell r="H466">
            <v>1500</v>
          </cell>
        </row>
        <row r="467">
          <cell r="C467" t="str">
            <v>TB2300</v>
          </cell>
          <cell r="D467" t="str">
            <v>Sifón con tapón PVCs 1-1/2" (39 mm)</v>
          </cell>
          <cell r="E467" t="str">
            <v>un</v>
          </cell>
          <cell r="F467">
            <v>5999</v>
          </cell>
          <cell r="G467">
            <v>0</v>
          </cell>
          <cell r="H467">
            <v>5999</v>
          </cell>
        </row>
        <row r="468">
          <cell r="C468" t="str">
            <v>TB2305</v>
          </cell>
          <cell r="D468" t="str">
            <v>Sifón PVCs 2" (50 mm) sin registro</v>
          </cell>
          <cell r="E468" t="str">
            <v>un</v>
          </cell>
          <cell r="F468">
            <v>7338</v>
          </cell>
          <cell r="G468">
            <v>0</v>
          </cell>
          <cell r="H468">
            <v>7338</v>
          </cell>
        </row>
        <row r="469">
          <cell r="C469" t="str">
            <v>TB2310</v>
          </cell>
          <cell r="D469" t="str">
            <v>Tapón de prueba PVCs ø 2" (5o mm)</v>
          </cell>
          <cell r="E469" t="str">
            <v>un</v>
          </cell>
          <cell r="F469">
            <v>1641</v>
          </cell>
          <cell r="G469">
            <v>0</v>
          </cell>
          <cell r="H469">
            <v>1641</v>
          </cell>
        </row>
        <row r="470">
          <cell r="C470" t="str">
            <v>TB2315</v>
          </cell>
          <cell r="D470" t="str">
            <v>Tapón de prueba PVCs ø 3" (75mm)</v>
          </cell>
          <cell r="E470" t="str">
            <v>un</v>
          </cell>
          <cell r="F470">
            <v>2084</v>
          </cell>
          <cell r="G470">
            <v>0</v>
          </cell>
          <cell r="H470">
            <v>2084</v>
          </cell>
        </row>
        <row r="471">
          <cell r="C471" t="str">
            <v>TB2320</v>
          </cell>
          <cell r="D471" t="str">
            <v>Tapón de prueba PVCs ø 4" (100 mm)</v>
          </cell>
          <cell r="E471" t="str">
            <v>un</v>
          </cell>
          <cell r="F471">
            <v>4136</v>
          </cell>
          <cell r="G471">
            <v>0</v>
          </cell>
          <cell r="H471">
            <v>4136</v>
          </cell>
        </row>
        <row r="472">
          <cell r="C472" t="str">
            <v>TB2325</v>
          </cell>
          <cell r="D472" t="str">
            <v>Tee PVCs 1-1/2" (39 mm)</v>
          </cell>
          <cell r="E472" t="str">
            <v>un</v>
          </cell>
          <cell r="F472">
            <v>6095</v>
          </cell>
          <cell r="G472">
            <v>0</v>
          </cell>
          <cell r="H472">
            <v>6095</v>
          </cell>
        </row>
        <row r="473">
          <cell r="C473" t="str">
            <v>TB2330</v>
          </cell>
          <cell r="D473" t="str">
            <v>Tee PVCs 2" (50 mm)</v>
          </cell>
          <cell r="E473" t="str">
            <v>un</v>
          </cell>
          <cell r="F473">
            <v>8000</v>
          </cell>
          <cell r="G473">
            <v>0</v>
          </cell>
          <cell r="H473">
            <v>8000</v>
          </cell>
        </row>
        <row r="474">
          <cell r="C474" t="str">
            <v>TB2335</v>
          </cell>
          <cell r="D474" t="str">
            <v>Tee PVCs 3" (75 mm)</v>
          </cell>
          <cell r="E474" t="str">
            <v>un</v>
          </cell>
          <cell r="F474">
            <v>10000</v>
          </cell>
          <cell r="G474">
            <v>0</v>
          </cell>
          <cell r="H474">
            <v>10000</v>
          </cell>
        </row>
        <row r="475">
          <cell r="C475" t="str">
            <v>TB2340</v>
          </cell>
          <cell r="D475" t="str">
            <v>Tee PVCs 4" (100 mm)</v>
          </cell>
          <cell r="E475" t="str">
            <v>un</v>
          </cell>
          <cell r="F475">
            <v>20107</v>
          </cell>
          <cell r="G475">
            <v>0</v>
          </cell>
          <cell r="H475">
            <v>20107</v>
          </cell>
        </row>
        <row r="476">
          <cell r="C476" t="str">
            <v>TB2345</v>
          </cell>
          <cell r="D476" t="str">
            <v>Tee PVCs 6" (150 mm)</v>
          </cell>
          <cell r="E476" t="str">
            <v>un</v>
          </cell>
          <cell r="F476">
            <v>165880</v>
          </cell>
          <cell r="G476">
            <v>0</v>
          </cell>
          <cell r="H476">
            <v>165880</v>
          </cell>
        </row>
        <row r="477">
          <cell r="C477" t="str">
            <v>TB2350</v>
          </cell>
          <cell r="D477" t="str">
            <v>Tee PVCs reducida 2"x1.1/2"</v>
          </cell>
          <cell r="E477" t="str">
            <v>un</v>
          </cell>
          <cell r="F477">
            <v>6703</v>
          </cell>
          <cell r="G477">
            <v>0</v>
          </cell>
          <cell r="H477">
            <v>6703</v>
          </cell>
        </row>
        <row r="478">
          <cell r="C478" t="str">
            <v>TB2355</v>
          </cell>
          <cell r="D478" t="str">
            <v>Tee PVCs reducida 3"x2"</v>
          </cell>
          <cell r="E478" t="str">
            <v>un</v>
          </cell>
          <cell r="F478">
            <v>16831</v>
          </cell>
          <cell r="G478">
            <v>0</v>
          </cell>
          <cell r="H478">
            <v>16831</v>
          </cell>
        </row>
        <row r="479">
          <cell r="C479" t="str">
            <v>TB2360</v>
          </cell>
          <cell r="D479" t="str">
            <v>Tee PVCs reducida 4"x2"</v>
          </cell>
          <cell r="E479" t="str">
            <v>un</v>
          </cell>
          <cell r="F479">
            <v>29090</v>
          </cell>
          <cell r="G479">
            <v>0</v>
          </cell>
          <cell r="H479">
            <v>29090</v>
          </cell>
        </row>
        <row r="480">
          <cell r="C480" t="str">
            <v>TB1362</v>
          </cell>
          <cell r="D480" t="str">
            <v>Tubería PVC-p rde-9 1/2" (13mm)</v>
          </cell>
          <cell r="E480" t="str">
            <v>m</v>
          </cell>
          <cell r="F480">
            <v>4732</v>
          </cell>
          <cell r="G480">
            <v>0</v>
          </cell>
          <cell r="H480">
            <v>4732</v>
          </cell>
        </row>
        <row r="481">
          <cell r="C481" t="str">
            <v>TB2365</v>
          </cell>
          <cell r="D481" t="str">
            <v>Tee PVCs reducida 4"x3"</v>
          </cell>
          <cell r="E481" t="str">
            <v>un</v>
          </cell>
          <cell r="F481">
            <v>29090</v>
          </cell>
          <cell r="G481">
            <v>0</v>
          </cell>
          <cell r="H481">
            <v>29090</v>
          </cell>
        </row>
        <row r="482">
          <cell r="C482" t="str">
            <v>TB2370</v>
          </cell>
          <cell r="D482" t="str">
            <v>Tee PVCs reducida 6"x4"</v>
          </cell>
          <cell r="E482" t="str">
            <v>un</v>
          </cell>
          <cell r="F482">
            <v>165880</v>
          </cell>
          <cell r="G482">
            <v>0</v>
          </cell>
          <cell r="H482">
            <v>165880</v>
          </cell>
        </row>
        <row r="483">
          <cell r="C483" t="str">
            <v>TB2371</v>
          </cell>
          <cell r="D483" t="str">
            <v>Tee doble PVC-S, ∅3"</v>
          </cell>
          <cell r="E483" t="str">
            <v>un</v>
          </cell>
          <cell r="F483">
            <v>21900</v>
          </cell>
          <cell r="G483">
            <v>0</v>
          </cell>
          <cell r="H483">
            <v>21900</v>
          </cell>
        </row>
        <row r="484">
          <cell r="C484" t="str">
            <v>TB2375</v>
          </cell>
          <cell r="D484" t="str">
            <v>Tubería pared estructural - tipo Novafort - 110 mm (4")</v>
          </cell>
          <cell r="E484" t="str">
            <v>m</v>
          </cell>
          <cell r="F484">
            <v>17590</v>
          </cell>
          <cell r="G484">
            <v>0</v>
          </cell>
          <cell r="H484">
            <v>17590</v>
          </cell>
        </row>
        <row r="485">
          <cell r="C485" t="str">
            <v>TB2380</v>
          </cell>
          <cell r="D485" t="str">
            <v>Tubería pared estructural - tipo Novafort - 160 mm (6")</v>
          </cell>
          <cell r="E485" t="str">
            <v>m</v>
          </cell>
          <cell r="F485">
            <v>34039</v>
          </cell>
          <cell r="G485">
            <v>0</v>
          </cell>
          <cell r="H485">
            <v>34039</v>
          </cell>
        </row>
        <row r="486">
          <cell r="C486" t="str">
            <v>TB2385</v>
          </cell>
          <cell r="D486" t="str">
            <v>Tubería pared estructural - tipo Novafort - 200 mm (8")</v>
          </cell>
          <cell r="E486" t="str">
            <v>m</v>
          </cell>
          <cell r="F486">
            <v>48659</v>
          </cell>
          <cell r="G486">
            <v>0</v>
          </cell>
          <cell r="H486">
            <v>48659</v>
          </cell>
        </row>
        <row r="487">
          <cell r="C487" t="str">
            <v>TB2390</v>
          </cell>
          <cell r="D487" t="str">
            <v>Tubería pared estructural - tipo Novafort - 250 mm (10")</v>
          </cell>
          <cell r="E487" t="str">
            <v>m</v>
          </cell>
          <cell r="F487">
            <v>71068</v>
          </cell>
          <cell r="G487">
            <v>0</v>
          </cell>
          <cell r="H487">
            <v>71068</v>
          </cell>
        </row>
        <row r="488">
          <cell r="C488" t="str">
            <v>TB2395</v>
          </cell>
          <cell r="D488" t="str">
            <v>Tubería pared estructural - tipo Novafort - 315 mm (12")</v>
          </cell>
          <cell r="E488" t="str">
            <v>m</v>
          </cell>
          <cell r="F488">
            <v>102263</v>
          </cell>
          <cell r="G488">
            <v>0</v>
          </cell>
          <cell r="H488">
            <v>102263</v>
          </cell>
        </row>
        <row r="489">
          <cell r="C489" t="str">
            <v>TB2400</v>
          </cell>
          <cell r="D489" t="str">
            <v>Tubería pared estructural - tipo Novafort - 355 mm (14")</v>
          </cell>
          <cell r="E489" t="str">
            <v>m</v>
          </cell>
          <cell r="F489">
            <v>153255</v>
          </cell>
          <cell r="G489">
            <v>0</v>
          </cell>
          <cell r="H489">
            <v>153255</v>
          </cell>
        </row>
        <row r="490">
          <cell r="C490" t="str">
            <v>TB2405</v>
          </cell>
          <cell r="D490" t="str">
            <v>Tubería PVCs 1-1/2" (39 mm)</v>
          </cell>
          <cell r="E490" t="str">
            <v>m</v>
          </cell>
          <cell r="F490">
            <v>10080</v>
          </cell>
          <cell r="G490">
            <v>0</v>
          </cell>
          <cell r="H490">
            <v>10080</v>
          </cell>
        </row>
        <row r="491">
          <cell r="C491" t="str">
            <v>TB2410</v>
          </cell>
          <cell r="D491" t="str">
            <v>Tubería PVCs 2" (50 mm)</v>
          </cell>
          <cell r="E491" t="str">
            <v>m</v>
          </cell>
          <cell r="F491">
            <v>16633</v>
          </cell>
          <cell r="G491">
            <v>0</v>
          </cell>
          <cell r="H491">
            <v>16633</v>
          </cell>
        </row>
        <row r="492">
          <cell r="C492" t="str">
            <v>TB2411</v>
          </cell>
          <cell r="D492" t="str">
            <v>Tubería PVCs Ventilacion 2"  (50 mm)</v>
          </cell>
          <cell r="E492" t="str">
            <v>m</v>
          </cell>
          <cell r="F492">
            <v>11689</v>
          </cell>
          <cell r="G492">
            <v>0</v>
          </cell>
          <cell r="H492">
            <v>11689</v>
          </cell>
        </row>
        <row r="493">
          <cell r="C493" t="str">
            <v>TB2415</v>
          </cell>
          <cell r="D493" t="str">
            <v>Tubería PVCs 3" (75 mm)</v>
          </cell>
          <cell r="E493" t="str">
            <v>m</v>
          </cell>
          <cell r="F493">
            <v>24845</v>
          </cell>
          <cell r="G493">
            <v>0</v>
          </cell>
          <cell r="H493">
            <v>24845</v>
          </cell>
        </row>
        <row r="494">
          <cell r="C494" t="str">
            <v>TB2420</v>
          </cell>
          <cell r="D494" t="str">
            <v>Tubería PVCs 4" (100 mm)</v>
          </cell>
          <cell r="E494" t="str">
            <v>m</v>
          </cell>
          <cell r="F494">
            <v>34941</v>
          </cell>
          <cell r="G494">
            <v>0</v>
          </cell>
          <cell r="H494">
            <v>34941</v>
          </cell>
        </row>
        <row r="495">
          <cell r="C495" t="str">
            <v>TB2421</v>
          </cell>
          <cell r="D495" t="str">
            <v>Tubería PVC-Ventilacion Ø= 3" A.LL</v>
          </cell>
          <cell r="E495" t="str">
            <v>m</v>
          </cell>
          <cell r="F495">
            <v>15600</v>
          </cell>
          <cell r="G495">
            <v>0</v>
          </cell>
          <cell r="H495">
            <v>15600</v>
          </cell>
        </row>
        <row r="496">
          <cell r="C496" t="str">
            <v>TB2425</v>
          </cell>
          <cell r="D496" t="str">
            <v>Tubería PVCs 6" (150 mm)</v>
          </cell>
          <cell r="E496" t="str">
            <v>m</v>
          </cell>
          <cell r="F496">
            <v>55092</v>
          </cell>
          <cell r="G496">
            <v>0</v>
          </cell>
          <cell r="H496">
            <v>55092</v>
          </cell>
        </row>
        <row r="497">
          <cell r="C497" t="str">
            <v>TB2430</v>
          </cell>
          <cell r="D497" t="str">
            <v>Unión Novafort 110 mm</v>
          </cell>
          <cell r="E497" t="str">
            <v>un</v>
          </cell>
          <cell r="F497">
            <v>12624</v>
          </cell>
          <cell r="G497">
            <v>0</v>
          </cell>
          <cell r="H497">
            <v>12624</v>
          </cell>
        </row>
        <row r="498">
          <cell r="C498" t="str">
            <v>TB2435</v>
          </cell>
          <cell r="D498" t="str">
            <v>Unión Novafort 160 mm</v>
          </cell>
          <cell r="E498" t="str">
            <v>un</v>
          </cell>
          <cell r="F498">
            <v>30589</v>
          </cell>
          <cell r="G498">
            <v>0</v>
          </cell>
          <cell r="H498">
            <v>30589</v>
          </cell>
        </row>
        <row r="499">
          <cell r="C499" t="str">
            <v>TB2440</v>
          </cell>
          <cell r="D499" t="str">
            <v>Unión Novafort 200 mm</v>
          </cell>
          <cell r="E499" t="str">
            <v>un</v>
          </cell>
          <cell r="F499">
            <v>51346</v>
          </cell>
          <cell r="G499">
            <v>0</v>
          </cell>
          <cell r="H499">
            <v>51346</v>
          </cell>
        </row>
        <row r="500">
          <cell r="C500" t="str">
            <v>TB2445</v>
          </cell>
          <cell r="D500" t="str">
            <v>Unión Novafort 250 mm</v>
          </cell>
          <cell r="E500" t="str">
            <v>un</v>
          </cell>
          <cell r="F500">
            <v>145846</v>
          </cell>
          <cell r="G500">
            <v>0</v>
          </cell>
          <cell r="H500">
            <v>145846</v>
          </cell>
        </row>
        <row r="501">
          <cell r="C501" t="str">
            <v>TB2450</v>
          </cell>
          <cell r="D501" t="str">
            <v>Unión Novafort 315 mm</v>
          </cell>
          <cell r="E501" t="str">
            <v>un</v>
          </cell>
          <cell r="F501">
            <v>249544</v>
          </cell>
          <cell r="G501">
            <v>0</v>
          </cell>
          <cell r="H501">
            <v>249544</v>
          </cell>
        </row>
        <row r="502">
          <cell r="C502" t="str">
            <v>TB2455</v>
          </cell>
          <cell r="D502" t="str">
            <v>Unión Novafort 355 mm</v>
          </cell>
          <cell r="E502" t="str">
            <v>un</v>
          </cell>
          <cell r="F502">
            <v>331243</v>
          </cell>
          <cell r="G502">
            <v>0</v>
          </cell>
          <cell r="H502">
            <v>331243</v>
          </cell>
        </row>
        <row r="503">
          <cell r="C503" t="str">
            <v>TB2460</v>
          </cell>
          <cell r="D503" t="str">
            <v>Unión PVCs 1-1/2" (39 mm)</v>
          </cell>
          <cell r="E503" t="str">
            <v>un</v>
          </cell>
          <cell r="F503">
            <v>3412</v>
          </cell>
          <cell r="G503">
            <v>0</v>
          </cell>
          <cell r="H503">
            <v>3412</v>
          </cell>
        </row>
        <row r="504">
          <cell r="C504" t="str">
            <v>TB2465</v>
          </cell>
          <cell r="D504" t="str">
            <v>Unión PVCs 2" (50 mm)</v>
          </cell>
          <cell r="E504" t="str">
            <v>un</v>
          </cell>
          <cell r="F504">
            <v>3576</v>
          </cell>
          <cell r="G504">
            <v>0</v>
          </cell>
          <cell r="H504">
            <v>3576</v>
          </cell>
        </row>
        <row r="505">
          <cell r="C505" t="str">
            <v>TB2470</v>
          </cell>
          <cell r="D505" t="str">
            <v>Unión PVCs 3" (75 mm)</v>
          </cell>
          <cell r="E505" t="str">
            <v>un</v>
          </cell>
          <cell r="F505">
            <v>5163</v>
          </cell>
          <cell r="G505">
            <v>0</v>
          </cell>
          <cell r="H505">
            <v>5163</v>
          </cell>
        </row>
        <row r="506">
          <cell r="C506" t="str">
            <v>TB2475</v>
          </cell>
          <cell r="D506" t="str">
            <v>Unión PVCs 4" (100 mm)</v>
          </cell>
          <cell r="E506" t="str">
            <v>un</v>
          </cell>
          <cell r="F506">
            <v>10405</v>
          </cell>
          <cell r="G506">
            <v>0</v>
          </cell>
          <cell r="H506">
            <v>10405</v>
          </cell>
        </row>
        <row r="507">
          <cell r="C507" t="str">
            <v>TB2480</v>
          </cell>
          <cell r="D507" t="str">
            <v>Unión PVCs 6" (150 mm)</v>
          </cell>
          <cell r="E507" t="str">
            <v>un</v>
          </cell>
          <cell r="F507">
            <v>34903</v>
          </cell>
          <cell r="G507">
            <v>0</v>
          </cell>
          <cell r="H507">
            <v>34903</v>
          </cell>
        </row>
        <row r="508">
          <cell r="C508" t="str">
            <v>TB2485</v>
          </cell>
          <cell r="D508" t="str">
            <v>Yee PVCs 2" (50 mm)</v>
          </cell>
          <cell r="E508" t="str">
            <v>un</v>
          </cell>
          <cell r="F508">
            <v>10172</v>
          </cell>
          <cell r="G508">
            <v>0</v>
          </cell>
          <cell r="H508">
            <v>10172</v>
          </cell>
        </row>
        <row r="509">
          <cell r="C509" t="str">
            <v>TB2490</v>
          </cell>
          <cell r="D509" t="str">
            <v>Yee PVCs 3" (75 mm)</v>
          </cell>
          <cell r="E509" t="str">
            <v>un</v>
          </cell>
          <cell r="F509">
            <v>20894</v>
          </cell>
          <cell r="G509">
            <v>0</v>
          </cell>
          <cell r="H509">
            <v>20894</v>
          </cell>
        </row>
        <row r="510">
          <cell r="C510" t="str">
            <v>TB2495</v>
          </cell>
          <cell r="D510" t="str">
            <v>Yee PVCs 4" (100 mm)</v>
          </cell>
          <cell r="E510" t="str">
            <v>un</v>
          </cell>
          <cell r="F510">
            <v>36357</v>
          </cell>
          <cell r="G510">
            <v>0</v>
          </cell>
          <cell r="H510">
            <v>36357</v>
          </cell>
        </row>
        <row r="511">
          <cell r="C511" t="str">
            <v>TB2500</v>
          </cell>
          <cell r="D511" t="str">
            <v>Yee PVCs reducida 3"x2"</v>
          </cell>
          <cell r="E511" t="str">
            <v>un</v>
          </cell>
          <cell r="F511">
            <v>19736</v>
          </cell>
          <cell r="G511">
            <v>0</v>
          </cell>
          <cell r="H511">
            <v>19736</v>
          </cell>
        </row>
        <row r="512">
          <cell r="C512" t="str">
            <v>TB2501</v>
          </cell>
          <cell r="D512" t="str">
            <v xml:space="preserve">Yee PVC-S Ø= 2" </v>
          </cell>
          <cell r="E512" t="str">
            <v>un</v>
          </cell>
          <cell r="F512">
            <v>10172</v>
          </cell>
          <cell r="G512">
            <v>0</v>
          </cell>
          <cell r="H512">
            <v>10172</v>
          </cell>
        </row>
        <row r="513">
          <cell r="C513" t="str">
            <v>TB2505</v>
          </cell>
          <cell r="D513" t="str">
            <v>Yee PVCs reducida 4"x2"</v>
          </cell>
          <cell r="E513" t="str">
            <v>un</v>
          </cell>
          <cell r="F513">
            <v>26528</v>
          </cell>
          <cell r="G513">
            <v>0</v>
          </cell>
          <cell r="H513">
            <v>26528</v>
          </cell>
        </row>
        <row r="514">
          <cell r="C514" t="str">
            <v>TB2510</v>
          </cell>
          <cell r="D514" t="str">
            <v>Yee PVCs reducida 4"x3"</v>
          </cell>
          <cell r="E514" t="str">
            <v>un</v>
          </cell>
          <cell r="F514">
            <v>23882</v>
          </cell>
          <cell r="G514">
            <v>0</v>
          </cell>
          <cell r="H514">
            <v>23882</v>
          </cell>
        </row>
        <row r="515">
          <cell r="C515" t="str">
            <v>TB2600</v>
          </cell>
          <cell r="D515" t="str">
            <v>Tubería PVC-All ø= 3"</v>
          </cell>
          <cell r="E515" t="str">
            <v>m</v>
          </cell>
          <cell r="F515">
            <v>16972</v>
          </cell>
          <cell r="G515">
            <v>0</v>
          </cell>
          <cell r="H515">
            <v>16972</v>
          </cell>
        </row>
        <row r="516">
          <cell r="C516" t="str">
            <v>TB2610</v>
          </cell>
          <cell r="D516" t="str">
            <v>Codo 90º PVC-All, ø= 3".</v>
          </cell>
          <cell r="E516" t="str">
            <v>un</v>
          </cell>
          <cell r="F516">
            <v>10270</v>
          </cell>
          <cell r="G516">
            <v>0</v>
          </cell>
          <cell r="H516">
            <v>10270</v>
          </cell>
        </row>
        <row r="517">
          <cell r="C517" t="str">
            <v>TB2611</v>
          </cell>
          <cell r="D517" t="str">
            <v>Válvula de bola lisa 3"</v>
          </cell>
          <cell r="E517" t="str">
            <v>un</v>
          </cell>
          <cell r="F517">
            <v>58800</v>
          </cell>
          <cell r="G517">
            <v>0</v>
          </cell>
          <cell r="H517">
            <v>58800</v>
          </cell>
        </row>
        <row r="518">
          <cell r="C518" t="str">
            <v>TB2612</v>
          </cell>
          <cell r="D518" t="str">
            <v>Unión acople universal ø 3" (57 mm a 70mm)</v>
          </cell>
          <cell r="E518" t="str">
            <v>un</v>
          </cell>
          <cell r="F518">
            <v>52900</v>
          </cell>
          <cell r="G518">
            <v>0</v>
          </cell>
          <cell r="H518">
            <v>52900</v>
          </cell>
        </row>
        <row r="519">
          <cell r="C519" t="str">
            <v>TQ1001</v>
          </cell>
          <cell r="D519" t="str">
            <v>Tanque completo 500 lt negro bicapa, Eternit o similar</v>
          </cell>
          <cell r="E519" t="str">
            <v>un</v>
          </cell>
          <cell r="F519">
            <v>268050</v>
          </cell>
          <cell r="G519">
            <v>0</v>
          </cell>
          <cell r="H519">
            <v>268050</v>
          </cell>
        </row>
        <row r="520">
          <cell r="C520" t="str">
            <v>TR0000</v>
          </cell>
          <cell r="D520" t="str">
            <v>TRANSPORTES</v>
          </cell>
        </row>
        <row r="521">
          <cell r="C521" t="str">
            <v>TR1010</v>
          </cell>
          <cell r="D521" t="str">
            <v>Retiro y botada tierra (incluye derecho botada + paleros)</v>
          </cell>
          <cell r="E521" t="str">
            <v>m3</v>
          </cell>
          <cell r="F521">
            <v>58000</v>
          </cell>
          <cell r="G521">
            <v>0</v>
          </cell>
          <cell r="H521">
            <v>58000</v>
          </cell>
        </row>
        <row r="522">
          <cell r="C522" t="str">
            <v>TR1020</v>
          </cell>
          <cell r="D522" t="str">
            <v>Transporte limo-arenilla ($/m³)</v>
          </cell>
          <cell r="E522" t="str">
            <v>km</v>
          </cell>
          <cell r="F522">
            <v>15000</v>
          </cell>
          <cell r="G522">
            <v>0</v>
          </cell>
          <cell r="H522">
            <v>15000</v>
          </cell>
        </row>
        <row r="523">
          <cell r="C523" t="str">
            <v>TR1030</v>
          </cell>
          <cell r="D523" t="str">
            <v>Cargue y botada escombros</v>
          </cell>
          <cell r="E523" t="str">
            <v>m3</v>
          </cell>
          <cell r="F523">
            <v>13300</v>
          </cell>
          <cell r="G523">
            <v>0</v>
          </cell>
          <cell r="H523">
            <v>13300</v>
          </cell>
        </row>
        <row r="524">
          <cell r="C524" t="str">
            <v>TR1040</v>
          </cell>
          <cell r="D524" t="str">
            <v>Transporte de agregados ($/m³.km)</v>
          </cell>
          <cell r="E524" t="str">
            <v>km</v>
          </cell>
          <cell r="F524">
            <v>15000</v>
          </cell>
          <cell r="G524">
            <v>0</v>
          </cell>
          <cell r="H524">
            <v>15000</v>
          </cell>
        </row>
        <row r="525">
          <cell r="C525" t="str">
            <v>TR1050</v>
          </cell>
          <cell r="D525" t="str">
            <v>Transporte de materiales en motocarguero</v>
          </cell>
          <cell r="E525" t="str">
            <v>viaje</v>
          </cell>
          <cell r="F525">
            <v>60000</v>
          </cell>
          <cell r="G525">
            <v>0</v>
          </cell>
          <cell r="H525">
            <v>60000</v>
          </cell>
        </row>
        <row r="526">
          <cell r="C526" t="str">
            <v>TR1060</v>
          </cell>
          <cell r="D526" t="str">
            <v xml:space="preserve">Transporte de materiales en volqueta </v>
          </cell>
          <cell r="E526" t="str">
            <v>viaje</v>
          </cell>
          <cell r="F526">
            <v>550000</v>
          </cell>
          <cell r="G526">
            <v>0</v>
          </cell>
          <cell r="H526">
            <v>550000</v>
          </cell>
        </row>
        <row r="527">
          <cell r="C527" t="str">
            <v>TR1070</v>
          </cell>
          <cell r="D527" t="str">
            <v xml:space="preserve">Transporte de materiales varios </v>
          </cell>
          <cell r="E527" t="str">
            <v>viaje</v>
          </cell>
          <cell r="F527">
            <v>24500</v>
          </cell>
          <cell r="G527">
            <v>0</v>
          </cell>
          <cell r="H527">
            <v>24500</v>
          </cell>
        </row>
        <row r="528">
          <cell r="C528" t="str">
            <v>TR1080</v>
          </cell>
          <cell r="D528" t="str">
            <v>Transporte interno materiales</v>
          </cell>
          <cell r="E528" t="str">
            <v>m3</v>
          </cell>
          <cell r="F528">
            <v>16119</v>
          </cell>
          <cell r="G528">
            <v>0</v>
          </cell>
          <cell r="H528">
            <v>16119</v>
          </cell>
        </row>
        <row r="529">
          <cell r="C529" t="str">
            <v>TR1083</v>
          </cell>
          <cell r="D529" t="str">
            <v>Transporte materiales en volqueta</v>
          </cell>
          <cell r="E529" t="str">
            <v>m3</v>
          </cell>
          <cell r="F529">
            <v>41000</v>
          </cell>
          <cell r="G529">
            <v>0</v>
          </cell>
          <cell r="H529">
            <v>41000</v>
          </cell>
        </row>
        <row r="530">
          <cell r="C530" t="str">
            <v>VAL0000</v>
          </cell>
          <cell r="D530" t="str">
            <v>VALVULAS</v>
          </cell>
        </row>
        <row r="531">
          <cell r="C531" t="str">
            <v>VALMA3</v>
          </cell>
          <cell r="D531" t="str">
            <v>Válvula mariposa 3"</v>
          </cell>
          <cell r="E531" t="str">
            <v>un</v>
          </cell>
          <cell r="F531">
            <v>235000</v>
          </cell>
          <cell r="G531">
            <v>0</v>
          </cell>
          <cell r="H531">
            <v>235000</v>
          </cell>
        </row>
        <row r="532">
          <cell r="C532" t="str">
            <v>VALMA4</v>
          </cell>
          <cell r="D532" t="str">
            <v>Válvula mariposa 4"</v>
          </cell>
          <cell r="E532" t="str">
            <v>un</v>
          </cell>
          <cell r="F532">
            <v>290000</v>
          </cell>
          <cell r="G532">
            <v>0</v>
          </cell>
          <cell r="H532">
            <v>290000</v>
          </cell>
        </row>
        <row r="533">
          <cell r="C533" t="str">
            <v>VCBB2</v>
          </cell>
          <cell r="D533" t="str">
            <v>Válvula Compuerta sello bronce BB 50 mm</v>
          </cell>
          <cell r="E533" t="str">
            <v>un</v>
          </cell>
          <cell r="F533">
            <v>540000</v>
          </cell>
          <cell r="G533">
            <v>0</v>
          </cell>
          <cell r="H533">
            <v>540000</v>
          </cell>
        </row>
        <row r="534">
          <cell r="C534" t="str">
            <v>VCBB2</v>
          </cell>
          <cell r="D534" t="str">
            <v>Válvula Compuerta sello bronce BB 50 mm</v>
          </cell>
          <cell r="E534" t="str">
            <v>un</v>
          </cell>
          <cell r="F534">
            <v>18000</v>
          </cell>
          <cell r="G534">
            <v>0</v>
          </cell>
          <cell r="H534">
            <v>18000</v>
          </cell>
        </row>
        <row r="535">
          <cell r="C535" t="str">
            <v>VCBB3</v>
          </cell>
          <cell r="D535" t="str">
            <v>Válvula Compuerta sello bronce BB 75 mm</v>
          </cell>
          <cell r="E535" t="str">
            <v>un</v>
          </cell>
          <cell r="F535">
            <v>825000</v>
          </cell>
          <cell r="G535">
            <v>0</v>
          </cell>
          <cell r="H535">
            <v>825000</v>
          </cell>
        </row>
        <row r="536">
          <cell r="C536" t="str">
            <v>VCBB8</v>
          </cell>
          <cell r="D536" t="str">
            <v>Válvula Compuerta sello bronce BB 200 mm</v>
          </cell>
          <cell r="E536" t="str">
            <v>un</v>
          </cell>
          <cell r="F536">
            <v>3300000</v>
          </cell>
          <cell r="G536">
            <v>0</v>
          </cell>
          <cell r="H536">
            <v>3300000</v>
          </cell>
        </row>
        <row r="537">
          <cell r="C537" t="str">
            <v>VCEL1</v>
          </cell>
          <cell r="D537" t="str">
            <v>Válvula Compuerta sello bronce 25mm</v>
          </cell>
          <cell r="E537" t="str">
            <v>un</v>
          </cell>
          <cell r="F537">
            <v>42000</v>
          </cell>
          <cell r="G537">
            <v>0</v>
          </cell>
          <cell r="H537">
            <v>42000</v>
          </cell>
        </row>
        <row r="538">
          <cell r="C538" t="str">
            <v>VCEL2</v>
          </cell>
          <cell r="D538" t="str">
            <v>Válvula Compuerta sello bronce EL 50 mm</v>
          </cell>
          <cell r="E538" t="str">
            <v>un</v>
          </cell>
          <cell r="F538">
            <v>525000</v>
          </cell>
          <cell r="G538">
            <v>0</v>
          </cell>
          <cell r="H538">
            <v>525000</v>
          </cell>
        </row>
        <row r="539">
          <cell r="C539" t="str">
            <v>VCEL3</v>
          </cell>
          <cell r="D539" t="str">
            <v>Válvula Compuerta sello bronce EL 75 mm</v>
          </cell>
          <cell r="E539" t="str">
            <v>un</v>
          </cell>
          <cell r="F539">
            <v>650000</v>
          </cell>
          <cell r="G539">
            <v>0</v>
          </cell>
          <cell r="H539">
            <v>650000</v>
          </cell>
        </row>
        <row r="540">
          <cell r="C540" t="str">
            <v>VCEL4</v>
          </cell>
          <cell r="D540" t="str">
            <v>Válvula Compuerta sello bronce EL 100 mm</v>
          </cell>
          <cell r="E540" t="str">
            <v>un</v>
          </cell>
          <cell r="F540">
            <v>800000</v>
          </cell>
          <cell r="G540">
            <v>0</v>
          </cell>
          <cell r="H540">
            <v>800000</v>
          </cell>
        </row>
        <row r="541">
          <cell r="C541" t="str">
            <v>VCEL6</v>
          </cell>
          <cell r="D541" t="str">
            <v>Válvula Compuerta sello bronce EL 150 mm</v>
          </cell>
          <cell r="E541" t="str">
            <v>un</v>
          </cell>
          <cell r="F541">
            <v>1720000</v>
          </cell>
          <cell r="G541">
            <v>0</v>
          </cell>
          <cell r="H541">
            <v>1720000</v>
          </cell>
        </row>
      </sheetData>
      <sheetData sheetId="8" refreshError="1"/>
      <sheetData sheetId="9" refreshError="1"/>
      <sheetData sheetId="10" refreshError="1"/>
      <sheetData sheetId="11">
        <row r="39">
          <cell r="J39">
            <v>95362276.8890163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ACLARACIONES"/>
      <sheetName val="ENTIDADES"/>
      <sheetName val="DATOS INICIALES"/>
      <sheetName val="PRESUPUESTO"/>
      <sheetName val="MEMORIAS"/>
      <sheetName val="APU"/>
      <sheetName val="AIU"/>
      <sheetName val="LEGALIZACIÓN OBRA"/>
      <sheetName val="PMA"/>
      <sheetName val="PMT"/>
      <sheetName val="PAPSO OBRA"/>
      <sheetName val="PÓLIZAS OBRA"/>
      <sheetName val="APU GEORREFERENCIACIÓN"/>
      <sheetName val="APU CARACTERIZACIÓN"/>
      <sheetName val="AJUSTE ESTUDIOS"/>
      <sheetName val="APU AUXILIARES"/>
      <sheetName val="INSUMOS GENERALES"/>
      <sheetName val="INSUMOS EQUIPOS"/>
      <sheetName val="INSUMOS MATERIALES"/>
      <sheetName val="MATERIALES"/>
      <sheetName val="INSUMOS TRANSPORTES"/>
      <sheetName val="INSUMOS MANO DE OBRA"/>
      <sheetName val="INSUMOS SERVICIOS"/>
      <sheetName val="EQUIPOS"/>
      <sheetName val="TRANSPORTES"/>
      <sheetName val="MANO DE OBRA"/>
      <sheetName val="SERVICIOS"/>
      <sheetName val="ANÁLISIS TRANSPORTES"/>
      <sheetName val="FP"/>
      <sheetName val="INSUMOS ENSAYOS"/>
      <sheetName val="FACTOR PRESTACIONAL"/>
      <sheetName val="INTERVENTORÍA"/>
      <sheetName val="FM INTERVENTORÍA"/>
      <sheetName val="TASAS_INTERVENTORIA"/>
      <sheetName val="PAPSO INTERVENTORÍA"/>
      <sheetName val="PÓLIZAS INTERVENTORÍ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DEF ACT"/>
      <sheetName val="EJEC PPTAL"/>
      <sheetName val="ELEC"/>
      <sheetName val="CALC CANT"/>
      <sheetName val="APUS"/>
      <sheetName val="Insumos"/>
      <sheetName val="Auxiliares"/>
      <sheetName val="Muebles Ruben"/>
      <sheetName val="CANT MUEBLES"/>
      <sheetName val="Hoja1"/>
      <sheetName val="Enchapes"/>
      <sheetName val="Hoja3"/>
      <sheetName val="Enchapes DEF"/>
      <sheetName val="Cerrajeria"/>
      <sheetName val="Cerrajeria (2)"/>
      <sheetName val="O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Resumen Ejecutivo"/>
      <sheetName val="2-Presupuesto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-Resumen Ejecutivo"/>
      <sheetName val="2-Presupuesto"/>
      <sheetName val="CANT URBANSMO"/>
      <sheetName val="CANT ARQ "/>
      <sheetName val="CANT ESTR"/>
      <sheetName val="CANT ELEC"/>
      <sheetName val="CANT HIDRO"/>
      <sheetName val="4-APU"/>
      <sheetName val="4.1-APU Aux"/>
      <sheetName val="4.2-Insumos "/>
      <sheetName val="JORNALES Y CUADRILLAS 2023"/>
      <sheetName val="VIVIENDA-ALIMENTACION-TTE"/>
      <sheetName val="CÁLCULO DE F. PRESTACIONAL"/>
      <sheetName val="8-Costos Operacionales"/>
      <sheetName val="Salarios"/>
      <sheetName val="Poliz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zá"/>
      <sheetName val="1 RESUMEN EJECUTIVO CONSOLIDAD "/>
      <sheetName val="2 PRESUPUESTO GRAL ACTIVIDADES"/>
      <sheetName val="APOYO ADMIN VIVA "/>
      <sheetName val="Interventoría"/>
      <sheetName val="Base Calculo FM"/>
      <sheetName val="-AU-"/>
      <sheetName val="CRONOGRAMA "/>
      <sheetName val="Propuesta de Giros"/>
      <sheetName val="CONSOLIDADO"/>
      <sheetName val="MATRIZ"/>
      <sheetName val="2.1 CONSOLIDADO VISITAS"/>
      <sheetName val="RESUMEN EJECUTIVO"/>
      <sheetName val="4.1-APU Aux"/>
      <sheetName val="APUS"/>
      <sheetName val=" LISTADO DE INSUMOS"/>
      <sheetName val="ESTAMPILLAS"/>
      <sheetName val="COCINAS"/>
      <sheetName val="INTEGRALES"/>
      <sheetName val="SOCIAL_AMB_SST"/>
      <sheetName val="1 RESUMEN EJECUTIVO"/>
      <sheetName val="2. PPTO POR BENEFICIARIO"/>
      <sheetName val="2.1 PPTO GRAL ACTIVIDADES"/>
      <sheetName val="4. COSTOS ADMINISTRACION"/>
      <sheetName val="5.1. MANO DE OBRA "/>
      <sheetName val="AU"/>
      <sheetName val="6. MANO DE OBRA cuadrilla"/>
      <sheetName val="6.1-CÁLCULO DE F. PREST"/>
      <sheetName val="7. FACTOR PRESTACIONAL "/>
      <sheetName val="6. ESTAMPILLAS"/>
      <sheetName val="7. OBRA POLIZAS"/>
      <sheetName val="POLIZ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Juan Diego Cardona Valencia" id="{8E96863D-D1F1-4BB7-8F11-5AB48A040EC9}" userId="S::juanc.valencia@edu.gov.co::a7f7c850-3b56-4497-8380-480ef5080499" providerId="AD"/>
  <person displayName="MONICA CECILIA  PARRA RIOS" id="{274325ED-FB1A-4DE2-B2ED-3B5FC5EDAE6F}" userId="S::monicac.parra@viva.gov.co::ce66b7f4-c9eb-48cb-8ed5-7d35f621ac40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48A010-313C-49FE-A463-C72D45D0E062}" name="APU_2" displayName="APU_2" ref="B4:H101" totalsRowShown="0" headerRowDxfId="107" dataDxfId="106">
  <autoFilter ref="B4:H101" xr:uid="{00000000-0009-0000-0100-000007000000}"/>
  <tableColumns count="7">
    <tableColumn id="1" xr3:uid="{1062745D-75F0-4FD5-A1D5-A02B4B914A3A}" name="ITEM" dataDxfId="105"/>
    <tableColumn id="2" xr3:uid="{D26E9FE5-05D7-4C85-9A24-93C053CC6FCA}" name="DESCRIPCION" dataDxfId="104"/>
    <tableColumn id="3" xr3:uid="{DB8FDEE9-C895-4953-A708-BE8054C5A63F}" name="UN" dataDxfId="103"/>
    <tableColumn id="4" xr3:uid="{46C11FE0-C242-4E4A-8890-00CA30E05F8D}" name="CANTIDAD" dataDxfId="102"/>
    <tableColumn id="5" xr3:uid="{2244B4CB-340A-45EE-A416-CEF594995717}" name="%" dataDxfId="101"/>
    <tableColumn id="6" xr3:uid="{5D3FA2BC-68E2-45C5-8033-3E38F552CFA9}" name="VR. UNIT." dataDxfId="100"/>
    <tableColumn id="7" xr3:uid="{7D880CFC-1028-4CED-BD06-5BF5F8043F3E}" name="VR. TOTAL" dataDxfId="99"/>
  </tableColumns>
  <tableStyleInfo name="TableStyleMedium26" showFirstColumn="0" showLastColumn="0" showRowStripes="1" showColumnStripes="0"/>
</table>
</file>

<file path=xl/theme/theme1.xml><?xml version="1.0" encoding="utf-8"?>
<a:theme xmlns:a="http://schemas.openxmlformats.org/drawingml/2006/main" name="Badge">
  <a:themeElements>
    <a:clrScheme name="Verde amarillo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VIVA">
      <a:majorFont>
        <a:latin typeface="Nunito ExtraBold"/>
        <a:ea typeface=""/>
        <a:cs typeface=""/>
      </a:majorFont>
      <a:minorFont>
        <a:latin typeface="Arial"/>
        <a:ea typeface=""/>
        <a:cs typeface=""/>
      </a:minorFont>
    </a:fontScheme>
    <a:fmtScheme name="Badg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in">
          <a:solidFill>
            <a:schemeClr val="phClr"/>
          </a:solidFill>
          <a:prstDash val="solid"/>
        </a:ln>
        <a:ln w="12700" cap="flat" cmpd="sng" algn="in">
          <a:solidFill>
            <a:schemeClr val="phClr"/>
          </a:solidFill>
          <a:prstDash val="solid"/>
        </a:ln>
        <a:ln w="50800" cap="flat" cmpd="sng" algn="in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5400" dir="5400000" algn="ctr" rotWithShape="0">
              <a:srgbClr val="000000">
                <a:alpha val="2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dge" id="{71A07785-5930-41D4-9A83-E23602B48E98}" vid="{771EA782-DFA6-45B1-AEA3-661F1715B310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867" dT="2023-06-23T22:22:07.15" personId="{274325ED-FB1A-4DE2-B2ED-3B5FC5EDAE6F}" id="{D0DE1BB3-23C9-4FA0-B96B-A1508FF473CC}">
    <text xml:space="preserve">Ancho de cárcamo 0.30 m. rejilla de ingepol de 0.40 m. </text>
  </threadedComment>
  <threadedComment ref="C882" dT="2023-06-23T22:22:07.15" personId="{274325ED-FB1A-4DE2-B2ED-3B5FC5EDAE6F}" id="{A6BE84E5-AF2E-4606-99C6-1520E459EEBA}">
    <text xml:space="preserve">Ancho de cárcamo 0.30 m. rejilla de ingepol de 0.40 m. </text>
  </threadedComment>
  <threadedComment ref="C1113" dT="2023-06-14T04:55:06.23" personId="{274325ED-FB1A-4DE2-B2ED-3B5FC5EDAE6F}" id="{25FC2EA8-74C9-46EC-9DC2-9D09C84BBEDC}">
    <text>Cambiar diámetro  a 2"</text>
  </threadedComment>
  <threadedComment ref="C1199" dT="2023-06-14T17:33:54.82" personId="{274325ED-FB1A-4DE2-B2ED-3B5FC5EDAE6F}" id="{9C3587B4-1F54-4C7C-AB0A-72AEC6B9AB50}">
    <text>Medidor 1"</text>
  </threadedComment>
  <threadedComment ref="C1211" dT="2023-06-14T17:33:54.82" personId="{274325ED-FB1A-4DE2-B2ED-3B5FC5EDAE6F}" id="{B914DF91-869F-4CFB-9011-A34DECE34C44}">
    <text>Medidor 1"</text>
  </threadedComment>
  <threadedComment ref="C1223" dT="2023-06-14T17:33:54.82" personId="{274325ED-FB1A-4DE2-B2ED-3B5FC5EDAE6F}" id="{BB037E66-B6EB-4EA0-8CD3-D1943DB22C43}">
    <text>Medidor 1"</text>
  </threadedComment>
  <threadedComment ref="C1235" dT="2023-06-14T17:33:54.82" personId="{274325ED-FB1A-4DE2-B2ED-3B5FC5EDAE6F}" id="{7B6235D3-D356-4C3A-8B0F-B3E0B6091AA7}">
    <text>Medidor 1"</text>
  </threadedComment>
  <threadedComment ref="C1252" dT="2023-06-14T17:33:54.82" personId="{274325ED-FB1A-4DE2-B2ED-3B5FC5EDAE6F}" id="{A2517A24-1748-469D-B7B5-E6F065C90EAF}">
    <text>Medidor 1"</text>
  </threadedComment>
  <threadedComment ref="C1264" dT="2023-06-14T17:33:54.82" personId="{274325ED-FB1A-4DE2-B2ED-3B5FC5EDAE6F}" id="{B6F55A81-A034-400E-960F-FDE0DBA2C135}">
    <text>Medidor 1"</text>
  </threadedComment>
  <threadedComment ref="C1276" dT="2023-06-14T17:33:54.82" personId="{274325ED-FB1A-4DE2-B2ED-3B5FC5EDAE6F}" id="{7136B270-CF94-4D89-BC58-F6B99F07A35A}">
    <text>Medidor 1"</text>
  </threadedComment>
  <threadedComment ref="C1288" dT="2023-06-14T17:33:54.82" personId="{274325ED-FB1A-4DE2-B2ED-3B5FC5EDAE6F}" id="{E8B2AC5D-9C67-4913-B9FD-B5D11E901252}">
    <text>Medidor 1"</text>
  </threadedComment>
  <threadedComment ref="C1300" dT="2023-06-14T17:33:54.82" personId="{274325ED-FB1A-4DE2-B2ED-3B5FC5EDAE6F}" id="{2A3564A8-D510-4883-B3BF-2A1747076D4A}">
    <text>Medidor 1"</text>
  </threadedComment>
  <threadedComment ref="C1312" dT="2023-06-14T17:33:54.82" personId="{274325ED-FB1A-4DE2-B2ED-3B5FC5EDAE6F}" id="{563CFAC0-2942-4829-B321-D0D4F78965C3}">
    <text>Medidor 1"</text>
  </threadedComment>
  <threadedComment ref="C1324" dT="2023-06-14T17:33:54.82" personId="{274325ED-FB1A-4DE2-B2ED-3B5FC5EDAE6F}" id="{563CFAC0-2942-482A-B321-D0D4F78965C3}">
    <text>Medidor 1"</text>
  </threadedComment>
  <threadedComment ref="C1348" dT="2023-06-14T17:33:54.82" personId="{274325ED-FB1A-4DE2-B2ED-3B5FC5EDAE6F}" id="{FD008118-EFC7-46AB-BE88-2C3050033596}">
    <text>Medidor 1"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E29" dT="2024-08-12T15:27:00.54" personId="{8E96863D-D1F1-4BB7-8F11-5AB48A040EC9}" id="{541FA93E-A762-4D4E-8E13-AA20BF1EC71A}">
    <text>Un ensayo cada 250 m2</text>
  </threadedComment>
  <threadedComment ref="E30" dT="2024-08-12T15:27:00.54" personId="{8E96863D-D1F1-4BB7-8F11-5AB48A040EC9}" id="{4A6B235A-0A91-4B17-B447-43A3B5D5081A}">
    <text>Un ensayo cada 250 m2</text>
  </threadedComment>
  <threadedComment ref="E31" dT="2024-08-12T15:27:00.54" personId="{8E96863D-D1F1-4BB7-8F11-5AB48A040EC9}" id="{4EDD31BC-BB0D-4236-97BE-97464CF798E0}">
    <text>Un ensayo cada 250 m2</text>
  </threadedComment>
</ThreadedComment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0.bin"/><Relationship Id="rId4" Type="http://schemas.microsoft.com/office/2017/10/relationships/threadedComment" Target="../threadedComments/threadedComment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C2:E19"/>
  <sheetViews>
    <sheetView workbookViewId="0">
      <selection activeCell="E4" sqref="E4"/>
    </sheetView>
  </sheetViews>
  <sheetFormatPr baseColWidth="10" defaultColWidth="10.25" defaultRowHeight="16.5"/>
  <cols>
    <col min="1" max="2" width="10.25" style="29"/>
    <col min="3" max="3" width="23.25" style="29" customWidth="1"/>
    <col min="4" max="4" width="4.25" style="29" customWidth="1"/>
    <col min="5" max="5" width="40.75" style="29" customWidth="1"/>
    <col min="6" max="16384" width="10.25" style="29"/>
  </cols>
  <sheetData>
    <row r="2" spans="3:5" ht="21.75" customHeight="1" thickBot="1">
      <c r="C2" s="1296" t="s">
        <v>0</v>
      </c>
      <c r="D2" s="1296"/>
      <c r="E2" s="1296"/>
    </row>
    <row r="3" spans="3:5" ht="21">
      <c r="C3" s="1297" t="s">
        <v>1</v>
      </c>
      <c r="D3" s="1298"/>
      <c r="E3" s="1299"/>
    </row>
    <row r="4" spans="3:5" ht="21" customHeight="1">
      <c r="C4" s="1300" t="s">
        <v>2</v>
      </c>
      <c r="D4" s="1301"/>
      <c r="E4" s="30" t="s">
        <v>3</v>
      </c>
    </row>
    <row r="5" spans="3:5">
      <c r="C5" s="1302" t="s">
        <v>4</v>
      </c>
      <c r="D5" s="1303"/>
      <c r="E5" s="31" t="s">
        <v>5</v>
      </c>
    </row>
    <row r="6" spans="3:5">
      <c r="C6" s="1304" t="s">
        <v>6</v>
      </c>
      <c r="D6" s="1305"/>
      <c r="E6" s="32"/>
    </row>
    <row r="7" spans="3:5" ht="18" customHeight="1">
      <c r="C7" s="1294" t="s">
        <v>7</v>
      </c>
      <c r="D7" s="33" t="s">
        <v>8</v>
      </c>
      <c r="E7" s="41" t="s">
        <v>9</v>
      </c>
    </row>
    <row r="8" spans="3:5" ht="18" customHeight="1">
      <c r="C8" s="1294"/>
      <c r="D8" s="33" t="s">
        <v>10</v>
      </c>
      <c r="E8" s="34" t="s">
        <v>11</v>
      </c>
    </row>
    <row r="9" spans="3:5" ht="18" customHeight="1">
      <c r="C9" s="1294"/>
      <c r="D9" s="33" t="s">
        <v>12</v>
      </c>
      <c r="E9" s="34" t="s">
        <v>13</v>
      </c>
    </row>
    <row r="10" spans="3:5" ht="18" customHeight="1">
      <c r="C10" s="1294"/>
      <c r="D10" s="33" t="s">
        <v>14</v>
      </c>
      <c r="E10" s="34" t="s">
        <v>15</v>
      </c>
    </row>
    <row r="11" spans="3:5" ht="18" customHeight="1">
      <c r="C11" s="1294"/>
      <c r="D11" s="33" t="s">
        <v>16</v>
      </c>
      <c r="E11" s="35" t="s">
        <v>17</v>
      </c>
    </row>
    <row r="12" spans="3:5" ht="18" customHeight="1">
      <c r="C12" s="1294"/>
      <c r="D12" s="33" t="s">
        <v>18</v>
      </c>
      <c r="E12" s="35" t="s">
        <v>19</v>
      </c>
    </row>
    <row r="13" spans="3:5" ht="18" customHeight="1">
      <c r="C13" s="1294"/>
      <c r="D13" s="33" t="s">
        <v>20</v>
      </c>
      <c r="E13" s="35" t="s">
        <v>21</v>
      </c>
    </row>
    <row r="14" spans="3:5" ht="18" customHeight="1">
      <c r="C14" s="1294"/>
      <c r="D14" s="33" t="s">
        <v>22</v>
      </c>
      <c r="E14" s="34" t="s">
        <v>23</v>
      </c>
    </row>
    <row r="15" spans="3:5" ht="18" customHeight="1">
      <c r="C15" s="1294"/>
      <c r="D15" s="33" t="s">
        <v>24</v>
      </c>
      <c r="E15" s="34" t="s">
        <v>25</v>
      </c>
    </row>
    <row r="16" spans="3:5" ht="18" customHeight="1">
      <c r="C16" s="1294"/>
      <c r="D16" s="33" t="s">
        <v>26</v>
      </c>
      <c r="E16" s="34" t="s">
        <v>27</v>
      </c>
    </row>
    <row r="17" spans="3:5" ht="18" customHeight="1">
      <c r="C17" s="1294"/>
      <c r="D17" s="33" t="s">
        <v>28</v>
      </c>
      <c r="E17" s="35" t="s">
        <v>29</v>
      </c>
    </row>
    <row r="18" spans="3:5" ht="18" customHeight="1">
      <c r="C18" s="1294"/>
      <c r="D18" s="33" t="s">
        <v>30</v>
      </c>
      <c r="E18" s="36" t="s">
        <v>31</v>
      </c>
    </row>
    <row r="19" spans="3:5" ht="17.25" thickBot="1">
      <c r="C19" s="1295"/>
      <c r="D19" s="37" t="s">
        <v>32</v>
      </c>
      <c r="E19" s="38" t="s">
        <v>33</v>
      </c>
    </row>
  </sheetData>
  <mergeCells count="6">
    <mergeCell ref="C7:C19"/>
    <mergeCell ref="C2:E2"/>
    <mergeCell ref="C3:E3"/>
    <mergeCell ref="C4:D4"/>
    <mergeCell ref="C5:D5"/>
    <mergeCell ref="C6:D6"/>
  </mergeCells>
  <hyperlinks>
    <hyperlink ref="E7" location="'2-Presupuesto'!A1" display="Resumen Ejecutivo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B2:J49"/>
  <sheetViews>
    <sheetView tabSelected="1" zoomScale="85" zoomScaleNormal="85" workbookViewId="0">
      <selection activeCell="F23" sqref="F23"/>
    </sheetView>
  </sheetViews>
  <sheetFormatPr baseColWidth="10" defaultColWidth="10.25" defaultRowHeight="12.75"/>
  <cols>
    <col min="1" max="1" width="15.25" style="630" customWidth="1"/>
    <col min="2" max="2" width="7.5" style="626" customWidth="1"/>
    <col min="3" max="3" width="37.75" style="627" customWidth="1"/>
    <col min="4" max="4" width="18.25" style="626" customWidth="1"/>
    <col min="5" max="5" width="13.125" style="628" bestFit="1" customWidth="1"/>
    <col min="6" max="6" width="20" style="629" customWidth="1"/>
    <col min="7" max="7" width="14.375" style="1292" bestFit="1" customWidth="1"/>
    <col min="8" max="8" width="13.75" style="630" customWidth="1"/>
    <col min="9" max="9" width="15.25" style="630" customWidth="1"/>
    <col min="10" max="16384" width="10.25" style="630"/>
  </cols>
  <sheetData>
    <row r="2" spans="2:6" ht="63.75" customHeight="1">
      <c r="B2" s="1323" t="s">
        <v>34</v>
      </c>
      <c r="C2" s="1324"/>
      <c r="D2" s="643"/>
      <c r="E2" s="643"/>
      <c r="F2" s="644"/>
    </row>
    <row r="3" spans="2:6" ht="18" customHeight="1">
      <c r="B3" s="1329" t="s">
        <v>35</v>
      </c>
      <c r="C3" s="1330"/>
      <c r="D3" s="1330"/>
      <c r="E3" s="1330"/>
      <c r="F3" s="1331"/>
    </row>
    <row r="4" spans="2:6" ht="18" customHeight="1">
      <c r="B4" s="713" t="s">
        <v>36</v>
      </c>
      <c r="C4" s="714"/>
      <c r="D4" s="714"/>
      <c r="E4" s="714"/>
      <c r="F4" s="645"/>
    </row>
    <row r="5" spans="2:6" ht="18" hidden="1" customHeight="1">
      <c r="B5" s="1334" t="s">
        <v>37</v>
      </c>
      <c r="C5" s="1335"/>
      <c r="D5" s="714"/>
      <c r="E5" s="714"/>
      <c r="F5" s="715">
        <v>2</v>
      </c>
    </row>
    <row r="6" spans="2:6" ht="18" customHeight="1">
      <c r="B6" s="1334" t="s">
        <v>38</v>
      </c>
      <c r="C6" s="1335"/>
      <c r="D6" s="714"/>
      <c r="E6" s="714"/>
      <c r="F6" s="1287">
        <v>2</v>
      </c>
    </row>
    <row r="7" spans="2:6" ht="18" hidden="1" customHeight="1">
      <c r="B7" s="1334" t="s">
        <v>39</v>
      </c>
      <c r="C7" s="1335"/>
      <c r="D7" s="714"/>
      <c r="E7" s="714"/>
      <c r="F7" s="715">
        <v>2</v>
      </c>
    </row>
    <row r="8" spans="2:6" ht="18" hidden="1" customHeight="1">
      <c r="B8" s="1334" t="s">
        <v>40</v>
      </c>
      <c r="C8" s="1335"/>
      <c r="D8" s="714"/>
      <c r="E8" s="714"/>
      <c r="F8" s="715">
        <v>1</v>
      </c>
    </row>
    <row r="9" spans="2:6" ht="18" customHeight="1">
      <c r="B9" s="646" t="s">
        <v>41</v>
      </c>
      <c r="C9" s="637" t="s">
        <v>42</v>
      </c>
      <c r="D9" s="637" t="s">
        <v>43</v>
      </c>
      <c r="E9" s="638" t="s">
        <v>44</v>
      </c>
      <c r="F9" s="647" t="s">
        <v>45</v>
      </c>
    </row>
    <row r="10" spans="2:6" ht="18" customHeight="1">
      <c r="B10" s="648">
        <v>1</v>
      </c>
      <c r="C10" s="1306" t="s">
        <v>46</v>
      </c>
      <c r="D10" s="1306"/>
      <c r="E10" s="1306"/>
      <c r="F10" s="1307"/>
    </row>
    <row r="11" spans="2:6" ht="18" customHeight="1">
      <c r="B11" s="716">
        <v>1</v>
      </c>
      <c r="C11" s="717" t="s">
        <v>47</v>
      </c>
      <c r="D11" s="718">
        <v>5</v>
      </c>
      <c r="E11" s="719">
        <f>'2-Presupuesto'!H12</f>
        <v>25152120</v>
      </c>
      <c r="F11" s="720">
        <f>D11*E11</f>
        <v>125760600</v>
      </c>
    </row>
    <row r="12" spans="2:6" ht="18" customHeight="1">
      <c r="B12" s="716">
        <v>2</v>
      </c>
      <c r="C12" s="717" t="s">
        <v>48</v>
      </c>
      <c r="D12" s="718">
        <v>5</v>
      </c>
      <c r="E12" s="719">
        <f>'2-Presupuesto'!H13</f>
        <v>9997526</v>
      </c>
      <c r="F12" s="720">
        <f>D12*E12</f>
        <v>49987630</v>
      </c>
    </row>
    <row r="13" spans="2:6" ht="18" customHeight="1">
      <c r="B13" s="716">
        <v>3</v>
      </c>
      <c r="C13" s="717" t="s">
        <v>49</v>
      </c>
      <c r="D13" s="718">
        <v>5</v>
      </c>
      <c r="E13" s="719">
        <f>'2-Presupuesto'!H14</f>
        <v>18380535</v>
      </c>
      <c r="F13" s="720">
        <f>D13*E13</f>
        <v>91902675</v>
      </c>
    </row>
    <row r="14" spans="2:6" ht="18" customHeight="1">
      <c r="B14" s="1308" t="s">
        <v>50</v>
      </c>
      <c r="C14" s="1309"/>
      <c r="D14" s="721"/>
      <c r="E14" s="722"/>
      <c r="F14" s="723">
        <f>SUM(F11:F13)</f>
        <v>267650905</v>
      </c>
    </row>
    <row r="15" spans="2:6" ht="18" customHeight="1">
      <c r="B15" s="1308" t="s">
        <v>51</v>
      </c>
      <c r="C15" s="1309"/>
      <c r="D15" s="721"/>
      <c r="E15" s="722"/>
      <c r="F15" s="723"/>
    </row>
    <row r="16" spans="2:6" ht="18" customHeight="1">
      <c r="B16" s="724"/>
      <c r="C16" s="725" t="s">
        <v>52</v>
      </c>
      <c r="D16" s="726">
        <f>+'Costos Administracion'!G38</f>
        <v>0.3024</v>
      </c>
      <c r="E16" s="727"/>
      <c r="F16" s="728">
        <f>+'Costos Administracion'!J38</f>
        <v>80937634</v>
      </c>
    </row>
    <row r="17" spans="2:10" ht="18" customHeight="1">
      <c r="B17" s="724"/>
      <c r="C17" s="725" t="s">
        <v>53</v>
      </c>
      <c r="D17" s="726">
        <f>+'Costos Administracion'!G39</f>
        <v>0.05</v>
      </c>
      <c r="E17" s="727"/>
      <c r="F17" s="728">
        <f>+'Costos Administracion'!J39</f>
        <v>13382545</v>
      </c>
      <c r="G17" s="1293"/>
      <c r="H17" s="733"/>
      <c r="I17" s="733"/>
      <c r="J17" s="733"/>
    </row>
    <row r="18" spans="2:10" ht="18" customHeight="1">
      <c r="B18" s="1308" t="s">
        <v>54</v>
      </c>
      <c r="C18" s="1309"/>
      <c r="D18" s="729">
        <f>SUM(D16:D17)</f>
        <v>0.35239999999999999</v>
      </c>
      <c r="E18" s="722"/>
      <c r="F18" s="723">
        <f>SUM(F16:F17)</f>
        <v>94320179</v>
      </c>
      <c r="G18" s="1293"/>
      <c r="H18" s="733"/>
      <c r="I18" s="733"/>
      <c r="J18" s="733"/>
    </row>
    <row r="19" spans="2:10" ht="18" customHeight="1">
      <c r="B19" s="1332" t="s">
        <v>55</v>
      </c>
      <c r="C19" s="1333"/>
      <c r="D19" s="639"/>
      <c r="E19" s="640"/>
      <c r="F19" s="649"/>
      <c r="G19" s="1293"/>
      <c r="H19" s="733"/>
      <c r="I19" s="733"/>
      <c r="J19" s="733"/>
    </row>
    <row r="20" spans="2:10" ht="18" customHeight="1">
      <c r="B20" s="671"/>
      <c r="C20" s="725" t="s">
        <v>56</v>
      </c>
      <c r="D20" s="725"/>
      <c r="E20" s="725"/>
      <c r="F20" s="730">
        <f>+OBRA_PÓLIZAS!H30</f>
        <v>1272777</v>
      </c>
      <c r="G20" s="1293"/>
      <c r="H20" s="733"/>
      <c r="I20" s="1289"/>
      <c r="J20" s="733"/>
    </row>
    <row r="21" spans="2:10" ht="18" customHeight="1">
      <c r="B21" s="671"/>
      <c r="C21" s="725" t="s">
        <v>57</v>
      </c>
      <c r="D21" s="725"/>
      <c r="E21" s="725"/>
      <c r="F21" s="730">
        <f>'6.2 PMGSA'!H68</f>
        <v>1032773.79</v>
      </c>
      <c r="G21" s="1293"/>
      <c r="H21" s="733"/>
      <c r="I21" s="733"/>
      <c r="J21" s="733"/>
    </row>
    <row r="22" spans="2:10" ht="18" customHeight="1">
      <c r="B22" s="1308" t="s">
        <v>58</v>
      </c>
      <c r="C22" s="1309"/>
      <c r="D22" s="672"/>
      <c r="E22" s="673"/>
      <c r="F22" s="723">
        <f>SUM(F20:F21)</f>
        <v>2305550.79</v>
      </c>
      <c r="G22" s="1293"/>
      <c r="H22" s="733"/>
      <c r="I22" s="733"/>
      <c r="J22" s="733"/>
    </row>
    <row r="23" spans="2:10" ht="22.5" customHeight="1">
      <c r="B23" s="1327" t="s">
        <v>59</v>
      </c>
      <c r="C23" s="1328"/>
      <c r="D23" s="641"/>
      <c r="E23" s="642"/>
      <c r="F23" s="650">
        <f>+F22+F18+F14</f>
        <v>364276634.79000002</v>
      </c>
      <c r="G23" s="1293">
        <v>341281311</v>
      </c>
      <c r="H23" s="733"/>
      <c r="I23" s="733"/>
      <c r="J23" s="733"/>
    </row>
    <row r="24" spans="2:10" ht="18" hidden="1" customHeight="1">
      <c r="B24" s="651">
        <v>2</v>
      </c>
      <c r="C24" s="1306" t="s">
        <v>60</v>
      </c>
      <c r="D24" s="1306"/>
      <c r="E24" s="1306"/>
      <c r="F24" s="1307"/>
      <c r="G24" s="1293"/>
      <c r="H24" s="733"/>
      <c r="I24" s="733"/>
      <c r="J24" s="733"/>
    </row>
    <row r="25" spans="2:10" ht="18" hidden="1" customHeight="1">
      <c r="B25" s="652" t="s">
        <v>61</v>
      </c>
      <c r="C25" s="731" t="s">
        <v>62</v>
      </c>
      <c r="D25" s="732"/>
      <c r="E25" s="719"/>
      <c r="F25" s="720">
        <v>0</v>
      </c>
      <c r="G25" s="1293"/>
      <c r="H25" s="733"/>
      <c r="I25" s="733"/>
      <c r="J25" s="733"/>
    </row>
    <row r="26" spans="2:10" ht="18" hidden="1" customHeight="1">
      <c r="B26" s="1325" t="s">
        <v>63</v>
      </c>
      <c r="C26" s="1326"/>
      <c r="D26" s="1326"/>
      <c r="E26" s="1288">
        <v>0</v>
      </c>
      <c r="F26" s="653">
        <f>E26*F23</f>
        <v>0</v>
      </c>
      <c r="G26" s="1293"/>
      <c r="H26" s="733"/>
      <c r="I26" s="733"/>
      <c r="J26" s="733"/>
    </row>
    <row r="27" spans="2:10" ht="18" customHeight="1">
      <c r="B27" s="1314" t="s">
        <v>64</v>
      </c>
      <c r="C27" s="1315"/>
      <c r="D27" s="1315"/>
      <c r="E27" s="1315"/>
      <c r="F27" s="654">
        <f>+F23+F26</f>
        <v>364276634.79000002</v>
      </c>
      <c r="G27" s="1293">
        <v>36000000</v>
      </c>
      <c r="H27" s="733"/>
      <c r="I27" s="733"/>
      <c r="J27" s="733"/>
    </row>
    <row r="28" spans="2:10" ht="18" customHeight="1">
      <c r="B28" s="712" t="s">
        <v>65</v>
      </c>
      <c r="C28" s="734"/>
      <c r="D28" s="735" t="s">
        <v>66</v>
      </c>
      <c r="E28" s="655">
        <v>5</v>
      </c>
      <c r="F28" s="656">
        <f>ROUND((+F27/E28),0)</f>
        <v>72855327</v>
      </c>
      <c r="G28" s="1293">
        <f>+G23+G27</f>
        <v>377281311</v>
      </c>
      <c r="H28" s="733"/>
      <c r="I28" s="733"/>
      <c r="J28" s="733"/>
    </row>
    <row r="29" spans="2:10" ht="18" customHeight="1">
      <c r="B29" s="733"/>
      <c r="C29" s="733"/>
      <c r="D29" s="733"/>
      <c r="E29" s="733"/>
      <c r="F29" s="736"/>
      <c r="G29" s="1293">
        <f>+G28-F23</f>
        <v>13004676.209999979</v>
      </c>
      <c r="H29" s="1290"/>
      <c r="I29" s="733"/>
      <c r="J29" s="733"/>
    </row>
    <row r="30" spans="2:10" ht="18" customHeight="1">
      <c r="B30" s="1316" t="s">
        <v>67</v>
      </c>
      <c r="C30" s="1317"/>
      <c r="D30" s="1317"/>
      <c r="E30" s="1317"/>
      <c r="F30" s="1318"/>
      <c r="G30" s="1293">
        <f>+G28*3.446944185%</f>
        <v>13004676.210606264</v>
      </c>
      <c r="H30" s="733"/>
      <c r="I30" s="733"/>
      <c r="J30" s="733"/>
    </row>
    <row r="31" spans="2:10" ht="18" customHeight="1">
      <c r="B31" s="631">
        <f>+B10</f>
        <v>1</v>
      </c>
      <c r="C31" s="632" t="str">
        <f>+C10</f>
        <v>COSTO TOTAL PROYECTO</v>
      </c>
      <c r="D31" s="737"/>
      <c r="E31" s="738"/>
      <c r="F31" s="739">
        <f>+F23</f>
        <v>364276634.79000002</v>
      </c>
      <c r="G31" s="1293"/>
      <c r="H31" s="733"/>
      <c r="I31" s="733"/>
      <c r="J31" s="733"/>
    </row>
    <row r="32" spans="2:10" ht="18" customHeight="1">
      <c r="B32" s="631">
        <f>+B24</f>
        <v>2</v>
      </c>
      <c r="C32" s="632" t="str">
        <f>+C24</f>
        <v xml:space="preserve">INTERVENTORÍA PROYECTO </v>
      </c>
      <c r="D32" s="737"/>
      <c r="E32" s="738"/>
      <c r="F32" s="739">
        <f>+F26</f>
        <v>0</v>
      </c>
      <c r="G32" s="1293">
        <f>364276635+G30</f>
        <v>377281311.21060628</v>
      </c>
      <c r="H32" s="733"/>
      <c r="I32" s="733"/>
      <c r="J32" s="733"/>
    </row>
    <row r="33" spans="2:7" ht="18" customHeight="1">
      <c r="B33" s="1321" t="s">
        <v>68</v>
      </c>
      <c r="C33" s="1322"/>
      <c r="D33" s="1322"/>
      <c r="E33" s="1322"/>
      <c r="F33" s="633">
        <f>SUM(F31:F32)</f>
        <v>364276634.79000002</v>
      </c>
      <c r="G33" s="1293">
        <f>+G30*19%</f>
        <v>2470888.4800151903</v>
      </c>
    </row>
    <row r="34" spans="2:7" ht="18" customHeight="1">
      <c r="B34" s="740"/>
      <c r="C34" s="634"/>
      <c r="D34" s="741"/>
      <c r="E34" s="742"/>
      <c r="F34" s="743"/>
      <c r="G34" s="1293">
        <f>+G32-G28</f>
        <v>0.21060627698898315</v>
      </c>
    </row>
    <row r="35" spans="2:7" ht="18" customHeight="1">
      <c r="B35" s="1316" t="s">
        <v>69</v>
      </c>
      <c r="C35" s="1317"/>
      <c r="D35" s="1317"/>
      <c r="E35" s="1317"/>
      <c r="F35" s="1318"/>
      <c r="G35" s="1293">
        <f>+G28-G30</f>
        <v>364276634.78939372</v>
      </c>
    </row>
    <row r="36" spans="2:7" ht="18" customHeight="1">
      <c r="B36" s="1319" t="s">
        <v>70</v>
      </c>
      <c r="C36" s="1320"/>
      <c r="D36" s="1320"/>
      <c r="E36" s="1320"/>
      <c r="F36" s="744"/>
      <c r="G36" s="1293">
        <f>+G30*19%</f>
        <v>2470888.4800151903</v>
      </c>
    </row>
    <row r="37" spans="2:7" ht="18" customHeight="1">
      <c r="B37" s="1319" t="s">
        <v>71</v>
      </c>
      <c r="C37" s="1320"/>
      <c r="D37" s="1320"/>
      <c r="E37" s="1320"/>
      <c r="F37" s="744"/>
      <c r="G37" s="1293">
        <f>+G30-G36</f>
        <v>10533787.730591074</v>
      </c>
    </row>
    <row r="38" spans="2:7" ht="18" customHeight="1">
      <c r="B38" s="1319" t="s">
        <v>72</v>
      </c>
      <c r="C38" s="1320"/>
      <c r="D38" s="1320"/>
      <c r="E38" s="1320"/>
      <c r="F38" s="744"/>
      <c r="G38" s="1293"/>
    </row>
    <row r="39" spans="2:7" ht="18" customHeight="1">
      <c r="B39" s="1310" t="s">
        <v>73</v>
      </c>
      <c r="C39" s="1311"/>
      <c r="D39" s="745" t="s">
        <v>74</v>
      </c>
      <c r="E39" s="746"/>
      <c r="F39" s="739">
        <f>+F28</f>
        <v>72855327</v>
      </c>
      <c r="G39" s="1293">
        <v>364276635</v>
      </c>
    </row>
    <row r="40" spans="2:7" ht="18" customHeight="1">
      <c r="B40" s="1310" t="s">
        <v>75</v>
      </c>
      <c r="C40" s="1311"/>
      <c r="D40" s="745"/>
      <c r="E40" s="746"/>
      <c r="F40" s="635">
        <f>ROUNDUP(+F39/E41,0)</f>
        <v>52</v>
      </c>
      <c r="G40" s="1293">
        <v>10533788</v>
      </c>
    </row>
    <row r="41" spans="2:7" ht="28.5" customHeight="1">
      <c r="B41" s="1312" t="s">
        <v>76</v>
      </c>
      <c r="C41" s="1313"/>
      <c r="D41" s="747">
        <v>2025</v>
      </c>
      <c r="E41" s="636">
        <v>1423500</v>
      </c>
      <c r="F41" s="748"/>
      <c r="G41" s="1293">
        <v>2470888</v>
      </c>
    </row>
    <row r="42" spans="2:7">
      <c r="G42" s="1292">
        <f>+G39+G40+G41</f>
        <v>377281311</v>
      </c>
    </row>
    <row r="44" spans="2:7" ht="18" hidden="1" customHeight="1">
      <c r="B44" s="648" t="s">
        <v>77</v>
      </c>
      <c r="C44" s="1306" t="s">
        <v>78</v>
      </c>
      <c r="D44" s="1306"/>
      <c r="E44" s="1306"/>
      <c r="F44" s="1307"/>
      <c r="G44" s="1293"/>
    </row>
    <row r="45" spans="2:7" ht="18" hidden="1" customHeight="1">
      <c r="B45" s="716">
        <v>1</v>
      </c>
      <c r="C45" s="717" t="str">
        <f>+'2-Parque infantil'!C10</f>
        <v>PARQUE INFANTIL</v>
      </c>
      <c r="D45" s="718"/>
      <c r="E45" s="719"/>
      <c r="F45" s="720" t="e">
        <f>+'2-Parque infantil'!G27</f>
        <v>#REF!</v>
      </c>
      <c r="G45" s="1293"/>
    </row>
    <row r="46" spans="2:7" ht="18" hidden="1" customHeight="1">
      <c r="B46" s="716"/>
      <c r="C46" s="717"/>
      <c r="D46" s="718"/>
      <c r="E46" s="719"/>
      <c r="F46" s="720"/>
      <c r="G46" s="1293"/>
    </row>
    <row r="47" spans="2:7" ht="18" hidden="1" customHeight="1">
      <c r="B47" s="1308" t="s">
        <v>50</v>
      </c>
      <c r="C47" s="1309"/>
      <c r="D47" s="721"/>
      <c r="E47" s="722"/>
      <c r="F47" s="723" t="e">
        <f>SUM(F44:F46)</f>
        <v>#REF!</v>
      </c>
      <c r="G47" s="1293"/>
    </row>
    <row r="48" spans="2:7" ht="18" hidden="1" customHeight="1">
      <c r="B48" s="1308" t="s">
        <v>51</v>
      </c>
      <c r="C48" s="1309"/>
      <c r="D48" s="729">
        <f>+D18</f>
        <v>0.35239999999999999</v>
      </c>
      <c r="E48" s="722"/>
      <c r="F48" s="723" t="e">
        <f>+F47*D48</f>
        <v>#REF!</v>
      </c>
      <c r="G48" s="1293"/>
    </row>
    <row r="49" spans="2:6" hidden="1">
      <c r="B49" s="1308" t="s">
        <v>79</v>
      </c>
      <c r="C49" s="1309"/>
      <c r="D49" s="721"/>
      <c r="E49" s="722"/>
      <c r="F49" s="723" t="e">
        <f>SUM(F47:F48)</f>
        <v>#REF!</v>
      </c>
    </row>
  </sheetData>
  <mergeCells count="29">
    <mergeCell ref="B2:C2"/>
    <mergeCell ref="C24:F24"/>
    <mergeCell ref="B26:D26"/>
    <mergeCell ref="B18:C18"/>
    <mergeCell ref="B22:C22"/>
    <mergeCell ref="B23:C23"/>
    <mergeCell ref="B3:F3"/>
    <mergeCell ref="B19:C19"/>
    <mergeCell ref="B5:C5"/>
    <mergeCell ref="B6:C6"/>
    <mergeCell ref="B7:C7"/>
    <mergeCell ref="B8:C8"/>
    <mergeCell ref="C10:F10"/>
    <mergeCell ref="B15:C15"/>
    <mergeCell ref="B14:C14"/>
    <mergeCell ref="B27:E27"/>
    <mergeCell ref="B30:F30"/>
    <mergeCell ref="B35:F35"/>
    <mergeCell ref="B36:E36"/>
    <mergeCell ref="B38:E38"/>
    <mergeCell ref="B37:E37"/>
    <mergeCell ref="B33:E33"/>
    <mergeCell ref="C44:F44"/>
    <mergeCell ref="B47:C47"/>
    <mergeCell ref="B48:C48"/>
    <mergeCell ref="B49:C49"/>
    <mergeCell ref="B39:C39"/>
    <mergeCell ref="B41:C41"/>
    <mergeCell ref="B40:C40"/>
  </mergeCells>
  <conditionalFormatting sqref="G11:G18">
    <cfRule type="colorScale" priority="7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45:G48">
    <cfRule type="colorScale" priority="4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rintOptions horizontalCentered="1"/>
  <pageMargins left="0.39370078740157483" right="0.39370078740157483" top="0.39370078740157483" bottom="0.39370078740157483" header="0.31496062992125984" footer="0.31496062992125984"/>
  <pageSetup scale="75" orientation="portrait" r:id="rId1"/>
  <headerFooter>
    <oddFooter>&amp;L&amp;9VALPARAÍSO VNR&amp;C&amp;9RESUMEN EJECUTIVO&amp;R&amp;P de &amp;N</oddFooter>
  </headerFooter>
  <rowBreaks count="1" manualBreakCount="1">
    <brk id="28" min="1" max="5" man="1"/>
  </rowBreaks>
  <colBreaks count="1" manualBreakCount="1">
    <brk id="6" min="1" max="4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2" tint="-0.499984740745262"/>
    <outlinePr summaryBelow="0" summaryRight="0"/>
    <pageSetUpPr fitToPage="1"/>
  </sheetPr>
  <dimension ref="A2:K17"/>
  <sheetViews>
    <sheetView topLeftCell="A3" zoomScale="55" zoomScaleNormal="55" workbookViewId="0">
      <selection activeCell="C8" sqref="C8"/>
    </sheetView>
  </sheetViews>
  <sheetFormatPr baseColWidth="10" defaultColWidth="11.25" defaultRowHeight="15"/>
  <cols>
    <col min="1" max="1" width="10.25" style="764" customWidth="1"/>
    <col min="2" max="2" width="8.75" style="768" customWidth="1"/>
    <col min="3" max="3" width="75.75" style="961" customWidth="1"/>
    <col min="4" max="4" width="9.25" style="764" customWidth="1"/>
    <col min="5" max="5" width="10.75" style="795" bestFit="1" customWidth="1"/>
    <col min="6" max="6" width="12.75" style="796" customWidth="1"/>
    <col min="7" max="7" width="17" style="796" customWidth="1"/>
    <col min="8" max="8" width="17.25" style="797" customWidth="1"/>
    <col min="9" max="9" width="23.5" style="767" customWidth="1"/>
    <col min="10" max="10" width="18.75" style="768" hidden="1" customWidth="1"/>
    <col min="11" max="11" width="20.75" style="768" customWidth="1"/>
    <col min="12" max="16384" width="11.25" style="768"/>
  </cols>
  <sheetData>
    <row r="2" spans="1:11" ht="15.75">
      <c r="A2" s="997"/>
      <c r="B2" s="765" t="s">
        <v>80</v>
      </c>
      <c r="C2" s="1336" t="s">
        <v>81</v>
      </c>
      <c r="D2" s="1336"/>
      <c r="E2" s="1336"/>
      <c r="F2" s="998"/>
      <c r="G2" s="999"/>
      <c r="H2" s="1000"/>
      <c r="I2" s="1001"/>
      <c r="J2" s="999"/>
      <c r="K2" s="999"/>
    </row>
    <row r="3" spans="1:11" ht="16.5" thickBot="1">
      <c r="A3" s="997"/>
      <c r="B3" s="765"/>
      <c r="C3" s="1337" t="s">
        <v>82</v>
      </c>
      <c r="D3" s="1337"/>
      <c r="E3" s="1337"/>
      <c r="F3" s="765"/>
      <c r="G3" s="765"/>
      <c r="H3" s="1000"/>
      <c r="I3" s="1001"/>
      <c r="J3" s="999"/>
      <c r="K3" s="999"/>
    </row>
    <row r="4" spans="1:11" ht="16.5" thickBot="1">
      <c r="A4" s="997"/>
      <c r="B4" s="1343" t="s">
        <v>83</v>
      </c>
      <c r="C4" s="1344"/>
      <c r="D4" s="1345"/>
      <c r="E4" s="769"/>
      <c r="F4" s="1341"/>
      <c r="G4" s="1341"/>
      <c r="H4" s="1341"/>
      <c r="I4" s="1342"/>
      <c r="J4" s="999"/>
      <c r="K4" s="999"/>
    </row>
    <row r="5" spans="1:11" ht="15.75">
      <c r="A5" s="999"/>
      <c r="B5" s="1346" t="s">
        <v>84</v>
      </c>
      <c r="C5" s="1347"/>
      <c r="D5" s="1347"/>
      <c r="E5" s="1347"/>
      <c r="F5" s="1347"/>
      <c r="G5" s="1347"/>
      <c r="H5" s="1347"/>
      <c r="I5" s="1348"/>
      <c r="J5" s="999"/>
      <c r="K5" s="999"/>
    </row>
    <row r="6" spans="1:11" ht="16.5" thickBot="1">
      <c r="A6" s="997"/>
      <c r="B6" s="1338" t="s">
        <v>2707</v>
      </c>
      <c r="C6" s="1339"/>
      <c r="D6" s="1339"/>
      <c r="E6" s="1339"/>
      <c r="F6" s="1339"/>
      <c r="G6" s="1339"/>
      <c r="H6" s="1339"/>
      <c r="I6" s="1340"/>
      <c r="J6" s="999"/>
      <c r="K6" s="999"/>
    </row>
    <row r="7" spans="1:11" ht="15.75">
      <c r="A7" s="997"/>
      <c r="B7" s="770"/>
      <c r="C7" s="959"/>
      <c r="D7" s="771"/>
      <c r="E7" s="772"/>
      <c r="F7" s="773"/>
      <c r="G7" s="771"/>
      <c r="H7" s="774" t="s">
        <v>86</v>
      </c>
      <c r="I7" s="775">
        <v>1</v>
      </c>
      <c r="J7" s="999"/>
      <c r="K7" s="999"/>
    </row>
    <row r="8" spans="1:11" ht="15.75">
      <c r="A8" s="997"/>
      <c r="B8" s="770" t="s">
        <v>87</v>
      </c>
      <c r="C8" s="959" t="s">
        <v>88</v>
      </c>
      <c r="D8" s="771" t="s">
        <v>89</v>
      </c>
      <c r="E8" s="772" t="s">
        <v>90</v>
      </c>
      <c r="F8" s="776" t="s">
        <v>91</v>
      </c>
      <c r="G8" s="776" t="s">
        <v>92</v>
      </c>
      <c r="H8" s="777" t="s">
        <v>93</v>
      </c>
      <c r="I8" s="778" t="s">
        <v>94</v>
      </c>
      <c r="J8" s="999"/>
      <c r="K8" s="999"/>
    </row>
    <row r="9" spans="1:11">
      <c r="A9" s="999"/>
      <c r="B9" s="779"/>
      <c r="C9" s="1002"/>
      <c r="D9" s="1003"/>
      <c r="E9" s="780"/>
      <c r="F9" s="1004"/>
      <c r="G9" s="1004"/>
      <c r="H9" s="1005"/>
      <c r="I9" s="1006"/>
      <c r="J9" s="999"/>
      <c r="K9" s="999"/>
    </row>
    <row r="10" spans="1:11" ht="15.75">
      <c r="A10" s="781">
        <v>12</v>
      </c>
      <c r="B10" s="782" t="s">
        <v>77</v>
      </c>
      <c r="C10" s="783"/>
      <c r="D10" s="784"/>
      <c r="E10" s="784"/>
      <c r="F10" s="785"/>
      <c r="G10" s="784"/>
      <c r="H10" s="786"/>
      <c r="I10" s="787"/>
      <c r="J10" s="999"/>
      <c r="K10" s="999"/>
    </row>
    <row r="11" spans="1:11" ht="15.75">
      <c r="A11" s="781">
        <v>12.1</v>
      </c>
      <c r="B11" s="782">
        <v>1</v>
      </c>
      <c r="C11" s="783" t="s">
        <v>95</v>
      </c>
      <c r="D11" s="784"/>
      <c r="E11" s="784"/>
      <c r="F11" s="785"/>
      <c r="G11" s="784"/>
      <c r="H11" s="786"/>
      <c r="I11" s="787">
        <f>+IFERROR((SUM(H12:H14))," ")</f>
        <v>53530181</v>
      </c>
      <c r="J11" s="999"/>
      <c r="K11" s="999"/>
    </row>
    <row r="12" spans="1:11" ht="90">
      <c r="A12" s="779">
        <v>9.1999999999999993</v>
      </c>
      <c r="B12" s="779" t="s">
        <v>96</v>
      </c>
      <c r="C12" s="1002" t="str">
        <f>VLOOKUP(A12,APU_2[],2,0)</f>
        <v xml:space="preserve">Aplicación de PINTURA ACRÍLICA en muros para Exteriores (hidrorepelente) tipo koraza o similar de primera calidad, incluye  sellante para poros tipo Sellomax  o similar, 2 manos o las que sean necesarias para obtener una superficie pareja y homogénea. Incluye suministro y transporte de los materiales, preparada y adecuación de la superficie a intervenir. Color a definir aprobado por la interventoría. </v>
      </c>
      <c r="D12" s="1003" t="str">
        <f>VLOOKUP(A12,APU_2[],3,0)</f>
        <v>m2</v>
      </c>
      <c r="E12" s="788">
        <v>810</v>
      </c>
      <c r="F12" s="1166">
        <f>+VLOOKUP(A12,APU_2[],7,FALSE)</f>
        <v>31052</v>
      </c>
      <c r="G12" s="1004">
        <f t="shared" ref="G12" si="0">ROUND((+F12*$E12),0)</f>
        <v>25152120</v>
      </c>
      <c r="H12" s="1005">
        <f t="shared" ref="H12" si="1">+G12*$I$7</f>
        <v>25152120</v>
      </c>
      <c r="I12" s="996"/>
      <c r="J12" s="999"/>
      <c r="K12" s="999">
        <f>+F12*30</f>
        <v>931560</v>
      </c>
    </row>
    <row r="13" spans="1:11" ht="45">
      <c r="A13" s="779">
        <v>9.3000000000000007</v>
      </c>
      <c r="B13" s="779" t="s">
        <v>97</v>
      </c>
      <c r="C13" s="1002" t="str">
        <f>VLOOKUP(A13,APU_2[],2,0)</f>
        <v>Suministro, transporte y aplicación de ácido nítrico e hidrosolve proporción 1:1:5 para lavado de muros exteriores, con todos los elementos necesarios para su correcta instalación y funcionamiento.</v>
      </c>
      <c r="D13" s="1003" t="str">
        <f>VLOOKUP(A13,APU_2[],3,0)</f>
        <v>m2</v>
      </c>
      <c r="E13" s="788">
        <v>810</v>
      </c>
      <c r="F13" s="1166">
        <f>+VLOOKUP(A13,APU_2[],7,FALSE)</f>
        <v>12342.625</v>
      </c>
      <c r="G13" s="1004">
        <f t="shared" ref="G13" si="2">ROUND((+F13*$E13),0)</f>
        <v>9997526</v>
      </c>
      <c r="H13" s="1005">
        <f t="shared" ref="H13" si="3">+G13*$I$7</f>
        <v>9997526</v>
      </c>
      <c r="I13" s="996"/>
      <c r="J13" s="999"/>
      <c r="K13" s="999">
        <f t="shared" ref="K13" si="4">+F13*30</f>
        <v>370278.75</v>
      </c>
    </row>
    <row r="14" spans="1:11" ht="45">
      <c r="A14" s="779">
        <v>9.4</v>
      </c>
      <c r="B14" s="779" t="s">
        <v>98</v>
      </c>
      <c r="C14" s="1002" t="str">
        <f>VLOOKUP(A14,APU_2[],2,0)</f>
        <v>Suministro, transporte y aplicación de hidrófugo impermeabilizante del tipo siliconite (Sika transparente o equivalente)  para mampostería de fachadas, con todos los elementos necesarios para su correcta instalación y funcionamiento.</v>
      </c>
      <c r="D14" s="1003" t="str">
        <f>VLOOKUP(A14,APU_2[],3,0)</f>
        <v>m2</v>
      </c>
      <c r="E14" s="788">
        <v>810</v>
      </c>
      <c r="F14" s="1166">
        <f>+VLOOKUP(A14,APU_2[],7,FALSE)</f>
        <v>22692.018</v>
      </c>
      <c r="G14" s="1004">
        <f t="shared" ref="G14" si="5">ROUND((+F14*$E14),0)</f>
        <v>18380535</v>
      </c>
      <c r="H14" s="1005">
        <f t="shared" ref="H14" si="6">+G14*$I$7</f>
        <v>18380535</v>
      </c>
      <c r="I14" s="996"/>
      <c r="J14" s="999"/>
      <c r="K14" s="999">
        <f>+F14*30</f>
        <v>680760.54</v>
      </c>
    </row>
    <row r="15" spans="1:11" ht="16.5" thickBot="1">
      <c r="A15" s="999"/>
      <c r="B15" s="791"/>
      <c r="C15" s="960" t="s">
        <v>99</v>
      </c>
      <c r="D15" s="792"/>
      <c r="E15" s="793"/>
      <c r="F15" s="794"/>
      <c r="G15" s="794">
        <f>SUM(G11:G14)</f>
        <v>53530181</v>
      </c>
      <c r="H15" s="794">
        <f>SUM(H12:H14)</f>
        <v>53530181</v>
      </c>
      <c r="I15" s="794">
        <f>SUM(I11:I14)</f>
        <v>53530181</v>
      </c>
      <c r="J15" s="1010"/>
      <c r="K15" s="1008"/>
    </row>
    <row r="16" spans="1:11">
      <c r="A16" s="999"/>
      <c r="B16" s="999"/>
      <c r="C16" s="1011"/>
      <c r="D16" s="997"/>
      <c r="F16" s="1008"/>
      <c r="G16" s="1008"/>
      <c r="H16" s="1012"/>
      <c r="I16" s="1013"/>
      <c r="J16" s="1010"/>
      <c r="K16" s="999">
        <f>+K14+K13+K12</f>
        <v>1982599.29</v>
      </c>
    </row>
    <row r="17" spans="11:11">
      <c r="K17" s="1291">
        <f>+K16*5</f>
        <v>9912996.4499999993</v>
      </c>
    </row>
  </sheetData>
  <autoFilter ref="B8:I16" xr:uid="{00000000-0009-0000-0000-000002000000}"/>
  <mergeCells count="6">
    <mergeCell ref="C2:E2"/>
    <mergeCell ref="C3:E3"/>
    <mergeCell ref="B6:I6"/>
    <mergeCell ref="F4:I4"/>
    <mergeCell ref="B4:D4"/>
    <mergeCell ref="B5:I5"/>
  </mergeCells>
  <phoneticPr fontId="13" type="noConversion"/>
  <conditionalFormatting sqref="H1:H14">
    <cfRule type="cellIs" dxfId="109" priority="1" operator="greaterThan">
      <formula>0</formula>
    </cfRule>
  </conditionalFormatting>
  <conditionalFormatting sqref="H16:H1048576">
    <cfRule type="cellIs" dxfId="108" priority="6" operator="greaterThan">
      <formula>0</formula>
    </cfRule>
  </conditionalFormatting>
  <printOptions horizontalCentered="1"/>
  <pageMargins left="0.39370078740157483" right="0.39370078740157483" top="0.59055118110236227" bottom="0.59055118110236227" header="0.31496062992125984" footer="0.31496062992125984"/>
  <pageSetup scale="51" fitToHeight="0" orientation="portrait" r:id="rId1"/>
  <headerFooter>
    <oddFooter>&amp;L&amp;"+,Normal"&amp;9VALPARAÍSO VNR&amp;C&amp;"+,Normal"&amp;9PRESUPUESTO DE OBRA&amp;R&amp;"+,Normal"&amp;9&amp;P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2" tint="-0.499984740745262"/>
    <pageSetUpPr fitToPage="1"/>
  </sheetPr>
  <dimension ref="A2:L1762"/>
  <sheetViews>
    <sheetView zoomScale="55" zoomScaleNormal="55" workbookViewId="0">
      <selection activeCell="I39" sqref="I39:J49"/>
    </sheetView>
  </sheetViews>
  <sheetFormatPr baseColWidth="10" defaultColWidth="10.25" defaultRowHeight="24" customHeight="1"/>
  <cols>
    <col min="1" max="1" width="2.75" style="766" customWidth="1"/>
    <col min="2" max="2" width="41" style="799" customWidth="1"/>
    <col min="3" max="3" width="9.25" style="799" customWidth="1"/>
    <col min="4" max="4" width="10.25" style="799" customWidth="1"/>
    <col min="5" max="6" width="11.25" style="799" customWidth="1"/>
    <col min="7" max="7" width="13.5" style="799" customWidth="1"/>
    <col min="8" max="8" width="13" style="958" customWidth="1"/>
    <col min="9" max="9" width="31.75" style="799" customWidth="1"/>
    <col min="10" max="10" width="40.75" style="799" customWidth="1"/>
    <col min="11" max="11" width="10.25" style="799"/>
    <col min="12" max="12" width="33.25" style="799" customWidth="1"/>
    <col min="13" max="16384" width="10.25" style="799"/>
  </cols>
  <sheetData>
    <row r="2" spans="1:10" ht="24" customHeight="1">
      <c r="A2" s="1014"/>
      <c r="B2" s="798" t="s">
        <v>80</v>
      </c>
      <c r="C2" s="1447" t="s">
        <v>81</v>
      </c>
      <c r="D2" s="1447"/>
      <c r="E2" s="1447"/>
      <c r="F2" s="1447"/>
      <c r="G2" s="1447"/>
      <c r="H2" s="1447"/>
      <c r="I2" s="1015"/>
    </row>
    <row r="3" spans="1:10" s="768" customFormat="1" ht="76.5" customHeight="1">
      <c r="A3" s="1014"/>
      <c r="B3" s="1448" t="s">
        <v>83</v>
      </c>
      <c r="C3" s="1448"/>
      <c r="D3" s="1448"/>
      <c r="E3" s="1448"/>
      <c r="F3" s="1448"/>
      <c r="G3" s="1448"/>
      <c r="H3" s="1448"/>
      <c r="I3" s="800"/>
      <c r="J3" s="801"/>
    </row>
    <row r="4" spans="1:10" s="768" customFormat="1" ht="24" customHeight="1">
      <c r="A4" s="1014"/>
      <c r="B4" s="1346" t="s">
        <v>84</v>
      </c>
      <c r="C4" s="1346"/>
      <c r="D4" s="1346"/>
      <c r="E4" s="1346"/>
      <c r="F4" s="1346"/>
      <c r="G4" s="1346"/>
      <c r="H4" s="1346"/>
      <c r="I4" s="1346"/>
      <c r="J4" s="1346"/>
    </row>
    <row r="5" spans="1:10" s="768" customFormat="1" ht="22.15" customHeight="1">
      <c r="A5" s="1014"/>
      <c r="B5" s="1449" t="s">
        <v>100</v>
      </c>
      <c r="C5" s="1449"/>
      <c r="D5" s="1449"/>
      <c r="E5" s="1449"/>
      <c r="F5" s="1449"/>
      <c r="G5" s="1449"/>
      <c r="H5" s="1449"/>
      <c r="I5" s="1449"/>
      <c r="J5" s="1449"/>
    </row>
    <row r="6" spans="1:10" ht="24" customHeight="1">
      <c r="A6" s="1014"/>
      <c r="B6" s="802"/>
      <c r="C6" s="803"/>
      <c r="D6" s="803"/>
      <c r="E6" s="803"/>
      <c r="F6" s="803"/>
      <c r="G6" s="804"/>
      <c r="H6" s="805"/>
      <c r="I6" s="806"/>
      <c r="J6" s="807"/>
    </row>
    <row r="7" spans="1:10" ht="24" customHeight="1">
      <c r="A7" s="1014"/>
      <c r="B7" s="808" t="s">
        <v>101</v>
      </c>
      <c r="C7" s="809"/>
      <c r="D7" s="809"/>
      <c r="E7" s="809"/>
      <c r="F7" s="809"/>
      <c r="G7" s="810"/>
      <c r="H7" s="811"/>
      <c r="I7" s="812"/>
      <c r="J7" s="813"/>
    </row>
    <row r="8" spans="1:10" ht="24" customHeight="1">
      <c r="A8" s="1014"/>
      <c r="B8" s="1364" t="s">
        <v>102</v>
      </c>
      <c r="C8" s="1366">
        <v>12</v>
      </c>
      <c r="D8" s="1368" t="s">
        <v>103</v>
      </c>
      <c r="E8" s="1368"/>
      <c r="F8" s="1368"/>
      <c r="G8" s="1368"/>
      <c r="H8" s="1368"/>
      <c r="I8" s="814" t="s">
        <v>104</v>
      </c>
      <c r="J8" s="815" t="s">
        <v>105</v>
      </c>
    </row>
    <row r="9" spans="1:10" ht="24" customHeight="1">
      <c r="A9" s="1014"/>
      <c r="B9" s="1365"/>
      <c r="C9" s="1367"/>
      <c r="D9" s="1369"/>
      <c r="E9" s="1369"/>
      <c r="F9" s="1369"/>
      <c r="G9" s="1369"/>
      <c r="H9" s="1369"/>
      <c r="I9" s="816" t="e">
        <f>+#REF!</f>
        <v>#REF!</v>
      </c>
      <c r="J9" s="817" t="e">
        <f>+#REF!</f>
        <v>#REF!</v>
      </c>
    </row>
    <row r="10" spans="1:10" ht="24" customHeight="1">
      <c r="A10" s="1014"/>
      <c r="B10" s="818" t="s">
        <v>41</v>
      </c>
      <c r="C10" s="1353" t="str">
        <f>VLOOKUP(B11,'2-Presupuesto'!B:I,2,0)</f>
        <v xml:space="preserve">Aplicación de PINTURA ACRÍLICA en muros para Exteriores (hidrorepelente) tipo koraza o similar de primera calidad, incluye  sellante para poros tipo Sellomax  o similar, 2 manos o las que sean necesarias para obtener una superficie pareja y homogénea. Incluye suministro y transporte de los materiales, preparada y adecuación de la superficie a intervenir. Color a definir aprobado por la interventoría. </v>
      </c>
      <c r="D10" s="1353"/>
      <c r="E10" s="1353"/>
      <c r="F10" s="1353"/>
      <c r="G10" s="1353"/>
      <c r="H10" s="1353"/>
      <c r="I10" s="1353"/>
      <c r="J10" s="819" t="s">
        <v>106</v>
      </c>
    </row>
    <row r="11" spans="1:10" ht="40.9" customHeight="1">
      <c r="A11" s="1014"/>
      <c r="B11" s="820" t="s">
        <v>96</v>
      </c>
      <c r="C11" s="1353"/>
      <c r="D11" s="1353"/>
      <c r="E11" s="1353"/>
      <c r="F11" s="1353"/>
      <c r="G11" s="1353"/>
      <c r="H11" s="1353"/>
      <c r="I11" s="1353"/>
      <c r="J11" s="819" t="str">
        <f>VLOOKUP(B11,'2-Presupuesto'!B:E,3,0)</f>
        <v>m2</v>
      </c>
    </row>
    <row r="12" spans="1:10" ht="24" customHeight="1">
      <c r="A12" s="1014"/>
      <c r="B12" s="1372"/>
      <c r="C12" s="1373"/>
      <c r="D12" s="1373"/>
      <c r="E12" s="1373"/>
      <c r="F12" s="1373"/>
      <c r="G12" s="1373"/>
      <c r="H12" s="1373"/>
      <c r="I12" s="1374" t="s">
        <v>107</v>
      </c>
      <c r="J12" s="1375"/>
    </row>
    <row r="13" spans="1:10" ht="24" customHeight="1">
      <c r="A13" s="1014"/>
      <c r="B13" s="821" t="s">
        <v>108</v>
      </c>
      <c r="C13" s="822"/>
      <c r="D13" s="823" t="s">
        <v>109</v>
      </c>
      <c r="E13" s="823" t="s">
        <v>110</v>
      </c>
      <c r="F13" s="823" t="s">
        <v>111</v>
      </c>
      <c r="G13" s="823" t="s">
        <v>112</v>
      </c>
      <c r="H13" s="824" t="s">
        <v>113</v>
      </c>
      <c r="I13" s="1376"/>
      <c r="J13" s="1377"/>
    </row>
    <row r="14" spans="1:10" ht="24" customHeight="1">
      <c r="A14" s="1014"/>
      <c r="B14" s="972" t="s">
        <v>114</v>
      </c>
      <c r="C14" s="826"/>
      <c r="D14" s="826">
        <v>75</v>
      </c>
      <c r="E14" s="826">
        <v>2.4500000000000002</v>
      </c>
      <c r="F14" s="826">
        <v>5</v>
      </c>
      <c r="G14" s="826"/>
      <c r="H14" s="827">
        <f>D14*E14*F14</f>
        <v>918.75</v>
      </c>
      <c r="I14" s="1360"/>
      <c r="J14" s="1378"/>
    </row>
    <row r="15" spans="1:10" ht="24" customHeight="1">
      <c r="A15" s="1014"/>
      <c r="B15" s="972" t="s">
        <v>115</v>
      </c>
      <c r="C15" s="826"/>
      <c r="D15" s="826">
        <v>75</v>
      </c>
      <c r="E15" s="826">
        <v>0.4</v>
      </c>
      <c r="F15" s="826">
        <v>1</v>
      </c>
      <c r="G15" s="826"/>
      <c r="H15" s="827">
        <f>D15*E15*F15</f>
        <v>30</v>
      </c>
      <c r="I15" s="1360"/>
      <c r="J15" s="1378"/>
    </row>
    <row r="16" spans="1:10" ht="24" customHeight="1">
      <c r="A16" s="1014"/>
      <c r="B16" s="972" t="s">
        <v>116</v>
      </c>
      <c r="C16" s="826"/>
      <c r="D16" s="826">
        <v>2.5</v>
      </c>
      <c r="E16" s="826">
        <v>1</v>
      </c>
      <c r="F16" s="826">
        <v>5</v>
      </c>
      <c r="G16" s="826">
        <v>-2</v>
      </c>
      <c r="H16" s="827">
        <f>+G16*F16*E16*D16</f>
        <v>-25</v>
      </c>
      <c r="I16" s="1360"/>
      <c r="J16" s="1378"/>
    </row>
    <row r="17" spans="2:10" ht="24" customHeight="1">
      <c r="B17" s="972" t="s">
        <v>116</v>
      </c>
      <c r="C17" s="826"/>
      <c r="D17" s="826">
        <v>1</v>
      </c>
      <c r="E17" s="826">
        <v>1.2</v>
      </c>
      <c r="F17" s="826">
        <v>5</v>
      </c>
      <c r="G17" s="826">
        <v>-8</v>
      </c>
      <c r="H17" s="827">
        <f t="shared" ref="H17:H19" si="0">+G17*F17*E17*D17</f>
        <v>-48</v>
      </c>
      <c r="I17" s="1360"/>
      <c r="J17" s="1378"/>
    </row>
    <row r="18" spans="2:10" ht="24" customHeight="1">
      <c r="B18" s="972" t="s">
        <v>116</v>
      </c>
      <c r="C18" s="826"/>
      <c r="D18" s="826">
        <v>0.6</v>
      </c>
      <c r="E18" s="826">
        <v>1.2</v>
      </c>
      <c r="F18" s="826">
        <v>5</v>
      </c>
      <c r="G18" s="826">
        <v>-4</v>
      </c>
      <c r="H18" s="827">
        <f t="shared" si="0"/>
        <v>-14.399999999999999</v>
      </c>
      <c r="I18" s="1360"/>
      <c r="J18" s="1378"/>
    </row>
    <row r="19" spans="2:10" ht="24" customHeight="1">
      <c r="B19" s="972" t="s">
        <v>116</v>
      </c>
      <c r="C19" s="826"/>
      <c r="D19" s="826">
        <v>1.6</v>
      </c>
      <c r="E19" s="826">
        <v>1.6</v>
      </c>
      <c r="F19" s="826">
        <v>5</v>
      </c>
      <c r="G19" s="826">
        <v>-4</v>
      </c>
      <c r="H19" s="827">
        <f t="shared" si="0"/>
        <v>-51.2</v>
      </c>
      <c r="I19" s="1360"/>
      <c r="J19" s="1378"/>
    </row>
    <row r="20" spans="2:10" ht="24" customHeight="1" thickBot="1">
      <c r="B20" s="828"/>
      <c r="C20" s="829"/>
      <c r="D20" s="829"/>
      <c r="E20" s="829"/>
      <c r="F20" s="829"/>
      <c r="G20" s="830" t="s">
        <v>113</v>
      </c>
      <c r="H20" s="831">
        <f>SUM(H14:H19)</f>
        <v>810.15</v>
      </c>
      <c r="I20" s="1360"/>
      <c r="J20" s="1378"/>
    </row>
    <row r="21" spans="2:10" ht="24" customHeight="1">
      <c r="B21" s="1364" t="s">
        <v>102</v>
      </c>
      <c r="C21" s="1366">
        <v>12</v>
      </c>
      <c r="D21" s="1368" t="s">
        <v>103</v>
      </c>
      <c r="E21" s="1368"/>
      <c r="F21" s="1368"/>
      <c r="G21" s="1368"/>
      <c r="H21" s="1368"/>
      <c r="I21" s="814" t="s">
        <v>104</v>
      </c>
      <c r="J21" s="815" t="s">
        <v>105</v>
      </c>
    </row>
    <row r="22" spans="2:10" ht="24" customHeight="1">
      <c r="B22" s="1365"/>
      <c r="C22" s="1367"/>
      <c r="D22" s="1369"/>
      <c r="E22" s="1369"/>
      <c r="F22" s="1369"/>
      <c r="G22" s="1369"/>
      <c r="H22" s="1369"/>
      <c r="I22" s="816" t="e">
        <f>+#REF!</f>
        <v>#REF!</v>
      </c>
      <c r="J22" s="817" t="e">
        <f>+#REF!</f>
        <v>#REF!</v>
      </c>
    </row>
    <row r="23" spans="2:10" ht="24" customHeight="1">
      <c r="B23" s="818" t="s">
        <v>41</v>
      </c>
      <c r="C23" s="1353" t="str">
        <f>VLOOKUP(B24,'2-Presupuesto'!B:I,2,0)</f>
        <v>Suministro, transporte y aplicación de ácido nítrico e hidrosolve proporción 1:1:5 para lavado de muros exteriores, con todos los elementos necesarios para su correcta instalación y funcionamiento.</v>
      </c>
      <c r="D23" s="1353"/>
      <c r="E23" s="1353"/>
      <c r="F23" s="1353"/>
      <c r="G23" s="1353"/>
      <c r="H23" s="1353"/>
      <c r="I23" s="1353"/>
      <c r="J23" s="819" t="s">
        <v>106</v>
      </c>
    </row>
    <row r="24" spans="2:10" ht="57" customHeight="1">
      <c r="B24" s="820" t="s">
        <v>97</v>
      </c>
      <c r="C24" s="1353"/>
      <c r="D24" s="1353"/>
      <c r="E24" s="1353"/>
      <c r="F24" s="1353"/>
      <c r="G24" s="1353"/>
      <c r="H24" s="1353"/>
      <c r="I24" s="1353"/>
      <c r="J24" s="819" t="str">
        <f>VLOOKUP(B24,'2-Presupuesto'!B:E,3,0)</f>
        <v>m2</v>
      </c>
    </row>
    <row r="25" spans="2:10" ht="24" customHeight="1">
      <c r="B25" s="1372"/>
      <c r="C25" s="1373"/>
      <c r="D25" s="1373"/>
      <c r="E25" s="1373"/>
      <c r="F25" s="1373"/>
      <c r="G25" s="1373"/>
      <c r="H25" s="1373"/>
      <c r="I25" s="1374" t="s">
        <v>107</v>
      </c>
      <c r="J25" s="1375"/>
    </row>
    <row r="26" spans="2:10" ht="24" customHeight="1">
      <c r="B26" s="821" t="s">
        <v>108</v>
      </c>
      <c r="C26" s="822"/>
      <c r="D26" s="823" t="s">
        <v>109</v>
      </c>
      <c r="E26" s="823" t="s">
        <v>117</v>
      </c>
      <c r="F26" s="823" t="s">
        <v>118</v>
      </c>
      <c r="G26" s="823" t="s">
        <v>112</v>
      </c>
      <c r="H26" s="824" t="s">
        <v>113</v>
      </c>
      <c r="I26" s="1376"/>
      <c r="J26" s="1377"/>
    </row>
    <row r="27" spans="2:10" ht="24" customHeight="1">
      <c r="B27" s="972" t="s">
        <v>114</v>
      </c>
      <c r="C27" s="826"/>
      <c r="D27" s="826">
        <v>75</v>
      </c>
      <c r="E27" s="826">
        <v>2.4500000000000002</v>
      </c>
      <c r="F27" s="826">
        <v>5</v>
      </c>
      <c r="G27" s="826"/>
      <c r="H27" s="827">
        <f>D27*E27*F27</f>
        <v>918.75</v>
      </c>
      <c r="I27" s="1360"/>
      <c r="J27" s="1378"/>
    </row>
    <row r="28" spans="2:10" ht="24" customHeight="1">
      <c r="B28" s="972" t="s">
        <v>115</v>
      </c>
      <c r="C28" s="826"/>
      <c r="D28" s="826">
        <v>75</v>
      </c>
      <c r="E28" s="826">
        <v>0.4</v>
      </c>
      <c r="F28" s="826">
        <v>1</v>
      </c>
      <c r="G28" s="826"/>
      <c r="H28" s="827">
        <f>D28*E28*F28</f>
        <v>30</v>
      </c>
      <c r="I28" s="1360"/>
      <c r="J28" s="1378"/>
    </row>
    <row r="29" spans="2:10" ht="24" customHeight="1">
      <c r="B29" s="972" t="s">
        <v>116</v>
      </c>
      <c r="C29" s="826"/>
      <c r="D29" s="826">
        <v>2.5</v>
      </c>
      <c r="E29" s="826">
        <v>1</v>
      </c>
      <c r="F29" s="826">
        <v>5</v>
      </c>
      <c r="G29" s="826">
        <v>-2</v>
      </c>
      <c r="H29" s="827">
        <f>+G29*F29*E29*D29</f>
        <v>-25</v>
      </c>
      <c r="I29" s="1360"/>
      <c r="J29" s="1378"/>
    </row>
    <row r="30" spans="2:10" ht="24" customHeight="1">
      <c r="B30" s="972" t="s">
        <v>116</v>
      </c>
      <c r="C30" s="826"/>
      <c r="D30" s="826">
        <v>1</v>
      </c>
      <c r="E30" s="826">
        <v>1.2</v>
      </c>
      <c r="F30" s="826">
        <v>5</v>
      </c>
      <c r="G30" s="826">
        <v>-8</v>
      </c>
      <c r="H30" s="827">
        <f t="shared" ref="H30:H32" si="1">+G30*F30*E30*D30</f>
        <v>-48</v>
      </c>
      <c r="I30" s="1360"/>
      <c r="J30" s="1378"/>
    </row>
    <row r="31" spans="2:10" ht="44.25" customHeight="1">
      <c r="B31" s="972" t="s">
        <v>116</v>
      </c>
      <c r="C31" s="826"/>
      <c r="D31" s="826">
        <v>0.6</v>
      </c>
      <c r="E31" s="826">
        <v>1.2</v>
      </c>
      <c r="F31" s="826">
        <v>5</v>
      </c>
      <c r="G31" s="826">
        <v>-4</v>
      </c>
      <c r="H31" s="827">
        <f t="shared" si="1"/>
        <v>-14.399999999999999</v>
      </c>
      <c r="I31" s="1360"/>
      <c r="J31" s="1378"/>
    </row>
    <row r="32" spans="2:10" ht="24" customHeight="1">
      <c r="B32" s="972" t="s">
        <v>116</v>
      </c>
      <c r="C32" s="826"/>
      <c r="D32" s="826">
        <v>1.6</v>
      </c>
      <c r="E32" s="826">
        <v>1.6</v>
      </c>
      <c r="F32" s="826">
        <v>5</v>
      </c>
      <c r="G32" s="826">
        <v>-4</v>
      </c>
      <c r="H32" s="827">
        <f t="shared" si="1"/>
        <v>-51.2</v>
      </c>
      <c r="I32" s="1360"/>
      <c r="J32" s="1378"/>
    </row>
    <row r="33" spans="2:10" ht="24" customHeight="1" thickBot="1">
      <c r="B33" s="828"/>
      <c r="C33" s="829"/>
      <c r="D33" s="829"/>
      <c r="E33" s="829"/>
      <c r="F33" s="829"/>
      <c r="G33" s="830" t="s">
        <v>113</v>
      </c>
      <c r="H33" s="831">
        <f>SUM(H27:H32)</f>
        <v>810.15</v>
      </c>
      <c r="I33" s="1360"/>
      <c r="J33" s="1378"/>
    </row>
    <row r="34" spans="2:10" ht="24" customHeight="1">
      <c r="B34" s="1364" t="s">
        <v>102</v>
      </c>
      <c r="C34" s="1366">
        <v>12</v>
      </c>
      <c r="D34" s="1368" t="s">
        <v>103</v>
      </c>
      <c r="E34" s="1368"/>
      <c r="F34" s="1368"/>
      <c r="G34" s="1368"/>
      <c r="H34" s="1368"/>
      <c r="I34" s="814" t="s">
        <v>104</v>
      </c>
      <c r="J34" s="815" t="s">
        <v>105</v>
      </c>
    </row>
    <row r="35" spans="2:10" ht="24" customHeight="1">
      <c r="B35" s="1365"/>
      <c r="C35" s="1367"/>
      <c r="D35" s="1369"/>
      <c r="E35" s="1369"/>
      <c r="F35" s="1369"/>
      <c r="G35" s="1369"/>
      <c r="H35" s="1369"/>
      <c r="I35" s="816" t="e">
        <f>+#REF!</f>
        <v>#REF!</v>
      </c>
      <c r="J35" s="817" t="e">
        <f>+#REF!</f>
        <v>#REF!</v>
      </c>
    </row>
    <row r="36" spans="2:10" ht="38.25" customHeight="1">
      <c r="B36" s="818" t="s">
        <v>41</v>
      </c>
      <c r="C36" s="1353" t="str">
        <f>VLOOKUP(B37,'2-Presupuesto'!B:I,2,0)</f>
        <v>Suministro, transporte y aplicación de hidrófugo impermeabilizante del tipo siliconite (Sika transparente o equivalente)  para mampostería de fachadas, con todos los elementos necesarios para su correcta instalación y funcionamiento.</v>
      </c>
      <c r="D36" s="1353"/>
      <c r="E36" s="1353"/>
      <c r="F36" s="1353"/>
      <c r="G36" s="1353"/>
      <c r="H36" s="1353"/>
      <c r="I36" s="1353"/>
      <c r="J36" s="819" t="s">
        <v>106</v>
      </c>
    </row>
    <row r="37" spans="2:10" ht="24" customHeight="1">
      <c r="B37" s="820" t="s">
        <v>98</v>
      </c>
      <c r="C37" s="1353"/>
      <c r="D37" s="1353"/>
      <c r="E37" s="1353"/>
      <c r="F37" s="1353"/>
      <c r="G37" s="1353"/>
      <c r="H37" s="1353"/>
      <c r="I37" s="1353"/>
      <c r="J37" s="819" t="str">
        <f>VLOOKUP(B37,'2-Presupuesto'!B:E,3,0)</f>
        <v>m2</v>
      </c>
    </row>
    <row r="38" spans="2:10" ht="24" customHeight="1">
      <c r="B38" s="1372"/>
      <c r="C38" s="1373"/>
      <c r="D38" s="1373"/>
      <c r="E38" s="1373"/>
      <c r="F38" s="1373"/>
      <c r="G38" s="1373"/>
      <c r="H38" s="1373"/>
      <c r="I38" s="1374" t="s">
        <v>107</v>
      </c>
      <c r="J38" s="1375"/>
    </row>
    <row r="39" spans="2:10" ht="24" customHeight="1">
      <c r="B39" s="821" t="s">
        <v>108</v>
      </c>
      <c r="C39" s="822"/>
      <c r="D39" s="823" t="s">
        <v>109</v>
      </c>
      <c r="E39" s="823" t="s">
        <v>117</v>
      </c>
      <c r="F39" s="823" t="s">
        <v>118</v>
      </c>
      <c r="G39" s="823" t="s">
        <v>119</v>
      </c>
      <c r="H39" s="824" t="s">
        <v>113</v>
      </c>
      <c r="I39" s="1376"/>
      <c r="J39" s="1377"/>
    </row>
    <row r="40" spans="2:10" ht="48" customHeight="1">
      <c r="B40" s="972" t="s">
        <v>114</v>
      </c>
      <c r="C40" s="826"/>
      <c r="D40" s="826">
        <v>75</v>
      </c>
      <c r="E40" s="826">
        <v>2.4500000000000002</v>
      </c>
      <c r="F40" s="826">
        <v>5</v>
      </c>
      <c r="G40" s="826"/>
      <c r="H40" s="827">
        <f>D40*E40*F40</f>
        <v>918.75</v>
      </c>
      <c r="I40" s="1360"/>
      <c r="J40" s="1378"/>
    </row>
    <row r="41" spans="2:10" ht="29.25" customHeight="1">
      <c r="B41" s="972" t="s">
        <v>115</v>
      </c>
      <c r="C41" s="826"/>
      <c r="D41" s="826">
        <v>75</v>
      </c>
      <c r="E41" s="826">
        <v>0.4</v>
      </c>
      <c r="F41" s="826">
        <v>1</v>
      </c>
      <c r="G41" s="826"/>
      <c r="H41" s="827">
        <f>D41*E41*F41</f>
        <v>30</v>
      </c>
      <c r="I41" s="1360"/>
      <c r="J41" s="1378"/>
    </row>
    <row r="42" spans="2:10" ht="29.25" customHeight="1">
      <c r="B42" s="972" t="s">
        <v>116</v>
      </c>
      <c r="C42" s="826"/>
      <c r="D42" s="826">
        <v>2.5</v>
      </c>
      <c r="E42" s="826">
        <v>1</v>
      </c>
      <c r="F42" s="826">
        <v>5</v>
      </c>
      <c r="G42" s="826">
        <v>-2</v>
      </c>
      <c r="H42" s="827">
        <f>+G42*F42*E42*D42</f>
        <v>-25</v>
      </c>
      <c r="I42" s="1360"/>
      <c r="J42" s="1378"/>
    </row>
    <row r="43" spans="2:10" ht="24" customHeight="1">
      <c r="B43" s="972" t="s">
        <v>116</v>
      </c>
      <c r="C43" s="826"/>
      <c r="D43" s="826">
        <v>1</v>
      </c>
      <c r="E43" s="826">
        <v>1.2</v>
      </c>
      <c r="F43" s="826">
        <v>5</v>
      </c>
      <c r="G43" s="826">
        <v>-8</v>
      </c>
      <c r="H43" s="827">
        <f t="shared" ref="H43:H45" si="2">+G43*F43*E43*D43</f>
        <v>-48</v>
      </c>
      <c r="I43" s="1360"/>
      <c r="J43" s="1378"/>
    </row>
    <row r="44" spans="2:10" ht="24" customHeight="1">
      <c r="B44" s="972" t="s">
        <v>116</v>
      </c>
      <c r="C44" s="826"/>
      <c r="D44" s="826">
        <v>0.6</v>
      </c>
      <c r="E44" s="826">
        <v>1.2</v>
      </c>
      <c r="F44" s="826">
        <v>5</v>
      </c>
      <c r="G44" s="826">
        <v>-4</v>
      </c>
      <c r="H44" s="827">
        <f t="shared" si="2"/>
        <v>-14.399999999999999</v>
      </c>
      <c r="I44" s="1360"/>
      <c r="J44" s="1378"/>
    </row>
    <row r="45" spans="2:10" ht="24" customHeight="1">
      <c r="B45" s="972" t="s">
        <v>116</v>
      </c>
      <c r="C45" s="826"/>
      <c r="D45" s="826">
        <v>1.6</v>
      </c>
      <c r="E45" s="826">
        <v>1.6</v>
      </c>
      <c r="F45" s="826">
        <v>5</v>
      </c>
      <c r="G45" s="826">
        <v>-4</v>
      </c>
      <c r="H45" s="827">
        <f t="shared" si="2"/>
        <v>-51.2</v>
      </c>
      <c r="I45" s="1360"/>
      <c r="J45" s="1378"/>
    </row>
    <row r="46" spans="2:10" ht="24" hidden="1" customHeight="1">
      <c r="B46" s="972"/>
      <c r="C46" s="826"/>
      <c r="D46" s="826"/>
      <c r="E46" s="826"/>
      <c r="F46" s="826"/>
      <c r="G46" s="826"/>
      <c r="H46" s="833"/>
      <c r="I46" s="1360"/>
      <c r="J46" s="1378"/>
    </row>
    <row r="47" spans="2:10" ht="24" hidden="1" customHeight="1">
      <c r="B47" s="972"/>
      <c r="C47" s="826"/>
      <c r="D47" s="826"/>
      <c r="E47" s="826"/>
      <c r="F47" s="826"/>
      <c r="G47" s="826"/>
      <c r="H47" s="833">
        <f>+G47*F47*E47*C47</f>
        <v>0</v>
      </c>
      <c r="I47" s="1360"/>
      <c r="J47" s="1378"/>
    </row>
    <row r="48" spans="2:10" ht="24" hidden="1" customHeight="1">
      <c r="B48" s="972"/>
      <c r="C48" s="826"/>
      <c r="D48" s="826"/>
      <c r="E48" s="826"/>
      <c r="F48" s="826"/>
      <c r="G48" s="826"/>
      <c r="H48" s="833">
        <f>+G48*F48*E48*C48</f>
        <v>0</v>
      </c>
      <c r="I48" s="1360"/>
      <c r="J48" s="1378"/>
    </row>
    <row r="49" spans="2:10" ht="24" customHeight="1">
      <c r="B49" s="828"/>
      <c r="C49" s="829"/>
      <c r="D49" s="829"/>
      <c r="E49" s="829"/>
      <c r="F49" s="829"/>
      <c r="G49" s="830" t="s">
        <v>113</v>
      </c>
      <c r="H49" s="831">
        <f>SUM(H40:H48)</f>
        <v>810.15</v>
      </c>
      <c r="I49" s="1360"/>
      <c r="J49" s="1378"/>
    </row>
    <row r="50" spans="2:10" ht="24" hidden="1" customHeight="1">
      <c r="B50" s="1364" t="s">
        <v>102</v>
      </c>
      <c r="C50" s="1366">
        <v>12</v>
      </c>
      <c r="D50" s="1368" t="s">
        <v>103</v>
      </c>
      <c r="E50" s="1368"/>
      <c r="F50" s="1368"/>
      <c r="G50" s="1368"/>
      <c r="H50" s="1368"/>
      <c r="I50" s="814" t="s">
        <v>104</v>
      </c>
      <c r="J50" s="815" t="s">
        <v>105</v>
      </c>
    </row>
    <row r="51" spans="2:10" ht="24" hidden="1" customHeight="1">
      <c r="B51" s="1365"/>
      <c r="C51" s="1367"/>
      <c r="D51" s="1369"/>
      <c r="E51" s="1369"/>
      <c r="F51" s="1369"/>
      <c r="G51" s="1369"/>
      <c r="H51" s="1369"/>
      <c r="I51" s="816" t="e">
        <f>+#REF!</f>
        <v>#REF!</v>
      </c>
      <c r="J51" s="817" t="e">
        <f>+#REF!</f>
        <v>#REF!</v>
      </c>
    </row>
    <row r="52" spans="2:10" ht="37.9" hidden="1" customHeight="1">
      <c r="B52" s="818" t="s">
        <v>41</v>
      </c>
      <c r="C52" s="1353" t="e">
        <f>VLOOKUP(B53,'2-Presupuesto'!B:I,2,0)</f>
        <v>#N/A</v>
      </c>
      <c r="D52" s="1353"/>
      <c r="E52" s="1353"/>
      <c r="F52" s="1353"/>
      <c r="G52" s="1353"/>
      <c r="H52" s="1353"/>
      <c r="I52" s="1353"/>
      <c r="J52" s="819" t="s">
        <v>106</v>
      </c>
    </row>
    <row r="53" spans="2:10" ht="36" hidden="1" customHeight="1">
      <c r="B53" s="820" t="s">
        <v>120</v>
      </c>
      <c r="C53" s="1353"/>
      <c r="D53" s="1353"/>
      <c r="E53" s="1353"/>
      <c r="F53" s="1353"/>
      <c r="G53" s="1353"/>
      <c r="H53" s="1353"/>
      <c r="I53" s="1353"/>
      <c r="J53" s="819" t="e">
        <f>VLOOKUP(B53,'2-Presupuesto'!B:E,3,0)</f>
        <v>#N/A</v>
      </c>
    </row>
    <row r="54" spans="2:10" ht="24" hidden="1" customHeight="1">
      <c r="B54" s="1372"/>
      <c r="C54" s="1373"/>
      <c r="D54" s="1373"/>
      <c r="E54" s="1373"/>
      <c r="F54" s="1373"/>
      <c r="G54" s="1373"/>
      <c r="H54" s="1373"/>
      <c r="I54" s="1374" t="s">
        <v>107</v>
      </c>
      <c r="J54" s="1375"/>
    </row>
    <row r="55" spans="2:10" ht="24" hidden="1" customHeight="1">
      <c r="B55" s="821" t="s">
        <v>108</v>
      </c>
      <c r="C55" s="822"/>
      <c r="D55" s="823" t="s">
        <v>109</v>
      </c>
      <c r="E55" s="823" t="s">
        <v>117</v>
      </c>
      <c r="F55" s="823" t="s">
        <v>118</v>
      </c>
      <c r="G55" s="823" t="s">
        <v>119</v>
      </c>
      <c r="H55" s="824" t="s">
        <v>113</v>
      </c>
      <c r="I55" s="1376"/>
      <c r="J55" s="1377"/>
    </row>
    <row r="56" spans="2:10" ht="24" hidden="1" customHeight="1">
      <c r="B56" s="972"/>
      <c r="C56" s="826"/>
      <c r="D56" s="826"/>
      <c r="E56" s="826"/>
      <c r="F56" s="826"/>
      <c r="G56" s="826"/>
      <c r="H56" s="833">
        <v>200</v>
      </c>
      <c r="I56" s="1360"/>
      <c r="J56" s="1378"/>
    </row>
    <row r="57" spans="2:10" ht="24" hidden="1" customHeight="1">
      <c r="B57" s="972"/>
      <c r="C57" s="826"/>
      <c r="D57" s="826"/>
      <c r="E57" s="826"/>
      <c r="F57" s="826"/>
      <c r="G57" s="826"/>
      <c r="H57" s="833"/>
      <c r="I57" s="1360"/>
      <c r="J57" s="1378"/>
    </row>
    <row r="58" spans="2:10" ht="24" hidden="1" customHeight="1">
      <c r="B58" s="972"/>
      <c r="C58" s="826"/>
      <c r="D58" s="826"/>
      <c r="E58" s="826"/>
      <c r="F58" s="826"/>
      <c r="G58" s="826"/>
      <c r="H58" s="833"/>
      <c r="I58" s="1360"/>
      <c r="J58" s="1378"/>
    </row>
    <row r="59" spans="2:10" ht="24" hidden="1" customHeight="1">
      <c r="B59" s="972"/>
      <c r="C59" s="826"/>
      <c r="D59" s="826"/>
      <c r="E59" s="826"/>
      <c r="F59" s="826"/>
      <c r="G59" s="826"/>
      <c r="H59" s="833"/>
      <c r="I59" s="1360"/>
      <c r="J59" s="1378"/>
    </row>
    <row r="60" spans="2:10" ht="24" hidden="1" customHeight="1">
      <c r="B60" s="972"/>
      <c r="C60" s="826"/>
      <c r="D60" s="826"/>
      <c r="E60" s="826"/>
      <c r="F60" s="826"/>
      <c r="G60" s="826"/>
      <c r="H60" s="833"/>
      <c r="I60" s="1360"/>
      <c r="J60" s="1378"/>
    </row>
    <row r="61" spans="2:10" ht="24" hidden="1" customHeight="1">
      <c r="B61" s="972"/>
      <c r="C61" s="826"/>
      <c r="D61" s="826"/>
      <c r="E61" s="826"/>
      <c r="F61" s="826"/>
      <c r="G61" s="826"/>
      <c r="H61" s="833"/>
      <c r="I61" s="1360"/>
      <c r="J61" s="1378"/>
    </row>
    <row r="62" spans="2:10" ht="24" hidden="1" customHeight="1">
      <c r="B62" s="828"/>
      <c r="C62" s="829"/>
      <c r="D62" s="829"/>
      <c r="E62" s="829"/>
      <c r="F62" s="829"/>
      <c r="G62" s="830" t="s">
        <v>113</v>
      </c>
      <c r="H62" s="831">
        <f>SUM(H56:H61)</f>
        <v>200</v>
      </c>
      <c r="I62" s="1360"/>
      <c r="J62" s="1378"/>
    </row>
    <row r="63" spans="2:10" ht="24" hidden="1" customHeight="1">
      <c r="B63" s="1364" t="s">
        <v>102</v>
      </c>
      <c r="C63" s="1366">
        <v>12</v>
      </c>
      <c r="D63" s="1368" t="s">
        <v>103</v>
      </c>
      <c r="E63" s="1368"/>
      <c r="F63" s="1368"/>
      <c r="G63" s="1368"/>
      <c r="H63" s="1368"/>
      <c r="I63" s="814" t="s">
        <v>104</v>
      </c>
      <c r="J63" s="815" t="s">
        <v>105</v>
      </c>
    </row>
    <row r="64" spans="2:10" ht="24" hidden="1" customHeight="1">
      <c r="B64" s="1365"/>
      <c r="C64" s="1367"/>
      <c r="D64" s="1369"/>
      <c r="E64" s="1369"/>
      <c r="F64" s="1369"/>
      <c r="G64" s="1369"/>
      <c r="H64" s="1369"/>
      <c r="I64" s="816" t="e">
        <f>+#REF!</f>
        <v>#REF!</v>
      </c>
      <c r="J64" s="817" t="e">
        <f>+#REF!</f>
        <v>#REF!</v>
      </c>
    </row>
    <row r="65" spans="2:10" ht="38.25" hidden="1" customHeight="1">
      <c r="B65" s="818" t="s">
        <v>41</v>
      </c>
      <c r="C65" s="1353" t="e">
        <f>VLOOKUP(B66,'2-Presupuesto'!B:I,2,0)</f>
        <v>#N/A</v>
      </c>
      <c r="D65" s="1353"/>
      <c r="E65" s="1353"/>
      <c r="F65" s="1353"/>
      <c r="G65" s="1353"/>
      <c r="H65" s="1353"/>
      <c r="I65" s="1353"/>
      <c r="J65" s="819" t="s">
        <v>106</v>
      </c>
    </row>
    <row r="66" spans="2:10" ht="24" hidden="1" customHeight="1">
      <c r="B66" s="820" t="s">
        <v>121</v>
      </c>
      <c r="C66" s="1353"/>
      <c r="D66" s="1353"/>
      <c r="E66" s="1353"/>
      <c r="F66" s="1353"/>
      <c r="G66" s="1353"/>
      <c r="H66" s="1353"/>
      <c r="I66" s="1353"/>
      <c r="J66" s="819" t="e">
        <f>VLOOKUP(B66,'2-Presupuesto'!B:E,3,0)</f>
        <v>#N/A</v>
      </c>
    </row>
    <row r="67" spans="2:10" ht="24" hidden="1" customHeight="1" thickBot="1">
      <c r="B67" s="1354"/>
      <c r="C67" s="1355"/>
      <c r="D67" s="1355"/>
      <c r="E67" s="1355"/>
      <c r="F67" s="1355"/>
      <c r="G67" s="1355"/>
      <c r="H67" s="1355"/>
      <c r="I67" s="1356" t="s">
        <v>107</v>
      </c>
      <c r="J67" s="1357"/>
    </row>
    <row r="68" spans="2:10" ht="24" hidden="1" customHeight="1">
      <c r="B68" s="885" t="s">
        <v>108</v>
      </c>
      <c r="C68" s="886"/>
      <c r="D68" s="887" t="s">
        <v>109</v>
      </c>
      <c r="E68" s="887" t="s">
        <v>117</v>
      </c>
      <c r="F68" s="887" t="s">
        <v>118</v>
      </c>
      <c r="G68" s="887" t="s">
        <v>112</v>
      </c>
      <c r="H68" s="888" t="s">
        <v>113</v>
      </c>
      <c r="I68" s="1358"/>
      <c r="J68" s="1359"/>
    </row>
    <row r="69" spans="2:10" ht="24" hidden="1" customHeight="1">
      <c r="B69" s="1017"/>
      <c r="C69" s="826"/>
      <c r="D69" s="826"/>
      <c r="E69" s="826"/>
      <c r="F69" s="826"/>
      <c r="G69" s="826"/>
      <c r="H69" s="833">
        <v>1</v>
      </c>
      <c r="I69" s="1360"/>
      <c r="J69" s="1361"/>
    </row>
    <row r="70" spans="2:10" ht="24" hidden="1" customHeight="1">
      <c r="B70" s="1017"/>
      <c r="C70" s="826"/>
      <c r="D70" s="826"/>
      <c r="E70" s="826"/>
      <c r="F70" s="826"/>
      <c r="G70" s="826"/>
      <c r="H70" s="833"/>
      <c r="I70" s="1360"/>
      <c r="J70" s="1361"/>
    </row>
    <row r="71" spans="2:10" ht="24" hidden="1" customHeight="1">
      <c r="B71" s="1017"/>
      <c r="C71" s="826"/>
      <c r="D71" s="826"/>
      <c r="E71" s="826"/>
      <c r="F71" s="826"/>
      <c r="G71" s="826"/>
      <c r="H71" s="833"/>
      <c r="I71" s="1360"/>
      <c r="J71" s="1361"/>
    </row>
    <row r="72" spans="2:10" ht="24" hidden="1" customHeight="1">
      <c r="B72" s="1017"/>
      <c r="C72" s="826"/>
      <c r="D72" s="826"/>
      <c r="E72" s="826"/>
      <c r="F72" s="826"/>
      <c r="G72" s="826"/>
      <c r="H72" s="833"/>
      <c r="I72" s="1360"/>
      <c r="J72" s="1361"/>
    </row>
    <row r="73" spans="2:10" ht="24" hidden="1" customHeight="1">
      <c r="B73" s="1017"/>
      <c r="C73" s="826"/>
      <c r="D73" s="826"/>
      <c r="E73" s="826"/>
      <c r="F73" s="826"/>
      <c r="G73" s="826"/>
      <c r="H73" s="833"/>
      <c r="I73" s="1360"/>
      <c r="J73" s="1361"/>
    </row>
    <row r="74" spans="2:10" ht="24" hidden="1" customHeight="1">
      <c r="B74" s="1017"/>
      <c r="C74" s="826"/>
      <c r="D74" s="826"/>
      <c r="E74" s="826"/>
      <c r="F74" s="826"/>
      <c r="G74" s="826"/>
      <c r="H74" s="833"/>
      <c r="I74" s="1360"/>
      <c r="J74" s="1361"/>
    </row>
    <row r="75" spans="2:10" ht="24" hidden="1" customHeight="1" thickBot="1">
      <c r="B75" s="889"/>
      <c r="C75" s="890"/>
      <c r="D75" s="890"/>
      <c r="E75" s="890"/>
      <c r="F75" s="890"/>
      <c r="G75" s="891" t="s">
        <v>113</v>
      </c>
      <c r="H75" s="892">
        <f>SUM(H69:H74)</f>
        <v>1</v>
      </c>
      <c r="I75" s="1362"/>
      <c r="J75" s="1363"/>
    </row>
    <row r="76" spans="2:10" ht="24" hidden="1" customHeight="1">
      <c r="B76" s="1364" t="s">
        <v>102</v>
      </c>
      <c r="C76" s="1366">
        <v>12</v>
      </c>
      <c r="D76" s="1368" t="s">
        <v>103</v>
      </c>
      <c r="E76" s="1368"/>
      <c r="F76" s="1368"/>
      <c r="G76" s="1368"/>
      <c r="H76" s="1368"/>
      <c r="I76" s="814" t="s">
        <v>104</v>
      </c>
      <c r="J76" s="815" t="s">
        <v>105</v>
      </c>
    </row>
    <row r="77" spans="2:10" ht="24" hidden="1" customHeight="1">
      <c r="B77" s="1365"/>
      <c r="C77" s="1367"/>
      <c r="D77" s="1369"/>
      <c r="E77" s="1369"/>
      <c r="F77" s="1369"/>
      <c r="G77" s="1369"/>
      <c r="H77" s="1369"/>
      <c r="I77" s="816" t="e">
        <f>+#REF!</f>
        <v>#REF!</v>
      </c>
      <c r="J77" s="817" t="e">
        <f>+#REF!</f>
        <v>#REF!</v>
      </c>
    </row>
    <row r="78" spans="2:10" ht="38.25" hidden="1" customHeight="1">
      <c r="B78" s="818" t="s">
        <v>41</v>
      </c>
      <c r="C78" s="1353" t="e">
        <f>VLOOKUP(B79,'2-Presupuesto'!B:I,2,0)</f>
        <v>#N/A</v>
      </c>
      <c r="D78" s="1353"/>
      <c r="E78" s="1353"/>
      <c r="F78" s="1353"/>
      <c r="G78" s="1353"/>
      <c r="H78" s="1353"/>
      <c r="I78" s="1353"/>
      <c r="J78" s="819" t="s">
        <v>106</v>
      </c>
    </row>
    <row r="79" spans="2:10" ht="24" hidden="1" customHeight="1">
      <c r="B79" s="820" t="s">
        <v>122</v>
      </c>
      <c r="C79" s="1353"/>
      <c r="D79" s="1353"/>
      <c r="E79" s="1353"/>
      <c r="F79" s="1353"/>
      <c r="G79" s="1353"/>
      <c r="H79" s="1353"/>
      <c r="I79" s="1353"/>
      <c r="J79" s="819" t="e">
        <f>VLOOKUP(B79,'2-Presupuesto'!B:E,3,0)</f>
        <v>#N/A</v>
      </c>
    </row>
    <row r="80" spans="2:10" ht="24" hidden="1" customHeight="1" thickBot="1">
      <c r="B80" s="1354"/>
      <c r="C80" s="1355"/>
      <c r="D80" s="1355"/>
      <c r="E80" s="1355"/>
      <c r="F80" s="1355"/>
      <c r="G80" s="1355"/>
      <c r="H80" s="1355"/>
      <c r="I80" s="1356" t="s">
        <v>107</v>
      </c>
      <c r="J80" s="1357"/>
    </row>
    <row r="81" spans="2:10" ht="24" hidden="1" customHeight="1">
      <c r="B81" s="885" t="s">
        <v>108</v>
      </c>
      <c r="C81" s="886"/>
      <c r="D81" s="887" t="s">
        <v>109</v>
      </c>
      <c r="E81" s="887" t="s">
        <v>117</v>
      </c>
      <c r="F81" s="887" t="s">
        <v>118</v>
      </c>
      <c r="G81" s="887" t="s">
        <v>112</v>
      </c>
      <c r="H81" s="888" t="s">
        <v>113</v>
      </c>
      <c r="I81" s="1358"/>
      <c r="J81" s="1359"/>
    </row>
    <row r="82" spans="2:10" ht="24" hidden="1" customHeight="1">
      <c r="B82" s="1017"/>
      <c r="C82" s="826"/>
      <c r="D82" s="826"/>
      <c r="E82" s="826"/>
      <c r="F82" s="826"/>
      <c r="G82" s="826"/>
      <c r="H82" s="833">
        <v>1</v>
      </c>
      <c r="I82" s="1360"/>
      <c r="J82" s="1361"/>
    </row>
    <row r="83" spans="2:10" ht="24" hidden="1" customHeight="1">
      <c r="B83" s="1017"/>
      <c r="C83" s="826"/>
      <c r="D83" s="826"/>
      <c r="E83" s="826"/>
      <c r="F83" s="826"/>
      <c r="G83" s="826"/>
      <c r="H83" s="833"/>
      <c r="I83" s="1360"/>
      <c r="J83" s="1361"/>
    </row>
    <row r="84" spans="2:10" ht="24" hidden="1" customHeight="1">
      <c r="B84" s="1017"/>
      <c r="C84" s="826"/>
      <c r="D84" s="826"/>
      <c r="E84" s="826"/>
      <c r="F84" s="826"/>
      <c r="G84" s="826"/>
      <c r="H84" s="833"/>
      <c r="I84" s="1360"/>
      <c r="J84" s="1361"/>
    </row>
    <row r="85" spans="2:10" ht="24" hidden="1" customHeight="1">
      <c r="B85" s="1017"/>
      <c r="C85" s="826"/>
      <c r="D85" s="826"/>
      <c r="E85" s="826"/>
      <c r="F85" s="826"/>
      <c r="G85" s="826"/>
      <c r="H85" s="833"/>
      <c r="I85" s="1360"/>
      <c r="J85" s="1361"/>
    </row>
    <row r="86" spans="2:10" ht="24" hidden="1" customHeight="1">
      <c r="B86" s="1017"/>
      <c r="C86" s="826"/>
      <c r="D86" s="826"/>
      <c r="E86" s="826"/>
      <c r="F86" s="826"/>
      <c r="G86" s="826"/>
      <c r="H86" s="833"/>
      <c r="I86" s="1360"/>
      <c r="J86" s="1361"/>
    </row>
    <row r="87" spans="2:10" ht="24" hidden="1" customHeight="1">
      <c r="B87" s="1017"/>
      <c r="C87" s="826"/>
      <c r="D87" s="826"/>
      <c r="E87" s="826"/>
      <c r="F87" s="826"/>
      <c r="G87" s="826"/>
      <c r="H87" s="833"/>
      <c r="I87" s="1360"/>
      <c r="J87" s="1361"/>
    </row>
    <row r="88" spans="2:10" ht="24" hidden="1" customHeight="1" thickBot="1">
      <c r="B88" s="889"/>
      <c r="C88" s="890"/>
      <c r="D88" s="890"/>
      <c r="E88" s="890"/>
      <c r="F88" s="890"/>
      <c r="G88" s="891" t="s">
        <v>113</v>
      </c>
      <c r="H88" s="892">
        <f>SUM(H82:H87)</f>
        <v>1</v>
      </c>
      <c r="I88" s="1362"/>
      <c r="J88" s="1363"/>
    </row>
    <row r="89" spans="2:10" ht="24" hidden="1" customHeight="1">
      <c r="B89" s="834"/>
      <c r="C89" s="803"/>
      <c r="D89" s="803"/>
      <c r="E89" s="803"/>
      <c r="F89" s="803"/>
      <c r="G89" s="804"/>
      <c r="H89" s="805"/>
      <c r="I89" s="803"/>
      <c r="J89" s="803"/>
    </row>
    <row r="90" spans="2:10" ht="24" hidden="1" customHeight="1">
      <c r="B90" s="676">
        <v>2</v>
      </c>
      <c r="C90" s="749"/>
      <c r="D90" s="750" t="s">
        <v>123</v>
      </c>
      <c r="E90" s="835"/>
      <c r="F90" s="835"/>
      <c r="G90" s="836"/>
      <c r="H90" s="837"/>
      <c r="I90" s="835"/>
      <c r="J90" s="835"/>
    </row>
    <row r="91" spans="2:10" ht="24" hidden="1" customHeight="1">
      <c r="B91" s="834"/>
      <c r="C91" s="803"/>
      <c r="D91" s="803"/>
      <c r="E91" s="803"/>
      <c r="F91" s="803"/>
      <c r="G91" s="804"/>
      <c r="H91" s="805"/>
      <c r="I91" s="803"/>
      <c r="J91" s="803"/>
    </row>
    <row r="92" spans="2:10" ht="24" hidden="1" customHeight="1">
      <c r="B92" s="1364" t="s">
        <v>102</v>
      </c>
      <c r="C92" s="1366">
        <v>12</v>
      </c>
      <c r="D92" s="1368" t="s">
        <v>103</v>
      </c>
      <c r="E92" s="1368"/>
      <c r="F92" s="1368"/>
      <c r="G92" s="1368"/>
      <c r="H92" s="1368"/>
      <c r="I92" s="814" t="s">
        <v>104</v>
      </c>
      <c r="J92" s="815" t="s">
        <v>105</v>
      </c>
    </row>
    <row r="93" spans="2:10" ht="24" hidden="1" customHeight="1">
      <c r="B93" s="1365"/>
      <c r="C93" s="1367"/>
      <c r="D93" s="1369"/>
      <c r="E93" s="1369"/>
      <c r="F93" s="1369"/>
      <c r="G93" s="1369"/>
      <c r="H93" s="1369"/>
      <c r="I93" s="816" t="e">
        <f>+#REF!</f>
        <v>#REF!</v>
      </c>
      <c r="J93" s="817" t="e">
        <f>+#REF!</f>
        <v>#REF!</v>
      </c>
    </row>
    <row r="94" spans="2:10" ht="41.65" hidden="1" customHeight="1">
      <c r="B94" s="818" t="s">
        <v>41</v>
      </c>
      <c r="C94" s="1353" t="e">
        <f>VLOOKUP(B95,'2-Presupuesto'!B:I,2,0)</f>
        <v>#N/A</v>
      </c>
      <c r="D94" s="1353"/>
      <c r="E94" s="1353"/>
      <c r="F94" s="1353"/>
      <c r="G94" s="1353"/>
      <c r="H94" s="1353"/>
      <c r="I94" s="1353"/>
      <c r="J94" s="819" t="s">
        <v>106</v>
      </c>
    </row>
    <row r="95" spans="2:10" ht="24" hidden="1" customHeight="1">
      <c r="B95" s="838" t="s">
        <v>61</v>
      </c>
      <c r="C95" s="1353"/>
      <c r="D95" s="1353"/>
      <c r="E95" s="1353"/>
      <c r="F95" s="1353"/>
      <c r="G95" s="1353"/>
      <c r="H95" s="1353"/>
      <c r="I95" s="1353"/>
      <c r="J95" s="819" t="e">
        <f>VLOOKUP(B95,'2-Presupuesto'!B:E,3,0)</f>
        <v>#N/A</v>
      </c>
    </row>
    <row r="96" spans="2:10" ht="24" hidden="1" customHeight="1">
      <c r="B96" s="1372"/>
      <c r="C96" s="1373"/>
      <c r="D96" s="1373"/>
      <c r="E96" s="1373"/>
      <c r="F96" s="1373"/>
      <c r="G96" s="1373"/>
      <c r="H96" s="1373"/>
      <c r="I96" s="1374" t="s">
        <v>107</v>
      </c>
      <c r="J96" s="1375"/>
    </row>
    <row r="97" spans="2:10" ht="24" hidden="1" customHeight="1">
      <c r="B97" s="839" t="s">
        <v>124</v>
      </c>
      <c r="C97" s="840"/>
      <c r="D97" s="823" t="s">
        <v>109</v>
      </c>
      <c r="E97" s="823" t="s">
        <v>117</v>
      </c>
      <c r="F97" s="823" t="s">
        <v>118</v>
      </c>
      <c r="G97" s="823" t="s">
        <v>125</v>
      </c>
      <c r="H97" s="841" t="s">
        <v>113</v>
      </c>
      <c r="I97" s="1376"/>
      <c r="J97" s="1377"/>
    </row>
    <row r="98" spans="2:10" ht="24" hidden="1" customHeight="1">
      <c r="B98" s="842"/>
      <c r="C98" s="826"/>
      <c r="D98" s="826"/>
      <c r="E98" s="826"/>
      <c r="F98" s="826"/>
      <c r="G98" s="826"/>
      <c r="H98" s="1062">
        <f>G98</f>
        <v>0</v>
      </c>
      <c r="I98" s="1360"/>
      <c r="J98" s="1378"/>
    </row>
    <row r="99" spans="2:10" ht="24" hidden="1" customHeight="1">
      <c r="B99" s="972"/>
      <c r="C99" s="826"/>
      <c r="D99" s="826"/>
      <c r="E99" s="826"/>
      <c r="F99" s="826"/>
      <c r="G99" s="826"/>
      <c r="I99" s="1360"/>
      <c r="J99" s="1378"/>
    </row>
    <row r="100" spans="2:10" ht="24" hidden="1" customHeight="1">
      <c r="B100" s="972"/>
      <c r="C100" s="826"/>
      <c r="D100" s="826"/>
      <c r="E100" s="826"/>
      <c r="F100" s="826"/>
      <c r="G100" s="826"/>
      <c r="H100" s="832"/>
      <c r="I100" s="1360"/>
      <c r="J100" s="1378"/>
    </row>
    <row r="101" spans="2:10" ht="24" hidden="1" customHeight="1">
      <c r="B101" s="972"/>
      <c r="C101" s="826"/>
      <c r="D101" s="826"/>
      <c r="E101" s="826"/>
      <c r="F101" s="826"/>
      <c r="G101" s="826"/>
      <c r="H101" s="827"/>
      <c r="I101" s="1360"/>
      <c r="J101" s="1378"/>
    </row>
    <row r="102" spans="2:10" ht="24" hidden="1" customHeight="1">
      <c r="B102" s="972"/>
      <c r="C102" s="826"/>
      <c r="D102" s="826"/>
      <c r="E102" s="826"/>
      <c r="F102" s="826"/>
      <c r="G102" s="826"/>
      <c r="H102" s="827"/>
      <c r="I102" s="1360"/>
      <c r="J102" s="1378"/>
    </row>
    <row r="103" spans="2:10" ht="24" hidden="1" customHeight="1">
      <c r="B103" s="972"/>
      <c r="C103" s="826"/>
      <c r="D103" s="826"/>
      <c r="E103" s="826"/>
      <c r="F103" s="826"/>
      <c r="G103" s="826"/>
      <c r="H103" s="827"/>
      <c r="I103" s="1360"/>
      <c r="J103" s="1378"/>
    </row>
    <row r="104" spans="2:10" ht="24" hidden="1" customHeight="1">
      <c r="B104" s="972"/>
      <c r="C104" s="826"/>
      <c r="D104" s="826"/>
      <c r="E104" s="826"/>
      <c r="F104" s="826"/>
      <c r="G104" s="826"/>
      <c r="H104" s="827"/>
      <c r="I104" s="1360"/>
      <c r="J104" s="1378"/>
    </row>
    <row r="105" spans="2:10" ht="24" hidden="1" customHeight="1" thickBot="1">
      <c r="B105" s="843"/>
      <c r="C105" s="844"/>
      <c r="D105" s="844"/>
      <c r="E105" s="844"/>
      <c r="F105" s="844"/>
      <c r="G105" s="845" t="s">
        <v>113</v>
      </c>
      <c r="H105" s="846">
        <f>ROUND((SUM(H98:H104)),2)</f>
        <v>0</v>
      </c>
      <c r="I105" s="1360"/>
      <c r="J105" s="1378"/>
    </row>
    <row r="106" spans="2:10" ht="24" hidden="1" customHeight="1">
      <c r="B106" s="1364" t="s">
        <v>102</v>
      </c>
      <c r="C106" s="1366">
        <v>12</v>
      </c>
      <c r="D106" s="1368" t="s">
        <v>103</v>
      </c>
      <c r="E106" s="1368"/>
      <c r="F106" s="1368"/>
      <c r="G106" s="1368"/>
      <c r="H106" s="1368"/>
      <c r="I106" s="814" t="s">
        <v>104</v>
      </c>
      <c r="J106" s="815" t="s">
        <v>105</v>
      </c>
    </row>
    <row r="107" spans="2:10" ht="24" hidden="1" customHeight="1">
      <c r="B107" s="1365"/>
      <c r="C107" s="1367"/>
      <c r="D107" s="1369"/>
      <c r="E107" s="1369"/>
      <c r="F107" s="1369"/>
      <c r="G107" s="1369"/>
      <c r="H107" s="1369"/>
      <c r="I107" s="816" t="e">
        <f>+#REF!</f>
        <v>#REF!</v>
      </c>
      <c r="J107" s="817" t="e">
        <f>+#REF!</f>
        <v>#REF!</v>
      </c>
    </row>
    <row r="108" spans="2:10" ht="48" hidden="1" customHeight="1">
      <c r="B108" s="818" t="s">
        <v>41</v>
      </c>
      <c r="C108" s="1353" t="e">
        <f>VLOOKUP(B109,'2-Presupuesto'!B:I,2,0)</f>
        <v>#N/A</v>
      </c>
      <c r="D108" s="1353"/>
      <c r="E108" s="1353"/>
      <c r="F108" s="1353"/>
      <c r="G108" s="1353"/>
      <c r="H108" s="1353"/>
      <c r="I108" s="1353"/>
      <c r="J108" s="819" t="s">
        <v>106</v>
      </c>
    </row>
    <row r="109" spans="2:10" ht="52.5" hidden="1" customHeight="1">
      <c r="B109" s="820" t="s">
        <v>126</v>
      </c>
      <c r="C109" s="1353"/>
      <c r="D109" s="1353"/>
      <c r="E109" s="1353"/>
      <c r="F109" s="1353"/>
      <c r="G109" s="1353"/>
      <c r="H109" s="1353"/>
      <c r="I109" s="1353"/>
      <c r="J109" s="819" t="e">
        <f>VLOOKUP(B109,'2-Presupuesto'!B:E,3,0)</f>
        <v>#N/A</v>
      </c>
    </row>
    <row r="110" spans="2:10" ht="24" hidden="1" customHeight="1">
      <c r="B110" s="1372"/>
      <c r="C110" s="1373"/>
      <c r="D110" s="1373"/>
      <c r="E110" s="1373"/>
      <c r="F110" s="1373"/>
      <c r="G110" s="1373"/>
      <c r="H110" s="1373"/>
      <c r="I110" s="1374" t="s">
        <v>107</v>
      </c>
      <c r="J110" s="1375"/>
    </row>
    <row r="111" spans="2:10" ht="36.4" hidden="1" customHeight="1">
      <c r="B111" s="839" t="s">
        <v>127</v>
      </c>
      <c r="C111" s="840" t="s">
        <v>128</v>
      </c>
      <c r="D111" s="847" t="s">
        <v>129</v>
      </c>
      <c r="E111" s="840" t="s">
        <v>130</v>
      </c>
      <c r="F111" s="840" t="s">
        <v>131</v>
      </c>
      <c r="G111" s="840" t="s">
        <v>125</v>
      </c>
      <c r="H111" s="841" t="s">
        <v>113</v>
      </c>
      <c r="I111" s="1376"/>
      <c r="J111" s="1377"/>
    </row>
    <row r="112" spans="2:10" ht="24" hidden="1" customHeight="1">
      <c r="B112" s="1060"/>
      <c r="C112" s="1061"/>
      <c r="D112" s="983"/>
      <c r="E112" s="983"/>
      <c r="F112" s="983"/>
      <c r="G112" s="983"/>
      <c r="H112" s="1062">
        <f>G112</f>
        <v>0</v>
      </c>
      <c r="I112" s="1360"/>
      <c r="J112" s="1378"/>
    </row>
    <row r="113" spans="2:10" ht="24" hidden="1" customHeight="1">
      <c r="B113" s="972"/>
      <c r="C113" s="1018"/>
      <c r="D113" s="1018"/>
      <c r="E113" s="1018"/>
      <c r="F113" s="1018"/>
      <c r="G113" s="1018"/>
      <c r="H113" s="848"/>
      <c r="I113" s="1360"/>
      <c r="J113" s="1378"/>
    </row>
    <row r="114" spans="2:10" ht="24" hidden="1" customHeight="1">
      <c r="B114" s="972"/>
      <c r="C114" s="1018"/>
      <c r="D114" s="1018"/>
      <c r="E114" s="1018"/>
      <c r="F114" s="1018"/>
      <c r="G114" s="1018"/>
      <c r="H114" s="849"/>
      <c r="I114" s="1360"/>
      <c r="J114" s="1378"/>
    </row>
    <row r="115" spans="2:10" ht="24" hidden="1" customHeight="1">
      <c r="B115" s="972"/>
      <c r="C115" s="1018"/>
      <c r="D115" s="1018"/>
      <c r="E115" s="1018"/>
      <c r="F115" s="1018"/>
      <c r="G115" s="1018"/>
      <c r="H115" s="849"/>
      <c r="I115" s="1360"/>
      <c r="J115" s="1378"/>
    </row>
    <row r="116" spans="2:10" ht="24" hidden="1" customHeight="1">
      <c r="B116" s="972"/>
      <c r="C116" s="1018"/>
      <c r="D116" s="1018"/>
      <c r="E116" s="1018"/>
      <c r="F116" s="1018"/>
      <c r="G116" s="1018"/>
      <c r="H116" s="849"/>
      <c r="I116" s="1360"/>
      <c r="J116" s="1378"/>
    </row>
    <row r="117" spans="2:10" ht="24" hidden="1" customHeight="1">
      <c r="B117" s="972"/>
      <c r="C117" s="1018"/>
      <c r="D117" s="1018"/>
      <c r="E117" s="1018"/>
      <c r="F117" s="1018"/>
      <c r="G117" s="1018"/>
      <c r="H117" s="849"/>
      <c r="I117" s="1360"/>
      <c r="J117" s="1378"/>
    </row>
    <row r="118" spans="2:10" ht="24" hidden="1" customHeight="1">
      <c r="B118" s="828"/>
      <c r="C118" s="829"/>
      <c r="D118" s="829"/>
      <c r="E118" s="844"/>
      <c r="F118" s="844"/>
      <c r="G118" s="845" t="s">
        <v>113</v>
      </c>
      <c r="H118" s="846">
        <f>SUM(H112:H117)</f>
        <v>0</v>
      </c>
      <c r="I118" s="1360"/>
      <c r="J118" s="1378"/>
    </row>
    <row r="119" spans="2:10" ht="24" hidden="1" customHeight="1">
      <c r="B119" s="1364" t="s">
        <v>102</v>
      </c>
      <c r="C119" s="1366">
        <v>12</v>
      </c>
      <c r="D119" s="1368" t="s">
        <v>103</v>
      </c>
      <c r="E119" s="1368"/>
      <c r="F119" s="1368"/>
      <c r="G119" s="1368"/>
      <c r="H119" s="1368"/>
      <c r="I119" s="814" t="s">
        <v>104</v>
      </c>
      <c r="J119" s="815" t="s">
        <v>105</v>
      </c>
    </row>
    <row r="120" spans="2:10" ht="24" hidden="1" customHeight="1">
      <c r="B120" s="1365"/>
      <c r="C120" s="1367"/>
      <c r="D120" s="1369"/>
      <c r="E120" s="1369"/>
      <c r="F120" s="1369"/>
      <c r="G120" s="1369"/>
      <c r="H120" s="1369"/>
      <c r="I120" s="816" t="e">
        <f>+#REF!</f>
        <v>#REF!</v>
      </c>
      <c r="J120" s="817" t="e">
        <f>+#REF!</f>
        <v>#REF!</v>
      </c>
    </row>
    <row r="121" spans="2:10" ht="40.15" hidden="1" customHeight="1">
      <c r="B121" s="818" t="s">
        <v>41</v>
      </c>
      <c r="C121" s="1353" t="e">
        <f>VLOOKUP(B122,'2-Presupuesto'!B:I,2,0)</f>
        <v>#N/A</v>
      </c>
      <c r="D121" s="1353"/>
      <c r="E121" s="1353"/>
      <c r="F121" s="1353"/>
      <c r="G121" s="1353"/>
      <c r="H121" s="1353"/>
      <c r="I121" s="1353"/>
      <c r="J121" s="819" t="s">
        <v>106</v>
      </c>
    </row>
    <row r="122" spans="2:10" ht="63.75" hidden="1" customHeight="1">
      <c r="B122" s="820" t="s">
        <v>132</v>
      </c>
      <c r="C122" s="1353"/>
      <c r="D122" s="1353"/>
      <c r="E122" s="1353"/>
      <c r="F122" s="1353"/>
      <c r="G122" s="1353"/>
      <c r="H122" s="1353"/>
      <c r="I122" s="1353"/>
      <c r="J122" s="819" t="e">
        <f>VLOOKUP(B122,'2-Presupuesto'!B:E,3,0)</f>
        <v>#N/A</v>
      </c>
    </row>
    <row r="123" spans="2:10" ht="24" hidden="1" customHeight="1">
      <c r="B123" s="1372"/>
      <c r="C123" s="1373"/>
      <c r="D123" s="1373"/>
      <c r="E123" s="1373"/>
      <c r="F123" s="1373"/>
      <c r="G123" s="1373"/>
      <c r="H123" s="1373"/>
      <c r="I123" s="1374" t="s">
        <v>107</v>
      </c>
      <c r="J123" s="1375"/>
    </row>
    <row r="124" spans="2:10" ht="24" hidden="1" customHeight="1">
      <c r="B124" s="839" t="s">
        <v>108</v>
      </c>
      <c r="C124" s="840"/>
      <c r="D124" s="823" t="s">
        <v>109</v>
      </c>
      <c r="E124" s="823" t="s">
        <v>117</v>
      </c>
      <c r="F124" s="823" t="s">
        <v>118</v>
      </c>
      <c r="G124" s="823" t="s">
        <v>119</v>
      </c>
      <c r="H124" s="841" t="s">
        <v>113</v>
      </c>
      <c r="I124" s="1376"/>
      <c r="J124" s="1377"/>
    </row>
    <row r="125" spans="2:10" ht="24" hidden="1" customHeight="1">
      <c r="B125" s="842"/>
      <c r="C125" s="826"/>
      <c r="D125" s="826"/>
      <c r="E125" s="826"/>
      <c r="F125" s="826"/>
      <c r="G125" s="826"/>
      <c r="H125" s="1030">
        <v>5</v>
      </c>
      <c r="I125" s="1360"/>
      <c r="J125" s="1378"/>
    </row>
    <row r="126" spans="2:10" ht="24" hidden="1" customHeight="1">
      <c r="B126" s="972"/>
      <c r="C126" s="826"/>
      <c r="D126" s="826"/>
      <c r="E126" s="826"/>
      <c r="F126" s="826"/>
      <c r="G126" s="826"/>
      <c r="H126" s="832"/>
      <c r="I126" s="1360"/>
      <c r="J126" s="1378"/>
    </row>
    <row r="127" spans="2:10" ht="24" hidden="1" customHeight="1">
      <c r="B127" s="972"/>
      <c r="C127" s="826"/>
      <c r="D127" s="826"/>
      <c r="E127" s="826"/>
      <c r="F127" s="826"/>
      <c r="G127" s="826"/>
      <c r="H127" s="832"/>
      <c r="I127" s="1360"/>
      <c r="J127" s="1378"/>
    </row>
    <row r="128" spans="2:10" ht="24" hidden="1" customHeight="1">
      <c r="B128" s="972"/>
      <c r="C128" s="826"/>
      <c r="D128" s="826"/>
      <c r="E128" s="826"/>
      <c r="F128" s="826"/>
      <c r="G128" s="826"/>
      <c r="H128" s="850"/>
      <c r="I128" s="1360"/>
      <c r="J128" s="1378"/>
    </row>
    <row r="129" spans="2:10" ht="24" hidden="1" customHeight="1">
      <c r="B129" s="972"/>
      <c r="C129" s="826"/>
      <c r="D129" s="826"/>
      <c r="E129" s="826"/>
      <c r="F129" s="826"/>
      <c r="G129" s="826"/>
      <c r="H129" s="850"/>
      <c r="I129" s="1360"/>
      <c r="J129" s="1378"/>
    </row>
    <row r="130" spans="2:10" ht="24" hidden="1" customHeight="1">
      <c r="B130" s="972"/>
      <c r="C130" s="826"/>
      <c r="D130" s="826"/>
      <c r="E130" s="826"/>
      <c r="F130" s="826"/>
      <c r="G130" s="826"/>
      <c r="H130" s="850"/>
      <c r="I130" s="1360"/>
      <c r="J130" s="1378"/>
    </row>
    <row r="131" spans="2:10" ht="24" hidden="1" customHeight="1" thickBot="1">
      <c r="B131" s="851"/>
      <c r="C131" s="852"/>
      <c r="D131" s="852"/>
      <c r="E131" s="853"/>
      <c r="F131" s="853"/>
      <c r="G131" s="854" t="s">
        <v>113</v>
      </c>
      <c r="H131" s="855">
        <f>SUM(H125:H130)</f>
        <v>5</v>
      </c>
      <c r="I131" s="1391"/>
      <c r="J131" s="1392"/>
    </row>
    <row r="132" spans="2:10" ht="24" hidden="1" customHeight="1">
      <c r="B132" s="1364" t="s">
        <v>102</v>
      </c>
      <c r="C132" s="1366">
        <v>12</v>
      </c>
      <c r="D132" s="1368" t="s">
        <v>103</v>
      </c>
      <c r="E132" s="1368"/>
      <c r="F132" s="1368"/>
      <c r="G132" s="1368"/>
      <c r="H132" s="1368"/>
      <c r="I132" s="814" t="s">
        <v>104</v>
      </c>
      <c r="J132" s="815" t="s">
        <v>105</v>
      </c>
    </row>
    <row r="133" spans="2:10" ht="24" hidden="1" customHeight="1">
      <c r="B133" s="1365"/>
      <c r="C133" s="1367"/>
      <c r="D133" s="1369"/>
      <c r="E133" s="1369"/>
      <c r="F133" s="1369"/>
      <c r="G133" s="1369"/>
      <c r="H133" s="1369"/>
      <c r="I133" s="816" t="e">
        <f>+#REF!</f>
        <v>#REF!</v>
      </c>
      <c r="J133" s="817" t="e">
        <f>+#REF!</f>
        <v>#REF!</v>
      </c>
    </row>
    <row r="134" spans="2:10" ht="24" hidden="1" customHeight="1">
      <c r="B134" s="818" t="s">
        <v>41</v>
      </c>
      <c r="C134" s="1353" t="e">
        <f>VLOOKUP(B135,'2-Presupuesto'!B:I,2,0)</f>
        <v>#N/A</v>
      </c>
      <c r="D134" s="1353"/>
      <c r="E134" s="1353"/>
      <c r="F134" s="1353"/>
      <c r="G134" s="1353"/>
      <c r="H134" s="1353"/>
      <c r="I134" s="1353"/>
      <c r="J134" s="819" t="s">
        <v>106</v>
      </c>
    </row>
    <row r="135" spans="2:10" ht="24" hidden="1" customHeight="1">
      <c r="B135" s="820" t="s">
        <v>133</v>
      </c>
      <c r="C135" s="1353"/>
      <c r="D135" s="1353"/>
      <c r="E135" s="1353"/>
      <c r="F135" s="1353"/>
      <c r="G135" s="1353"/>
      <c r="H135" s="1353"/>
      <c r="I135" s="1353"/>
      <c r="J135" s="819" t="e">
        <f>VLOOKUP(B135,'2-Presupuesto'!B:E,3,0)</f>
        <v>#N/A</v>
      </c>
    </row>
    <row r="136" spans="2:10" ht="24" hidden="1" customHeight="1" thickBot="1">
      <c r="B136" s="1372"/>
      <c r="C136" s="1373"/>
      <c r="D136" s="1373"/>
      <c r="E136" s="1373"/>
      <c r="F136" s="1373"/>
      <c r="G136" s="1373"/>
      <c r="H136" s="1373"/>
      <c r="I136" s="1374" t="s">
        <v>107</v>
      </c>
      <c r="J136" s="1375"/>
    </row>
    <row r="137" spans="2:10" ht="24" hidden="1" customHeight="1">
      <c r="B137" s="839" t="s">
        <v>108</v>
      </c>
      <c r="C137" s="840"/>
      <c r="D137" s="823" t="s">
        <v>109</v>
      </c>
      <c r="E137" s="823" t="s">
        <v>117</v>
      </c>
      <c r="F137" s="823" t="s">
        <v>118</v>
      </c>
      <c r="G137" s="823" t="s">
        <v>134</v>
      </c>
      <c r="H137" s="841" t="s">
        <v>113</v>
      </c>
      <c r="I137" s="1376"/>
      <c r="J137" s="1377"/>
    </row>
    <row r="138" spans="2:10" ht="24" hidden="1" customHeight="1">
      <c r="B138" s="842"/>
      <c r="C138" s="826"/>
      <c r="D138" s="826"/>
      <c r="E138" s="826"/>
      <c r="F138" s="826"/>
      <c r="G138" s="826"/>
      <c r="H138" s="1062">
        <f>G138</f>
        <v>0</v>
      </c>
      <c r="I138" s="1360"/>
      <c r="J138" s="1378"/>
    </row>
    <row r="139" spans="2:10" ht="24" hidden="1" customHeight="1">
      <c r="B139" s="972"/>
      <c r="C139" s="826"/>
      <c r="D139" s="826"/>
      <c r="E139" s="826"/>
      <c r="F139" s="826"/>
      <c r="G139" s="826"/>
      <c r="H139" s="850"/>
      <c r="I139" s="1360"/>
      <c r="J139" s="1378"/>
    </row>
    <row r="140" spans="2:10" ht="24" hidden="1" customHeight="1">
      <c r="B140" s="972"/>
      <c r="C140" s="826"/>
      <c r="D140" s="826"/>
      <c r="E140" s="826"/>
      <c r="F140" s="826"/>
      <c r="G140" s="826"/>
      <c r="H140" s="850"/>
      <c r="I140" s="1360"/>
      <c r="J140" s="1378"/>
    </row>
    <row r="141" spans="2:10" ht="24" hidden="1" customHeight="1">
      <c r="B141" s="972"/>
      <c r="C141" s="826"/>
      <c r="D141" s="826"/>
      <c r="E141" s="826"/>
      <c r="F141" s="826"/>
      <c r="G141" s="826"/>
      <c r="H141" s="850"/>
      <c r="I141" s="1360"/>
      <c r="J141" s="1378"/>
    </row>
    <row r="142" spans="2:10" ht="24" hidden="1" customHeight="1">
      <c r="B142" s="972"/>
      <c r="C142" s="826"/>
      <c r="D142" s="826"/>
      <c r="E142" s="826"/>
      <c r="F142" s="826"/>
      <c r="G142" s="826"/>
      <c r="H142" s="850"/>
      <c r="I142" s="1360"/>
      <c r="J142" s="1378"/>
    </row>
    <row r="143" spans="2:10" ht="24" hidden="1" customHeight="1">
      <c r="B143" s="972"/>
      <c r="C143" s="826"/>
      <c r="D143" s="826"/>
      <c r="E143" s="826"/>
      <c r="F143" s="826"/>
      <c r="G143" s="826"/>
      <c r="H143" s="850"/>
      <c r="I143" s="1360"/>
      <c r="J143" s="1378"/>
    </row>
    <row r="144" spans="2:10" ht="24" hidden="1" customHeight="1" thickBot="1">
      <c r="B144" s="851"/>
      <c r="C144" s="852"/>
      <c r="D144" s="852"/>
      <c r="E144" s="853"/>
      <c r="F144" s="853"/>
      <c r="G144" s="854" t="s">
        <v>113</v>
      </c>
      <c r="H144" s="855">
        <f>SUM(H138:H143)</f>
        <v>0</v>
      </c>
      <c r="I144" s="1391"/>
      <c r="J144" s="1392"/>
    </row>
    <row r="145" spans="2:10" ht="24" hidden="1" customHeight="1">
      <c r="B145" s="1364" t="s">
        <v>102</v>
      </c>
      <c r="C145" s="1366">
        <v>12</v>
      </c>
      <c r="D145" s="1368" t="s">
        <v>103</v>
      </c>
      <c r="E145" s="1368"/>
      <c r="F145" s="1368"/>
      <c r="G145" s="1368"/>
      <c r="H145" s="1368"/>
      <c r="I145" s="814" t="s">
        <v>104</v>
      </c>
      <c r="J145" s="815" t="s">
        <v>105</v>
      </c>
    </row>
    <row r="146" spans="2:10" ht="24" hidden="1" customHeight="1">
      <c r="B146" s="1365"/>
      <c r="C146" s="1367"/>
      <c r="D146" s="1369"/>
      <c r="E146" s="1369"/>
      <c r="F146" s="1369"/>
      <c r="G146" s="1369"/>
      <c r="H146" s="1369"/>
      <c r="I146" s="816" t="e">
        <f>+#REF!</f>
        <v>#REF!</v>
      </c>
      <c r="J146" s="817" t="e">
        <f>+#REF!</f>
        <v>#REF!</v>
      </c>
    </row>
    <row r="147" spans="2:10" ht="24" hidden="1" customHeight="1">
      <c r="B147" s="818" t="s">
        <v>41</v>
      </c>
      <c r="C147" s="1353" t="e">
        <f>VLOOKUP(B148,'2-Presupuesto'!B:I,2,0)</f>
        <v>#N/A</v>
      </c>
      <c r="D147" s="1353"/>
      <c r="E147" s="1353"/>
      <c r="F147" s="1353"/>
      <c r="G147" s="1353"/>
      <c r="H147" s="1353"/>
      <c r="I147" s="1353"/>
      <c r="J147" s="819" t="s">
        <v>106</v>
      </c>
    </row>
    <row r="148" spans="2:10" ht="24" hidden="1" customHeight="1">
      <c r="B148" s="820" t="s">
        <v>135</v>
      </c>
      <c r="C148" s="1353"/>
      <c r="D148" s="1353"/>
      <c r="E148" s="1353"/>
      <c r="F148" s="1353"/>
      <c r="G148" s="1353"/>
      <c r="H148" s="1353"/>
      <c r="I148" s="1353"/>
      <c r="J148" s="819" t="e">
        <f>VLOOKUP(B148,'2-Presupuesto'!B:E,3,0)</f>
        <v>#N/A</v>
      </c>
    </row>
    <row r="149" spans="2:10" ht="24" hidden="1" customHeight="1" thickBot="1">
      <c r="B149" s="1372"/>
      <c r="C149" s="1373"/>
      <c r="D149" s="1373"/>
      <c r="E149" s="1373"/>
      <c r="F149" s="1373"/>
      <c r="G149" s="1373"/>
      <c r="H149" s="1373"/>
      <c r="I149" s="1374" t="s">
        <v>107</v>
      </c>
      <c r="J149" s="1375"/>
    </row>
    <row r="150" spans="2:10" ht="24" hidden="1" customHeight="1">
      <c r="B150" s="839" t="s">
        <v>108</v>
      </c>
      <c r="C150" s="840"/>
      <c r="D150" s="823" t="s">
        <v>109</v>
      </c>
      <c r="E150" s="823" t="s">
        <v>117</v>
      </c>
      <c r="F150" s="823" t="s">
        <v>118</v>
      </c>
      <c r="G150" s="823" t="s">
        <v>136</v>
      </c>
      <c r="H150" s="841" t="s">
        <v>113</v>
      </c>
      <c r="I150" s="1376"/>
      <c r="J150" s="1377"/>
    </row>
    <row r="151" spans="2:10" ht="45.75" hidden="1" customHeight="1">
      <c r="B151" s="1055" t="s">
        <v>137</v>
      </c>
      <c r="C151" s="1033"/>
      <c r="D151" s="1036"/>
      <c r="E151" s="1036"/>
      <c r="F151" s="1036"/>
      <c r="G151" s="1033"/>
      <c r="H151" s="1035">
        <v>4</v>
      </c>
      <c r="I151" s="1360"/>
      <c r="J151" s="1378"/>
    </row>
    <row r="152" spans="2:10" ht="24" hidden="1" customHeight="1">
      <c r="B152" s="972"/>
      <c r="C152" s="826"/>
      <c r="D152" s="826"/>
      <c r="E152" s="826"/>
      <c r="F152" s="826"/>
      <c r="G152" s="826"/>
      <c r="H152" s="850"/>
      <c r="I152" s="1360"/>
      <c r="J152" s="1378"/>
    </row>
    <row r="153" spans="2:10" ht="24" hidden="1" customHeight="1">
      <c r="B153" s="972"/>
      <c r="C153" s="826"/>
      <c r="D153" s="826"/>
      <c r="E153" s="826"/>
      <c r="F153" s="826"/>
      <c r="G153" s="826"/>
      <c r="H153" s="850"/>
      <c r="I153" s="1360"/>
      <c r="J153" s="1378"/>
    </row>
    <row r="154" spans="2:10" ht="24" hidden="1" customHeight="1">
      <c r="B154" s="972"/>
      <c r="C154" s="826"/>
      <c r="D154" s="826"/>
      <c r="E154" s="826"/>
      <c r="F154" s="826"/>
      <c r="G154" s="826"/>
      <c r="H154" s="850"/>
      <c r="I154" s="1360"/>
      <c r="J154" s="1378"/>
    </row>
    <row r="155" spans="2:10" ht="24" hidden="1" customHeight="1">
      <c r="B155" s="972"/>
      <c r="C155" s="826"/>
      <c r="D155" s="826"/>
      <c r="E155" s="826"/>
      <c r="F155" s="826"/>
      <c r="G155" s="826"/>
      <c r="H155" s="850"/>
      <c r="I155" s="1360"/>
      <c r="J155" s="1378"/>
    </row>
    <row r="156" spans="2:10" ht="24" hidden="1" customHeight="1">
      <c r="B156" s="972"/>
      <c r="C156" s="826"/>
      <c r="D156" s="826"/>
      <c r="E156" s="826"/>
      <c r="F156" s="826"/>
      <c r="G156" s="826"/>
      <c r="H156" s="850"/>
      <c r="I156" s="1360"/>
      <c r="J156" s="1378"/>
    </row>
    <row r="157" spans="2:10" ht="24" hidden="1" customHeight="1" thickBot="1">
      <c r="B157" s="851"/>
      <c r="C157" s="852"/>
      <c r="D157" s="852"/>
      <c r="E157" s="853"/>
      <c r="F157" s="853"/>
      <c r="G157" s="854" t="s">
        <v>113</v>
      </c>
      <c r="H157" s="855">
        <f>SUM(H151:H156)</f>
        <v>4</v>
      </c>
      <c r="I157" s="1391"/>
      <c r="J157" s="1392"/>
    </row>
    <row r="158" spans="2:10" ht="24" hidden="1" customHeight="1">
      <c r="B158" s="1364" t="s">
        <v>102</v>
      </c>
      <c r="C158" s="1366">
        <v>12</v>
      </c>
      <c r="D158" s="1368" t="s">
        <v>103</v>
      </c>
      <c r="E158" s="1368"/>
      <c r="F158" s="1368"/>
      <c r="G158" s="1368"/>
      <c r="H158" s="1368"/>
      <c r="I158" s="814" t="s">
        <v>104</v>
      </c>
      <c r="J158" s="815" t="s">
        <v>105</v>
      </c>
    </row>
    <row r="159" spans="2:10" ht="24" hidden="1" customHeight="1">
      <c r="B159" s="1365"/>
      <c r="C159" s="1367"/>
      <c r="D159" s="1369"/>
      <c r="E159" s="1369"/>
      <c r="F159" s="1369"/>
      <c r="G159" s="1369"/>
      <c r="H159" s="1369"/>
      <c r="I159" s="816" t="e">
        <f>+#REF!</f>
        <v>#REF!</v>
      </c>
      <c r="J159" s="817" t="e">
        <f>+#REF!</f>
        <v>#REF!</v>
      </c>
    </row>
    <row r="160" spans="2:10" ht="24" hidden="1" customHeight="1">
      <c r="B160" s="818" t="s">
        <v>41</v>
      </c>
      <c r="C160" s="1353" t="e">
        <f>VLOOKUP(B161,'2-Presupuesto'!B:I,2,0)</f>
        <v>#N/A</v>
      </c>
      <c r="D160" s="1353"/>
      <c r="E160" s="1353"/>
      <c r="F160" s="1353"/>
      <c r="G160" s="1353"/>
      <c r="H160" s="1353"/>
      <c r="I160" s="1353"/>
      <c r="J160" s="819" t="s">
        <v>106</v>
      </c>
    </row>
    <row r="161" spans="2:10" ht="24" hidden="1" customHeight="1">
      <c r="B161" s="820" t="s">
        <v>138</v>
      </c>
      <c r="C161" s="1353"/>
      <c r="D161" s="1353"/>
      <c r="E161" s="1353"/>
      <c r="F161" s="1353"/>
      <c r="G161" s="1353"/>
      <c r="H161" s="1353"/>
      <c r="I161" s="1353"/>
      <c r="J161" s="819" t="e">
        <f>VLOOKUP(B161,'2-Presupuesto'!B:E,3,0)</f>
        <v>#N/A</v>
      </c>
    </row>
    <row r="162" spans="2:10" ht="24" hidden="1" customHeight="1" thickBot="1">
      <c r="B162" s="1372"/>
      <c r="C162" s="1373"/>
      <c r="D162" s="1373"/>
      <c r="E162" s="1373"/>
      <c r="F162" s="1373"/>
      <c r="G162" s="1373"/>
      <c r="H162" s="1373"/>
      <c r="I162" s="1374" t="s">
        <v>107</v>
      </c>
      <c r="J162" s="1375"/>
    </row>
    <row r="163" spans="2:10" ht="24" hidden="1" customHeight="1">
      <c r="B163" s="839" t="s">
        <v>108</v>
      </c>
      <c r="C163" s="840"/>
      <c r="D163" s="823" t="s">
        <v>109</v>
      </c>
      <c r="E163" s="823" t="s">
        <v>117</v>
      </c>
      <c r="F163" s="823" t="s">
        <v>118</v>
      </c>
      <c r="G163" s="823" t="s">
        <v>134</v>
      </c>
      <c r="H163" s="841" t="s">
        <v>113</v>
      </c>
      <c r="I163" s="1376"/>
      <c r="J163" s="1377"/>
    </row>
    <row r="164" spans="2:10" ht="34.15" hidden="1" customHeight="1">
      <c r="B164" s="856"/>
      <c r="C164" s="857"/>
      <c r="D164" s="858"/>
      <c r="E164" s="858"/>
      <c r="F164" s="858"/>
      <c r="G164" s="857"/>
      <c r="H164" s="1054">
        <f>G164</f>
        <v>0</v>
      </c>
      <c r="I164" s="1360"/>
      <c r="J164" s="1378"/>
    </row>
    <row r="165" spans="2:10" ht="24" hidden="1" customHeight="1">
      <c r="B165" s="972"/>
      <c r="C165" s="826"/>
      <c r="D165" s="826"/>
      <c r="E165" s="826"/>
      <c r="F165" s="826"/>
      <c r="G165" s="826"/>
      <c r="H165" s="850"/>
      <c r="I165" s="1360"/>
      <c r="J165" s="1378"/>
    </row>
    <row r="166" spans="2:10" ht="24" hidden="1" customHeight="1">
      <c r="B166" s="972"/>
      <c r="C166" s="826"/>
      <c r="D166" s="826"/>
      <c r="E166" s="826"/>
      <c r="F166" s="826"/>
      <c r="G166" s="826"/>
      <c r="H166" s="850"/>
      <c r="I166" s="1360"/>
      <c r="J166" s="1378"/>
    </row>
    <row r="167" spans="2:10" ht="24" hidden="1" customHeight="1">
      <c r="B167" s="972"/>
      <c r="C167" s="826"/>
      <c r="D167" s="826"/>
      <c r="E167" s="826"/>
      <c r="F167" s="826"/>
      <c r="G167" s="826"/>
      <c r="H167" s="850"/>
      <c r="I167" s="1360"/>
      <c r="J167" s="1378"/>
    </row>
    <row r="168" spans="2:10" ht="24" hidden="1" customHeight="1">
      <c r="B168" s="972"/>
      <c r="C168" s="826"/>
      <c r="D168" s="826"/>
      <c r="E168" s="826"/>
      <c r="F168" s="826"/>
      <c r="G168" s="826"/>
      <c r="H168" s="850"/>
      <c r="I168" s="1360"/>
      <c r="J168" s="1378"/>
    </row>
    <row r="169" spans="2:10" ht="24" hidden="1" customHeight="1">
      <c r="B169" s="972"/>
      <c r="C169" s="826"/>
      <c r="D169" s="826"/>
      <c r="E169" s="826"/>
      <c r="F169" s="826"/>
      <c r="G169" s="826"/>
      <c r="H169" s="850"/>
      <c r="I169" s="1360"/>
      <c r="J169" s="1378"/>
    </row>
    <row r="170" spans="2:10" ht="24" hidden="1" customHeight="1" thickBot="1">
      <c r="B170" s="851"/>
      <c r="C170" s="852"/>
      <c r="D170" s="852"/>
      <c r="E170" s="853"/>
      <c r="F170" s="853"/>
      <c r="G170" s="854" t="s">
        <v>113</v>
      </c>
      <c r="H170" s="855">
        <f>SUM(H164:H169)</f>
        <v>0</v>
      </c>
      <c r="I170" s="1391"/>
      <c r="J170" s="1392"/>
    </row>
    <row r="171" spans="2:10" ht="24" hidden="1" customHeight="1">
      <c r="B171" s="1364" t="s">
        <v>102</v>
      </c>
      <c r="C171" s="1366">
        <v>12</v>
      </c>
      <c r="D171" s="1368" t="s">
        <v>103</v>
      </c>
      <c r="E171" s="1368"/>
      <c r="F171" s="1368"/>
      <c r="G171" s="1368"/>
      <c r="H171" s="1368"/>
      <c r="I171" s="814" t="s">
        <v>104</v>
      </c>
      <c r="J171" s="815" t="s">
        <v>105</v>
      </c>
    </row>
    <row r="172" spans="2:10" ht="24" hidden="1" customHeight="1">
      <c r="B172" s="1365"/>
      <c r="C172" s="1367"/>
      <c r="D172" s="1369"/>
      <c r="E172" s="1369"/>
      <c r="F172" s="1369"/>
      <c r="G172" s="1369"/>
      <c r="H172" s="1369"/>
      <c r="I172" s="816" t="e">
        <f>+#REF!</f>
        <v>#REF!</v>
      </c>
      <c r="J172" s="817" t="e">
        <f>+#REF!</f>
        <v>#REF!</v>
      </c>
    </row>
    <row r="173" spans="2:10" ht="46.9" hidden="1" customHeight="1">
      <c r="B173" s="818" t="s">
        <v>41</v>
      </c>
      <c r="C173" s="1353" t="e">
        <f>VLOOKUP(B174,'2-Presupuesto'!B:I,2,0)</f>
        <v>#N/A</v>
      </c>
      <c r="D173" s="1353"/>
      <c r="E173" s="1353"/>
      <c r="F173" s="1353"/>
      <c r="G173" s="1353"/>
      <c r="H173" s="1353"/>
      <c r="I173" s="1353"/>
      <c r="J173" s="819" t="s">
        <v>106</v>
      </c>
    </row>
    <row r="174" spans="2:10" ht="51.75" hidden="1" customHeight="1">
      <c r="B174" s="820" t="s">
        <v>139</v>
      </c>
      <c r="C174" s="1353"/>
      <c r="D174" s="1353"/>
      <c r="E174" s="1353"/>
      <c r="F174" s="1353"/>
      <c r="G174" s="1353"/>
      <c r="H174" s="1353"/>
      <c r="I174" s="1353"/>
      <c r="J174" s="819" t="e">
        <f>VLOOKUP(B174,'2-Presupuesto'!B:E,3,0)</f>
        <v>#N/A</v>
      </c>
    </row>
    <row r="175" spans="2:10" ht="24" hidden="1" customHeight="1" thickBot="1">
      <c r="B175" s="1372"/>
      <c r="C175" s="1373"/>
      <c r="D175" s="1373"/>
      <c r="E175" s="1373"/>
      <c r="F175" s="1373"/>
      <c r="G175" s="1373"/>
      <c r="H175" s="1373"/>
      <c r="I175" s="1374" t="s">
        <v>107</v>
      </c>
      <c r="J175" s="1375"/>
    </row>
    <row r="176" spans="2:10" ht="24" hidden="1" customHeight="1">
      <c r="B176" s="821" t="s">
        <v>108</v>
      </c>
      <c r="C176" s="822"/>
      <c r="D176" s="823" t="s">
        <v>109</v>
      </c>
      <c r="E176" s="823" t="s">
        <v>117</v>
      </c>
      <c r="F176" s="823" t="s">
        <v>118</v>
      </c>
      <c r="G176" s="823" t="s">
        <v>140</v>
      </c>
      <c r="H176" s="824" t="s">
        <v>113</v>
      </c>
      <c r="I176" s="1376"/>
      <c r="J176" s="1377"/>
    </row>
    <row r="177" spans="2:10" ht="24" hidden="1" customHeight="1">
      <c r="B177" s="1017"/>
      <c r="C177" s="826"/>
      <c r="D177" s="983"/>
      <c r="E177" s="983"/>
      <c r="F177" s="983"/>
      <c r="G177" s="983"/>
      <c r="H177" s="1054">
        <f>D177*G177</f>
        <v>0</v>
      </c>
      <c r="I177" s="1360"/>
      <c r="J177" s="1378"/>
    </row>
    <row r="178" spans="2:10" ht="24" hidden="1" customHeight="1">
      <c r="B178" s="1017"/>
      <c r="C178" s="826"/>
      <c r="D178" s="983"/>
      <c r="E178" s="983"/>
      <c r="F178" s="983"/>
      <c r="G178" s="983"/>
      <c r="H178" s="1054">
        <f>D178*G178</f>
        <v>0</v>
      </c>
      <c r="I178" s="1360"/>
      <c r="J178" s="1378"/>
    </row>
    <row r="179" spans="2:10" ht="24" hidden="1" customHeight="1">
      <c r="B179" s="1017"/>
      <c r="C179" s="826"/>
      <c r="D179" s="826"/>
      <c r="E179" s="826"/>
      <c r="F179" s="826"/>
      <c r="G179" s="826"/>
      <c r="H179" s="833"/>
      <c r="I179" s="1360"/>
      <c r="J179" s="1378"/>
    </row>
    <row r="180" spans="2:10" ht="24" hidden="1" customHeight="1">
      <c r="B180" s="1017"/>
      <c r="C180" s="826"/>
      <c r="D180" s="826"/>
      <c r="E180" s="826"/>
      <c r="F180" s="826"/>
      <c r="G180" s="826"/>
      <c r="H180" s="833"/>
      <c r="I180" s="1360"/>
      <c r="J180" s="1378"/>
    </row>
    <row r="181" spans="2:10" ht="24" hidden="1" customHeight="1">
      <c r="B181" s="972"/>
      <c r="C181" s="826"/>
      <c r="D181" s="826"/>
      <c r="E181" s="826"/>
      <c r="F181" s="826"/>
      <c r="G181" s="826"/>
      <c r="H181" s="833">
        <f>PRODUCT(D181:G181)</f>
        <v>0</v>
      </c>
      <c r="I181" s="1360"/>
      <c r="J181" s="1378"/>
    </row>
    <row r="182" spans="2:10" ht="24" hidden="1" customHeight="1">
      <c r="B182" s="972"/>
      <c r="C182" s="826"/>
      <c r="D182" s="826"/>
      <c r="E182" s="826"/>
      <c r="F182" s="826"/>
      <c r="G182" s="826"/>
      <c r="H182" s="833">
        <f>PRODUCT(D182:G182)</f>
        <v>0</v>
      </c>
      <c r="I182" s="1360"/>
      <c r="J182" s="1378"/>
    </row>
    <row r="183" spans="2:10" ht="24" hidden="1" customHeight="1" thickBot="1">
      <c r="B183" s="828"/>
      <c r="C183" s="829"/>
      <c r="D183" s="829"/>
      <c r="E183" s="829"/>
      <c r="F183" s="829"/>
      <c r="G183" s="830" t="s">
        <v>113</v>
      </c>
      <c r="H183" s="831">
        <f>SUM(H177:H182)</f>
        <v>0</v>
      </c>
      <c r="I183" s="1360"/>
      <c r="J183" s="1378"/>
    </row>
    <row r="184" spans="2:10" ht="24" hidden="1" customHeight="1">
      <c r="B184" s="1364" t="s">
        <v>102</v>
      </c>
      <c r="C184" s="1366">
        <v>12</v>
      </c>
      <c r="D184" s="1368" t="s">
        <v>103</v>
      </c>
      <c r="E184" s="1368"/>
      <c r="F184" s="1368"/>
      <c r="G184" s="1368"/>
      <c r="H184" s="1368"/>
      <c r="I184" s="814" t="s">
        <v>104</v>
      </c>
      <c r="J184" s="815" t="s">
        <v>105</v>
      </c>
    </row>
    <row r="185" spans="2:10" ht="24" hidden="1" customHeight="1">
      <c r="B185" s="1365"/>
      <c r="C185" s="1367"/>
      <c r="D185" s="1369"/>
      <c r="E185" s="1369"/>
      <c r="F185" s="1369"/>
      <c r="G185" s="1369"/>
      <c r="H185" s="1369"/>
      <c r="I185" s="816" t="e">
        <f>+#REF!</f>
        <v>#REF!</v>
      </c>
      <c r="J185" s="817" t="e">
        <f>+#REF!</f>
        <v>#REF!</v>
      </c>
    </row>
    <row r="186" spans="2:10" ht="54.6" hidden="1" customHeight="1">
      <c r="B186" s="818" t="s">
        <v>41</v>
      </c>
      <c r="C186" s="1353" t="e">
        <f>VLOOKUP(B187,'2-Presupuesto'!B:I,2,0)</f>
        <v>#N/A</v>
      </c>
      <c r="D186" s="1353"/>
      <c r="E186" s="1353"/>
      <c r="F186" s="1353"/>
      <c r="G186" s="1353"/>
      <c r="H186" s="1353"/>
      <c r="I186" s="1353"/>
      <c r="J186" s="819" t="s">
        <v>106</v>
      </c>
    </row>
    <row r="187" spans="2:10" ht="44.45" hidden="1" customHeight="1">
      <c r="B187" s="820" t="s">
        <v>141</v>
      </c>
      <c r="C187" s="1353"/>
      <c r="D187" s="1353"/>
      <c r="E187" s="1353"/>
      <c r="F187" s="1353"/>
      <c r="G187" s="1353"/>
      <c r="H187" s="1353"/>
      <c r="I187" s="1353"/>
      <c r="J187" s="819" t="e">
        <f>VLOOKUP(B187,'2-Presupuesto'!B:E,3,0)</f>
        <v>#N/A</v>
      </c>
    </row>
    <row r="188" spans="2:10" ht="24" hidden="1" customHeight="1" thickBot="1">
      <c r="B188" s="1372"/>
      <c r="C188" s="1373"/>
      <c r="D188" s="1373"/>
      <c r="E188" s="1373"/>
      <c r="F188" s="1373"/>
      <c r="G188" s="1373"/>
      <c r="H188" s="1373"/>
      <c r="I188" s="1374" t="s">
        <v>107</v>
      </c>
      <c r="J188" s="1375"/>
    </row>
    <row r="189" spans="2:10" ht="24" hidden="1" customHeight="1">
      <c r="B189" s="821" t="s">
        <v>108</v>
      </c>
      <c r="C189" s="822"/>
      <c r="D189" s="823" t="s">
        <v>109</v>
      </c>
      <c r="E189" s="823" t="s">
        <v>117</v>
      </c>
      <c r="F189" s="823" t="s">
        <v>118</v>
      </c>
      <c r="G189" s="823" t="s">
        <v>119</v>
      </c>
      <c r="H189" s="824" t="s">
        <v>113</v>
      </c>
      <c r="I189" s="1376"/>
      <c r="J189" s="1377"/>
    </row>
    <row r="190" spans="2:10" ht="24" hidden="1" customHeight="1">
      <c r="B190" s="1017"/>
      <c r="C190" s="826"/>
      <c r="D190" s="983"/>
      <c r="E190" s="983"/>
      <c r="F190" s="983"/>
      <c r="G190" s="983"/>
      <c r="H190" s="1054">
        <f>D190*G190</f>
        <v>0</v>
      </c>
      <c r="I190" s="1360"/>
      <c r="J190" s="1378"/>
    </row>
    <row r="191" spans="2:10" ht="24" hidden="1" customHeight="1">
      <c r="B191" s="1017"/>
      <c r="C191" s="826"/>
      <c r="D191" s="983"/>
      <c r="E191" s="983"/>
      <c r="F191" s="983"/>
      <c r="G191" s="983"/>
      <c r="H191" s="1054">
        <f>D191*G191</f>
        <v>0</v>
      </c>
      <c r="I191" s="1360"/>
      <c r="J191" s="1378"/>
    </row>
    <row r="192" spans="2:10" ht="24" hidden="1" customHeight="1">
      <c r="B192" s="1017"/>
      <c r="C192" s="826"/>
      <c r="D192" s="826"/>
      <c r="E192" s="826"/>
      <c r="F192" s="826"/>
      <c r="G192" s="826"/>
      <c r="H192" s="833"/>
      <c r="I192" s="1360"/>
      <c r="J192" s="1378"/>
    </row>
    <row r="193" spans="2:10" ht="24" hidden="1" customHeight="1">
      <c r="B193" s="1017"/>
      <c r="C193" s="826"/>
      <c r="D193" s="826"/>
      <c r="E193" s="826"/>
      <c r="F193" s="826"/>
      <c r="G193" s="826"/>
      <c r="H193" s="833"/>
      <c r="I193" s="1360"/>
      <c r="J193" s="1378"/>
    </row>
    <row r="194" spans="2:10" ht="24" hidden="1" customHeight="1">
      <c r="B194" s="972"/>
      <c r="C194" s="826"/>
      <c r="D194" s="826"/>
      <c r="E194" s="826"/>
      <c r="F194" s="826"/>
      <c r="G194" s="826"/>
      <c r="H194" s="833">
        <f>PRODUCT(D194:G194)</f>
        <v>0</v>
      </c>
      <c r="I194" s="1360"/>
      <c r="J194" s="1378"/>
    </row>
    <row r="195" spans="2:10" ht="24" hidden="1" customHeight="1">
      <c r="B195" s="972"/>
      <c r="C195" s="826"/>
      <c r="D195" s="826"/>
      <c r="E195" s="826"/>
      <c r="F195" s="826"/>
      <c r="G195" s="826"/>
      <c r="H195" s="833">
        <f>PRODUCT(D195:G195)</f>
        <v>0</v>
      </c>
      <c r="I195" s="1360"/>
      <c r="J195" s="1378"/>
    </row>
    <row r="196" spans="2:10" ht="24" hidden="1" customHeight="1" thickBot="1">
      <c r="B196" s="828"/>
      <c r="C196" s="829"/>
      <c r="D196" s="829"/>
      <c r="E196" s="829"/>
      <c r="F196" s="829"/>
      <c r="G196" s="830" t="s">
        <v>113</v>
      </c>
      <c r="H196" s="831">
        <f>SUM(H190:H195)</f>
        <v>0</v>
      </c>
      <c r="I196" s="1360"/>
      <c r="J196" s="1378"/>
    </row>
    <row r="197" spans="2:10" ht="24" hidden="1" customHeight="1">
      <c r="B197" s="1364" t="s">
        <v>102</v>
      </c>
      <c r="C197" s="1366">
        <v>12</v>
      </c>
      <c r="D197" s="1368" t="s">
        <v>103</v>
      </c>
      <c r="E197" s="1368"/>
      <c r="F197" s="1368"/>
      <c r="G197" s="1368"/>
      <c r="H197" s="1368"/>
      <c r="I197" s="814" t="s">
        <v>104</v>
      </c>
      <c r="J197" s="815" t="s">
        <v>105</v>
      </c>
    </row>
    <row r="198" spans="2:10" ht="24" hidden="1" customHeight="1">
      <c r="B198" s="1365"/>
      <c r="C198" s="1367"/>
      <c r="D198" s="1369"/>
      <c r="E198" s="1369"/>
      <c r="F198" s="1369"/>
      <c r="G198" s="1369"/>
      <c r="H198" s="1369"/>
      <c r="I198" s="816" t="e">
        <f>+#REF!</f>
        <v>#REF!</v>
      </c>
      <c r="J198" s="817" t="e">
        <f>+#REF!</f>
        <v>#REF!</v>
      </c>
    </row>
    <row r="199" spans="2:10" ht="55.15" hidden="1" customHeight="1">
      <c r="B199" s="818" t="s">
        <v>41</v>
      </c>
      <c r="C199" s="1353" t="e">
        <f>VLOOKUP(B200,'2-Presupuesto'!B:I,2,0)</f>
        <v>#N/A</v>
      </c>
      <c r="D199" s="1353"/>
      <c r="E199" s="1353"/>
      <c r="F199" s="1353"/>
      <c r="G199" s="1353"/>
      <c r="H199" s="1353"/>
      <c r="I199" s="1353"/>
      <c r="J199" s="819" t="s">
        <v>106</v>
      </c>
    </row>
    <row r="200" spans="2:10" ht="39" hidden="1" customHeight="1">
      <c r="B200" s="820" t="s">
        <v>142</v>
      </c>
      <c r="C200" s="1353"/>
      <c r="D200" s="1353"/>
      <c r="E200" s="1353"/>
      <c r="F200" s="1353"/>
      <c r="G200" s="1353"/>
      <c r="H200" s="1353"/>
      <c r="I200" s="1353"/>
      <c r="J200" s="819" t="e">
        <f>VLOOKUP(B200,'2-Presupuesto'!B:E,3,0)</f>
        <v>#N/A</v>
      </c>
    </row>
    <row r="201" spans="2:10" ht="24" hidden="1" customHeight="1" thickBot="1">
      <c r="B201" s="1354"/>
      <c r="C201" s="1355"/>
      <c r="D201" s="1355"/>
      <c r="E201" s="1355"/>
      <c r="F201" s="1355"/>
      <c r="G201" s="1355"/>
      <c r="H201" s="1355"/>
      <c r="I201" s="1356" t="s">
        <v>107</v>
      </c>
      <c r="J201" s="1357"/>
    </row>
    <row r="202" spans="2:10" ht="24" hidden="1" customHeight="1">
      <c r="B202" s="885" t="s">
        <v>108</v>
      </c>
      <c r="C202" s="886"/>
      <c r="D202" s="887" t="s">
        <v>109</v>
      </c>
      <c r="E202" s="887" t="s">
        <v>117</v>
      </c>
      <c r="F202" s="887" t="s">
        <v>118</v>
      </c>
      <c r="G202" s="887" t="s">
        <v>119</v>
      </c>
      <c r="H202" s="888" t="s">
        <v>113</v>
      </c>
      <c r="I202" s="1358"/>
      <c r="J202" s="1359"/>
    </row>
    <row r="203" spans="2:10" ht="24" hidden="1" customHeight="1">
      <c r="B203" s="1017" t="s">
        <v>143</v>
      </c>
      <c r="C203" s="826"/>
      <c r="D203" s="983"/>
      <c r="E203" s="983"/>
      <c r="F203" s="983"/>
      <c r="G203" s="983"/>
      <c r="H203" s="1054"/>
      <c r="I203" s="1360"/>
      <c r="J203" s="1361"/>
    </row>
    <row r="204" spans="2:10" ht="24" hidden="1" customHeight="1">
      <c r="B204" s="1017"/>
      <c r="C204" s="826"/>
      <c r="D204" s="826"/>
      <c r="E204" s="826"/>
      <c r="F204" s="826"/>
      <c r="G204" s="826"/>
      <c r="H204" s="833"/>
      <c r="I204" s="1360"/>
      <c r="J204" s="1361"/>
    </row>
    <row r="205" spans="2:10" ht="24" hidden="1" customHeight="1">
      <c r="B205" s="1017"/>
      <c r="C205" s="826"/>
      <c r="D205" s="826"/>
      <c r="E205" s="826"/>
      <c r="F205" s="826"/>
      <c r="G205" s="826"/>
      <c r="H205" s="833"/>
      <c r="I205" s="1360"/>
      <c r="J205" s="1361"/>
    </row>
    <row r="206" spans="2:10" ht="24" hidden="1" customHeight="1">
      <c r="B206" s="1017"/>
      <c r="C206" s="826"/>
      <c r="D206" s="826"/>
      <c r="E206" s="826"/>
      <c r="F206" s="826"/>
      <c r="G206" s="826"/>
      <c r="H206" s="833"/>
      <c r="I206" s="1360"/>
      <c r="J206" s="1361"/>
    </row>
    <row r="207" spans="2:10" ht="24" hidden="1" customHeight="1">
      <c r="B207" s="1017"/>
      <c r="C207" s="826"/>
      <c r="D207" s="826"/>
      <c r="E207" s="826"/>
      <c r="F207" s="826"/>
      <c r="G207" s="826"/>
      <c r="H207" s="833">
        <f>PRODUCT(D207:G207)</f>
        <v>0</v>
      </c>
      <c r="I207" s="1360"/>
      <c r="J207" s="1361"/>
    </row>
    <row r="208" spans="2:10" ht="24" hidden="1" customHeight="1">
      <c r="B208" s="1017"/>
      <c r="C208" s="826"/>
      <c r="D208" s="826"/>
      <c r="E208" s="826"/>
      <c r="F208" s="826"/>
      <c r="G208" s="826"/>
      <c r="H208" s="833">
        <f>PRODUCT(D208:G208)</f>
        <v>0</v>
      </c>
      <c r="I208" s="1360"/>
      <c r="J208" s="1361"/>
    </row>
    <row r="209" spans="2:10" ht="24" hidden="1" customHeight="1" thickBot="1">
      <c r="B209" s="889"/>
      <c r="C209" s="890"/>
      <c r="D209" s="890"/>
      <c r="E209" s="890"/>
      <c r="F209" s="890"/>
      <c r="G209" s="891" t="s">
        <v>113</v>
      </c>
      <c r="H209" s="892">
        <f>SUM(H203:H208)</f>
        <v>0</v>
      </c>
      <c r="I209" s="1362"/>
      <c r="J209" s="1363"/>
    </row>
    <row r="210" spans="2:10" ht="24" hidden="1" customHeight="1" thickBot="1">
      <c r="B210" s="834"/>
      <c r="C210" s="803"/>
      <c r="D210" s="803"/>
      <c r="E210" s="803"/>
      <c r="F210" s="803"/>
      <c r="G210" s="804"/>
      <c r="H210" s="805"/>
      <c r="I210" s="803"/>
      <c r="J210" s="803"/>
    </row>
    <row r="211" spans="2:10" ht="24" hidden="1" customHeight="1">
      <c r="B211" s="1364" t="s">
        <v>102</v>
      </c>
      <c r="C211" s="1366">
        <v>12</v>
      </c>
      <c r="D211" s="1368" t="s">
        <v>103</v>
      </c>
      <c r="E211" s="1368"/>
      <c r="F211" s="1368"/>
      <c r="G211" s="1368"/>
      <c r="H211" s="1368"/>
      <c r="I211" s="814" t="s">
        <v>104</v>
      </c>
      <c r="J211" s="815" t="s">
        <v>105</v>
      </c>
    </row>
    <row r="212" spans="2:10" ht="24" hidden="1" customHeight="1">
      <c r="B212" s="1365"/>
      <c r="C212" s="1367"/>
      <c r="D212" s="1369"/>
      <c r="E212" s="1369"/>
      <c r="F212" s="1369"/>
      <c r="G212" s="1369"/>
      <c r="H212" s="1369"/>
      <c r="I212" s="816" t="e">
        <f>+#REF!</f>
        <v>#REF!</v>
      </c>
      <c r="J212" s="817" t="e">
        <f>+#REF!</f>
        <v>#REF!</v>
      </c>
    </row>
    <row r="213" spans="2:10" ht="55.15" hidden="1" customHeight="1">
      <c r="B213" s="818" t="s">
        <v>41</v>
      </c>
      <c r="C213" s="1353" t="e">
        <f>VLOOKUP(B214,'2-Presupuesto'!B:I,2,0)</f>
        <v>#N/A</v>
      </c>
      <c r="D213" s="1353"/>
      <c r="E213" s="1353"/>
      <c r="F213" s="1353"/>
      <c r="G213" s="1353"/>
      <c r="H213" s="1353"/>
      <c r="I213" s="1353"/>
      <c r="J213" s="819" t="s">
        <v>106</v>
      </c>
    </row>
    <row r="214" spans="2:10" ht="39" hidden="1" customHeight="1">
      <c r="B214" s="820" t="s">
        <v>144</v>
      </c>
      <c r="C214" s="1353"/>
      <c r="D214" s="1353"/>
      <c r="E214" s="1353"/>
      <c r="F214" s="1353"/>
      <c r="G214" s="1353"/>
      <c r="H214" s="1353"/>
      <c r="I214" s="1353"/>
      <c r="J214" s="819" t="e">
        <f>VLOOKUP(B214,'2-Presupuesto'!B:E,3,0)</f>
        <v>#N/A</v>
      </c>
    </row>
    <row r="215" spans="2:10" ht="24" hidden="1" customHeight="1" thickBot="1">
      <c r="B215" s="1354"/>
      <c r="C215" s="1355"/>
      <c r="D215" s="1355"/>
      <c r="E215" s="1355"/>
      <c r="F215" s="1355"/>
      <c r="G215" s="1355"/>
      <c r="H215" s="1355"/>
      <c r="I215" s="1356" t="s">
        <v>107</v>
      </c>
      <c r="J215" s="1357"/>
    </row>
    <row r="216" spans="2:10" ht="24" hidden="1" customHeight="1">
      <c r="B216" s="885" t="s">
        <v>108</v>
      </c>
      <c r="C216" s="886"/>
      <c r="D216" s="887" t="s">
        <v>109</v>
      </c>
      <c r="E216" s="887" t="s">
        <v>117</v>
      </c>
      <c r="F216" s="887" t="s">
        <v>118</v>
      </c>
      <c r="G216" s="887" t="s">
        <v>145</v>
      </c>
      <c r="H216" s="888" t="s">
        <v>113</v>
      </c>
      <c r="I216" s="1358"/>
      <c r="J216" s="1359"/>
    </row>
    <row r="217" spans="2:10" ht="24" hidden="1" customHeight="1">
      <c r="B217" s="1017"/>
      <c r="C217" s="826"/>
      <c r="D217" s="983"/>
      <c r="E217" s="983"/>
      <c r="F217" s="983"/>
      <c r="G217" s="983"/>
      <c r="H217" s="1054">
        <f>G217</f>
        <v>0</v>
      </c>
      <c r="I217" s="1360"/>
      <c r="J217" s="1361"/>
    </row>
    <row r="218" spans="2:10" ht="24" hidden="1" customHeight="1">
      <c r="B218" s="1017"/>
      <c r="C218" s="826"/>
      <c r="D218" s="826"/>
      <c r="E218" s="826"/>
      <c r="F218" s="826"/>
      <c r="G218" s="826"/>
      <c r="H218" s="833"/>
      <c r="I218" s="1360"/>
      <c r="J218" s="1361"/>
    </row>
    <row r="219" spans="2:10" ht="24" hidden="1" customHeight="1">
      <c r="B219" s="1017"/>
      <c r="C219" s="826"/>
      <c r="D219" s="826"/>
      <c r="E219" s="826"/>
      <c r="F219" s="826"/>
      <c r="G219" s="826"/>
      <c r="H219" s="833"/>
      <c r="I219" s="1360"/>
      <c r="J219" s="1361"/>
    </row>
    <row r="220" spans="2:10" ht="24" hidden="1" customHeight="1">
      <c r="B220" s="1017"/>
      <c r="C220" s="826"/>
      <c r="D220" s="826"/>
      <c r="E220" s="826"/>
      <c r="F220" s="826"/>
      <c r="G220" s="826"/>
      <c r="H220" s="833"/>
      <c r="I220" s="1360"/>
      <c r="J220" s="1361"/>
    </row>
    <row r="221" spans="2:10" ht="24" hidden="1" customHeight="1">
      <c r="B221" s="1017"/>
      <c r="C221" s="826"/>
      <c r="D221" s="826"/>
      <c r="E221" s="826"/>
      <c r="F221" s="826"/>
      <c r="G221" s="826"/>
      <c r="H221" s="833">
        <f>PRODUCT(D221:G221)</f>
        <v>0</v>
      </c>
      <c r="I221" s="1360"/>
      <c r="J221" s="1361"/>
    </row>
    <row r="222" spans="2:10" ht="24" hidden="1" customHeight="1">
      <c r="B222" s="1017"/>
      <c r="C222" s="826"/>
      <c r="D222" s="826"/>
      <c r="E222" s="826"/>
      <c r="F222" s="826"/>
      <c r="G222" s="826"/>
      <c r="H222" s="833">
        <f>PRODUCT(D222:G222)</f>
        <v>0</v>
      </c>
      <c r="I222" s="1360"/>
      <c r="J222" s="1361"/>
    </row>
    <row r="223" spans="2:10" ht="24" hidden="1" customHeight="1" thickBot="1">
      <c r="B223" s="889"/>
      <c r="C223" s="890"/>
      <c r="D223" s="890"/>
      <c r="E223" s="890"/>
      <c r="F223" s="890"/>
      <c r="G223" s="891" t="s">
        <v>113</v>
      </c>
      <c r="H223" s="892">
        <f>SUM(H217:H222)</f>
        <v>0</v>
      </c>
      <c r="I223" s="1362"/>
      <c r="J223" s="1363"/>
    </row>
    <row r="224" spans="2:10" ht="24" hidden="1" customHeight="1">
      <c r="B224" s="676">
        <v>3</v>
      </c>
      <c r="C224" s="674"/>
      <c r="D224" s="675" t="s">
        <v>146</v>
      </c>
      <c r="E224" s="835"/>
      <c r="F224" s="835"/>
      <c r="G224" s="836"/>
      <c r="H224" s="860"/>
      <c r="I224" s="835"/>
      <c r="J224" s="835"/>
    </row>
    <row r="225" spans="2:10" ht="24" hidden="1" customHeight="1">
      <c r="B225" s="834"/>
      <c r="C225" s="803"/>
      <c r="D225" s="803"/>
      <c r="E225" s="803"/>
      <c r="F225" s="803"/>
      <c r="G225" s="804"/>
      <c r="H225" s="805"/>
      <c r="I225" s="803"/>
      <c r="J225" s="803"/>
    </row>
    <row r="226" spans="2:10" ht="24" hidden="1" customHeight="1">
      <c r="B226" s="1364" t="s">
        <v>102</v>
      </c>
      <c r="C226" s="1366">
        <v>12</v>
      </c>
      <c r="D226" s="1368" t="s">
        <v>103</v>
      </c>
      <c r="E226" s="1368"/>
      <c r="F226" s="1368"/>
      <c r="G226" s="1368"/>
      <c r="H226" s="1368"/>
      <c r="I226" s="814" t="s">
        <v>104</v>
      </c>
      <c r="J226" s="815" t="s">
        <v>105</v>
      </c>
    </row>
    <row r="227" spans="2:10" ht="24" hidden="1" customHeight="1">
      <c r="B227" s="1365"/>
      <c r="C227" s="1367"/>
      <c r="D227" s="1369"/>
      <c r="E227" s="1369"/>
      <c r="F227" s="1369"/>
      <c r="G227" s="1369"/>
      <c r="H227" s="1369"/>
      <c r="I227" s="816" t="e">
        <f>+#REF!</f>
        <v>#REF!</v>
      </c>
      <c r="J227" s="817" t="e">
        <f>+#REF!</f>
        <v>#REF!</v>
      </c>
    </row>
    <row r="228" spans="2:10" ht="45" hidden="1" customHeight="1">
      <c r="B228" s="818" t="s">
        <v>41</v>
      </c>
      <c r="C228" s="1353" t="e">
        <f>VLOOKUP(B229,'2-Presupuesto'!B:I,2,0)</f>
        <v>#N/A</v>
      </c>
      <c r="D228" s="1353"/>
      <c r="E228" s="1353"/>
      <c r="F228" s="1353"/>
      <c r="G228" s="1353"/>
      <c r="H228" s="1353"/>
      <c r="I228" s="1353"/>
      <c r="J228" s="819" t="s">
        <v>106</v>
      </c>
    </row>
    <row r="229" spans="2:10" ht="86.25" hidden="1" customHeight="1">
      <c r="B229" s="838" t="s">
        <v>147</v>
      </c>
      <c r="C229" s="1353"/>
      <c r="D229" s="1353"/>
      <c r="E229" s="1353"/>
      <c r="F229" s="1353"/>
      <c r="G229" s="1353"/>
      <c r="H229" s="1353"/>
      <c r="I229" s="1353"/>
      <c r="J229" s="819" t="e">
        <f>VLOOKUP(B229,'2-Presupuesto'!B:E,3,0)</f>
        <v>#N/A</v>
      </c>
    </row>
    <row r="230" spans="2:10" ht="24" hidden="1" customHeight="1">
      <c r="B230" s="1372"/>
      <c r="C230" s="1373"/>
      <c r="D230" s="1373"/>
      <c r="E230" s="1373"/>
      <c r="F230" s="1373"/>
      <c r="G230" s="1373"/>
      <c r="H230" s="1373"/>
      <c r="I230" s="1374" t="s">
        <v>107</v>
      </c>
      <c r="J230" s="1375"/>
    </row>
    <row r="231" spans="2:10" ht="24" hidden="1" customHeight="1">
      <c r="B231" s="839" t="s">
        <v>124</v>
      </c>
      <c r="C231" s="840"/>
      <c r="D231" s="823" t="s">
        <v>109</v>
      </c>
      <c r="E231" s="823" t="s">
        <v>117</v>
      </c>
      <c r="F231" s="823" t="s">
        <v>118</v>
      </c>
      <c r="G231" s="823" t="s">
        <v>119</v>
      </c>
      <c r="H231" s="841" t="s">
        <v>113</v>
      </c>
      <c r="I231" s="1376"/>
      <c r="J231" s="1377"/>
    </row>
    <row r="232" spans="2:10" ht="24" hidden="1" customHeight="1">
      <c r="B232" s="1399" t="s">
        <v>148</v>
      </c>
      <c r="C232" s="1400"/>
      <c r="D232" s="826"/>
      <c r="E232" s="826"/>
      <c r="F232" s="826"/>
      <c r="G232" s="974"/>
      <c r="H232" s="1054">
        <f>G232</f>
        <v>0</v>
      </c>
      <c r="I232" s="1360"/>
      <c r="J232" s="1378"/>
    </row>
    <row r="233" spans="2:10" ht="24" hidden="1" customHeight="1">
      <c r="B233" s="1399" t="s">
        <v>149</v>
      </c>
      <c r="C233" s="1400"/>
      <c r="D233" s="826"/>
      <c r="E233" s="826"/>
      <c r="F233" s="826"/>
      <c r="G233" s="974"/>
      <c r="H233" s="1054">
        <f>G233</f>
        <v>0</v>
      </c>
      <c r="I233" s="1360"/>
      <c r="J233" s="1378"/>
    </row>
    <row r="234" spans="2:10" ht="24" hidden="1" customHeight="1">
      <c r="B234" s="972"/>
      <c r="C234" s="826"/>
      <c r="D234" s="826"/>
      <c r="E234" s="826"/>
      <c r="F234" s="826"/>
      <c r="G234" s="826"/>
      <c r="H234" s="861"/>
      <c r="I234" s="1360"/>
      <c r="J234" s="1378"/>
    </row>
    <row r="235" spans="2:10" ht="24" hidden="1" customHeight="1">
      <c r="B235" s="972"/>
      <c r="C235" s="826"/>
      <c r="D235" s="826"/>
      <c r="E235" s="826"/>
      <c r="F235" s="826"/>
      <c r="G235" s="826"/>
      <c r="H235" s="861"/>
      <c r="I235" s="1360"/>
      <c r="J235" s="1378"/>
    </row>
    <row r="236" spans="2:10" ht="24" hidden="1" customHeight="1">
      <c r="B236" s="972"/>
      <c r="C236" s="826"/>
      <c r="D236" s="826"/>
      <c r="E236" s="826"/>
      <c r="F236" s="826"/>
      <c r="G236" s="826"/>
      <c r="H236" s="861"/>
      <c r="I236" s="1360"/>
      <c r="J236" s="1378"/>
    </row>
    <row r="237" spans="2:10" ht="24" hidden="1" customHeight="1">
      <c r="B237" s="972"/>
      <c r="C237" s="862"/>
      <c r="D237" s="862"/>
      <c r="E237" s="862"/>
      <c r="F237" s="826"/>
      <c r="G237" s="862"/>
      <c r="H237" s="861"/>
      <c r="I237" s="1360"/>
      <c r="J237" s="1378"/>
    </row>
    <row r="238" spans="2:10" ht="24" hidden="1" customHeight="1">
      <c r="B238" s="972"/>
      <c r="C238" s="862"/>
      <c r="D238" s="862"/>
      <c r="E238" s="862"/>
      <c r="F238" s="826"/>
      <c r="G238" s="862"/>
      <c r="H238" s="863"/>
      <c r="I238" s="1360"/>
      <c r="J238" s="1378"/>
    </row>
    <row r="239" spans="2:10" ht="24" hidden="1" customHeight="1">
      <c r="B239" s="828"/>
      <c r="C239" s="829"/>
      <c r="D239" s="829"/>
      <c r="E239" s="829"/>
      <c r="F239" s="829"/>
      <c r="G239" s="830" t="s">
        <v>113</v>
      </c>
      <c r="H239" s="831">
        <f>SUM(H232:H238)</f>
        <v>0</v>
      </c>
      <c r="I239" s="1360"/>
      <c r="J239" s="1378"/>
    </row>
    <row r="240" spans="2:10" ht="24" hidden="1" customHeight="1">
      <c r="B240" s="1364" t="s">
        <v>102</v>
      </c>
      <c r="C240" s="1366">
        <v>12</v>
      </c>
      <c r="D240" s="1368" t="s">
        <v>103</v>
      </c>
      <c r="E240" s="1368"/>
      <c r="F240" s="1368"/>
      <c r="G240" s="1368"/>
      <c r="H240" s="1368"/>
      <c r="I240" s="814" t="s">
        <v>104</v>
      </c>
      <c r="J240" s="815" t="s">
        <v>105</v>
      </c>
    </row>
    <row r="241" spans="2:10" ht="24" hidden="1" customHeight="1">
      <c r="B241" s="1365"/>
      <c r="C241" s="1367"/>
      <c r="D241" s="1369"/>
      <c r="E241" s="1369"/>
      <c r="F241" s="1369"/>
      <c r="G241" s="1369"/>
      <c r="H241" s="1369"/>
      <c r="I241" s="816" t="e">
        <f>+#REF!</f>
        <v>#REF!</v>
      </c>
      <c r="J241" s="817" t="e">
        <f>+#REF!</f>
        <v>#REF!</v>
      </c>
    </row>
    <row r="242" spans="2:10" ht="37.9" hidden="1" customHeight="1">
      <c r="B242" s="818" t="s">
        <v>41</v>
      </c>
      <c r="C242" s="1353" t="e">
        <f>VLOOKUP(B243,'2-Presupuesto'!B:I,2,0)</f>
        <v>#N/A</v>
      </c>
      <c r="D242" s="1353"/>
      <c r="E242" s="1353"/>
      <c r="F242" s="1353"/>
      <c r="G242" s="1353"/>
      <c r="H242" s="1353"/>
      <c r="I242" s="1353"/>
      <c r="J242" s="819" t="s">
        <v>106</v>
      </c>
    </row>
    <row r="243" spans="2:10" ht="36" hidden="1" customHeight="1">
      <c r="B243" s="820" t="s">
        <v>150</v>
      </c>
      <c r="C243" s="1353"/>
      <c r="D243" s="1353"/>
      <c r="E243" s="1353"/>
      <c r="F243" s="1353"/>
      <c r="G243" s="1353"/>
      <c r="H243" s="1353"/>
      <c r="I243" s="1353"/>
      <c r="J243" s="819" t="e">
        <f>VLOOKUP(B243,'2-Presupuesto'!B:E,3,0)</f>
        <v>#N/A</v>
      </c>
    </row>
    <row r="244" spans="2:10" ht="24" hidden="1" customHeight="1">
      <c r="B244" s="1372"/>
      <c r="C244" s="1373"/>
      <c r="D244" s="1373"/>
      <c r="E244" s="1373"/>
      <c r="F244" s="1373"/>
      <c r="G244" s="1373"/>
      <c r="H244" s="1373"/>
      <c r="I244" s="1374" t="s">
        <v>107</v>
      </c>
      <c r="J244" s="1375"/>
    </row>
    <row r="245" spans="2:10" ht="24" hidden="1" customHeight="1">
      <c r="B245" s="821" t="s">
        <v>108</v>
      </c>
      <c r="C245" s="822"/>
      <c r="D245" s="823" t="s">
        <v>109</v>
      </c>
      <c r="E245" s="823" t="s">
        <v>117</v>
      </c>
      <c r="F245" s="823" t="s">
        <v>118</v>
      </c>
      <c r="G245" s="823" t="s">
        <v>140</v>
      </c>
      <c r="H245" s="824" t="s">
        <v>113</v>
      </c>
      <c r="I245" s="1393"/>
      <c r="J245" s="1394"/>
    </row>
    <row r="246" spans="2:10" ht="24" hidden="1" customHeight="1">
      <c r="B246" s="864"/>
      <c r="C246" s="865"/>
      <c r="D246" s="865"/>
      <c r="E246" s="865"/>
      <c r="F246" s="865"/>
      <c r="G246" s="983"/>
      <c r="H246" s="984"/>
      <c r="I246" s="1393"/>
      <c r="J246" s="1394"/>
    </row>
    <row r="247" spans="2:10" ht="24" hidden="1" customHeight="1">
      <c r="B247" s="972"/>
      <c r="C247" s="826"/>
      <c r="D247" s="826"/>
      <c r="E247" s="826"/>
      <c r="F247" s="826"/>
      <c r="G247" s="865"/>
      <c r="H247" s="984"/>
      <c r="I247" s="1393"/>
      <c r="J247" s="1394"/>
    </row>
    <row r="248" spans="2:10" ht="24" hidden="1" customHeight="1">
      <c r="B248" s="972"/>
      <c r="C248" s="826"/>
      <c r="D248" s="826"/>
      <c r="E248" s="826"/>
      <c r="F248" s="826"/>
      <c r="G248" s="826"/>
      <c r="H248" s="984"/>
      <c r="I248" s="1393"/>
      <c r="J248" s="1394"/>
    </row>
    <row r="249" spans="2:10" ht="24" hidden="1" customHeight="1">
      <c r="B249" s="972"/>
      <c r="C249" s="826"/>
      <c r="D249" s="826"/>
      <c r="E249" s="826"/>
      <c r="F249" s="826"/>
      <c r="G249" s="826"/>
      <c r="H249" s="984"/>
      <c r="I249" s="1393"/>
      <c r="J249" s="1394"/>
    </row>
    <row r="250" spans="2:10" ht="24" hidden="1" customHeight="1">
      <c r="B250" s="972"/>
      <c r="C250" s="862"/>
      <c r="D250" s="862"/>
      <c r="E250" s="862"/>
      <c r="F250" s="826"/>
      <c r="G250" s="862"/>
      <c r="H250" s="984"/>
      <c r="I250" s="1393"/>
      <c r="J250" s="1394"/>
    </row>
    <row r="251" spans="2:10" ht="24" hidden="1" customHeight="1">
      <c r="B251" s="972"/>
      <c r="C251" s="862"/>
      <c r="D251" s="862"/>
      <c r="E251" s="862"/>
      <c r="F251" s="826"/>
      <c r="G251" s="862"/>
      <c r="H251" s="984"/>
      <c r="I251" s="1393"/>
      <c r="J251" s="1394"/>
    </row>
    <row r="252" spans="2:10" ht="24" hidden="1" customHeight="1">
      <c r="B252" s="1019"/>
      <c r="C252" s="862"/>
      <c r="D252" s="862"/>
      <c r="E252" s="862"/>
      <c r="F252" s="862"/>
      <c r="G252" s="862"/>
      <c r="H252" s="984"/>
      <c r="I252" s="1395"/>
      <c r="J252" s="1396"/>
    </row>
    <row r="253" spans="2:10" ht="24" hidden="1" customHeight="1">
      <c r="B253" s="1019"/>
      <c r="C253" s="862"/>
      <c r="D253" s="862"/>
      <c r="E253" s="862"/>
      <c r="F253" s="862"/>
      <c r="G253" s="862"/>
      <c r="H253" s="875"/>
      <c r="I253" s="1395"/>
      <c r="J253" s="1396"/>
    </row>
    <row r="254" spans="2:10" ht="24" hidden="1" customHeight="1" thickBot="1">
      <c r="B254" s="828"/>
      <c r="C254" s="829"/>
      <c r="D254" s="829"/>
      <c r="E254" s="829"/>
      <c r="F254" s="829"/>
      <c r="G254" s="830" t="s">
        <v>113</v>
      </c>
      <c r="H254" s="831">
        <f>ROUND((SUM(H246:H253)),2)</f>
        <v>0</v>
      </c>
      <c r="I254" s="1397"/>
      <c r="J254" s="1398"/>
    </row>
    <row r="255" spans="2:10" ht="24" hidden="1" customHeight="1">
      <c r="B255" s="1364" t="s">
        <v>102</v>
      </c>
      <c r="C255" s="1366">
        <v>12</v>
      </c>
      <c r="D255" s="1368" t="s">
        <v>103</v>
      </c>
      <c r="E255" s="1368"/>
      <c r="F255" s="1368"/>
      <c r="G255" s="1368"/>
      <c r="H255" s="1368"/>
      <c r="I255" s="814" t="s">
        <v>104</v>
      </c>
      <c r="J255" s="815" t="s">
        <v>105</v>
      </c>
    </row>
    <row r="256" spans="2:10" ht="24" hidden="1" customHeight="1">
      <c r="B256" s="1365"/>
      <c r="C256" s="1367"/>
      <c r="D256" s="1369"/>
      <c r="E256" s="1369"/>
      <c r="F256" s="1369"/>
      <c r="G256" s="1369"/>
      <c r="H256" s="1369"/>
      <c r="I256" s="816" t="e">
        <f>+#REF!</f>
        <v>#REF!</v>
      </c>
      <c r="J256" s="817" t="e">
        <f>+#REF!</f>
        <v>#REF!</v>
      </c>
    </row>
    <row r="257" spans="2:10" ht="31.5" hidden="1" customHeight="1">
      <c r="B257" s="818" t="s">
        <v>41</v>
      </c>
      <c r="C257" s="1353" t="e">
        <f>VLOOKUP(B258,'2-Presupuesto'!B:I,2,0)</f>
        <v>#N/A</v>
      </c>
      <c r="D257" s="1353"/>
      <c r="E257" s="1353"/>
      <c r="F257" s="1353"/>
      <c r="G257" s="1353"/>
      <c r="H257" s="1353"/>
      <c r="I257" s="1353"/>
      <c r="J257" s="819" t="s">
        <v>106</v>
      </c>
    </row>
    <row r="258" spans="2:10" ht="27" hidden="1" customHeight="1">
      <c r="B258" s="820" t="s">
        <v>151</v>
      </c>
      <c r="C258" s="1353"/>
      <c r="D258" s="1353"/>
      <c r="E258" s="1353"/>
      <c r="F258" s="1353"/>
      <c r="G258" s="1353"/>
      <c r="H258" s="1353"/>
      <c r="I258" s="1353"/>
      <c r="J258" s="819" t="e">
        <f>VLOOKUP(B258,'2-Presupuesto'!B:E,3,0)</f>
        <v>#N/A</v>
      </c>
    </row>
    <row r="259" spans="2:10" ht="24" hidden="1" customHeight="1" thickBot="1">
      <c r="B259" s="1372"/>
      <c r="C259" s="1373"/>
      <c r="D259" s="1373"/>
      <c r="E259" s="1373"/>
      <c r="F259" s="1373"/>
      <c r="G259" s="1373"/>
      <c r="H259" s="1373"/>
      <c r="I259" s="1374" t="s">
        <v>107</v>
      </c>
      <c r="J259" s="1375"/>
    </row>
    <row r="260" spans="2:10" ht="37.15" hidden="1" customHeight="1">
      <c r="B260" s="821" t="s">
        <v>108</v>
      </c>
      <c r="C260" s="822" t="s">
        <v>136</v>
      </c>
      <c r="D260" s="823" t="s">
        <v>109</v>
      </c>
      <c r="E260" s="823" t="s">
        <v>117</v>
      </c>
      <c r="F260" s="823" t="s">
        <v>119</v>
      </c>
      <c r="G260" s="920" t="s">
        <v>152</v>
      </c>
      <c r="H260" s="824" t="s">
        <v>113</v>
      </c>
      <c r="I260" s="1376"/>
      <c r="J260" s="1377"/>
    </row>
    <row r="261" spans="2:10" ht="24" hidden="1" customHeight="1">
      <c r="B261" s="972"/>
      <c r="C261" s="826"/>
      <c r="D261" s="826"/>
      <c r="E261" s="826"/>
      <c r="F261" s="826"/>
      <c r="G261" s="826"/>
      <c r="H261" s="1028"/>
      <c r="I261" s="1360"/>
      <c r="J261" s="1378"/>
    </row>
    <row r="262" spans="2:10" ht="24" hidden="1" customHeight="1">
      <c r="B262" s="972"/>
      <c r="C262" s="826"/>
      <c r="D262" s="826"/>
      <c r="E262" s="826"/>
      <c r="F262" s="826"/>
      <c r="G262" s="826"/>
      <c r="H262" s="861"/>
      <c r="I262" s="1360"/>
      <c r="J262" s="1378"/>
    </row>
    <row r="263" spans="2:10" ht="24" hidden="1" customHeight="1">
      <c r="B263" s="972"/>
      <c r="C263" s="826"/>
      <c r="D263" s="826"/>
      <c r="E263" s="826"/>
      <c r="F263" s="826"/>
      <c r="G263" s="826"/>
      <c r="H263" s="861"/>
      <c r="I263" s="1360"/>
      <c r="J263" s="1378"/>
    </row>
    <row r="264" spans="2:10" ht="24" hidden="1" customHeight="1">
      <c r="B264" s="972"/>
      <c r="C264" s="826"/>
      <c r="D264" s="826"/>
      <c r="E264" s="826"/>
      <c r="F264" s="826"/>
      <c r="G264" s="826"/>
      <c r="H264" s="861"/>
      <c r="I264" s="1360"/>
      <c r="J264" s="1378"/>
    </row>
    <row r="265" spans="2:10" ht="24" hidden="1" customHeight="1">
      <c r="B265" s="972"/>
      <c r="C265" s="826"/>
      <c r="D265" s="826"/>
      <c r="E265" s="826"/>
      <c r="F265" s="826"/>
      <c r="G265" s="826"/>
      <c r="H265" s="861"/>
      <c r="I265" s="1360"/>
      <c r="J265" s="1378"/>
    </row>
    <row r="266" spans="2:10" ht="24" hidden="1" customHeight="1">
      <c r="B266" s="972"/>
      <c r="C266" s="862"/>
      <c r="D266" s="862"/>
      <c r="E266" s="862"/>
      <c r="F266" s="826"/>
      <c r="G266" s="862"/>
      <c r="H266" s="863"/>
      <c r="I266" s="1360"/>
      <c r="J266" s="1378"/>
    </row>
    <row r="267" spans="2:10" ht="24" hidden="1" customHeight="1">
      <c r="B267" s="828"/>
      <c r="C267" s="829"/>
      <c r="D267" s="829"/>
      <c r="E267" s="829"/>
      <c r="F267" s="829"/>
      <c r="G267" s="830" t="s">
        <v>113</v>
      </c>
      <c r="H267" s="831">
        <f>ROUND((SUM(H261:H266)),2)</f>
        <v>0</v>
      </c>
      <c r="I267" s="1360"/>
      <c r="J267" s="1378"/>
    </row>
    <row r="268" spans="2:10" ht="24" hidden="1" customHeight="1">
      <c r="B268" s="1364" t="s">
        <v>102</v>
      </c>
      <c r="C268" s="1366">
        <v>12</v>
      </c>
      <c r="D268" s="1368" t="s">
        <v>103</v>
      </c>
      <c r="E268" s="1368"/>
      <c r="F268" s="1368"/>
      <c r="G268" s="1368"/>
      <c r="H268" s="1368"/>
      <c r="I268" s="814" t="s">
        <v>104</v>
      </c>
      <c r="J268" s="815" t="s">
        <v>105</v>
      </c>
    </row>
    <row r="269" spans="2:10" ht="24" hidden="1" customHeight="1">
      <c r="B269" s="1365"/>
      <c r="C269" s="1367"/>
      <c r="D269" s="1369"/>
      <c r="E269" s="1369"/>
      <c r="F269" s="1369"/>
      <c r="G269" s="1369"/>
      <c r="H269" s="1369"/>
      <c r="I269" s="816" t="e">
        <f>+#REF!</f>
        <v>#REF!</v>
      </c>
      <c r="J269" s="817" t="e">
        <f>+#REF!</f>
        <v>#REF!</v>
      </c>
    </row>
    <row r="270" spans="2:10" ht="60.6" hidden="1" customHeight="1">
      <c r="B270" s="818" t="s">
        <v>41</v>
      </c>
      <c r="C270" s="1353" t="e">
        <f>VLOOKUP(B271,'2-Presupuesto'!B:I,2,0)</f>
        <v>#N/A</v>
      </c>
      <c r="D270" s="1353"/>
      <c r="E270" s="1353"/>
      <c r="F270" s="1353"/>
      <c r="G270" s="1353"/>
      <c r="H270" s="1353"/>
      <c r="I270" s="1353"/>
      <c r="J270" s="819" t="s">
        <v>106</v>
      </c>
    </row>
    <row r="271" spans="2:10" ht="75.75" hidden="1" customHeight="1">
      <c r="B271" s="820" t="s">
        <v>153</v>
      </c>
      <c r="C271" s="1353"/>
      <c r="D271" s="1353"/>
      <c r="E271" s="1353"/>
      <c r="F271" s="1353"/>
      <c r="G271" s="1353"/>
      <c r="H271" s="1353"/>
      <c r="I271" s="1353"/>
      <c r="J271" s="819" t="e">
        <f>VLOOKUP(B271,'2-Presupuesto'!B:E,3,0)</f>
        <v>#N/A</v>
      </c>
    </row>
    <row r="272" spans="2:10" ht="24" hidden="1" customHeight="1">
      <c r="B272" s="1372"/>
      <c r="C272" s="1373"/>
      <c r="D272" s="1373"/>
      <c r="E272" s="1373"/>
      <c r="F272" s="1373"/>
      <c r="G272" s="1373"/>
      <c r="H272" s="1373"/>
      <c r="I272" s="1374" t="s">
        <v>107</v>
      </c>
      <c r="J272" s="1375"/>
    </row>
    <row r="273" spans="2:10" ht="24" hidden="1" customHeight="1">
      <c r="B273" s="821" t="s">
        <v>108</v>
      </c>
      <c r="C273" s="822" t="s">
        <v>154</v>
      </c>
      <c r="D273" s="823" t="s">
        <v>109</v>
      </c>
      <c r="E273" s="823" t="s">
        <v>117</v>
      </c>
      <c r="F273" s="823" t="s">
        <v>118</v>
      </c>
      <c r="G273" s="823" t="s">
        <v>119</v>
      </c>
      <c r="H273" s="824" t="s">
        <v>113</v>
      </c>
      <c r="I273" s="1376"/>
      <c r="J273" s="1377"/>
    </row>
    <row r="274" spans="2:10" ht="24" hidden="1" customHeight="1">
      <c r="B274" s="866"/>
      <c r="C274" s="826"/>
      <c r="D274" s="1031"/>
      <c r="E274" s="1031"/>
      <c r="F274" s="826"/>
      <c r="G274" s="826"/>
      <c r="H274" s="984">
        <f>D274</f>
        <v>0</v>
      </c>
      <c r="I274" s="1360"/>
      <c r="J274" s="1378"/>
    </row>
    <row r="275" spans="2:10" ht="24" hidden="1" customHeight="1">
      <c r="B275" s="869"/>
      <c r="C275" s="870"/>
      <c r="D275" s="870"/>
      <c r="E275" s="870"/>
      <c r="F275" s="870"/>
      <c r="G275" s="870"/>
      <c r="H275" s="868"/>
      <c r="I275" s="1360"/>
      <c r="J275" s="1378"/>
    </row>
    <row r="276" spans="2:10" ht="24" hidden="1" customHeight="1">
      <c r="B276" s="871"/>
      <c r="C276" s="872"/>
      <c r="D276" s="872"/>
      <c r="E276" s="872"/>
      <c r="F276" s="872"/>
      <c r="G276" s="872"/>
      <c r="H276" s="868"/>
      <c r="I276" s="1360"/>
      <c r="J276" s="1378"/>
    </row>
    <row r="277" spans="2:10" ht="24" hidden="1" customHeight="1">
      <c r="B277" s="871"/>
      <c r="C277" s="872"/>
      <c r="D277" s="872"/>
      <c r="E277" s="872"/>
      <c r="F277" s="872"/>
      <c r="G277" s="872"/>
      <c r="H277" s="868"/>
      <c r="I277" s="1360"/>
      <c r="J277" s="1378"/>
    </row>
    <row r="278" spans="2:10" ht="24" hidden="1" customHeight="1">
      <c r="B278" s="871"/>
      <c r="C278" s="872"/>
      <c r="D278" s="872"/>
      <c r="E278" s="872"/>
      <c r="F278" s="872"/>
      <c r="G278" s="872"/>
      <c r="H278" s="868"/>
      <c r="I278" s="1360"/>
      <c r="J278" s="1378"/>
    </row>
    <row r="279" spans="2:10" ht="24" hidden="1" customHeight="1">
      <c r="B279" s="871"/>
      <c r="C279" s="872"/>
      <c r="D279" s="872"/>
      <c r="E279" s="872"/>
      <c r="F279" s="872"/>
      <c r="G279" s="870"/>
      <c r="H279" s="868"/>
      <c r="I279" s="1360"/>
      <c r="J279" s="1378"/>
    </row>
    <row r="280" spans="2:10" ht="24" hidden="1" customHeight="1">
      <c r="B280" s="972"/>
      <c r="C280" s="862"/>
      <c r="D280" s="862"/>
      <c r="E280" s="862"/>
      <c r="F280" s="826"/>
      <c r="G280" s="862"/>
      <c r="H280" s="863"/>
      <c r="I280" s="1360"/>
      <c r="J280" s="1378"/>
    </row>
    <row r="281" spans="2:10" ht="24" hidden="1" customHeight="1">
      <c r="B281" s="828"/>
      <c r="C281" s="829"/>
      <c r="D281" s="829"/>
      <c r="E281" s="829"/>
      <c r="F281" s="829"/>
      <c r="G281" s="830" t="s">
        <v>113</v>
      </c>
      <c r="H281" s="831">
        <f>SUM(H274:H280)</f>
        <v>0</v>
      </c>
      <c r="I281" s="1360"/>
      <c r="J281" s="1378"/>
    </row>
    <row r="282" spans="2:10" ht="24" hidden="1" customHeight="1">
      <c r="B282" s="1364" t="s">
        <v>102</v>
      </c>
      <c r="C282" s="1366">
        <v>12</v>
      </c>
      <c r="D282" s="1368" t="s">
        <v>103</v>
      </c>
      <c r="E282" s="1368"/>
      <c r="F282" s="1368"/>
      <c r="G282" s="1368"/>
      <c r="H282" s="1368"/>
      <c r="I282" s="814" t="s">
        <v>104</v>
      </c>
      <c r="J282" s="815" t="s">
        <v>105</v>
      </c>
    </row>
    <row r="283" spans="2:10" ht="24" hidden="1" customHeight="1">
      <c r="B283" s="1365"/>
      <c r="C283" s="1367"/>
      <c r="D283" s="1369"/>
      <c r="E283" s="1369"/>
      <c r="F283" s="1369"/>
      <c r="G283" s="1369"/>
      <c r="H283" s="1369"/>
      <c r="I283" s="816" t="e">
        <f>+#REF!</f>
        <v>#REF!</v>
      </c>
      <c r="J283" s="817" t="e">
        <f>+#REF!</f>
        <v>#REF!</v>
      </c>
    </row>
    <row r="284" spans="2:10" ht="47.25" hidden="1" customHeight="1">
      <c r="B284" s="818" t="s">
        <v>41</v>
      </c>
      <c r="C284" s="1353" t="e">
        <f>VLOOKUP(B285,'2-Presupuesto'!B:I,2,0)</f>
        <v>#N/A</v>
      </c>
      <c r="D284" s="1353"/>
      <c r="E284" s="1353"/>
      <c r="F284" s="1353"/>
      <c r="G284" s="1353"/>
      <c r="H284" s="1353"/>
      <c r="I284" s="1353"/>
      <c r="J284" s="819" t="s">
        <v>106</v>
      </c>
    </row>
    <row r="285" spans="2:10" ht="47.25" hidden="1" customHeight="1">
      <c r="B285" s="873" t="s">
        <v>155</v>
      </c>
      <c r="C285" s="1353"/>
      <c r="D285" s="1353"/>
      <c r="E285" s="1353"/>
      <c r="F285" s="1353"/>
      <c r="G285" s="1353"/>
      <c r="H285" s="1353"/>
      <c r="I285" s="1353"/>
      <c r="J285" s="819" t="e">
        <f>VLOOKUP(B285,'2-Presupuesto'!B:E,3,0)</f>
        <v>#N/A</v>
      </c>
    </row>
    <row r="286" spans="2:10" ht="24" hidden="1" customHeight="1">
      <c r="B286" s="1372"/>
      <c r="C286" s="1373"/>
      <c r="D286" s="1373"/>
      <c r="E286" s="1373"/>
      <c r="F286" s="1373"/>
      <c r="G286" s="1373"/>
      <c r="H286" s="1373"/>
      <c r="I286" s="1374" t="s">
        <v>107</v>
      </c>
      <c r="J286" s="1375"/>
    </row>
    <row r="287" spans="2:10" ht="24" hidden="1" customHeight="1">
      <c r="B287" s="821" t="s">
        <v>108</v>
      </c>
      <c r="C287" s="822"/>
      <c r="D287" s="823" t="s">
        <v>109</v>
      </c>
      <c r="E287" s="823" t="s">
        <v>117</v>
      </c>
      <c r="F287" s="823" t="s">
        <v>118</v>
      </c>
      <c r="G287" s="823" t="s">
        <v>119</v>
      </c>
      <c r="H287" s="824" t="s">
        <v>113</v>
      </c>
      <c r="I287" s="1376"/>
      <c r="J287" s="1377"/>
    </row>
    <row r="288" spans="2:10" ht="24" hidden="1" customHeight="1">
      <c r="B288" s="866"/>
      <c r="C288" s="867"/>
      <c r="D288" s="867"/>
      <c r="E288" s="867"/>
      <c r="F288" s="870"/>
      <c r="G288" s="983"/>
      <c r="H288" s="984"/>
      <c r="I288" s="1360"/>
      <c r="J288" s="1378"/>
    </row>
    <row r="289" spans="2:10" ht="24" hidden="1" customHeight="1">
      <c r="B289" s="866"/>
      <c r="C289" s="867"/>
      <c r="D289" s="867"/>
      <c r="E289" s="867"/>
      <c r="F289" s="870"/>
      <c r="G289" s="870"/>
      <c r="H289" s="868"/>
      <c r="I289" s="1360"/>
      <c r="J289" s="1378"/>
    </row>
    <row r="290" spans="2:10" ht="24" hidden="1" customHeight="1">
      <c r="B290" s="866"/>
      <c r="C290" s="826"/>
      <c r="D290" s="867"/>
      <c r="E290" s="826"/>
      <c r="F290" s="826"/>
      <c r="G290" s="826"/>
      <c r="H290" s="861"/>
      <c r="I290" s="1360"/>
      <c r="J290" s="1378"/>
    </row>
    <row r="291" spans="2:10" ht="24" hidden="1" customHeight="1">
      <c r="B291" s="972"/>
      <c r="C291" s="862"/>
      <c r="D291" s="862"/>
      <c r="E291" s="862"/>
      <c r="F291" s="826"/>
      <c r="G291" s="862"/>
      <c r="H291" s="861"/>
      <c r="I291" s="1360"/>
      <c r="J291" s="1378"/>
    </row>
    <row r="292" spans="2:10" ht="24" hidden="1" customHeight="1">
      <c r="B292" s="1019"/>
      <c r="C292" s="862"/>
      <c r="D292" s="862"/>
      <c r="E292" s="862"/>
      <c r="F292" s="862"/>
      <c r="G292" s="862"/>
      <c r="H292" s="874"/>
      <c r="I292" s="1360"/>
      <c r="J292" s="1378"/>
    </row>
    <row r="293" spans="2:10" ht="24" hidden="1" customHeight="1">
      <c r="B293" s="1019"/>
      <c r="C293" s="862"/>
      <c r="D293" s="862"/>
      <c r="E293" s="862"/>
      <c r="F293" s="862"/>
      <c r="G293" s="862"/>
      <c r="H293" s="874"/>
      <c r="I293" s="1360"/>
      <c r="J293" s="1378"/>
    </row>
    <row r="294" spans="2:10" ht="24" hidden="1" customHeight="1">
      <c r="B294" s="1019"/>
      <c r="C294" s="862"/>
      <c r="D294" s="862"/>
      <c r="E294" s="862"/>
      <c r="F294" s="862"/>
      <c r="G294" s="862"/>
      <c r="H294" s="874"/>
      <c r="I294" s="1360"/>
      <c r="J294" s="1378"/>
    </row>
    <row r="295" spans="2:10" ht="24" hidden="1" customHeight="1">
      <c r="B295" s="1019"/>
      <c r="C295" s="862"/>
      <c r="D295" s="862"/>
      <c r="E295" s="862"/>
      <c r="F295" s="862"/>
      <c r="G295" s="862"/>
      <c r="H295" s="875"/>
      <c r="I295" s="1360"/>
      <c r="J295" s="1378"/>
    </row>
    <row r="296" spans="2:10" ht="24" hidden="1" customHeight="1">
      <c r="B296" s="828"/>
      <c r="C296" s="829"/>
      <c r="D296" s="829"/>
      <c r="E296" s="829"/>
      <c r="F296" s="829"/>
      <c r="G296" s="830" t="s">
        <v>113</v>
      </c>
      <c r="H296" s="831">
        <f>SUM(H288:H295)</f>
        <v>0</v>
      </c>
      <c r="I296" s="1360"/>
      <c r="J296" s="1378"/>
    </row>
    <row r="297" spans="2:10" ht="24" hidden="1" customHeight="1">
      <c r="B297" s="1364" t="s">
        <v>102</v>
      </c>
      <c r="C297" s="1366">
        <v>12</v>
      </c>
      <c r="D297" s="1368" t="s">
        <v>103</v>
      </c>
      <c r="E297" s="1368"/>
      <c r="F297" s="1368"/>
      <c r="G297" s="1368"/>
      <c r="H297" s="1368"/>
      <c r="I297" s="814" t="s">
        <v>104</v>
      </c>
      <c r="J297" s="815" t="s">
        <v>105</v>
      </c>
    </row>
    <row r="298" spans="2:10" ht="24" hidden="1" customHeight="1">
      <c r="B298" s="1365"/>
      <c r="C298" s="1367"/>
      <c r="D298" s="1369"/>
      <c r="E298" s="1369"/>
      <c r="F298" s="1369"/>
      <c r="G298" s="1369"/>
      <c r="H298" s="1369"/>
      <c r="I298" s="816" t="e">
        <f>+#REF!</f>
        <v>#REF!</v>
      </c>
      <c r="J298" s="817" t="e">
        <f>+#REF!</f>
        <v>#REF!</v>
      </c>
    </row>
    <row r="299" spans="2:10" ht="37.15" hidden="1" customHeight="1">
      <c r="B299" s="818" t="s">
        <v>41</v>
      </c>
      <c r="C299" s="1387" t="e">
        <f>VLOOKUP(B300,'2-Presupuesto'!B:I,2,0)</f>
        <v>#N/A</v>
      </c>
      <c r="D299" s="1387"/>
      <c r="E299" s="1387"/>
      <c r="F299" s="1387"/>
      <c r="G299" s="1387"/>
      <c r="H299" s="1387"/>
      <c r="I299" s="1387"/>
      <c r="J299" s="819" t="s">
        <v>106</v>
      </c>
    </row>
    <row r="300" spans="2:10" ht="42" hidden="1" customHeight="1">
      <c r="B300" s="873" t="s">
        <v>156</v>
      </c>
      <c r="C300" s="1387"/>
      <c r="D300" s="1387"/>
      <c r="E300" s="1387"/>
      <c r="F300" s="1387"/>
      <c r="G300" s="1387"/>
      <c r="H300" s="1387"/>
      <c r="I300" s="1387"/>
      <c r="J300" s="819" t="e">
        <f>VLOOKUP(B300,'2-Presupuesto'!B:E,3,0)</f>
        <v>#N/A</v>
      </c>
    </row>
    <row r="301" spans="2:10" ht="24" hidden="1" customHeight="1">
      <c r="B301" s="1372"/>
      <c r="C301" s="1373"/>
      <c r="D301" s="1373"/>
      <c r="E301" s="1373"/>
      <c r="F301" s="1373"/>
      <c r="G301" s="1373"/>
      <c r="H301" s="1373"/>
      <c r="I301" s="1374" t="s">
        <v>107</v>
      </c>
      <c r="J301" s="1375"/>
    </row>
    <row r="302" spans="2:10" ht="24" hidden="1" customHeight="1">
      <c r="B302" s="821" t="s">
        <v>108</v>
      </c>
      <c r="C302" s="822"/>
      <c r="D302" s="823" t="s">
        <v>109</v>
      </c>
      <c r="E302" s="823" t="s">
        <v>117</v>
      </c>
      <c r="F302" s="823" t="s">
        <v>118</v>
      </c>
      <c r="G302" s="823" t="s">
        <v>119</v>
      </c>
      <c r="H302" s="824" t="s">
        <v>113</v>
      </c>
      <c r="I302" s="1376"/>
      <c r="J302" s="1377"/>
    </row>
    <row r="303" spans="2:10" ht="24" hidden="1" customHeight="1">
      <c r="B303" s="973"/>
      <c r="C303" s="826"/>
      <c r="D303" s="983"/>
      <c r="E303" s="984"/>
      <c r="F303" s="826"/>
      <c r="G303" s="826"/>
      <c r="H303" s="874"/>
      <c r="I303" s="1360"/>
      <c r="J303" s="1378"/>
    </row>
    <row r="304" spans="2:10" ht="24" hidden="1" customHeight="1">
      <c r="B304" s="972"/>
      <c r="C304" s="826"/>
      <c r="D304" s="826"/>
      <c r="E304" s="826"/>
      <c r="F304" s="826"/>
      <c r="G304" s="826"/>
      <c r="H304" s="874"/>
      <c r="I304" s="1360"/>
      <c r="J304" s="1378"/>
    </row>
    <row r="305" spans="2:12" ht="24" hidden="1" customHeight="1">
      <c r="B305" s="972"/>
      <c r="C305" s="826"/>
      <c r="D305" s="826"/>
      <c r="E305" s="826"/>
      <c r="F305" s="826"/>
      <c r="G305" s="826"/>
      <c r="H305" s="874"/>
      <c r="I305" s="1360"/>
      <c r="J305" s="1378"/>
    </row>
    <row r="306" spans="2:12" ht="24" hidden="1" customHeight="1">
      <c r="B306" s="972"/>
      <c r="C306" s="862"/>
      <c r="D306" s="862"/>
      <c r="E306" s="862"/>
      <c r="F306" s="826"/>
      <c r="G306" s="862"/>
      <c r="H306" s="874"/>
      <c r="I306" s="1360"/>
      <c r="J306" s="1378"/>
      <c r="L306"/>
    </row>
    <row r="307" spans="2:12" ht="24" hidden="1" customHeight="1">
      <c r="B307" s="972"/>
      <c r="C307" s="862"/>
      <c r="D307" s="862"/>
      <c r="E307" s="862"/>
      <c r="F307" s="826"/>
      <c r="G307" s="862"/>
      <c r="H307" s="874"/>
      <c r="I307" s="1360"/>
      <c r="J307" s="1378"/>
    </row>
    <row r="308" spans="2:12" ht="24" hidden="1" customHeight="1">
      <c r="B308" s="972"/>
      <c r="C308" s="862"/>
      <c r="D308" s="862"/>
      <c r="E308" s="862"/>
      <c r="F308" s="826"/>
      <c r="G308" s="862"/>
      <c r="H308" s="874"/>
      <c r="I308" s="1360"/>
      <c r="J308" s="1378"/>
    </row>
    <row r="309" spans="2:12" ht="24" hidden="1" customHeight="1">
      <c r="B309" s="972"/>
      <c r="C309" s="862"/>
      <c r="D309" s="862"/>
      <c r="E309" s="862"/>
      <c r="F309" s="826"/>
      <c r="G309" s="862"/>
      <c r="H309" s="876"/>
      <c r="I309" s="1360"/>
      <c r="J309" s="1378"/>
    </row>
    <row r="310" spans="2:12" ht="24" hidden="1" customHeight="1">
      <c r="B310" s="972"/>
      <c r="C310" s="862"/>
      <c r="D310" s="862"/>
      <c r="E310" s="862"/>
      <c r="F310" s="826"/>
      <c r="G310" s="862"/>
      <c r="H310" s="876"/>
      <c r="I310" s="1360"/>
      <c r="J310" s="1378"/>
    </row>
    <row r="311" spans="2:12" ht="24" hidden="1" customHeight="1">
      <c r="B311" s="972"/>
      <c r="C311" s="862"/>
      <c r="D311" s="862"/>
      <c r="E311" s="862"/>
      <c r="F311" s="826"/>
      <c r="G311" s="862"/>
      <c r="H311" s="876"/>
      <c r="I311" s="1360"/>
      <c r="J311" s="1378"/>
    </row>
    <row r="312" spans="2:12" ht="24" hidden="1" customHeight="1" thickBot="1">
      <c r="B312" s="828"/>
      <c r="C312" s="829"/>
      <c r="D312" s="829"/>
      <c r="E312" s="829"/>
      <c r="F312" s="829"/>
      <c r="G312" s="830" t="s">
        <v>113</v>
      </c>
      <c r="H312" s="831">
        <f>SUM(H303:H311)</f>
        <v>0</v>
      </c>
      <c r="I312" s="1360"/>
      <c r="J312" s="1378"/>
    </row>
    <row r="313" spans="2:12" ht="24" hidden="1" customHeight="1">
      <c r="B313" s="1461" t="s">
        <v>102</v>
      </c>
      <c r="C313" s="1462">
        <v>12</v>
      </c>
      <c r="D313" s="1467" t="s">
        <v>103</v>
      </c>
      <c r="E313" s="1468"/>
      <c r="F313" s="1468"/>
      <c r="G313" s="1468"/>
      <c r="H313" s="1469"/>
      <c r="I313" s="814" t="s">
        <v>104</v>
      </c>
      <c r="J313" s="815" t="s">
        <v>105</v>
      </c>
    </row>
    <row r="314" spans="2:12" ht="24" hidden="1" customHeight="1">
      <c r="B314" s="1451"/>
      <c r="C314" s="1452"/>
      <c r="D314" s="1470"/>
      <c r="E314" s="1471"/>
      <c r="F314" s="1471"/>
      <c r="G314" s="1471"/>
      <c r="H314" s="1472"/>
      <c r="I314" s="816" t="e">
        <f>+#REF!</f>
        <v>#REF!</v>
      </c>
      <c r="J314" s="817" t="e">
        <f>+#REF!</f>
        <v>#REF!</v>
      </c>
    </row>
    <row r="315" spans="2:12" ht="24" hidden="1" customHeight="1">
      <c r="B315" s="818" t="s">
        <v>41</v>
      </c>
      <c r="C315" s="1473" t="e">
        <f>VLOOKUP(B316,'2-Presupuesto'!B:I,2,0)</f>
        <v>#N/A</v>
      </c>
      <c r="D315" s="1474"/>
      <c r="E315" s="1474"/>
      <c r="F315" s="1474"/>
      <c r="G315" s="1474"/>
      <c r="H315" s="1474"/>
      <c r="I315" s="1475"/>
      <c r="J315" s="819" t="s">
        <v>106</v>
      </c>
    </row>
    <row r="316" spans="2:12" ht="24" hidden="1" customHeight="1">
      <c r="B316" s="873" t="s">
        <v>157</v>
      </c>
      <c r="C316" s="1476"/>
      <c r="D316" s="1477"/>
      <c r="E316" s="1477"/>
      <c r="F316" s="1477"/>
      <c r="G316" s="1477"/>
      <c r="H316" s="1477"/>
      <c r="I316" s="1478"/>
      <c r="J316" s="819" t="e">
        <f>VLOOKUP(B316,'2-Presupuesto'!B:E,3,0)</f>
        <v>#N/A</v>
      </c>
    </row>
    <row r="317" spans="2:12" ht="24" hidden="1" customHeight="1" thickBot="1">
      <c r="B317" s="1479"/>
      <c r="C317" s="1480"/>
      <c r="D317" s="1480"/>
      <c r="E317" s="1480"/>
      <c r="F317" s="1480"/>
      <c r="G317" s="1480"/>
      <c r="H317" s="1481"/>
      <c r="I317" s="1459" t="s">
        <v>107</v>
      </c>
      <c r="J317" s="1460"/>
    </row>
    <row r="318" spans="2:12" ht="24" hidden="1" customHeight="1">
      <c r="B318" s="821" t="s">
        <v>108</v>
      </c>
      <c r="C318" s="822"/>
      <c r="D318" s="823" t="s">
        <v>109</v>
      </c>
      <c r="E318" s="823" t="s">
        <v>117</v>
      </c>
      <c r="F318" s="823" t="s">
        <v>118</v>
      </c>
      <c r="G318" s="823" t="s">
        <v>119</v>
      </c>
      <c r="H318" s="824" t="s">
        <v>113</v>
      </c>
      <c r="I318" s="1463"/>
      <c r="J318" s="1464"/>
    </row>
    <row r="319" spans="2:12" ht="24" hidden="1" customHeight="1">
      <c r="B319" s="972"/>
      <c r="C319" s="826"/>
      <c r="D319" s="826"/>
      <c r="E319" s="826"/>
      <c r="F319" s="826"/>
      <c r="G319" s="826"/>
      <c r="H319" s="874"/>
      <c r="I319" s="1376"/>
      <c r="J319" s="1408"/>
    </row>
    <row r="320" spans="2:12" ht="24" hidden="1" customHeight="1">
      <c r="B320" s="972"/>
      <c r="C320" s="826"/>
      <c r="D320" s="826"/>
      <c r="E320" s="826"/>
      <c r="F320" s="826"/>
      <c r="G320" s="826"/>
      <c r="H320" s="874"/>
      <c r="I320" s="1376"/>
      <c r="J320" s="1408"/>
    </row>
    <row r="321" spans="2:10" ht="24" hidden="1" customHeight="1">
      <c r="B321" s="972"/>
      <c r="C321" s="826"/>
      <c r="D321" s="826"/>
      <c r="E321" s="826"/>
      <c r="F321" s="826"/>
      <c r="G321" s="826"/>
      <c r="H321" s="874"/>
      <c r="I321" s="1376"/>
      <c r="J321" s="1408"/>
    </row>
    <row r="322" spans="2:10" ht="24" hidden="1" customHeight="1">
      <c r="B322" s="972"/>
      <c r="C322" s="862"/>
      <c r="D322" s="862"/>
      <c r="E322" s="862"/>
      <c r="F322" s="826"/>
      <c r="G322" s="862"/>
      <c r="H322" s="874"/>
      <c r="I322" s="1376"/>
      <c r="J322" s="1408"/>
    </row>
    <row r="323" spans="2:10" ht="24" hidden="1" customHeight="1">
      <c r="B323" s="972"/>
      <c r="C323" s="862"/>
      <c r="D323" s="862"/>
      <c r="E323" s="862"/>
      <c r="F323" s="826"/>
      <c r="G323" s="862"/>
      <c r="H323" s="874"/>
      <c r="I323" s="1376"/>
      <c r="J323" s="1408"/>
    </row>
    <row r="324" spans="2:10" ht="24" hidden="1" customHeight="1">
      <c r="B324" s="972"/>
      <c r="C324" s="862"/>
      <c r="D324" s="862"/>
      <c r="E324" s="862"/>
      <c r="F324" s="826"/>
      <c r="G324" s="862"/>
      <c r="H324" s="874"/>
      <c r="I324" s="1376"/>
      <c r="J324" s="1408"/>
    </row>
    <row r="325" spans="2:10" ht="24" hidden="1" customHeight="1">
      <c r="B325" s="972"/>
      <c r="C325" s="862"/>
      <c r="D325" s="862"/>
      <c r="E325" s="862"/>
      <c r="F325" s="826"/>
      <c r="G325" s="862"/>
      <c r="H325" s="876"/>
      <c r="I325" s="1376"/>
      <c r="J325" s="1408"/>
    </row>
    <row r="326" spans="2:10" ht="24" hidden="1" customHeight="1">
      <c r="B326" s="972"/>
      <c r="C326" s="862"/>
      <c r="D326" s="862"/>
      <c r="E326" s="862"/>
      <c r="F326" s="826"/>
      <c r="G326" s="862"/>
      <c r="H326" s="876"/>
      <c r="I326" s="1376"/>
      <c r="J326" s="1408"/>
    </row>
    <row r="327" spans="2:10" ht="24" hidden="1" customHeight="1">
      <c r="B327" s="972"/>
      <c r="C327" s="862"/>
      <c r="D327" s="862"/>
      <c r="E327" s="862"/>
      <c r="F327" s="826"/>
      <c r="G327" s="862"/>
      <c r="H327" s="876"/>
      <c r="I327" s="1376"/>
      <c r="J327" s="1408"/>
    </row>
    <row r="328" spans="2:10" ht="24" hidden="1" customHeight="1" thickBot="1">
      <c r="B328" s="828"/>
      <c r="C328" s="829"/>
      <c r="D328" s="829"/>
      <c r="E328" s="829"/>
      <c r="F328" s="829"/>
      <c r="G328" s="830" t="s">
        <v>113</v>
      </c>
      <c r="H328" s="831">
        <f>SUM(H319:H327)</f>
        <v>0</v>
      </c>
      <c r="I328" s="1465"/>
      <c r="J328" s="1466"/>
    </row>
    <row r="329" spans="2:10" ht="24" hidden="1" customHeight="1">
      <c r="B329" s="1461" t="s">
        <v>102</v>
      </c>
      <c r="C329" s="1462">
        <v>12</v>
      </c>
      <c r="D329" s="1467" t="s">
        <v>103</v>
      </c>
      <c r="E329" s="1468"/>
      <c r="F329" s="1468"/>
      <c r="G329" s="1468"/>
      <c r="H329" s="1469"/>
      <c r="I329" s="814" t="s">
        <v>104</v>
      </c>
      <c r="J329" s="815" t="s">
        <v>105</v>
      </c>
    </row>
    <row r="330" spans="2:10" ht="24" hidden="1" customHeight="1">
      <c r="B330" s="1451"/>
      <c r="C330" s="1452"/>
      <c r="D330" s="1470"/>
      <c r="E330" s="1471"/>
      <c r="F330" s="1471"/>
      <c r="G330" s="1471"/>
      <c r="H330" s="1472"/>
      <c r="I330" s="816" t="e">
        <f>+#REF!</f>
        <v>#REF!</v>
      </c>
      <c r="J330" s="817" t="e">
        <f>+#REF!</f>
        <v>#REF!</v>
      </c>
    </row>
    <row r="331" spans="2:10" ht="49.5" hidden="1" customHeight="1">
      <c r="B331" s="818" t="s">
        <v>41</v>
      </c>
      <c r="C331" s="1473" t="e">
        <f>VLOOKUP(B332,'2-Presupuesto'!B:I,2,0)</f>
        <v>#N/A</v>
      </c>
      <c r="D331" s="1474"/>
      <c r="E331" s="1474"/>
      <c r="F331" s="1474"/>
      <c r="G331" s="1474"/>
      <c r="H331" s="1474"/>
      <c r="I331" s="1475"/>
      <c r="J331" s="819" t="s">
        <v>106</v>
      </c>
    </row>
    <row r="332" spans="2:10" ht="24" hidden="1" customHeight="1">
      <c r="B332" s="873" t="s">
        <v>158</v>
      </c>
      <c r="C332" s="1476"/>
      <c r="D332" s="1477"/>
      <c r="E332" s="1477"/>
      <c r="F332" s="1477"/>
      <c r="G332" s="1477"/>
      <c r="H332" s="1477"/>
      <c r="I332" s="1478"/>
      <c r="J332" s="819" t="e">
        <f>VLOOKUP(B332,'2-Presupuesto'!B:E,3,0)</f>
        <v>#N/A</v>
      </c>
    </row>
    <row r="333" spans="2:10" ht="24" hidden="1" customHeight="1" thickBot="1">
      <c r="B333" s="1479"/>
      <c r="C333" s="1480"/>
      <c r="D333" s="1480"/>
      <c r="E333" s="1480"/>
      <c r="F333" s="1480"/>
      <c r="G333" s="1480"/>
      <c r="H333" s="1481"/>
      <c r="I333" s="1459" t="s">
        <v>107</v>
      </c>
      <c r="J333" s="1460"/>
    </row>
    <row r="334" spans="2:10" ht="24" hidden="1" customHeight="1">
      <c r="B334" s="821" t="s">
        <v>108</v>
      </c>
      <c r="C334" s="822"/>
      <c r="D334" s="823" t="s">
        <v>109</v>
      </c>
      <c r="E334" s="823" t="s">
        <v>117</v>
      </c>
      <c r="F334" s="823" t="s">
        <v>118</v>
      </c>
      <c r="G334" s="823" t="s">
        <v>119</v>
      </c>
      <c r="H334" s="824" t="s">
        <v>113</v>
      </c>
      <c r="I334" s="1463"/>
      <c r="J334" s="1464"/>
    </row>
    <row r="335" spans="2:10" ht="24" hidden="1" customHeight="1">
      <c r="B335" s="972"/>
      <c r="C335" s="826"/>
      <c r="D335" s="826"/>
      <c r="E335" s="826"/>
      <c r="F335" s="826"/>
      <c r="G335" s="826"/>
      <c r="H335" s="874"/>
      <c r="I335" s="1376"/>
      <c r="J335" s="1408"/>
    </row>
    <row r="336" spans="2:10" ht="24" hidden="1" customHeight="1">
      <c r="B336" s="972"/>
      <c r="C336" s="826"/>
      <c r="D336" s="826"/>
      <c r="E336" s="826"/>
      <c r="F336" s="826"/>
      <c r="G336" s="826"/>
      <c r="H336" s="874"/>
      <c r="I336" s="1376"/>
      <c r="J336" s="1408"/>
    </row>
    <row r="337" spans="2:10" ht="24" hidden="1" customHeight="1">
      <c r="B337" s="972"/>
      <c r="C337" s="826"/>
      <c r="D337" s="826"/>
      <c r="E337" s="826"/>
      <c r="F337" s="826"/>
      <c r="G337" s="826"/>
      <c r="H337" s="874"/>
      <c r="I337" s="1376"/>
      <c r="J337" s="1408"/>
    </row>
    <row r="338" spans="2:10" ht="24" hidden="1" customHeight="1">
      <c r="B338" s="972"/>
      <c r="C338" s="862"/>
      <c r="D338" s="862"/>
      <c r="E338" s="862"/>
      <c r="F338" s="826"/>
      <c r="G338" s="862"/>
      <c r="H338" s="874"/>
      <c r="I338" s="1376"/>
      <c r="J338" s="1408"/>
    </row>
    <row r="339" spans="2:10" ht="24" hidden="1" customHeight="1">
      <c r="B339" s="972"/>
      <c r="C339" s="862"/>
      <c r="D339" s="862"/>
      <c r="E339" s="862"/>
      <c r="F339" s="826"/>
      <c r="G339" s="862"/>
      <c r="H339" s="874"/>
      <c r="I339" s="1376"/>
      <c r="J339" s="1408"/>
    </row>
    <row r="340" spans="2:10" ht="24" hidden="1" customHeight="1">
      <c r="B340" s="972"/>
      <c r="C340" s="862"/>
      <c r="D340" s="862"/>
      <c r="E340" s="862"/>
      <c r="F340" s="826"/>
      <c r="G340" s="862"/>
      <c r="H340" s="874"/>
      <c r="I340" s="1376"/>
      <c r="J340" s="1408"/>
    </row>
    <row r="341" spans="2:10" ht="24" hidden="1" customHeight="1">
      <c r="B341" s="972"/>
      <c r="C341" s="862"/>
      <c r="D341" s="862"/>
      <c r="E341" s="862"/>
      <c r="F341" s="826"/>
      <c r="G341" s="862"/>
      <c r="H341" s="876"/>
      <c r="I341" s="1376"/>
      <c r="J341" s="1408"/>
    </row>
    <row r="342" spans="2:10" ht="24" hidden="1" customHeight="1">
      <c r="B342" s="972"/>
      <c r="C342" s="862"/>
      <c r="D342" s="862"/>
      <c r="E342" s="862"/>
      <c r="F342" s="826"/>
      <c r="G342" s="862"/>
      <c r="H342" s="876"/>
      <c r="I342" s="1376"/>
      <c r="J342" s="1408"/>
    </row>
    <row r="343" spans="2:10" ht="24" hidden="1" customHeight="1">
      <c r="B343" s="972"/>
      <c r="C343" s="862"/>
      <c r="D343" s="862"/>
      <c r="E343" s="862"/>
      <c r="F343" s="826"/>
      <c r="G343" s="862"/>
      <c r="H343" s="876"/>
      <c r="I343" s="1376"/>
      <c r="J343" s="1408"/>
    </row>
    <row r="344" spans="2:10" ht="24" hidden="1" customHeight="1" thickBot="1">
      <c r="B344" s="828"/>
      <c r="C344" s="829"/>
      <c r="D344" s="829"/>
      <c r="E344" s="829"/>
      <c r="F344" s="829"/>
      <c r="G344" s="830" t="s">
        <v>113</v>
      </c>
      <c r="H344" s="831">
        <f>SUM(H335:H343)</f>
        <v>0</v>
      </c>
      <c r="I344" s="1465"/>
      <c r="J344" s="1466"/>
    </row>
    <row r="345" spans="2:10" ht="24" hidden="1" customHeight="1">
      <c r="B345" s="1461" t="s">
        <v>102</v>
      </c>
      <c r="C345" s="1462">
        <v>12</v>
      </c>
      <c r="D345" s="1467" t="s">
        <v>103</v>
      </c>
      <c r="E345" s="1468"/>
      <c r="F345" s="1468"/>
      <c r="G345" s="1468"/>
      <c r="H345" s="1469"/>
      <c r="I345" s="814" t="s">
        <v>104</v>
      </c>
      <c r="J345" s="815" t="s">
        <v>105</v>
      </c>
    </row>
    <row r="346" spans="2:10" ht="24" hidden="1" customHeight="1">
      <c r="B346" s="1451"/>
      <c r="C346" s="1452"/>
      <c r="D346" s="1470"/>
      <c r="E346" s="1471"/>
      <c r="F346" s="1471"/>
      <c r="G346" s="1471"/>
      <c r="H346" s="1472"/>
      <c r="I346" s="816" t="e">
        <f>+#REF!</f>
        <v>#REF!</v>
      </c>
      <c r="J346" s="817" t="e">
        <f>+#REF!</f>
        <v>#REF!</v>
      </c>
    </row>
    <row r="347" spans="2:10" ht="24" hidden="1" customHeight="1">
      <c r="B347" s="818" t="s">
        <v>41</v>
      </c>
      <c r="C347" s="1473" t="e">
        <f>VLOOKUP(B348,'2-Presupuesto'!B:I,2,0)</f>
        <v>#N/A</v>
      </c>
      <c r="D347" s="1474"/>
      <c r="E347" s="1474"/>
      <c r="F347" s="1474"/>
      <c r="G347" s="1474"/>
      <c r="H347" s="1474"/>
      <c r="I347" s="1475"/>
      <c r="J347" s="819" t="s">
        <v>106</v>
      </c>
    </row>
    <row r="348" spans="2:10" ht="24" hidden="1" customHeight="1">
      <c r="B348" s="873" t="s">
        <v>159</v>
      </c>
      <c r="C348" s="1476"/>
      <c r="D348" s="1477"/>
      <c r="E348" s="1477"/>
      <c r="F348" s="1477"/>
      <c r="G348" s="1477"/>
      <c r="H348" s="1477"/>
      <c r="I348" s="1478"/>
      <c r="J348" s="819" t="e">
        <f>VLOOKUP(B348,'2-Presupuesto'!B:E,3,0)</f>
        <v>#N/A</v>
      </c>
    </row>
    <row r="349" spans="2:10" ht="24" hidden="1" customHeight="1" thickBot="1">
      <c r="B349" s="1479"/>
      <c r="C349" s="1480"/>
      <c r="D349" s="1480"/>
      <c r="E349" s="1480"/>
      <c r="F349" s="1480"/>
      <c r="G349" s="1480"/>
      <c r="H349" s="1481"/>
      <c r="I349" s="1459" t="s">
        <v>107</v>
      </c>
      <c r="J349" s="1460"/>
    </row>
    <row r="350" spans="2:10" ht="24" hidden="1" customHeight="1">
      <c r="B350" s="821" t="s">
        <v>108</v>
      </c>
      <c r="C350" s="822"/>
      <c r="D350" s="823" t="s">
        <v>109</v>
      </c>
      <c r="E350" s="823" t="s">
        <v>117</v>
      </c>
      <c r="F350" s="823" t="s">
        <v>118</v>
      </c>
      <c r="G350" s="823" t="s">
        <v>119</v>
      </c>
      <c r="H350" s="824" t="s">
        <v>113</v>
      </c>
      <c r="I350" s="1463"/>
      <c r="J350" s="1464"/>
    </row>
    <row r="351" spans="2:10" ht="24" hidden="1" customHeight="1">
      <c r="B351" s="972"/>
      <c r="C351" s="826"/>
      <c r="D351" s="826"/>
      <c r="E351" s="826"/>
      <c r="F351" s="826"/>
      <c r="G351" s="826"/>
      <c r="H351" s="874"/>
      <c r="I351" s="1376"/>
      <c r="J351" s="1408"/>
    </row>
    <row r="352" spans="2:10" ht="24" hidden="1" customHeight="1">
      <c r="B352" s="972"/>
      <c r="C352" s="826"/>
      <c r="D352" s="826"/>
      <c r="E352" s="826"/>
      <c r="F352" s="826"/>
      <c r="G352" s="826"/>
      <c r="H352" s="874"/>
      <c r="I352" s="1376"/>
      <c r="J352" s="1408"/>
    </row>
    <row r="353" spans="2:10" ht="24" hidden="1" customHeight="1">
      <c r="B353" s="972"/>
      <c r="C353" s="826"/>
      <c r="D353" s="826"/>
      <c r="E353" s="826"/>
      <c r="F353" s="826"/>
      <c r="G353" s="826"/>
      <c r="H353" s="874"/>
      <c r="I353" s="1376"/>
      <c r="J353" s="1408"/>
    </row>
    <row r="354" spans="2:10" ht="24" hidden="1" customHeight="1">
      <c r="B354" s="972"/>
      <c r="C354" s="862"/>
      <c r="D354" s="862"/>
      <c r="E354" s="862"/>
      <c r="F354" s="826"/>
      <c r="G354" s="862"/>
      <c r="H354" s="874"/>
      <c r="I354" s="1376"/>
      <c r="J354" s="1408"/>
    </row>
    <row r="355" spans="2:10" ht="24" hidden="1" customHeight="1">
      <c r="B355" s="972"/>
      <c r="C355" s="862"/>
      <c r="D355" s="862"/>
      <c r="E355" s="862"/>
      <c r="F355" s="826"/>
      <c r="G355" s="862"/>
      <c r="H355" s="874"/>
      <c r="I355" s="1376"/>
      <c r="J355" s="1408"/>
    </row>
    <row r="356" spans="2:10" ht="24" hidden="1" customHeight="1">
      <c r="B356" s="972"/>
      <c r="C356" s="862"/>
      <c r="D356" s="862"/>
      <c r="E356" s="862"/>
      <c r="F356" s="826"/>
      <c r="G356" s="862"/>
      <c r="H356" s="874"/>
      <c r="I356" s="1376"/>
      <c r="J356" s="1408"/>
    </row>
    <row r="357" spans="2:10" ht="24" hidden="1" customHeight="1">
      <c r="B357" s="972"/>
      <c r="C357" s="862"/>
      <c r="D357" s="862"/>
      <c r="E357" s="862"/>
      <c r="F357" s="826"/>
      <c r="G357" s="862"/>
      <c r="H357" s="874"/>
      <c r="I357" s="1376"/>
      <c r="J357" s="1408"/>
    </row>
    <row r="358" spans="2:10" ht="24" hidden="1" customHeight="1">
      <c r="B358" s="972"/>
      <c r="C358" s="862"/>
      <c r="D358" s="862"/>
      <c r="E358" s="862"/>
      <c r="F358" s="826"/>
      <c r="G358" s="862"/>
      <c r="H358" s="874"/>
      <c r="I358" s="1376"/>
      <c r="J358" s="1408"/>
    </row>
    <row r="359" spans="2:10" ht="24" hidden="1" customHeight="1">
      <c r="B359" s="972"/>
      <c r="C359" s="862"/>
      <c r="D359" s="862"/>
      <c r="E359" s="862"/>
      <c r="F359" s="826"/>
      <c r="G359" s="862"/>
      <c r="H359" s="874"/>
      <c r="I359" s="1376"/>
      <c r="J359" s="1408"/>
    </row>
    <row r="360" spans="2:10" ht="24" hidden="1" customHeight="1" thickBot="1">
      <c r="B360" s="828"/>
      <c r="C360" s="829"/>
      <c r="D360" s="829"/>
      <c r="E360" s="829"/>
      <c r="F360" s="829"/>
      <c r="G360" s="830" t="s">
        <v>113</v>
      </c>
      <c r="H360" s="831">
        <f>SUM(H351:H359)</f>
        <v>0</v>
      </c>
      <c r="I360" s="1465"/>
      <c r="J360" s="1466"/>
    </row>
    <row r="361" spans="2:10" ht="24" hidden="1" customHeight="1">
      <c r="B361" s="1461" t="s">
        <v>102</v>
      </c>
      <c r="C361" s="1462">
        <v>12</v>
      </c>
      <c r="D361" s="1467" t="s">
        <v>103</v>
      </c>
      <c r="E361" s="1468"/>
      <c r="F361" s="1468"/>
      <c r="G361" s="1468"/>
      <c r="H361" s="1469"/>
      <c r="I361" s="814" t="s">
        <v>104</v>
      </c>
      <c r="J361" s="815" t="s">
        <v>105</v>
      </c>
    </row>
    <row r="362" spans="2:10" ht="24" hidden="1" customHeight="1">
      <c r="B362" s="1451"/>
      <c r="C362" s="1452"/>
      <c r="D362" s="1470"/>
      <c r="E362" s="1471"/>
      <c r="F362" s="1471"/>
      <c r="G362" s="1471"/>
      <c r="H362" s="1472"/>
      <c r="I362" s="816" t="e">
        <f>+#REF!</f>
        <v>#REF!</v>
      </c>
      <c r="J362" s="817" t="e">
        <f>+#REF!</f>
        <v>#REF!</v>
      </c>
    </row>
    <row r="363" spans="2:10" ht="24" hidden="1" customHeight="1">
      <c r="B363" s="818" t="s">
        <v>41</v>
      </c>
      <c r="C363" s="1473" t="e">
        <f>VLOOKUP(B364,'2-Presupuesto'!B:I,2,0)</f>
        <v>#N/A</v>
      </c>
      <c r="D363" s="1474"/>
      <c r="E363" s="1474"/>
      <c r="F363" s="1474"/>
      <c r="G363" s="1474"/>
      <c r="H363" s="1474"/>
      <c r="I363" s="1475"/>
      <c r="J363" s="819" t="s">
        <v>106</v>
      </c>
    </row>
    <row r="364" spans="2:10" ht="24" hidden="1" customHeight="1">
      <c r="B364" s="873" t="s">
        <v>160</v>
      </c>
      <c r="C364" s="1476"/>
      <c r="D364" s="1477"/>
      <c r="E364" s="1477"/>
      <c r="F364" s="1477"/>
      <c r="G364" s="1477"/>
      <c r="H364" s="1477"/>
      <c r="I364" s="1478"/>
      <c r="J364" s="819" t="e">
        <f>VLOOKUP(B364,'2-Presupuesto'!B:E,3,0)</f>
        <v>#N/A</v>
      </c>
    </row>
    <row r="365" spans="2:10" ht="24" hidden="1" customHeight="1" thickBot="1">
      <c r="B365" s="1479"/>
      <c r="C365" s="1480"/>
      <c r="D365" s="1480"/>
      <c r="E365" s="1480"/>
      <c r="F365" s="1480"/>
      <c r="G365" s="1480"/>
      <c r="H365" s="1481"/>
      <c r="I365" s="1459" t="s">
        <v>107</v>
      </c>
      <c r="J365" s="1460"/>
    </row>
    <row r="366" spans="2:10" ht="24" hidden="1" customHeight="1">
      <c r="B366" s="821" t="s">
        <v>108</v>
      </c>
      <c r="C366" s="822"/>
      <c r="D366" s="823" t="s">
        <v>109</v>
      </c>
      <c r="E366" s="823" t="s">
        <v>117</v>
      </c>
      <c r="F366" s="823" t="s">
        <v>118</v>
      </c>
      <c r="G366" s="823" t="s">
        <v>119</v>
      </c>
      <c r="H366" s="824" t="s">
        <v>113</v>
      </c>
      <c r="I366" s="1463"/>
      <c r="J366" s="1464"/>
    </row>
    <row r="367" spans="2:10" ht="24" hidden="1" customHeight="1">
      <c r="B367" s="972"/>
      <c r="C367" s="826"/>
      <c r="D367" s="826"/>
      <c r="E367" s="826"/>
      <c r="F367" s="826"/>
      <c r="G367" s="826"/>
      <c r="H367" s="874"/>
      <c r="I367" s="1376"/>
      <c r="J367" s="1408"/>
    </row>
    <row r="368" spans="2:10" ht="24" hidden="1" customHeight="1">
      <c r="B368" s="972"/>
      <c r="C368" s="826"/>
      <c r="D368" s="826"/>
      <c r="E368" s="826"/>
      <c r="F368" s="826"/>
      <c r="G368" s="826"/>
      <c r="H368" s="874"/>
      <c r="I368" s="1376"/>
      <c r="J368" s="1408"/>
    </row>
    <row r="369" spans="2:10" ht="24" hidden="1" customHeight="1">
      <c r="B369" s="972"/>
      <c r="C369" s="826"/>
      <c r="D369" s="826"/>
      <c r="E369" s="826"/>
      <c r="F369" s="826"/>
      <c r="G369" s="826"/>
      <c r="H369" s="874"/>
      <c r="I369" s="1376"/>
      <c r="J369" s="1408"/>
    </row>
    <row r="370" spans="2:10" ht="24" hidden="1" customHeight="1">
      <c r="B370" s="972"/>
      <c r="C370" s="862"/>
      <c r="D370" s="862"/>
      <c r="E370" s="862"/>
      <c r="F370" s="826"/>
      <c r="G370" s="862"/>
      <c r="H370" s="874"/>
      <c r="I370" s="1376"/>
      <c r="J370" s="1408"/>
    </row>
    <row r="371" spans="2:10" ht="24" hidden="1" customHeight="1">
      <c r="B371" s="972"/>
      <c r="C371" s="862"/>
      <c r="D371" s="862"/>
      <c r="E371" s="862"/>
      <c r="F371" s="826"/>
      <c r="G371" s="862"/>
      <c r="H371" s="874"/>
      <c r="I371" s="1376"/>
      <c r="J371" s="1408"/>
    </row>
    <row r="372" spans="2:10" ht="24" hidden="1" customHeight="1">
      <c r="B372" s="972"/>
      <c r="C372" s="862"/>
      <c r="D372" s="862"/>
      <c r="E372" s="862"/>
      <c r="F372" s="826"/>
      <c r="G372" s="862"/>
      <c r="H372" s="874"/>
      <c r="I372" s="1376"/>
      <c r="J372" s="1408"/>
    </row>
    <row r="373" spans="2:10" ht="24" hidden="1" customHeight="1">
      <c r="B373" s="972"/>
      <c r="C373" s="862"/>
      <c r="D373" s="862"/>
      <c r="E373" s="862"/>
      <c r="F373" s="826"/>
      <c r="G373" s="862"/>
      <c r="H373" s="876"/>
      <c r="I373" s="1376"/>
      <c r="J373" s="1408"/>
    </row>
    <row r="374" spans="2:10" ht="24" hidden="1" customHeight="1">
      <c r="B374" s="972"/>
      <c r="C374" s="862"/>
      <c r="D374" s="862"/>
      <c r="E374" s="862"/>
      <c r="F374" s="826"/>
      <c r="G374" s="862"/>
      <c r="H374" s="876"/>
      <c r="I374" s="1376"/>
      <c r="J374" s="1408"/>
    </row>
    <row r="375" spans="2:10" ht="24" hidden="1" customHeight="1">
      <c r="B375" s="972"/>
      <c r="C375" s="862"/>
      <c r="D375" s="862"/>
      <c r="E375" s="862"/>
      <c r="F375" s="826"/>
      <c r="G375" s="862"/>
      <c r="H375" s="876"/>
      <c r="I375" s="1376"/>
      <c r="J375" s="1408"/>
    </row>
    <row r="376" spans="2:10" ht="24" hidden="1" customHeight="1" thickBot="1">
      <c r="B376" s="828"/>
      <c r="C376" s="829"/>
      <c r="D376" s="829"/>
      <c r="E376" s="829"/>
      <c r="F376" s="829"/>
      <c r="G376" s="830" t="s">
        <v>113</v>
      </c>
      <c r="H376" s="831">
        <f>SUM(H367:H375)</f>
        <v>0</v>
      </c>
      <c r="I376" s="1465"/>
      <c r="J376" s="1466"/>
    </row>
    <row r="377" spans="2:10" ht="24" hidden="1" customHeight="1">
      <c r="B377" s="1364" t="s">
        <v>102</v>
      </c>
      <c r="C377" s="1366">
        <v>12</v>
      </c>
      <c r="D377" s="1368" t="s">
        <v>103</v>
      </c>
      <c r="E377" s="1368"/>
      <c r="F377" s="1368"/>
      <c r="G377" s="1368"/>
      <c r="H377" s="1368"/>
      <c r="I377" s="814" t="s">
        <v>104</v>
      </c>
      <c r="J377" s="815" t="s">
        <v>105</v>
      </c>
    </row>
    <row r="378" spans="2:10" ht="24" hidden="1" customHeight="1">
      <c r="B378" s="1365"/>
      <c r="C378" s="1367"/>
      <c r="D378" s="1369"/>
      <c r="E378" s="1369"/>
      <c r="F378" s="1369"/>
      <c r="G378" s="1369"/>
      <c r="H378" s="1369"/>
      <c r="I378" s="816" t="e">
        <f>+#REF!</f>
        <v>#REF!</v>
      </c>
      <c r="J378" s="817" t="e">
        <f>+#REF!</f>
        <v>#REF!</v>
      </c>
    </row>
    <row r="379" spans="2:10" ht="66" hidden="1" customHeight="1">
      <c r="B379" s="818" t="s">
        <v>41</v>
      </c>
      <c r="C379" s="1353" t="e">
        <f>VLOOKUP(B380,'2-Presupuesto'!B:I,2,0)</f>
        <v>#N/A</v>
      </c>
      <c r="D379" s="1353"/>
      <c r="E379" s="1353"/>
      <c r="F379" s="1353"/>
      <c r="G379" s="1353"/>
      <c r="H379" s="1353"/>
      <c r="I379" s="1353"/>
      <c r="J379" s="819" t="s">
        <v>106</v>
      </c>
    </row>
    <row r="380" spans="2:10" ht="33.6" hidden="1" customHeight="1">
      <c r="B380" s="873" t="s">
        <v>157</v>
      </c>
      <c r="C380" s="1353"/>
      <c r="D380" s="1353"/>
      <c r="E380" s="1353"/>
      <c r="F380" s="1353"/>
      <c r="G380" s="1353"/>
      <c r="H380" s="1353"/>
      <c r="I380" s="1353"/>
      <c r="J380" s="819" t="e">
        <f>VLOOKUP(B380,'2-Presupuesto'!B:E,3,0)</f>
        <v>#N/A</v>
      </c>
    </row>
    <row r="381" spans="2:10" ht="24" hidden="1" customHeight="1" thickBot="1">
      <c r="B381" s="1372"/>
      <c r="C381" s="1373"/>
      <c r="D381" s="1373"/>
      <c r="E381" s="1373"/>
      <c r="F381" s="1373"/>
      <c r="G381" s="1373"/>
      <c r="H381" s="1373"/>
      <c r="I381" s="1374" t="s">
        <v>107</v>
      </c>
      <c r="J381" s="1375"/>
    </row>
    <row r="382" spans="2:10" ht="24" hidden="1" customHeight="1">
      <c r="B382" s="821" t="s">
        <v>108</v>
      </c>
      <c r="C382" s="822"/>
      <c r="D382" s="823" t="s">
        <v>109</v>
      </c>
      <c r="E382" s="823" t="s">
        <v>117</v>
      </c>
      <c r="F382" s="823" t="s">
        <v>118</v>
      </c>
      <c r="G382" s="823" t="s">
        <v>140</v>
      </c>
      <c r="H382" s="824" t="s">
        <v>113</v>
      </c>
      <c r="I382" s="1376"/>
      <c r="J382" s="1377"/>
    </row>
    <row r="383" spans="2:10" ht="24" hidden="1" customHeight="1">
      <c r="B383" s="1379"/>
      <c r="C383" s="1380"/>
      <c r="D383" s="983"/>
      <c r="E383" s="983"/>
      <c r="F383" s="983"/>
      <c r="G383" s="983"/>
      <c r="H383" s="984">
        <f>D383</f>
        <v>0</v>
      </c>
      <c r="I383" s="1360"/>
      <c r="J383" s="1378"/>
    </row>
    <row r="384" spans="2:10" ht="24" hidden="1" customHeight="1">
      <c r="B384" s="972"/>
      <c r="C384" s="826"/>
      <c r="D384" s="826"/>
      <c r="E384" s="826"/>
      <c r="F384" s="826"/>
      <c r="G384" s="826"/>
      <c r="H384" s="874"/>
      <c r="I384" s="1360"/>
      <c r="J384" s="1378"/>
    </row>
    <row r="385" spans="2:12" ht="24" hidden="1" customHeight="1">
      <c r="B385" s="972"/>
      <c r="C385" s="826"/>
      <c r="D385" s="826"/>
      <c r="E385" s="826"/>
      <c r="F385" s="826"/>
      <c r="G385" s="826"/>
      <c r="H385" s="874"/>
      <c r="I385" s="1360"/>
      <c r="J385" s="1378"/>
    </row>
    <row r="386" spans="2:12" ht="24" hidden="1" customHeight="1">
      <c r="B386" s="972"/>
      <c r="C386" s="862"/>
      <c r="D386" s="862"/>
      <c r="E386" s="862"/>
      <c r="F386" s="826"/>
      <c r="G386" s="862"/>
      <c r="H386" s="874"/>
      <c r="I386" s="1360"/>
      <c r="J386" s="1378"/>
    </row>
    <row r="387" spans="2:12" ht="24" hidden="1" customHeight="1">
      <c r="B387" s="972"/>
      <c r="C387" s="862"/>
      <c r="D387" s="862"/>
      <c r="E387" s="862"/>
      <c r="F387" s="826"/>
      <c r="G387" s="862"/>
      <c r="H387" s="874"/>
      <c r="I387" s="1360"/>
      <c r="J387" s="1378"/>
    </row>
    <row r="388" spans="2:12" ht="24" hidden="1" customHeight="1">
      <c r="B388" s="972"/>
      <c r="C388" s="862"/>
      <c r="D388" s="862"/>
      <c r="E388" s="862"/>
      <c r="F388" s="826"/>
      <c r="G388" s="862"/>
      <c r="H388" s="874"/>
      <c r="I388" s="1360"/>
      <c r="J388" s="1378"/>
    </row>
    <row r="389" spans="2:12" ht="24" hidden="1" customHeight="1">
      <c r="B389" s="972"/>
      <c r="C389" s="862"/>
      <c r="D389" s="862"/>
      <c r="E389" s="862"/>
      <c r="F389" s="826"/>
      <c r="G389" s="862"/>
      <c r="H389" s="876"/>
      <c r="I389" s="1360"/>
      <c r="J389" s="1378"/>
    </row>
    <row r="390" spans="2:12" ht="24" hidden="1" customHeight="1">
      <c r="B390" s="972"/>
      <c r="C390" s="862"/>
      <c r="D390" s="862"/>
      <c r="E390" s="862"/>
      <c r="F390" s="826"/>
      <c r="G390" s="862"/>
      <c r="H390" s="876"/>
      <c r="I390" s="1360"/>
      <c r="J390" s="1378"/>
    </row>
    <row r="391" spans="2:12" ht="24" hidden="1" customHeight="1">
      <c r="B391" s="972"/>
      <c r="C391" s="862"/>
      <c r="D391" s="862"/>
      <c r="E391" s="862"/>
      <c r="F391" s="826"/>
      <c r="G391" s="862"/>
      <c r="H391" s="876"/>
      <c r="I391" s="1360"/>
      <c r="J391" s="1378"/>
    </row>
    <row r="392" spans="2:12" ht="24" hidden="1" customHeight="1" thickBot="1">
      <c r="B392" s="828"/>
      <c r="C392" s="829"/>
      <c r="D392" s="829"/>
      <c r="E392" s="829"/>
      <c r="F392" s="829"/>
      <c r="G392" s="830" t="s">
        <v>113</v>
      </c>
      <c r="H392" s="831">
        <f>SUM(H383:H391)</f>
        <v>0</v>
      </c>
      <c r="I392" s="1360"/>
      <c r="J392" s="1378"/>
    </row>
    <row r="393" spans="2:12" ht="24" hidden="1" customHeight="1">
      <c r="B393" s="1364" t="s">
        <v>102</v>
      </c>
      <c r="C393" s="1366">
        <v>12</v>
      </c>
      <c r="D393" s="1368" t="s">
        <v>103</v>
      </c>
      <c r="E393" s="1368"/>
      <c r="F393" s="1368"/>
      <c r="G393" s="1368"/>
      <c r="H393" s="1368"/>
      <c r="I393" s="814" t="s">
        <v>104</v>
      </c>
      <c r="J393" s="815" t="s">
        <v>105</v>
      </c>
    </row>
    <row r="394" spans="2:12" ht="24" hidden="1" customHeight="1">
      <c r="B394" s="1365"/>
      <c r="C394" s="1367"/>
      <c r="D394" s="1369"/>
      <c r="E394" s="1369"/>
      <c r="F394" s="1369"/>
      <c r="G394" s="1369"/>
      <c r="H394" s="1369"/>
      <c r="I394" s="816" t="e">
        <f>+#REF!</f>
        <v>#REF!</v>
      </c>
      <c r="J394" s="817" t="e">
        <f>+#REF!</f>
        <v>#REF!</v>
      </c>
    </row>
    <row r="395" spans="2:12" ht="53.45" hidden="1" customHeight="1">
      <c r="B395" s="818" t="s">
        <v>41</v>
      </c>
      <c r="C395" s="1353" t="e">
        <f>VLOOKUP(B396,'2-Presupuesto'!B:I,2,0)</f>
        <v>#N/A</v>
      </c>
      <c r="D395" s="1353"/>
      <c r="E395" s="1353"/>
      <c r="F395" s="1353"/>
      <c r="G395" s="1353"/>
      <c r="H395" s="1353"/>
      <c r="I395" s="1353"/>
      <c r="J395" s="819" t="s">
        <v>106</v>
      </c>
    </row>
    <row r="396" spans="2:12" ht="45.6" hidden="1" customHeight="1">
      <c r="B396" s="873" t="s">
        <v>158</v>
      </c>
      <c r="C396" s="1353"/>
      <c r="D396" s="1353"/>
      <c r="E396" s="1353"/>
      <c r="F396" s="1353"/>
      <c r="G396" s="1353"/>
      <c r="H396" s="1353"/>
      <c r="I396" s="1353"/>
      <c r="J396" s="819" t="e">
        <f>VLOOKUP(B396,'2-Presupuesto'!B:E,3,0)</f>
        <v>#N/A</v>
      </c>
    </row>
    <row r="397" spans="2:12" ht="24" hidden="1" customHeight="1" thickBot="1">
      <c r="B397" s="1372"/>
      <c r="C397" s="1373"/>
      <c r="D397" s="1373"/>
      <c r="E397" s="1373"/>
      <c r="F397" s="1373"/>
      <c r="G397" s="1373"/>
      <c r="H397" s="1373"/>
      <c r="I397" s="1374" t="s">
        <v>107</v>
      </c>
      <c r="J397" s="1375"/>
    </row>
    <row r="398" spans="2:12" ht="24" hidden="1" customHeight="1">
      <c r="B398" s="821" t="s">
        <v>108</v>
      </c>
      <c r="C398" s="822"/>
      <c r="D398" s="823" t="s">
        <v>109</v>
      </c>
      <c r="E398" s="823" t="s">
        <v>117</v>
      </c>
      <c r="F398" s="823" t="s">
        <v>118</v>
      </c>
      <c r="G398" s="823" t="s">
        <v>161</v>
      </c>
      <c r="H398" s="824" t="s">
        <v>113</v>
      </c>
      <c r="I398" s="1376"/>
      <c r="J398" s="1377"/>
    </row>
    <row r="399" spans="2:12" ht="24" hidden="1" customHeight="1">
      <c r="B399" s="1379"/>
      <c r="C399" s="1380"/>
      <c r="D399" s="983"/>
      <c r="E399" s="983"/>
      <c r="F399" s="983"/>
      <c r="G399" s="983"/>
      <c r="H399" s="1062"/>
      <c r="I399" s="1360"/>
      <c r="J399" s="1378"/>
    </row>
    <row r="400" spans="2:12" ht="24" hidden="1" customHeight="1">
      <c r="B400" s="972"/>
      <c r="C400" s="826"/>
      <c r="D400" s="826"/>
      <c r="E400" s="826"/>
      <c r="F400" s="826"/>
      <c r="G400" s="826"/>
      <c r="H400" s="874"/>
      <c r="I400" s="1360"/>
      <c r="J400" s="1378"/>
      <c r="L400"/>
    </row>
    <row r="401" spans="2:10" ht="24" hidden="1" customHeight="1">
      <c r="B401" s="972"/>
      <c r="C401" s="826"/>
      <c r="D401" s="826"/>
      <c r="E401" s="826"/>
      <c r="F401" s="826"/>
      <c r="G401" s="826"/>
      <c r="H401" s="874"/>
      <c r="I401" s="1360"/>
      <c r="J401" s="1378"/>
    </row>
    <row r="402" spans="2:10" ht="24" hidden="1" customHeight="1">
      <c r="B402" s="972"/>
      <c r="C402" s="862"/>
      <c r="D402" s="862"/>
      <c r="E402" s="862"/>
      <c r="F402" s="826"/>
      <c r="G402" s="862"/>
      <c r="H402" s="874"/>
      <c r="I402" s="1360"/>
      <c r="J402" s="1378"/>
    </row>
    <row r="403" spans="2:10" ht="24" hidden="1" customHeight="1">
      <c r="B403" s="972"/>
      <c r="C403" s="862"/>
      <c r="D403" s="862"/>
      <c r="E403" s="862"/>
      <c r="F403" s="826"/>
      <c r="G403" s="862"/>
      <c r="H403" s="874"/>
      <c r="I403" s="1360"/>
      <c r="J403" s="1378"/>
    </row>
    <row r="404" spans="2:10" ht="24" hidden="1" customHeight="1">
      <c r="B404" s="972"/>
      <c r="C404" s="862"/>
      <c r="D404" s="862"/>
      <c r="E404" s="862"/>
      <c r="F404" s="826"/>
      <c r="G404" s="862"/>
      <c r="H404" s="874"/>
      <c r="I404" s="1360"/>
      <c r="J404" s="1378"/>
    </row>
    <row r="405" spans="2:10" ht="24" hidden="1" customHeight="1">
      <c r="B405" s="972"/>
      <c r="C405" s="862"/>
      <c r="D405" s="862"/>
      <c r="E405" s="862"/>
      <c r="F405" s="826"/>
      <c r="G405" s="862"/>
      <c r="H405" s="876"/>
      <c r="I405" s="1360"/>
      <c r="J405" s="1378"/>
    </row>
    <row r="406" spans="2:10" ht="24" hidden="1" customHeight="1">
      <c r="B406" s="972"/>
      <c r="C406" s="862"/>
      <c r="D406" s="862"/>
      <c r="E406" s="862"/>
      <c r="F406" s="826"/>
      <c r="G406" s="862"/>
      <c r="H406" s="876"/>
      <c r="I406" s="1360"/>
      <c r="J406" s="1378"/>
    </row>
    <row r="407" spans="2:10" ht="24" hidden="1" customHeight="1">
      <c r="B407" s="972"/>
      <c r="C407" s="862"/>
      <c r="D407" s="862"/>
      <c r="E407" s="862"/>
      <c r="F407" s="826"/>
      <c r="G407" s="862"/>
      <c r="H407" s="876"/>
      <c r="I407" s="1360"/>
      <c r="J407" s="1378"/>
    </row>
    <row r="408" spans="2:10" ht="24" hidden="1" customHeight="1">
      <c r="B408" s="828"/>
      <c r="C408" s="829"/>
      <c r="D408" s="829"/>
      <c r="E408" s="829"/>
      <c r="F408" s="829"/>
      <c r="G408" s="830" t="s">
        <v>113</v>
      </c>
      <c r="H408" s="831">
        <f>SUM(H399:H407)</f>
        <v>0</v>
      </c>
      <c r="I408" s="1360"/>
      <c r="J408" s="1378"/>
    </row>
    <row r="409" spans="2:10" ht="24" hidden="1" customHeight="1">
      <c r="B409" s="818" t="s">
        <v>41</v>
      </c>
      <c r="C409" s="1353" t="e">
        <f>VLOOKUP(B410,'2-Presupuesto'!B:I,2,0)</f>
        <v>#N/A</v>
      </c>
      <c r="D409" s="1353"/>
      <c r="E409" s="1353"/>
      <c r="F409" s="1353"/>
      <c r="G409" s="1353"/>
      <c r="H409" s="1353"/>
      <c r="I409" s="1353"/>
      <c r="J409" s="819" t="s">
        <v>106</v>
      </c>
    </row>
    <row r="410" spans="2:10" ht="24" hidden="1" customHeight="1">
      <c r="B410" s="873" t="s">
        <v>162</v>
      </c>
      <c r="C410" s="1353"/>
      <c r="D410" s="1353"/>
      <c r="E410" s="1353"/>
      <c r="F410" s="1353"/>
      <c r="G410" s="1353"/>
      <c r="H410" s="1353"/>
      <c r="I410" s="1353"/>
      <c r="J410" s="819" t="e">
        <f>VLOOKUP(B410,'2-Presupuesto'!B:E,3,0)</f>
        <v>#N/A</v>
      </c>
    </row>
    <row r="411" spans="2:10" ht="24" hidden="1" customHeight="1" thickBot="1">
      <c r="B411" s="1372"/>
      <c r="C411" s="1373"/>
      <c r="D411" s="1373"/>
      <c r="E411" s="1373"/>
      <c r="F411" s="1373"/>
      <c r="G411" s="1373"/>
      <c r="H411" s="1373"/>
      <c r="I411" s="1374" t="s">
        <v>107</v>
      </c>
      <c r="J411" s="1375"/>
    </row>
    <row r="412" spans="2:10" ht="24" hidden="1" customHeight="1">
      <c r="B412" s="821" t="s">
        <v>108</v>
      </c>
      <c r="C412" s="822"/>
      <c r="D412" s="823" t="s">
        <v>109</v>
      </c>
      <c r="E412" s="823" t="s">
        <v>117</v>
      </c>
      <c r="F412" s="823" t="s">
        <v>118</v>
      </c>
      <c r="G412" s="823" t="s">
        <v>161</v>
      </c>
      <c r="H412" s="824" t="s">
        <v>113</v>
      </c>
      <c r="I412" s="1376"/>
      <c r="J412" s="1377"/>
    </row>
    <row r="413" spans="2:10" ht="24" hidden="1" customHeight="1">
      <c r="B413" s="1453" t="s">
        <v>163</v>
      </c>
      <c r="C413" s="1454"/>
      <c r="D413" s="983"/>
      <c r="E413" s="983"/>
      <c r="F413" s="983"/>
      <c r="G413" s="983"/>
      <c r="H413" s="1062"/>
      <c r="I413" s="1360"/>
      <c r="J413" s="1378"/>
    </row>
    <row r="414" spans="2:10" ht="24" hidden="1" customHeight="1">
      <c r="B414" s="972"/>
      <c r="C414" s="826"/>
      <c r="D414" s="826"/>
      <c r="E414" s="826"/>
      <c r="F414" s="826"/>
      <c r="G414" s="826"/>
      <c r="H414" s="874"/>
      <c r="I414" s="1360"/>
      <c r="J414" s="1378"/>
    </row>
    <row r="415" spans="2:10" ht="24" hidden="1" customHeight="1">
      <c r="B415" s="972"/>
      <c r="C415" s="826"/>
      <c r="D415" s="826"/>
      <c r="E415" s="826"/>
      <c r="F415" s="826"/>
      <c r="G415" s="826"/>
      <c r="H415" s="874"/>
      <c r="I415" s="1360"/>
      <c r="J415" s="1378"/>
    </row>
    <row r="416" spans="2:10" ht="24" hidden="1" customHeight="1">
      <c r="B416" s="972"/>
      <c r="C416" s="862"/>
      <c r="D416" s="862"/>
      <c r="E416" s="862"/>
      <c r="F416" s="826"/>
      <c r="G416" s="862"/>
      <c r="H416" s="874"/>
      <c r="I416" s="1360"/>
      <c r="J416" s="1378"/>
    </row>
    <row r="417" spans="2:12" ht="24" hidden="1" customHeight="1">
      <c r="B417" s="972"/>
      <c r="C417" s="862"/>
      <c r="D417" s="862"/>
      <c r="E417" s="862"/>
      <c r="F417" s="826"/>
      <c r="G417" s="862"/>
      <c r="H417" s="874"/>
      <c r="I417" s="1360"/>
      <c r="J417" s="1378"/>
    </row>
    <row r="418" spans="2:12" ht="24" hidden="1" customHeight="1">
      <c r="B418" s="972"/>
      <c r="C418" s="862"/>
      <c r="D418" s="862"/>
      <c r="E418" s="862"/>
      <c r="F418" s="826"/>
      <c r="G418" s="862"/>
      <c r="H418" s="874"/>
      <c r="I418" s="1360"/>
      <c r="J418" s="1378"/>
    </row>
    <row r="419" spans="2:12" ht="24" hidden="1" customHeight="1">
      <c r="B419" s="972"/>
      <c r="C419" s="862"/>
      <c r="D419" s="862"/>
      <c r="E419" s="862"/>
      <c r="F419" s="826"/>
      <c r="G419" s="862"/>
      <c r="H419" s="876"/>
      <c r="I419" s="1360"/>
      <c r="J419" s="1378"/>
    </row>
    <row r="420" spans="2:12" ht="24" hidden="1" customHeight="1">
      <c r="B420" s="972"/>
      <c r="C420" s="862"/>
      <c r="D420" s="862"/>
      <c r="E420" s="862"/>
      <c r="F420" s="826"/>
      <c r="G420" s="862"/>
      <c r="H420" s="876"/>
      <c r="I420" s="1360"/>
      <c r="J420" s="1378"/>
    </row>
    <row r="421" spans="2:12" ht="24" hidden="1" customHeight="1">
      <c r="B421" s="972"/>
      <c r="C421" s="862"/>
      <c r="D421" s="862"/>
      <c r="E421" s="862"/>
      <c r="F421" s="826"/>
      <c r="G421" s="862"/>
      <c r="H421" s="876"/>
      <c r="I421" s="1360"/>
      <c r="J421" s="1378"/>
    </row>
    <row r="422" spans="2:12" ht="24" hidden="1" customHeight="1" thickBot="1">
      <c r="B422" s="828"/>
      <c r="C422" s="829"/>
      <c r="D422" s="829"/>
      <c r="E422" s="829"/>
      <c r="F422" s="829"/>
      <c r="G422" s="830" t="s">
        <v>113</v>
      </c>
      <c r="H422" s="831">
        <f>SUM(H413:H421)</f>
        <v>0</v>
      </c>
      <c r="I422" s="1360"/>
      <c r="J422" s="1378"/>
    </row>
    <row r="423" spans="2:12" ht="24" hidden="1" customHeight="1">
      <c r="B423" s="1364" t="s">
        <v>102</v>
      </c>
      <c r="C423" s="1366">
        <v>12</v>
      </c>
      <c r="D423" s="1368" t="s">
        <v>103</v>
      </c>
      <c r="E423" s="1368"/>
      <c r="F423" s="1368"/>
      <c r="G423" s="1368"/>
      <c r="H423" s="1368"/>
      <c r="I423" s="814" t="s">
        <v>104</v>
      </c>
      <c r="J423" s="815" t="s">
        <v>105</v>
      </c>
    </row>
    <row r="424" spans="2:12" ht="24" hidden="1" customHeight="1">
      <c r="B424" s="1365"/>
      <c r="C424" s="1367"/>
      <c r="D424" s="1369"/>
      <c r="E424" s="1369"/>
      <c r="F424" s="1369"/>
      <c r="G424" s="1369"/>
      <c r="H424" s="1369"/>
      <c r="I424" s="816" t="e">
        <f>+#REF!</f>
        <v>#REF!</v>
      </c>
      <c r="J424" s="817" t="e">
        <f>+#REF!</f>
        <v>#REF!</v>
      </c>
    </row>
    <row r="425" spans="2:12" ht="53.45" hidden="1" customHeight="1">
      <c r="B425" s="818" t="s">
        <v>41</v>
      </c>
      <c r="C425" s="1353" t="e">
        <f>VLOOKUP(B426,'2-Presupuesto'!B:I,2,0)</f>
        <v>#N/A</v>
      </c>
      <c r="D425" s="1353"/>
      <c r="E425" s="1353"/>
      <c r="F425" s="1353"/>
      <c r="G425" s="1353"/>
      <c r="H425" s="1353"/>
      <c r="I425" s="1353"/>
      <c r="J425" s="819" t="s">
        <v>106</v>
      </c>
    </row>
    <row r="426" spans="2:12" ht="28.9" hidden="1" customHeight="1">
      <c r="B426" s="873" t="s">
        <v>159</v>
      </c>
      <c r="C426" s="1353"/>
      <c r="D426" s="1353"/>
      <c r="E426" s="1353"/>
      <c r="F426" s="1353"/>
      <c r="G426" s="1353"/>
      <c r="H426" s="1353"/>
      <c r="I426" s="1353"/>
      <c r="J426" s="819" t="e">
        <f>VLOOKUP(B426,'2-Presupuesto'!B:E,3,0)</f>
        <v>#N/A</v>
      </c>
    </row>
    <row r="427" spans="2:12" ht="24" hidden="1" customHeight="1" thickBot="1">
      <c r="B427" s="1372"/>
      <c r="C427" s="1373"/>
      <c r="D427" s="1373"/>
      <c r="E427" s="1373"/>
      <c r="F427" s="1373"/>
      <c r="G427" s="1373"/>
      <c r="H427" s="1373"/>
      <c r="I427" s="1374" t="s">
        <v>107</v>
      </c>
      <c r="J427" s="1375"/>
    </row>
    <row r="428" spans="2:12" ht="24" hidden="1" customHeight="1">
      <c r="B428" s="821" t="s">
        <v>108</v>
      </c>
      <c r="C428" s="822"/>
      <c r="D428" s="823" t="s">
        <v>109</v>
      </c>
      <c r="E428" s="823" t="s">
        <v>117</v>
      </c>
      <c r="F428" s="823" t="s">
        <v>118</v>
      </c>
      <c r="G428" s="823" t="s">
        <v>161</v>
      </c>
      <c r="H428" s="824" t="s">
        <v>113</v>
      </c>
      <c r="I428" s="1376"/>
      <c r="J428" s="1377"/>
    </row>
    <row r="429" spans="2:12" ht="24" hidden="1" customHeight="1">
      <c r="B429" s="1379"/>
      <c r="C429" s="1380"/>
      <c r="D429" s="983"/>
      <c r="E429" s="983"/>
      <c r="F429" s="983"/>
      <c r="G429" s="983"/>
      <c r="H429" s="1062">
        <f>+G429</f>
        <v>0</v>
      </c>
      <c r="I429" s="1360"/>
      <c r="J429" s="1378"/>
    </row>
    <row r="430" spans="2:12" ht="24" hidden="1" customHeight="1">
      <c r="B430" s="972"/>
      <c r="C430" s="826"/>
      <c r="D430" s="826"/>
      <c r="E430" s="826"/>
      <c r="F430" s="826"/>
      <c r="G430" s="826"/>
      <c r="H430" s="874"/>
      <c r="I430" s="1360"/>
      <c r="J430" s="1378"/>
      <c r="L430"/>
    </row>
    <row r="431" spans="2:12" ht="24" hidden="1" customHeight="1">
      <c r="B431" s="972"/>
      <c r="C431" s="826"/>
      <c r="D431" s="826"/>
      <c r="E431" s="826"/>
      <c r="F431" s="826"/>
      <c r="G431" s="826"/>
      <c r="H431" s="874"/>
      <c r="I431" s="1360"/>
      <c r="J431" s="1378"/>
    </row>
    <row r="432" spans="2:12" ht="24" hidden="1" customHeight="1">
      <c r="B432" s="972"/>
      <c r="C432" s="862"/>
      <c r="D432" s="862"/>
      <c r="E432" s="862"/>
      <c r="F432" s="826"/>
      <c r="G432" s="862"/>
      <c r="H432" s="874"/>
      <c r="I432" s="1360"/>
      <c r="J432" s="1378"/>
    </row>
    <row r="433" spans="2:10" ht="24" hidden="1" customHeight="1">
      <c r="B433" s="972"/>
      <c r="C433" s="862"/>
      <c r="D433" s="862"/>
      <c r="E433" s="862"/>
      <c r="F433" s="826"/>
      <c r="G433" s="862"/>
      <c r="H433" s="874"/>
      <c r="I433" s="1360"/>
      <c r="J433" s="1378"/>
    </row>
    <row r="434" spans="2:10" ht="24" hidden="1" customHeight="1">
      <c r="B434" s="972"/>
      <c r="C434" s="862"/>
      <c r="D434" s="862"/>
      <c r="E434" s="862"/>
      <c r="F434" s="826"/>
      <c r="G434" s="862"/>
      <c r="H434" s="874"/>
      <c r="I434" s="1360"/>
      <c r="J434" s="1378"/>
    </row>
    <row r="435" spans="2:10" ht="24" hidden="1" customHeight="1">
      <c r="B435" s="972"/>
      <c r="C435" s="862"/>
      <c r="D435" s="862"/>
      <c r="E435" s="862"/>
      <c r="F435" s="826"/>
      <c r="G435" s="862"/>
      <c r="H435" s="876"/>
      <c r="I435" s="1360"/>
      <c r="J435" s="1378"/>
    </row>
    <row r="436" spans="2:10" ht="24" hidden="1" customHeight="1">
      <c r="B436" s="972"/>
      <c r="C436" s="862"/>
      <c r="D436" s="862"/>
      <c r="E436" s="862"/>
      <c r="F436" s="826"/>
      <c r="G436" s="862"/>
      <c r="H436" s="876"/>
      <c r="I436" s="1360"/>
      <c r="J436" s="1378"/>
    </row>
    <row r="437" spans="2:10" ht="24" hidden="1" customHeight="1">
      <c r="B437" s="972"/>
      <c r="C437" s="862"/>
      <c r="D437" s="862"/>
      <c r="E437" s="862"/>
      <c r="F437" s="826"/>
      <c r="G437" s="862"/>
      <c r="H437" s="876"/>
      <c r="I437" s="1360"/>
      <c r="J437" s="1378"/>
    </row>
    <row r="438" spans="2:10" ht="24" hidden="1" customHeight="1" thickBot="1">
      <c r="B438" s="828"/>
      <c r="C438" s="829"/>
      <c r="D438" s="829"/>
      <c r="E438" s="829"/>
      <c r="F438" s="829"/>
      <c r="G438" s="830" t="s">
        <v>113</v>
      </c>
      <c r="H438" s="831">
        <f>SUM(H429:H437)</f>
        <v>0</v>
      </c>
      <c r="I438" s="1360"/>
      <c r="J438" s="1378"/>
    </row>
    <row r="439" spans="2:10" ht="24" hidden="1" customHeight="1">
      <c r="B439" s="1364" t="s">
        <v>102</v>
      </c>
      <c r="C439" s="1366">
        <v>12</v>
      </c>
      <c r="D439" s="1368" t="s">
        <v>103</v>
      </c>
      <c r="E439" s="1368"/>
      <c r="F439" s="1368"/>
      <c r="G439" s="1368"/>
      <c r="H439" s="1368"/>
      <c r="I439" s="814" t="s">
        <v>104</v>
      </c>
      <c r="J439" s="815" t="s">
        <v>105</v>
      </c>
    </row>
    <row r="440" spans="2:10" ht="24" hidden="1" customHeight="1">
      <c r="B440" s="1365"/>
      <c r="C440" s="1367"/>
      <c r="D440" s="1369"/>
      <c r="E440" s="1369"/>
      <c r="F440" s="1369"/>
      <c r="G440" s="1369"/>
      <c r="H440" s="1369"/>
      <c r="I440" s="816" t="e">
        <f>+#REF!</f>
        <v>#REF!</v>
      </c>
      <c r="J440" s="817" t="e">
        <f>+#REF!</f>
        <v>#REF!</v>
      </c>
    </row>
    <row r="441" spans="2:10" ht="24" hidden="1" customHeight="1">
      <c r="B441" s="818" t="s">
        <v>41</v>
      </c>
      <c r="C441" s="1353" t="e">
        <f>VLOOKUP(B442,'2-Presupuesto'!B12:C14,2,0)</f>
        <v>#N/A</v>
      </c>
      <c r="D441" s="1353"/>
      <c r="E441" s="1353"/>
      <c r="F441" s="1353"/>
      <c r="G441" s="1353"/>
      <c r="H441" s="1353"/>
      <c r="I441" s="1353"/>
      <c r="J441" s="819" t="s">
        <v>106</v>
      </c>
    </row>
    <row r="442" spans="2:10" ht="37.9" hidden="1" customHeight="1">
      <c r="B442" s="1152">
        <v>3.1</v>
      </c>
      <c r="C442" s="1353"/>
      <c r="D442" s="1353"/>
      <c r="E442" s="1353"/>
      <c r="F442" s="1353"/>
      <c r="G442" s="1353"/>
      <c r="H442" s="1353"/>
      <c r="I442" s="1353"/>
      <c r="J442" s="819" t="e">
        <f>VLOOKUP(B442,'2-Presupuesto'!B:E,3,0)</f>
        <v>#N/A</v>
      </c>
    </row>
    <row r="443" spans="2:10" ht="24" hidden="1" customHeight="1" thickBot="1">
      <c r="B443" s="1372"/>
      <c r="C443" s="1373"/>
      <c r="D443" s="1373"/>
      <c r="E443" s="1373"/>
      <c r="F443" s="1373"/>
      <c r="G443" s="1373"/>
      <c r="H443" s="1373"/>
      <c r="I443" s="1374" t="s">
        <v>107</v>
      </c>
      <c r="J443" s="1375"/>
    </row>
    <row r="444" spans="2:10" ht="24" hidden="1" customHeight="1">
      <c r="B444" s="821" t="s">
        <v>108</v>
      </c>
      <c r="C444" s="822"/>
      <c r="D444" s="823" t="s">
        <v>109</v>
      </c>
      <c r="E444" s="823" t="s">
        <v>117</v>
      </c>
      <c r="F444" s="823" t="s">
        <v>118</v>
      </c>
      <c r="G444" s="823" t="s">
        <v>164</v>
      </c>
      <c r="H444" s="824" t="s">
        <v>113</v>
      </c>
      <c r="I444" s="1376"/>
      <c r="J444" s="1377"/>
    </row>
    <row r="445" spans="2:10" ht="24" hidden="1" customHeight="1">
      <c r="B445" s="1379"/>
      <c r="C445" s="1380"/>
      <c r="D445" s="983"/>
      <c r="E445" s="983"/>
      <c r="F445" s="983"/>
      <c r="G445" s="983"/>
      <c r="H445" s="1062">
        <f>+G445</f>
        <v>0</v>
      </c>
      <c r="I445" s="1360"/>
      <c r="J445" s="1378"/>
    </row>
    <row r="446" spans="2:10" ht="24" hidden="1" customHeight="1">
      <c r="B446" s="972"/>
      <c r="C446" s="826"/>
      <c r="D446" s="826"/>
      <c r="E446" s="826"/>
      <c r="F446" s="826"/>
      <c r="G446" s="826"/>
      <c r="H446" s="874"/>
      <c r="I446" s="1360"/>
      <c r="J446" s="1378"/>
    </row>
    <row r="447" spans="2:10" ht="24" hidden="1" customHeight="1">
      <c r="B447" s="972"/>
      <c r="C447" s="826"/>
      <c r="D447" s="826"/>
      <c r="E447" s="826"/>
      <c r="F447" s="826"/>
      <c r="G447" s="826"/>
      <c r="H447" s="874"/>
      <c r="I447" s="1360"/>
      <c r="J447" s="1378"/>
    </row>
    <row r="448" spans="2:10" ht="24" hidden="1" customHeight="1">
      <c r="B448" s="972"/>
      <c r="C448" s="862"/>
      <c r="D448" s="862"/>
      <c r="E448" s="862"/>
      <c r="F448" s="826"/>
      <c r="G448" s="862"/>
      <c r="H448" s="874"/>
      <c r="I448" s="1360"/>
      <c r="J448" s="1378"/>
    </row>
    <row r="449" spans="1:12" ht="24" hidden="1" customHeight="1">
      <c r="A449" s="1014"/>
      <c r="B449" s="972"/>
      <c r="C449" s="862"/>
      <c r="D449" s="862"/>
      <c r="E449" s="862"/>
      <c r="F449" s="826"/>
      <c r="G449" s="862"/>
      <c r="H449" s="874"/>
      <c r="I449" s="1360"/>
      <c r="J449" s="1378"/>
    </row>
    <row r="450" spans="1:12" ht="24" hidden="1" customHeight="1">
      <c r="A450" s="1014"/>
      <c r="B450" s="972"/>
      <c r="C450" s="862"/>
      <c r="D450" s="862"/>
      <c r="E450" s="862"/>
      <c r="F450" s="826"/>
      <c r="G450" s="862"/>
      <c r="H450" s="874"/>
      <c r="I450" s="1360"/>
      <c r="J450" s="1378"/>
    </row>
    <row r="451" spans="1:12" ht="24" hidden="1" customHeight="1">
      <c r="A451" s="1014"/>
      <c r="B451" s="972"/>
      <c r="C451" s="862"/>
      <c r="D451" s="862"/>
      <c r="E451" s="862"/>
      <c r="F451" s="826"/>
      <c r="G451" s="862"/>
      <c r="H451" s="876"/>
      <c r="I451" s="1360"/>
      <c r="J451" s="1378"/>
    </row>
    <row r="452" spans="1:12" ht="24" hidden="1" customHeight="1">
      <c r="A452" s="1014"/>
      <c r="B452" s="972"/>
      <c r="C452" s="862"/>
      <c r="D452" s="862"/>
      <c r="E452" s="862"/>
      <c r="F452" s="826"/>
      <c r="G452" s="862"/>
      <c r="H452" s="876"/>
      <c r="I452" s="1360"/>
      <c r="J452" s="1378"/>
    </row>
    <row r="453" spans="1:12" ht="24" hidden="1" customHeight="1">
      <c r="A453" s="1014"/>
      <c r="B453" s="972"/>
      <c r="C453" s="862"/>
      <c r="D453" s="862"/>
      <c r="E453" s="862"/>
      <c r="F453" s="826"/>
      <c r="G453" s="862"/>
      <c r="H453" s="876"/>
      <c r="I453" s="1360"/>
      <c r="J453" s="1378"/>
    </row>
    <row r="454" spans="1:12" ht="24" hidden="1" customHeight="1" thickBot="1">
      <c r="A454" s="1014"/>
      <c r="B454" s="828"/>
      <c r="C454" s="829"/>
      <c r="D454" s="829"/>
      <c r="E454" s="829"/>
      <c r="F454" s="829"/>
      <c r="G454" s="830" t="s">
        <v>113</v>
      </c>
      <c r="H454" s="831">
        <f>SUM(H445:H453)</f>
        <v>0</v>
      </c>
      <c r="I454" s="1360"/>
      <c r="J454" s="1378"/>
    </row>
    <row r="455" spans="1:12" ht="24" hidden="1" customHeight="1">
      <c r="A455" s="1014"/>
      <c r="B455" s="1364" t="s">
        <v>102</v>
      </c>
      <c r="C455" s="1366">
        <v>12</v>
      </c>
      <c r="D455" s="1368" t="s">
        <v>103</v>
      </c>
      <c r="E455" s="1368"/>
      <c r="F455" s="1368"/>
      <c r="G455" s="1368"/>
      <c r="H455" s="1368"/>
      <c r="I455" s="814" t="s">
        <v>104</v>
      </c>
      <c r="J455" s="815" t="s">
        <v>105</v>
      </c>
    </row>
    <row r="456" spans="1:12" ht="24" hidden="1" customHeight="1">
      <c r="A456" s="1014"/>
      <c r="B456" s="1365"/>
      <c r="C456" s="1367"/>
      <c r="D456" s="1369"/>
      <c r="E456" s="1369"/>
      <c r="F456" s="1369"/>
      <c r="G456" s="1369"/>
      <c r="H456" s="1369"/>
      <c r="I456" s="816" t="e">
        <f>+#REF!</f>
        <v>#REF!</v>
      </c>
      <c r="J456" s="817" t="e">
        <f>+#REF!</f>
        <v>#REF!</v>
      </c>
    </row>
    <row r="457" spans="1:12" ht="24" hidden="1" customHeight="1">
      <c r="A457" s="1014"/>
      <c r="B457" s="818" t="s">
        <v>41</v>
      </c>
      <c r="C457" s="1353" t="e">
        <f>VLOOKUP(B458,'2-Presupuesto'!B:I,2,0)</f>
        <v>#N/A</v>
      </c>
      <c r="D457" s="1353"/>
      <c r="E457" s="1353"/>
      <c r="F457" s="1353"/>
      <c r="G457" s="1353"/>
      <c r="H457" s="1353"/>
      <c r="I457" s="1353"/>
      <c r="J457" s="819" t="s">
        <v>106</v>
      </c>
    </row>
    <row r="458" spans="1:12" ht="80.25" hidden="1" customHeight="1">
      <c r="A458" s="1014"/>
      <c r="B458" s="873" t="s">
        <v>165</v>
      </c>
      <c r="C458" s="1353"/>
      <c r="D458" s="1353"/>
      <c r="E458" s="1353"/>
      <c r="F458" s="1353"/>
      <c r="G458" s="1353"/>
      <c r="H458" s="1353"/>
      <c r="I458" s="1353"/>
      <c r="J458" s="819" t="e">
        <f>VLOOKUP(B458,'2-Presupuesto'!B:E,3,0)</f>
        <v>#N/A</v>
      </c>
    </row>
    <row r="459" spans="1:12" ht="22.5" hidden="1" customHeight="1">
      <c r="A459" s="1014"/>
      <c r="B459" s="1372"/>
      <c r="C459" s="1373"/>
      <c r="D459" s="1373"/>
      <c r="E459" s="1373"/>
      <c r="F459" s="1373"/>
      <c r="G459" s="1373"/>
      <c r="H459" s="1373"/>
      <c r="I459" s="1374" t="s">
        <v>107</v>
      </c>
      <c r="J459" s="1375"/>
    </row>
    <row r="460" spans="1:12" ht="24" hidden="1" customHeight="1">
      <c r="A460" s="1014"/>
      <c r="B460" s="821" t="s">
        <v>108</v>
      </c>
      <c r="C460" s="822"/>
      <c r="D460" s="823" t="s">
        <v>109</v>
      </c>
      <c r="E460" s="823" t="s">
        <v>117</v>
      </c>
      <c r="F460" s="823" t="s">
        <v>118</v>
      </c>
      <c r="G460" s="823" t="s">
        <v>90</v>
      </c>
      <c r="H460" s="824" t="s">
        <v>113</v>
      </c>
      <c r="I460" s="1376"/>
      <c r="J460" s="1377"/>
    </row>
    <row r="461" spans="1:12" ht="24" hidden="1" customHeight="1">
      <c r="A461" s="1014"/>
      <c r="B461" s="972"/>
      <c r="C461" s="826"/>
      <c r="D461" s="826"/>
      <c r="E461" s="826"/>
      <c r="F461" s="826"/>
      <c r="G461" s="974"/>
      <c r="H461" s="974"/>
      <c r="I461" s="1360"/>
      <c r="J461" s="1378"/>
    </row>
    <row r="462" spans="1:12" ht="24" hidden="1" customHeight="1">
      <c r="A462" s="1014"/>
      <c r="B462" s="972"/>
      <c r="C462" s="826"/>
      <c r="D462" s="826"/>
      <c r="E462" s="826"/>
      <c r="F462" s="826"/>
      <c r="G462" s="826"/>
      <c r="H462" s="874"/>
      <c r="I462" s="1360"/>
      <c r="J462" s="1378"/>
      <c r="L462"/>
    </row>
    <row r="463" spans="1:12" ht="24" hidden="1" customHeight="1">
      <c r="A463" s="1014"/>
      <c r="B463" s="972"/>
      <c r="C463" s="862"/>
      <c r="D463" s="862"/>
      <c r="E463" s="862"/>
      <c r="F463" s="826"/>
      <c r="G463" s="862"/>
      <c r="H463" s="874"/>
      <c r="I463" s="1360"/>
      <c r="J463" s="1378"/>
    </row>
    <row r="464" spans="1:12" ht="24" hidden="1" customHeight="1">
      <c r="A464" s="1014"/>
      <c r="B464" s="972"/>
      <c r="C464" s="862"/>
      <c r="D464" s="862"/>
      <c r="E464" s="862"/>
      <c r="F464" s="826"/>
      <c r="G464" s="862"/>
      <c r="H464" s="876"/>
      <c r="I464" s="1360"/>
      <c r="J464" s="1378"/>
    </row>
    <row r="465" spans="1:10" ht="24" hidden="1" customHeight="1">
      <c r="A465" s="1014"/>
      <c r="B465" s="972"/>
      <c r="C465" s="862"/>
      <c r="D465" s="862"/>
      <c r="E465" s="862"/>
      <c r="F465" s="826"/>
      <c r="G465" s="862"/>
      <c r="H465" s="876"/>
      <c r="I465" s="1360"/>
      <c r="J465" s="1378"/>
    </row>
    <row r="466" spans="1:10" ht="24" hidden="1" customHeight="1">
      <c r="A466" s="1014"/>
      <c r="B466" s="972"/>
      <c r="C466" s="862"/>
      <c r="D466" s="862"/>
      <c r="E466" s="862"/>
      <c r="F466" s="826"/>
      <c r="G466" s="862"/>
      <c r="H466" s="876"/>
      <c r="I466" s="1360"/>
      <c r="J466" s="1378"/>
    </row>
    <row r="467" spans="1:10" ht="24" hidden="1" customHeight="1">
      <c r="A467" s="1014"/>
      <c r="B467" s="828"/>
      <c r="C467" s="829"/>
      <c r="D467" s="829"/>
      <c r="E467" s="829"/>
      <c r="F467" s="829"/>
      <c r="G467" s="830" t="s">
        <v>113</v>
      </c>
      <c r="H467" s="831">
        <f>SUM(H461:H466)</f>
        <v>0</v>
      </c>
      <c r="I467" s="1360"/>
      <c r="J467" s="1378"/>
    </row>
    <row r="468" spans="1:10" ht="24" hidden="1" customHeight="1">
      <c r="A468" s="1014"/>
      <c r="B468" s="1364" t="s">
        <v>102</v>
      </c>
      <c r="C468" s="1366">
        <v>12</v>
      </c>
      <c r="D468" s="1368" t="s">
        <v>103</v>
      </c>
      <c r="E468" s="1368"/>
      <c r="F468" s="1368"/>
      <c r="G468" s="1368"/>
      <c r="H468" s="1368"/>
      <c r="I468" s="814" t="s">
        <v>104</v>
      </c>
      <c r="J468" s="815" t="s">
        <v>105</v>
      </c>
    </row>
    <row r="469" spans="1:10" ht="24" hidden="1" customHeight="1">
      <c r="A469" s="1014"/>
      <c r="B469" s="1365"/>
      <c r="C469" s="1367"/>
      <c r="D469" s="1369"/>
      <c r="E469" s="1369"/>
      <c r="F469" s="1369"/>
      <c r="G469" s="1369"/>
      <c r="H469" s="1369"/>
      <c r="I469" s="816" t="e">
        <f>+#REF!</f>
        <v>#REF!</v>
      </c>
      <c r="J469" s="817" t="e">
        <f>+#REF!</f>
        <v>#REF!</v>
      </c>
    </row>
    <row r="470" spans="1:10" ht="42.75" hidden="1" customHeight="1">
      <c r="A470" s="1014"/>
      <c r="B470" s="818" t="s">
        <v>41</v>
      </c>
      <c r="C470" s="1353" t="e">
        <f>VLOOKUP(B471,'2-Presupuesto'!B:I,2,0)</f>
        <v>#N/A</v>
      </c>
      <c r="D470" s="1353"/>
      <c r="E470" s="1353"/>
      <c r="F470" s="1353"/>
      <c r="G470" s="1353"/>
      <c r="H470" s="1353"/>
      <c r="I470" s="1353"/>
      <c r="J470" s="819" t="s">
        <v>106</v>
      </c>
    </row>
    <row r="471" spans="1:10" ht="39" hidden="1" customHeight="1">
      <c r="A471" s="1014"/>
      <c r="B471" s="873" t="s">
        <v>166</v>
      </c>
      <c r="C471" s="1353"/>
      <c r="D471" s="1353"/>
      <c r="E471" s="1353"/>
      <c r="F471" s="1353"/>
      <c r="G471" s="1353"/>
      <c r="H471" s="1353"/>
      <c r="I471" s="1353"/>
      <c r="J471" s="819" t="e">
        <f>VLOOKUP(B471,'2-Presupuesto'!B:E,3,0)</f>
        <v>#N/A</v>
      </c>
    </row>
    <row r="472" spans="1:10" ht="24" hidden="1" customHeight="1">
      <c r="A472" s="1014"/>
      <c r="B472" s="1372"/>
      <c r="C472" s="1373"/>
      <c r="D472" s="1373"/>
      <c r="E472" s="1373"/>
      <c r="F472" s="1373"/>
      <c r="G472" s="1373"/>
      <c r="H472" s="1373"/>
      <c r="I472" s="1374" t="s">
        <v>107</v>
      </c>
      <c r="J472" s="1375"/>
    </row>
    <row r="473" spans="1:10" ht="24" hidden="1" customHeight="1">
      <c r="A473" s="1014"/>
      <c r="B473" s="821" t="s">
        <v>108</v>
      </c>
      <c r="C473" s="822"/>
      <c r="D473" s="823" t="s">
        <v>109</v>
      </c>
      <c r="E473" s="823" t="s">
        <v>117</v>
      </c>
      <c r="F473" s="823" t="s">
        <v>167</v>
      </c>
      <c r="G473" s="823" t="s">
        <v>119</v>
      </c>
      <c r="H473" s="824" t="s">
        <v>113</v>
      </c>
      <c r="I473" s="1376"/>
      <c r="J473" s="1377"/>
    </row>
    <row r="474" spans="1:10" ht="24" hidden="1" customHeight="1">
      <c r="A474" s="1014"/>
      <c r="B474" s="857"/>
      <c r="C474" s="877"/>
      <c r="D474" s="1034"/>
      <c r="E474" s="1034"/>
      <c r="F474" s="1034"/>
      <c r="G474" s="1034"/>
      <c r="H474" s="1035"/>
      <c r="I474" s="1360"/>
      <c r="J474" s="1378"/>
    </row>
    <row r="475" spans="1:10" ht="24" hidden="1" customHeight="1">
      <c r="A475" s="1014"/>
      <c r="B475" s="972"/>
      <c r="C475" s="826"/>
      <c r="D475" s="826"/>
      <c r="E475" s="826"/>
      <c r="F475" s="826"/>
      <c r="G475" s="826"/>
      <c r="H475" s="874"/>
      <c r="I475" s="1360"/>
      <c r="J475" s="1378"/>
    </row>
    <row r="476" spans="1:10" ht="24" hidden="1" customHeight="1">
      <c r="A476" s="1014"/>
      <c r="B476" s="972"/>
      <c r="C476" s="862"/>
      <c r="D476" s="826"/>
      <c r="E476" s="862"/>
      <c r="F476" s="826"/>
      <c r="G476" s="862"/>
      <c r="H476" s="874"/>
      <c r="I476" s="1360"/>
      <c r="J476" s="1378"/>
    </row>
    <row r="477" spans="1:10" ht="24" hidden="1" customHeight="1">
      <c r="A477" s="1014"/>
      <c r="B477" s="972"/>
      <c r="C477" s="862"/>
      <c r="D477" s="862"/>
      <c r="E477" s="862"/>
      <c r="F477" s="826"/>
      <c r="G477" s="862"/>
      <c r="H477" s="874"/>
      <c r="I477" s="1360"/>
      <c r="J477" s="1378"/>
    </row>
    <row r="478" spans="1:10" ht="24" hidden="1" customHeight="1">
      <c r="A478" s="1014"/>
      <c r="B478" s="972"/>
      <c r="C478" s="862"/>
      <c r="D478" s="862"/>
      <c r="E478" s="862"/>
      <c r="F478" s="826"/>
      <c r="G478" s="862"/>
      <c r="H478" s="874"/>
      <c r="I478" s="1360"/>
      <c r="J478" s="1378"/>
    </row>
    <row r="479" spans="1:10" ht="24" hidden="1" customHeight="1">
      <c r="A479" s="1014"/>
      <c r="B479" s="972"/>
      <c r="C479" s="862"/>
      <c r="D479" s="862"/>
      <c r="E479" s="862"/>
      <c r="F479" s="826"/>
      <c r="G479" s="862"/>
      <c r="H479" s="874"/>
      <c r="I479" s="1360"/>
      <c r="J479" s="1378"/>
    </row>
    <row r="480" spans="1:10" ht="24" hidden="1" customHeight="1">
      <c r="A480" s="1014"/>
      <c r="B480" s="828"/>
      <c r="C480" s="829"/>
      <c r="D480" s="829"/>
      <c r="E480" s="829"/>
      <c r="F480" s="829"/>
      <c r="G480" s="830" t="s">
        <v>113</v>
      </c>
      <c r="H480" s="831">
        <f>SUM(H474:H479)</f>
        <v>0</v>
      </c>
      <c r="I480" s="1360"/>
      <c r="J480" s="1378"/>
    </row>
    <row r="481" spans="1:10" ht="24" hidden="1" customHeight="1">
      <c r="A481" s="1014"/>
      <c r="B481" s="1364" t="s">
        <v>102</v>
      </c>
      <c r="C481" s="1366">
        <v>12</v>
      </c>
      <c r="D481" s="1368" t="s">
        <v>103</v>
      </c>
      <c r="E481" s="1368"/>
      <c r="F481" s="1368"/>
      <c r="G481" s="1368"/>
      <c r="H481" s="1368"/>
      <c r="I481" s="814" t="s">
        <v>104</v>
      </c>
      <c r="J481" s="815" t="s">
        <v>105</v>
      </c>
    </row>
    <row r="482" spans="1:10" ht="24" hidden="1" customHeight="1">
      <c r="A482" s="1014"/>
      <c r="B482" s="1365"/>
      <c r="C482" s="1367"/>
      <c r="D482" s="1369"/>
      <c r="E482" s="1369"/>
      <c r="F482" s="1369"/>
      <c r="G482" s="1369"/>
      <c r="H482" s="1369"/>
      <c r="I482" s="816" t="e">
        <f>+#REF!</f>
        <v>#REF!</v>
      </c>
      <c r="J482" s="817" t="e">
        <f>+#REF!</f>
        <v>#REF!</v>
      </c>
    </row>
    <row r="483" spans="1:10" ht="41.25" hidden="1" customHeight="1">
      <c r="A483" s="1014"/>
      <c r="B483" s="818" t="s">
        <v>41</v>
      </c>
      <c r="C483" s="1353" t="e">
        <f>VLOOKUP(B484,'2-Presupuesto'!B:I,2,0)</f>
        <v>#N/A</v>
      </c>
      <c r="D483" s="1353"/>
      <c r="E483" s="1353"/>
      <c r="F483" s="1353"/>
      <c r="G483" s="1353"/>
      <c r="H483" s="1353"/>
      <c r="I483" s="1353"/>
      <c r="J483" s="819" t="s">
        <v>106</v>
      </c>
    </row>
    <row r="484" spans="1:10" ht="40.5" hidden="1" customHeight="1">
      <c r="A484" s="1014"/>
      <c r="B484" s="873" t="s">
        <v>168</v>
      </c>
      <c r="C484" s="1353"/>
      <c r="D484" s="1353"/>
      <c r="E484" s="1353"/>
      <c r="F484" s="1353"/>
      <c r="G484" s="1353"/>
      <c r="H484" s="1353"/>
      <c r="I484" s="1353"/>
      <c r="J484" s="819" t="e">
        <f>VLOOKUP(B484,'2-Presupuesto'!B:E,3,0)</f>
        <v>#N/A</v>
      </c>
    </row>
    <row r="485" spans="1:10" ht="24" hidden="1" customHeight="1">
      <c r="A485" s="1014"/>
      <c r="B485" s="1354"/>
      <c r="C485" s="1355"/>
      <c r="D485" s="1355"/>
      <c r="E485" s="1355"/>
      <c r="F485" s="1355"/>
      <c r="G485" s="1355"/>
      <c r="H485" s="1355"/>
      <c r="I485" s="1374" t="s">
        <v>107</v>
      </c>
      <c r="J485" s="1375"/>
    </row>
    <row r="486" spans="1:10" ht="24" hidden="1" customHeight="1">
      <c r="A486" s="1014"/>
      <c r="B486" s="985" t="s">
        <v>108</v>
      </c>
      <c r="C486" s="986"/>
      <c r="D486" s="987" t="s">
        <v>109</v>
      </c>
      <c r="E486" s="987" t="s">
        <v>117</v>
      </c>
      <c r="F486" s="987" t="s">
        <v>118</v>
      </c>
      <c r="G486" s="987" t="s">
        <v>119</v>
      </c>
      <c r="H486" s="988" t="s">
        <v>113</v>
      </c>
      <c r="I486" s="1393"/>
      <c r="J486" s="1394"/>
    </row>
    <row r="487" spans="1:10" ht="33" hidden="1" customHeight="1">
      <c r="A487" s="1014"/>
      <c r="B487" s="989"/>
      <c r="C487" s="826"/>
      <c r="D487" s="826"/>
      <c r="E487" s="826"/>
      <c r="F487" s="826"/>
      <c r="G487" s="983"/>
      <c r="H487" s="984"/>
      <c r="I487" s="1393"/>
      <c r="J487" s="1394"/>
    </row>
    <row r="488" spans="1:10" ht="33" hidden="1" customHeight="1">
      <c r="A488" s="1014"/>
      <c r="B488" s="989"/>
      <c r="C488" s="826"/>
      <c r="D488" s="826"/>
      <c r="E488" s="826"/>
      <c r="F488" s="826"/>
      <c r="G488" s="826"/>
      <c r="H488" s="984"/>
      <c r="I488" s="1393"/>
      <c r="J488" s="1394"/>
    </row>
    <row r="489" spans="1:10" ht="33" hidden="1" customHeight="1">
      <c r="A489" s="1014"/>
      <c r="B489" s="989"/>
      <c r="C489" s="826"/>
      <c r="D489" s="826"/>
      <c r="E489" s="826"/>
      <c r="F489" s="826"/>
      <c r="G489" s="826"/>
      <c r="H489" s="984"/>
      <c r="I489" s="1393"/>
      <c r="J489" s="1394"/>
    </row>
    <row r="490" spans="1:10" ht="33" hidden="1" customHeight="1">
      <c r="A490" s="1014"/>
      <c r="B490" s="989"/>
      <c r="C490" s="826"/>
      <c r="D490" s="826"/>
      <c r="E490" s="826"/>
      <c r="F490" s="826"/>
      <c r="G490" s="826"/>
      <c r="H490" s="990"/>
      <c r="I490" s="1393"/>
      <c r="J490" s="1394"/>
    </row>
    <row r="491" spans="1:10" ht="24" hidden="1" customHeight="1">
      <c r="A491" s="1014"/>
      <c r="B491" s="972"/>
      <c r="C491" s="826"/>
      <c r="D491" s="826"/>
      <c r="E491" s="826"/>
      <c r="F491" s="826"/>
      <c r="G491" s="826"/>
      <c r="H491" s="879"/>
      <c r="I491" s="1393"/>
      <c r="J491" s="1394"/>
    </row>
    <row r="492" spans="1:10" ht="24" hidden="1" customHeight="1">
      <c r="A492" s="1014"/>
      <c r="B492" s="972"/>
      <c r="C492" s="862"/>
      <c r="D492" s="862"/>
      <c r="E492" s="862"/>
      <c r="F492" s="826"/>
      <c r="G492" s="862"/>
      <c r="H492" s="879"/>
      <c r="I492" s="1393"/>
      <c r="J492" s="1394"/>
    </row>
    <row r="493" spans="1:10" ht="24" hidden="1" customHeight="1">
      <c r="A493" s="1014"/>
      <c r="B493" s="972"/>
      <c r="C493" s="862"/>
      <c r="D493" s="862"/>
      <c r="E493" s="862"/>
      <c r="F493" s="826"/>
      <c r="G493" s="862"/>
      <c r="H493" s="880"/>
      <c r="I493" s="1397"/>
      <c r="J493" s="1398"/>
    </row>
    <row r="494" spans="1:10" ht="24" hidden="1" customHeight="1">
      <c r="A494" s="1014"/>
      <c r="B494" s="851"/>
      <c r="C494" s="852"/>
      <c r="D494" s="852"/>
      <c r="E494" s="852"/>
      <c r="F494" s="852"/>
      <c r="G494" s="881" t="s">
        <v>113</v>
      </c>
      <c r="H494" s="882">
        <f>SUM(H487:H493)</f>
        <v>0</v>
      </c>
      <c r="I494" s="991"/>
      <c r="J494" s="982"/>
    </row>
    <row r="495" spans="1:10" ht="24" hidden="1" customHeight="1">
      <c r="A495" s="1014"/>
      <c r="B495" s="1451" t="s">
        <v>102</v>
      </c>
      <c r="C495" s="1452">
        <v>12</v>
      </c>
      <c r="D495" s="1455" t="s">
        <v>103</v>
      </c>
      <c r="E495" s="1455"/>
      <c r="F495" s="1455"/>
      <c r="G495" s="1455"/>
      <c r="H495" s="1455"/>
      <c r="I495" s="814" t="s">
        <v>104</v>
      </c>
      <c r="J495" s="815" t="s">
        <v>105</v>
      </c>
    </row>
    <row r="496" spans="1:10" ht="24" hidden="1" customHeight="1">
      <c r="A496" s="1014"/>
      <c r="B496" s="1365"/>
      <c r="C496" s="1367"/>
      <c r="D496" s="1369"/>
      <c r="E496" s="1369"/>
      <c r="F496" s="1369"/>
      <c r="G496" s="1369"/>
      <c r="H496" s="1369"/>
      <c r="I496" s="816" t="e">
        <f>+#REF!</f>
        <v>#REF!</v>
      </c>
      <c r="J496" s="817" t="e">
        <f>+#REF!</f>
        <v>#REF!</v>
      </c>
    </row>
    <row r="497" spans="1:10" ht="41.25" hidden="1" customHeight="1">
      <c r="A497" s="1014"/>
      <c r="B497" s="818" t="s">
        <v>41</v>
      </c>
      <c r="C497" s="1353" t="e">
        <f>VLOOKUP(B498,'2-Presupuesto'!B:I,2,0)</f>
        <v>#N/A</v>
      </c>
      <c r="D497" s="1353"/>
      <c r="E497" s="1353"/>
      <c r="F497" s="1353"/>
      <c r="G497" s="1353"/>
      <c r="H497" s="1353"/>
      <c r="I497" s="1353"/>
      <c r="J497" s="819" t="s">
        <v>106</v>
      </c>
    </row>
    <row r="498" spans="1:10" ht="40.5" hidden="1" customHeight="1">
      <c r="A498" s="1014"/>
      <c r="B498" s="873" t="s">
        <v>169</v>
      </c>
      <c r="C498" s="1353"/>
      <c r="D498" s="1353"/>
      <c r="E498" s="1353"/>
      <c r="F498" s="1353"/>
      <c r="G498" s="1353"/>
      <c r="H498" s="1353"/>
      <c r="I498" s="1353"/>
      <c r="J498" s="819" t="e">
        <f>VLOOKUP(B498,'2-Presupuesto'!B:E,3,0)</f>
        <v>#N/A</v>
      </c>
    </row>
    <row r="499" spans="1:10" ht="24" hidden="1" customHeight="1" thickBot="1">
      <c r="A499" s="1014"/>
      <c r="B499" s="1372"/>
      <c r="C499" s="1373"/>
      <c r="D499" s="1373"/>
      <c r="E499" s="1373"/>
      <c r="F499" s="1373"/>
      <c r="G499" s="1373"/>
      <c r="H499" s="1373"/>
      <c r="I499" s="1374" t="s">
        <v>107</v>
      </c>
      <c r="J499" s="1375"/>
    </row>
    <row r="500" spans="1:10" ht="24" hidden="1" customHeight="1">
      <c r="A500" s="1014"/>
      <c r="B500" s="821" t="s">
        <v>108</v>
      </c>
      <c r="C500" s="822"/>
      <c r="D500" s="823" t="s">
        <v>109</v>
      </c>
      <c r="E500" s="823" t="s">
        <v>117</v>
      </c>
      <c r="F500" s="823" t="s">
        <v>118</v>
      </c>
      <c r="G500" s="823" t="s">
        <v>119</v>
      </c>
      <c r="H500" s="878" t="s">
        <v>113</v>
      </c>
      <c r="I500" s="1407"/>
      <c r="J500" s="1408"/>
    </row>
    <row r="501" spans="1:10" ht="24" hidden="1" customHeight="1">
      <c r="A501" s="1014"/>
      <c r="B501" s="1379"/>
      <c r="C501" s="1380"/>
      <c r="D501" s="983"/>
      <c r="E501" s="983"/>
      <c r="F501" s="983"/>
      <c r="G501" s="983"/>
      <c r="H501" s="874"/>
      <c r="I501" s="1409"/>
      <c r="J501" s="1410"/>
    </row>
    <row r="502" spans="1:10" ht="24" hidden="1" customHeight="1">
      <c r="A502" s="1014"/>
      <c r="B502" s="972"/>
      <c r="C502" s="826"/>
      <c r="D502" s="826"/>
      <c r="E502" s="826"/>
      <c r="F502" s="826"/>
      <c r="G502" s="826"/>
      <c r="H502" s="879"/>
      <c r="I502" s="1409"/>
      <c r="J502" s="1410"/>
    </row>
    <row r="503" spans="1:10" ht="24" hidden="1" customHeight="1">
      <c r="A503" s="1014"/>
      <c r="B503" s="972"/>
      <c r="C503" s="862"/>
      <c r="D503" s="862"/>
      <c r="E503" s="862"/>
      <c r="F503" s="826"/>
      <c r="G503" s="862"/>
      <c r="H503" s="879"/>
      <c r="I503" s="1409"/>
      <c r="J503" s="1410"/>
    </row>
    <row r="504" spans="1:10" ht="24" hidden="1" customHeight="1">
      <c r="A504" s="1014"/>
      <c r="B504" s="972"/>
      <c r="C504" s="862"/>
      <c r="D504" s="862"/>
      <c r="E504" s="862"/>
      <c r="F504" s="826"/>
      <c r="G504" s="862"/>
      <c r="H504" s="880"/>
      <c r="I504" s="1409"/>
      <c r="J504" s="1410"/>
    </row>
    <row r="505" spans="1:10" ht="24" hidden="1" customHeight="1" thickBot="1">
      <c r="A505" s="1014"/>
      <c r="B505" s="851"/>
      <c r="C505" s="852"/>
      <c r="D505" s="852"/>
      <c r="E505" s="852"/>
      <c r="F505" s="852"/>
      <c r="G505" s="881" t="s">
        <v>113</v>
      </c>
      <c r="H505" s="882">
        <f>SUM(H501:H504)</f>
        <v>0</v>
      </c>
      <c r="I505" s="1411"/>
      <c r="J505" s="1412"/>
    </row>
    <row r="506" spans="1:10" ht="24" hidden="1" customHeight="1">
      <c r="A506" s="1014"/>
      <c r="B506" s="1364" t="s">
        <v>102</v>
      </c>
      <c r="C506" s="1366">
        <v>12</v>
      </c>
      <c r="D506" s="1368" t="s">
        <v>103</v>
      </c>
      <c r="E506" s="1368"/>
      <c r="F506" s="1368"/>
      <c r="G506" s="1368"/>
      <c r="H506" s="1368"/>
      <c r="I506" s="814" t="s">
        <v>104</v>
      </c>
      <c r="J506" s="815" t="s">
        <v>105</v>
      </c>
    </row>
    <row r="507" spans="1:10" ht="24" hidden="1" customHeight="1">
      <c r="A507" s="1014"/>
      <c r="B507" s="1365"/>
      <c r="C507" s="1367"/>
      <c r="D507" s="1369"/>
      <c r="E507" s="1369"/>
      <c r="F507" s="1369"/>
      <c r="G507" s="1369"/>
      <c r="H507" s="1369"/>
      <c r="I507" s="816" t="e">
        <f>+#REF!</f>
        <v>#REF!</v>
      </c>
      <c r="J507" s="817" t="e">
        <f>+#REF!</f>
        <v>#REF!</v>
      </c>
    </row>
    <row r="508" spans="1:10" ht="41.25" hidden="1" customHeight="1">
      <c r="A508" s="1014"/>
      <c r="B508" s="818" t="s">
        <v>41</v>
      </c>
      <c r="C508" s="1353" t="e">
        <f>VLOOKUP(B509,'2-Presupuesto'!B:I,2,0)</f>
        <v>#N/A</v>
      </c>
      <c r="D508" s="1353"/>
      <c r="E508" s="1353"/>
      <c r="F508" s="1353"/>
      <c r="G508" s="1353"/>
      <c r="H508" s="1353"/>
      <c r="I508" s="1353"/>
      <c r="J508" s="819" t="s">
        <v>106</v>
      </c>
    </row>
    <row r="509" spans="1:10" ht="40.5" hidden="1" customHeight="1">
      <c r="A509" s="1014"/>
      <c r="B509" s="873" t="s">
        <v>170</v>
      </c>
      <c r="C509" s="1353"/>
      <c r="D509" s="1353"/>
      <c r="E509" s="1353"/>
      <c r="F509" s="1353"/>
      <c r="G509" s="1353"/>
      <c r="H509" s="1353"/>
      <c r="I509" s="1353"/>
      <c r="J509" s="819" t="e">
        <f>VLOOKUP(B509,'2-Presupuesto'!B:E,3,0)</f>
        <v>#N/A</v>
      </c>
    </row>
    <row r="510" spans="1:10" ht="24" hidden="1" customHeight="1" thickBot="1">
      <c r="A510" s="1014"/>
      <c r="B510" s="1372"/>
      <c r="C510" s="1373"/>
      <c r="D510" s="1373"/>
      <c r="E510" s="1373"/>
      <c r="F510" s="1373"/>
      <c r="G510" s="1373"/>
      <c r="H510" s="1373"/>
      <c r="I510" s="1374" t="s">
        <v>107</v>
      </c>
      <c r="J510" s="1375"/>
    </row>
    <row r="511" spans="1:10" ht="24" hidden="1" customHeight="1">
      <c r="A511" s="1014"/>
      <c r="B511" s="821" t="s">
        <v>108</v>
      </c>
      <c r="C511" s="822"/>
      <c r="D511" s="823" t="s">
        <v>109</v>
      </c>
      <c r="E511" s="823" t="s">
        <v>117</v>
      </c>
      <c r="F511" s="823" t="s">
        <v>118</v>
      </c>
      <c r="G511" s="823" t="s">
        <v>134</v>
      </c>
      <c r="H511" s="878" t="s">
        <v>113</v>
      </c>
      <c r="I511" s="1407"/>
      <c r="J511" s="1408"/>
    </row>
    <row r="512" spans="1:10" ht="24" hidden="1" customHeight="1">
      <c r="A512" s="1014"/>
      <c r="B512" s="1379"/>
      <c r="C512" s="1380"/>
      <c r="D512" s="983"/>
      <c r="E512" s="983"/>
      <c r="F512" s="983"/>
      <c r="G512" s="983"/>
      <c r="H512" s="1062">
        <f>G512</f>
        <v>0</v>
      </c>
      <c r="I512" s="1409"/>
      <c r="J512" s="1410"/>
    </row>
    <row r="513" spans="1:10" ht="24" hidden="1" customHeight="1">
      <c r="A513" s="1014"/>
      <c r="B513" s="972"/>
      <c r="C513" s="826"/>
      <c r="D513" s="826"/>
      <c r="E513" s="826"/>
      <c r="F513" s="826"/>
      <c r="G513" s="826"/>
      <c r="H513" s="879"/>
      <c r="I513" s="1409"/>
      <c r="J513" s="1410"/>
    </row>
    <row r="514" spans="1:10" ht="24" hidden="1" customHeight="1">
      <c r="A514" s="1014"/>
      <c r="B514" s="972"/>
      <c r="C514" s="862"/>
      <c r="D514" s="862"/>
      <c r="E514" s="862"/>
      <c r="F514" s="826"/>
      <c r="G514" s="862"/>
      <c r="H514" s="879"/>
      <c r="I514" s="1409"/>
      <c r="J514" s="1410"/>
    </row>
    <row r="515" spans="1:10" ht="24" hidden="1" customHeight="1">
      <c r="A515" s="1014"/>
      <c r="B515" s="972"/>
      <c r="C515" s="862"/>
      <c r="D515" s="862"/>
      <c r="E515" s="862"/>
      <c r="F515" s="826"/>
      <c r="G515" s="862"/>
      <c r="H515" s="880"/>
      <c r="I515" s="1409"/>
      <c r="J515" s="1410"/>
    </row>
    <row r="516" spans="1:10" ht="24" hidden="1" customHeight="1" thickBot="1">
      <c r="A516" s="1014"/>
      <c r="B516" s="851"/>
      <c r="C516" s="852"/>
      <c r="D516" s="852"/>
      <c r="E516" s="852"/>
      <c r="F516" s="852"/>
      <c r="G516" s="881" t="s">
        <v>113</v>
      </c>
      <c r="H516" s="882">
        <f>SUM(H512:H515)</f>
        <v>0</v>
      </c>
      <c r="I516" s="1411"/>
      <c r="J516" s="1412"/>
    </row>
    <row r="517" spans="1:10" ht="24" hidden="1" customHeight="1">
      <c r="A517" s="1014"/>
      <c r="B517" s="1364" t="s">
        <v>102</v>
      </c>
      <c r="C517" s="1366">
        <v>12</v>
      </c>
      <c r="D517" s="1368" t="s">
        <v>103</v>
      </c>
      <c r="E517" s="1368"/>
      <c r="F517" s="1368"/>
      <c r="G517" s="1368"/>
      <c r="H517" s="1368"/>
      <c r="I517" s="814" t="s">
        <v>104</v>
      </c>
      <c r="J517" s="815" t="s">
        <v>105</v>
      </c>
    </row>
    <row r="518" spans="1:10" ht="24" hidden="1" customHeight="1">
      <c r="A518" s="1014"/>
      <c r="B518" s="1365"/>
      <c r="C518" s="1367"/>
      <c r="D518" s="1369"/>
      <c r="E518" s="1369"/>
      <c r="F518" s="1369"/>
      <c r="G518" s="1369"/>
      <c r="H518" s="1369"/>
      <c r="I518" s="816" t="e">
        <f>+#REF!</f>
        <v>#REF!</v>
      </c>
      <c r="J518" s="817" t="e">
        <f>+#REF!</f>
        <v>#REF!</v>
      </c>
    </row>
    <row r="519" spans="1:10" ht="41.25" hidden="1" customHeight="1">
      <c r="A519" s="1014"/>
      <c r="B519" s="818" t="s">
        <v>41</v>
      </c>
      <c r="C519" s="1353" t="e">
        <f>VLOOKUP(B520,'2-Presupuesto'!B:I,2,0)</f>
        <v>#N/A</v>
      </c>
      <c r="D519" s="1353"/>
      <c r="E519" s="1353"/>
      <c r="F519" s="1353"/>
      <c r="G519" s="1353"/>
      <c r="H519" s="1353"/>
      <c r="I519" s="1353"/>
      <c r="J519" s="819" t="s">
        <v>106</v>
      </c>
    </row>
    <row r="520" spans="1:10" ht="40.5" hidden="1" customHeight="1">
      <c r="A520" s="1014"/>
      <c r="B520" s="873" t="s">
        <v>171</v>
      </c>
      <c r="C520" s="1353"/>
      <c r="D520" s="1353"/>
      <c r="E520" s="1353"/>
      <c r="F520" s="1353"/>
      <c r="G520" s="1353"/>
      <c r="H520" s="1353"/>
      <c r="I520" s="1353"/>
      <c r="J520" s="819" t="e">
        <f>VLOOKUP(B520,'2-Presupuesto'!B:E,3,0)</f>
        <v>#N/A</v>
      </c>
    </row>
    <row r="521" spans="1:10" ht="24" hidden="1" customHeight="1" thickBot="1">
      <c r="A521" s="1014"/>
      <c r="B521" s="1372"/>
      <c r="C521" s="1373"/>
      <c r="D521" s="1373"/>
      <c r="E521" s="1373"/>
      <c r="F521" s="1373"/>
      <c r="G521" s="1373"/>
      <c r="H521" s="1373"/>
      <c r="I521" s="1374" t="s">
        <v>107</v>
      </c>
      <c r="J521" s="1375"/>
    </row>
    <row r="522" spans="1:10" ht="24" hidden="1" customHeight="1">
      <c r="A522" s="1014"/>
      <c r="B522" s="821" t="s">
        <v>108</v>
      </c>
      <c r="C522" s="822"/>
      <c r="D522" s="823" t="s">
        <v>109</v>
      </c>
      <c r="E522" s="823" t="s">
        <v>117</v>
      </c>
      <c r="F522" s="823" t="s">
        <v>118</v>
      </c>
      <c r="G522" s="823" t="s">
        <v>119</v>
      </c>
      <c r="H522" s="878" t="s">
        <v>113</v>
      </c>
      <c r="I522" s="1407"/>
      <c r="J522" s="1408"/>
    </row>
    <row r="523" spans="1:10" ht="24" hidden="1" customHeight="1">
      <c r="A523" s="1014"/>
      <c r="B523" s="1456" t="s">
        <v>172</v>
      </c>
      <c r="C523" s="1457"/>
      <c r="D523" s="883"/>
      <c r="E523" s="883"/>
      <c r="F523" s="883"/>
      <c r="G523" s="883"/>
      <c r="H523" s="1029"/>
      <c r="I523" s="1409"/>
      <c r="J523" s="1410"/>
    </row>
    <row r="524" spans="1:10" ht="24" hidden="1" customHeight="1">
      <c r="A524" s="1014"/>
      <c r="B524" s="972"/>
      <c r="C524" s="826"/>
      <c r="D524" s="826"/>
      <c r="E524" s="826"/>
      <c r="F524" s="826"/>
      <c r="G524" s="826"/>
      <c r="H524" s="879"/>
      <c r="I524" s="1409"/>
      <c r="J524" s="1410"/>
    </row>
    <row r="525" spans="1:10" ht="24" hidden="1" customHeight="1">
      <c r="A525" s="1014"/>
      <c r="B525" s="972"/>
      <c r="C525" s="862"/>
      <c r="D525" s="862"/>
      <c r="E525" s="862"/>
      <c r="F525" s="826"/>
      <c r="G525" s="862"/>
      <c r="H525" s="879"/>
      <c r="I525" s="1409"/>
      <c r="J525" s="1410"/>
    </row>
    <row r="526" spans="1:10" ht="24" hidden="1" customHeight="1">
      <c r="A526" s="1014"/>
      <c r="B526" s="972"/>
      <c r="C526" s="862"/>
      <c r="D526" s="862"/>
      <c r="E526" s="862"/>
      <c r="F526" s="826"/>
      <c r="G526" s="862"/>
      <c r="H526" s="879"/>
      <c r="I526" s="1409"/>
      <c r="J526" s="1410"/>
    </row>
    <row r="527" spans="1:10" ht="24" hidden="1" customHeight="1">
      <c r="A527" s="1014"/>
      <c r="B527" s="972"/>
      <c r="C527" s="862"/>
      <c r="D527" s="862"/>
      <c r="E527" s="862"/>
      <c r="F527" s="826"/>
      <c r="G527" s="862"/>
      <c r="H527" s="879"/>
      <c r="I527" s="1409"/>
      <c r="J527" s="1410"/>
    </row>
    <row r="528" spans="1:10" ht="24" hidden="1" customHeight="1">
      <c r="A528" s="1014"/>
      <c r="B528" s="972"/>
      <c r="C528" s="862"/>
      <c r="D528" s="862"/>
      <c r="E528" s="862"/>
      <c r="F528" s="826"/>
      <c r="G528" s="862"/>
      <c r="H528" s="880"/>
      <c r="I528" s="1409"/>
      <c r="J528" s="1410"/>
    </row>
    <row r="529" spans="1:12" ht="24" hidden="1" customHeight="1" thickBot="1">
      <c r="A529" s="1014"/>
      <c r="B529" s="851"/>
      <c r="C529" s="852"/>
      <c r="D529" s="852"/>
      <c r="E529" s="852"/>
      <c r="F529" s="852"/>
      <c r="G529" s="881" t="s">
        <v>113</v>
      </c>
      <c r="H529" s="882">
        <f>SUM(H523:H528)</f>
        <v>0</v>
      </c>
      <c r="I529" s="1411"/>
      <c r="J529" s="1412"/>
    </row>
    <row r="530" spans="1:12" ht="24" hidden="1" customHeight="1">
      <c r="A530" s="1014"/>
      <c r="B530" s="1364" t="s">
        <v>102</v>
      </c>
      <c r="C530" s="1366">
        <v>12</v>
      </c>
      <c r="D530" s="1368" t="s">
        <v>103</v>
      </c>
      <c r="E530" s="1368"/>
      <c r="F530" s="1368"/>
      <c r="G530" s="1368"/>
      <c r="H530" s="1368"/>
      <c r="I530" s="814" t="s">
        <v>104</v>
      </c>
      <c r="J530" s="815" t="s">
        <v>105</v>
      </c>
    </row>
    <row r="531" spans="1:12" ht="24" hidden="1" customHeight="1">
      <c r="A531" s="1014"/>
      <c r="B531" s="1365"/>
      <c r="C531" s="1367"/>
      <c r="D531" s="1369"/>
      <c r="E531" s="1369"/>
      <c r="F531" s="1369"/>
      <c r="G531" s="1369"/>
      <c r="H531" s="1369"/>
      <c r="I531" s="816" t="e">
        <f>+#REF!</f>
        <v>#REF!</v>
      </c>
      <c r="J531" s="817" t="e">
        <f>+#REF!</f>
        <v>#REF!</v>
      </c>
    </row>
    <row r="532" spans="1:12" ht="41.25" hidden="1" customHeight="1">
      <c r="A532" s="1014"/>
      <c r="B532" s="818" t="s">
        <v>41</v>
      </c>
      <c r="C532" s="1353" t="e">
        <f>VLOOKUP(B533,'2-Presupuesto'!B:I,2,0)</f>
        <v>#N/A</v>
      </c>
      <c r="D532" s="1353"/>
      <c r="E532" s="1353"/>
      <c r="F532" s="1353"/>
      <c r="G532" s="1353"/>
      <c r="H532" s="1353"/>
      <c r="I532" s="1353"/>
      <c r="J532" s="819" t="s">
        <v>106</v>
      </c>
    </row>
    <row r="533" spans="1:12" ht="40.5" hidden="1" customHeight="1">
      <c r="A533" s="1014"/>
      <c r="B533" s="873" t="s">
        <v>173</v>
      </c>
      <c r="C533" s="1353"/>
      <c r="D533" s="1353"/>
      <c r="E533" s="1353"/>
      <c r="F533" s="1353"/>
      <c r="G533" s="1353"/>
      <c r="H533" s="1353"/>
      <c r="I533" s="1353"/>
      <c r="J533" s="819" t="e">
        <f>VLOOKUP(B533,'2-Presupuesto'!B:E,3,0)</f>
        <v>#N/A</v>
      </c>
      <c r="L533"/>
    </row>
    <row r="534" spans="1:12" ht="24" hidden="1" customHeight="1" thickBot="1">
      <c r="A534" s="1014"/>
      <c r="B534" s="1372"/>
      <c r="C534" s="1373"/>
      <c r="D534" s="1373"/>
      <c r="E534" s="1373"/>
      <c r="F534" s="1373"/>
      <c r="G534" s="1373"/>
      <c r="H534" s="1373"/>
      <c r="I534" s="1374" t="s">
        <v>107</v>
      </c>
      <c r="J534" s="1375"/>
    </row>
    <row r="535" spans="1:12" ht="24" hidden="1" customHeight="1">
      <c r="A535" s="1014"/>
      <c r="B535" s="821" t="s">
        <v>108</v>
      </c>
      <c r="C535" s="822"/>
      <c r="D535" s="823" t="s">
        <v>109</v>
      </c>
      <c r="E535" s="823" t="s">
        <v>117</v>
      </c>
      <c r="F535" s="823" t="s">
        <v>118</v>
      </c>
      <c r="G535" s="823" t="s">
        <v>119</v>
      </c>
      <c r="H535" s="878" t="s">
        <v>113</v>
      </c>
      <c r="I535" s="1407"/>
      <c r="J535" s="1408"/>
    </row>
    <row r="536" spans="1:12" ht="24" hidden="1" customHeight="1">
      <c r="A536" s="1014"/>
      <c r="B536" s="972"/>
      <c r="C536" s="826"/>
      <c r="D536" s="826"/>
      <c r="E536" s="826"/>
      <c r="F536" s="826"/>
      <c r="G536" s="826"/>
      <c r="H536" s="879"/>
      <c r="I536" s="1409"/>
      <c r="J536" s="1410"/>
    </row>
    <row r="537" spans="1:12" ht="24" hidden="1" customHeight="1">
      <c r="A537" s="1014"/>
      <c r="B537" s="972"/>
      <c r="C537" s="826"/>
      <c r="D537" s="826"/>
      <c r="E537" s="826"/>
      <c r="F537" s="826"/>
      <c r="G537" s="826"/>
      <c r="H537" s="879"/>
      <c r="I537" s="1409"/>
      <c r="J537" s="1410"/>
    </row>
    <row r="538" spans="1:12" ht="24" hidden="1" customHeight="1">
      <c r="A538" s="1014"/>
      <c r="B538" s="972"/>
      <c r="C538" s="862"/>
      <c r="D538" s="862"/>
      <c r="E538" s="862"/>
      <c r="F538" s="826"/>
      <c r="G538" s="862"/>
      <c r="H538" s="879"/>
      <c r="I538" s="1409"/>
      <c r="J538" s="1410"/>
    </row>
    <row r="539" spans="1:12" ht="24" hidden="1" customHeight="1">
      <c r="A539" s="1014"/>
      <c r="B539" s="972"/>
      <c r="C539" s="862"/>
      <c r="D539" s="862"/>
      <c r="E539" s="862"/>
      <c r="F539" s="826"/>
      <c r="G539" s="862"/>
      <c r="H539" s="880"/>
      <c r="I539" s="1409"/>
      <c r="J539" s="1410"/>
    </row>
    <row r="540" spans="1:12" ht="24" hidden="1" customHeight="1" thickBot="1">
      <c r="A540" s="1014"/>
      <c r="B540" s="851"/>
      <c r="C540" s="852"/>
      <c r="D540" s="852"/>
      <c r="E540" s="852"/>
      <c r="F540" s="852"/>
      <c r="G540" s="881" t="s">
        <v>113</v>
      </c>
      <c r="H540" s="882">
        <f>SUM(H536:H539)</f>
        <v>0</v>
      </c>
      <c r="I540" s="1411"/>
      <c r="J540" s="1412"/>
    </row>
    <row r="541" spans="1:12" ht="24" hidden="1" customHeight="1">
      <c r="A541" s="1014"/>
      <c r="B541" s="1364" t="s">
        <v>102</v>
      </c>
      <c r="C541" s="1366">
        <v>12</v>
      </c>
      <c r="D541" s="1368" t="s">
        <v>103</v>
      </c>
      <c r="E541" s="1368"/>
      <c r="F541" s="1368"/>
      <c r="G541" s="1368"/>
      <c r="H541" s="1368"/>
      <c r="I541" s="814" t="s">
        <v>104</v>
      </c>
      <c r="J541" s="815" t="s">
        <v>105</v>
      </c>
    </row>
    <row r="542" spans="1:12" ht="24" hidden="1" customHeight="1">
      <c r="A542" s="1014"/>
      <c r="B542" s="1365"/>
      <c r="C542" s="1367"/>
      <c r="D542" s="1369"/>
      <c r="E542" s="1369"/>
      <c r="F542" s="1369"/>
      <c r="G542" s="1369"/>
      <c r="H542" s="1369"/>
      <c r="I542" s="816" t="e">
        <f>+#REF!</f>
        <v>#REF!</v>
      </c>
      <c r="J542" s="817" t="e">
        <f>+#REF!</f>
        <v>#REF!</v>
      </c>
    </row>
    <row r="543" spans="1:12" ht="41.25" hidden="1" customHeight="1">
      <c r="A543" s="1014"/>
      <c r="B543" s="818" t="s">
        <v>41</v>
      </c>
      <c r="C543" s="1353" t="e">
        <f>VLOOKUP(B544,'2-Presupuesto'!B:I,2,0)</f>
        <v>#N/A</v>
      </c>
      <c r="D543" s="1353"/>
      <c r="E543" s="1353"/>
      <c r="F543" s="1353"/>
      <c r="G543" s="1353"/>
      <c r="H543" s="1353"/>
      <c r="I543" s="1353"/>
      <c r="J543" s="819" t="s">
        <v>106</v>
      </c>
    </row>
    <row r="544" spans="1:12" ht="40.5" hidden="1" customHeight="1">
      <c r="A544" s="1014"/>
      <c r="B544" s="873" t="s">
        <v>174</v>
      </c>
      <c r="C544" s="1353"/>
      <c r="D544" s="1353"/>
      <c r="E544" s="1353"/>
      <c r="F544" s="1353"/>
      <c r="G544" s="1353"/>
      <c r="H544" s="1353"/>
      <c r="I544" s="1353"/>
      <c r="J544" s="819" t="e">
        <f>VLOOKUP(B544,'2-Presupuesto'!B:E,3,0)</f>
        <v>#N/A</v>
      </c>
    </row>
    <row r="545" spans="1:10" ht="24" hidden="1" customHeight="1" thickBot="1">
      <c r="A545" s="1014"/>
      <c r="B545" s="1372"/>
      <c r="C545" s="1373"/>
      <c r="D545" s="1373"/>
      <c r="E545" s="1373"/>
      <c r="F545" s="1373"/>
      <c r="G545" s="1373"/>
      <c r="H545" s="1373"/>
      <c r="I545" s="1374" t="s">
        <v>107</v>
      </c>
      <c r="J545" s="1375"/>
    </row>
    <row r="546" spans="1:10" ht="24" hidden="1" customHeight="1">
      <c r="A546" s="1014"/>
      <c r="B546" s="821" t="s">
        <v>108</v>
      </c>
      <c r="C546" s="822"/>
      <c r="D546" s="823" t="s">
        <v>109</v>
      </c>
      <c r="E546" s="823" t="s">
        <v>117</v>
      </c>
      <c r="F546" s="823" t="s">
        <v>118</v>
      </c>
      <c r="G546" s="823" t="s">
        <v>119</v>
      </c>
      <c r="H546" s="878" t="s">
        <v>113</v>
      </c>
      <c r="I546" s="1407"/>
      <c r="J546" s="1408"/>
    </row>
    <row r="547" spans="1:10" ht="34.9" hidden="1" customHeight="1">
      <c r="A547" s="1014"/>
      <c r="B547" s="1379"/>
      <c r="C547" s="1380"/>
      <c r="D547" s="983"/>
      <c r="E547" s="983"/>
      <c r="F547" s="983"/>
      <c r="G547" s="983"/>
      <c r="H547" s="1054"/>
      <c r="I547" s="1409"/>
      <c r="J547" s="1410"/>
    </row>
    <row r="548" spans="1:10" ht="24" hidden="1" customHeight="1">
      <c r="A548" s="1014"/>
      <c r="B548" s="972"/>
      <c r="C548" s="826"/>
      <c r="D548" s="826"/>
      <c r="E548" s="826"/>
      <c r="F548" s="826"/>
      <c r="G548" s="826"/>
      <c r="H548" s="879"/>
      <c r="I548" s="1409"/>
      <c r="J548" s="1410"/>
    </row>
    <row r="549" spans="1:10" ht="24" hidden="1" customHeight="1">
      <c r="A549" s="1014"/>
      <c r="B549" s="972"/>
      <c r="C549" s="862"/>
      <c r="D549" s="862"/>
      <c r="E549" s="862"/>
      <c r="F549" s="826"/>
      <c r="G549" s="862"/>
      <c r="H549" s="879"/>
      <c r="I549" s="1409"/>
      <c r="J549" s="1410"/>
    </row>
    <row r="550" spans="1:10" ht="24" hidden="1" customHeight="1">
      <c r="A550" s="1014"/>
      <c r="B550" s="972"/>
      <c r="C550" s="862"/>
      <c r="D550" s="862"/>
      <c r="E550" s="862"/>
      <c r="F550" s="826"/>
      <c r="G550" s="862"/>
      <c r="H550" s="880"/>
      <c r="I550" s="1409"/>
      <c r="J550" s="1410"/>
    </row>
    <row r="551" spans="1:10" ht="24" hidden="1" customHeight="1" thickBot="1">
      <c r="A551" s="1014"/>
      <c r="B551" s="851"/>
      <c r="C551" s="852"/>
      <c r="D551" s="852"/>
      <c r="E551" s="852"/>
      <c r="F551" s="852"/>
      <c r="G551" s="881" t="s">
        <v>113</v>
      </c>
      <c r="H551" s="882">
        <f>SUM(H547:H550)</f>
        <v>0</v>
      </c>
      <c r="I551" s="1411"/>
      <c r="J551" s="1412"/>
    </row>
    <row r="552" spans="1:10" ht="24" hidden="1" customHeight="1">
      <c r="A552" s="1014"/>
      <c r="B552" s="1364" t="s">
        <v>102</v>
      </c>
      <c r="C552" s="1366">
        <v>12</v>
      </c>
      <c r="D552" s="1368" t="s">
        <v>103</v>
      </c>
      <c r="E552" s="1368"/>
      <c r="F552" s="1368"/>
      <c r="G552" s="1368"/>
      <c r="H552" s="1368"/>
      <c r="I552" s="814" t="s">
        <v>104</v>
      </c>
      <c r="J552" s="815" t="s">
        <v>105</v>
      </c>
    </row>
    <row r="553" spans="1:10" ht="24" hidden="1" customHeight="1">
      <c r="A553" s="1014"/>
      <c r="B553" s="1365"/>
      <c r="C553" s="1367"/>
      <c r="D553" s="1369"/>
      <c r="E553" s="1369"/>
      <c r="F553" s="1369"/>
      <c r="G553" s="1369"/>
      <c r="H553" s="1369"/>
      <c r="I553" s="816" t="e">
        <f>+#REF!</f>
        <v>#REF!</v>
      </c>
      <c r="J553" s="817" t="e">
        <f>+#REF!</f>
        <v>#REF!</v>
      </c>
    </row>
    <row r="554" spans="1:10" ht="41.25" hidden="1" customHeight="1">
      <c r="A554" s="1014"/>
      <c r="B554" s="818" t="s">
        <v>41</v>
      </c>
      <c r="C554" s="1353" t="e">
        <f>VLOOKUP(B555,'2-Presupuesto'!B:I,2,0)</f>
        <v>#N/A</v>
      </c>
      <c r="D554" s="1353"/>
      <c r="E554" s="1353"/>
      <c r="F554" s="1353"/>
      <c r="G554" s="1353"/>
      <c r="H554" s="1353"/>
      <c r="I554" s="1353"/>
      <c r="J554" s="819" t="s">
        <v>106</v>
      </c>
    </row>
    <row r="555" spans="1:10" ht="40.5" hidden="1" customHeight="1">
      <c r="A555" s="1014"/>
      <c r="B555" s="873" t="s">
        <v>175</v>
      </c>
      <c r="C555" s="1353"/>
      <c r="D555" s="1353"/>
      <c r="E555" s="1353"/>
      <c r="F555" s="1353"/>
      <c r="G555" s="1353"/>
      <c r="H555" s="1353"/>
      <c r="I555" s="1353"/>
      <c r="J555" s="819" t="e">
        <f>VLOOKUP(B555,'2-Presupuesto'!B:E,3,0)</f>
        <v>#N/A</v>
      </c>
    </row>
    <row r="556" spans="1:10" ht="24" hidden="1" customHeight="1" thickBot="1">
      <c r="A556" s="1014"/>
      <c r="B556" s="1372"/>
      <c r="C556" s="1373"/>
      <c r="D556" s="1373"/>
      <c r="E556" s="1373"/>
      <c r="F556" s="1373"/>
      <c r="G556" s="1373"/>
      <c r="H556" s="1373"/>
      <c r="I556" s="1374" t="s">
        <v>107</v>
      </c>
      <c r="J556" s="1375"/>
    </row>
    <row r="557" spans="1:10" ht="24" hidden="1" customHeight="1">
      <c r="A557" s="1014"/>
      <c r="B557" s="821" t="s">
        <v>108</v>
      </c>
      <c r="C557" s="822"/>
      <c r="D557" s="823" t="s">
        <v>109</v>
      </c>
      <c r="E557" s="823" t="s">
        <v>117</v>
      </c>
      <c r="F557" s="823" t="s">
        <v>118</v>
      </c>
      <c r="G557" s="823" t="s">
        <v>119</v>
      </c>
      <c r="H557" s="878" t="s">
        <v>113</v>
      </c>
      <c r="I557" s="1407"/>
      <c r="J557" s="1408"/>
    </row>
    <row r="558" spans="1:10" ht="24" hidden="1" customHeight="1">
      <c r="A558" s="1014"/>
      <c r="B558" s="972"/>
      <c r="C558" s="826"/>
      <c r="D558" s="826"/>
      <c r="E558" s="826"/>
      <c r="F558" s="826"/>
      <c r="G558" s="826"/>
      <c r="H558" s="1054"/>
      <c r="I558" s="1409"/>
      <c r="J558" s="1410"/>
    </row>
    <row r="559" spans="1:10" ht="24" hidden="1" customHeight="1">
      <c r="A559" s="1014"/>
      <c r="B559" s="972"/>
      <c r="C559" s="826"/>
      <c r="D559" s="826"/>
      <c r="E559" s="826"/>
      <c r="F559" s="826"/>
      <c r="G559" s="826"/>
      <c r="H559" s="879"/>
      <c r="I559" s="1409"/>
      <c r="J559" s="1410"/>
    </row>
    <row r="560" spans="1:10" ht="24" hidden="1" customHeight="1">
      <c r="A560" s="1014"/>
      <c r="B560" s="972"/>
      <c r="C560" s="862"/>
      <c r="D560" s="862"/>
      <c r="E560" s="862"/>
      <c r="F560" s="826"/>
      <c r="G560" s="862"/>
      <c r="H560" s="879"/>
      <c r="I560" s="1409"/>
      <c r="J560" s="1410"/>
    </row>
    <row r="561" spans="1:10" ht="24" hidden="1" customHeight="1">
      <c r="A561" s="1014"/>
      <c r="B561" s="972"/>
      <c r="C561" s="862"/>
      <c r="D561" s="862"/>
      <c r="E561" s="862"/>
      <c r="F561" s="826"/>
      <c r="G561" s="862"/>
      <c r="H561" s="880"/>
      <c r="I561" s="1409"/>
      <c r="J561" s="1410"/>
    </row>
    <row r="562" spans="1:10" ht="24" hidden="1" customHeight="1" thickBot="1">
      <c r="A562" s="1014"/>
      <c r="B562" s="851"/>
      <c r="C562" s="852"/>
      <c r="D562" s="852"/>
      <c r="E562" s="852"/>
      <c r="F562" s="852"/>
      <c r="G562" s="881" t="s">
        <v>113</v>
      </c>
      <c r="H562" s="882">
        <f>SUM(H558:H561)</f>
        <v>0</v>
      </c>
      <c r="I562" s="1411"/>
      <c r="J562" s="1412"/>
    </row>
    <row r="563" spans="1:10" ht="24" hidden="1" customHeight="1">
      <c r="A563" s="1014"/>
      <c r="B563" s="1364" t="s">
        <v>102</v>
      </c>
      <c r="C563" s="1366">
        <v>12</v>
      </c>
      <c r="D563" s="1368" t="s">
        <v>103</v>
      </c>
      <c r="E563" s="1368"/>
      <c r="F563" s="1368"/>
      <c r="G563" s="1368"/>
      <c r="H563" s="1368"/>
      <c r="I563" s="814" t="s">
        <v>104</v>
      </c>
      <c r="J563" s="815" t="s">
        <v>105</v>
      </c>
    </row>
    <row r="564" spans="1:10" ht="24" hidden="1" customHeight="1">
      <c r="A564" s="1014"/>
      <c r="B564" s="1365"/>
      <c r="C564" s="1367"/>
      <c r="D564" s="1369"/>
      <c r="E564" s="1369"/>
      <c r="F564" s="1369"/>
      <c r="G564" s="1369"/>
      <c r="H564" s="1369"/>
      <c r="I564" s="816" t="e">
        <f>+#REF!</f>
        <v>#REF!</v>
      </c>
      <c r="J564" s="817" t="e">
        <f>+#REF!</f>
        <v>#REF!</v>
      </c>
    </row>
    <row r="565" spans="1:10" ht="41.25" hidden="1" customHeight="1">
      <c r="A565" s="1014"/>
      <c r="B565" s="818" t="s">
        <v>41</v>
      </c>
      <c r="C565" s="1353" t="e">
        <f>VLOOKUP(B566,'2-Presupuesto'!B:I,2,0)</f>
        <v>#N/A</v>
      </c>
      <c r="D565" s="1353"/>
      <c r="E565" s="1353"/>
      <c r="F565" s="1353"/>
      <c r="G565" s="1353"/>
      <c r="H565" s="1353"/>
      <c r="I565" s="1353"/>
      <c r="J565" s="819" t="s">
        <v>106</v>
      </c>
    </row>
    <row r="566" spans="1:10" ht="40.5" hidden="1" customHeight="1">
      <c r="A566" s="1014"/>
      <c r="B566" s="873" t="s">
        <v>176</v>
      </c>
      <c r="C566" s="1353"/>
      <c r="D566" s="1353"/>
      <c r="E566" s="1353"/>
      <c r="F566" s="1353"/>
      <c r="G566" s="1353"/>
      <c r="H566" s="1353"/>
      <c r="I566" s="1353"/>
      <c r="J566" s="819" t="e">
        <f>VLOOKUP(B566,'2-Presupuesto'!B:E,3,0)</f>
        <v>#N/A</v>
      </c>
    </row>
    <row r="567" spans="1:10" ht="24" hidden="1" customHeight="1" thickBot="1">
      <c r="A567" s="1014"/>
      <c r="B567" s="1372"/>
      <c r="C567" s="1373"/>
      <c r="D567" s="1373"/>
      <c r="E567" s="1373"/>
      <c r="F567" s="1373"/>
      <c r="G567" s="1373"/>
      <c r="H567" s="1373"/>
      <c r="I567" s="1374" t="s">
        <v>107</v>
      </c>
      <c r="J567" s="1375"/>
    </row>
    <row r="568" spans="1:10" ht="24" hidden="1" customHeight="1">
      <c r="A568" s="1014"/>
      <c r="B568" s="821" t="s">
        <v>108</v>
      </c>
      <c r="C568" s="822"/>
      <c r="D568" s="823" t="s">
        <v>109</v>
      </c>
      <c r="E568" s="823" t="s">
        <v>117</v>
      </c>
      <c r="F568" s="823" t="s">
        <v>118</v>
      </c>
      <c r="G568" s="823" t="s">
        <v>136</v>
      </c>
      <c r="H568" s="878" t="s">
        <v>113</v>
      </c>
      <c r="I568" s="1407"/>
      <c r="J568" s="1408"/>
    </row>
    <row r="569" spans="1:10" ht="24" hidden="1" customHeight="1">
      <c r="A569" s="1014"/>
      <c r="B569" s="972"/>
      <c r="C569" s="826"/>
      <c r="D569" s="826"/>
      <c r="E569" s="826"/>
      <c r="F569" s="826"/>
      <c r="G569" s="826"/>
      <c r="H569" s="1054"/>
      <c r="I569" s="1409"/>
      <c r="J569" s="1410"/>
    </row>
    <row r="570" spans="1:10" ht="24" hidden="1" customHeight="1">
      <c r="A570" s="1014"/>
      <c r="B570" s="972"/>
      <c r="C570" s="826"/>
      <c r="D570" s="826"/>
      <c r="E570" s="826"/>
      <c r="F570" s="826"/>
      <c r="G570" s="826"/>
      <c r="H570" s="879"/>
      <c r="I570" s="1409"/>
      <c r="J570" s="1410"/>
    </row>
    <row r="571" spans="1:10" ht="24" hidden="1" customHeight="1">
      <c r="A571" s="1014"/>
      <c r="B571" s="972"/>
      <c r="C571" s="862"/>
      <c r="D571" s="862"/>
      <c r="E571" s="862"/>
      <c r="F571" s="826"/>
      <c r="G571" s="862"/>
      <c r="H571" s="879"/>
      <c r="I571" s="1409"/>
      <c r="J571" s="1410"/>
    </row>
    <row r="572" spans="1:10" ht="24" hidden="1" customHeight="1">
      <c r="A572" s="1014"/>
      <c r="B572" s="972"/>
      <c r="C572" s="862"/>
      <c r="D572" s="862"/>
      <c r="E572" s="862"/>
      <c r="F572" s="826"/>
      <c r="G572" s="862"/>
      <c r="H572" s="880"/>
      <c r="I572" s="1409"/>
      <c r="J572" s="1410"/>
    </row>
    <row r="573" spans="1:10" ht="24" hidden="1" customHeight="1" thickBot="1">
      <c r="A573" s="1014"/>
      <c r="B573" s="851"/>
      <c r="C573" s="852"/>
      <c r="D573" s="852"/>
      <c r="E573" s="852"/>
      <c r="F573" s="852"/>
      <c r="G573" s="881" t="s">
        <v>113</v>
      </c>
      <c r="H573" s="882">
        <f>SUM(H569:H572)</f>
        <v>0</v>
      </c>
      <c r="I573" s="1411"/>
      <c r="J573" s="1412"/>
    </row>
    <row r="574" spans="1:10" ht="24" hidden="1" customHeight="1">
      <c r="A574" s="1014"/>
      <c r="B574" s="1364" t="s">
        <v>102</v>
      </c>
      <c r="C574" s="1366">
        <v>12</v>
      </c>
      <c r="D574" s="1368" t="s">
        <v>103</v>
      </c>
      <c r="E574" s="1368"/>
      <c r="F574" s="1368"/>
      <c r="G574" s="1368"/>
      <c r="H574" s="1368"/>
      <c r="I574" s="814" t="s">
        <v>104</v>
      </c>
      <c r="J574" s="815" t="s">
        <v>105</v>
      </c>
    </row>
    <row r="575" spans="1:10" ht="24" hidden="1" customHeight="1">
      <c r="A575" s="1014"/>
      <c r="B575" s="1365"/>
      <c r="C575" s="1367"/>
      <c r="D575" s="1369"/>
      <c r="E575" s="1369"/>
      <c r="F575" s="1369"/>
      <c r="G575" s="1369"/>
      <c r="H575" s="1369"/>
      <c r="I575" s="816" t="e">
        <f>+#REF!</f>
        <v>#REF!</v>
      </c>
      <c r="J575" s="817" t="e">
        <f>+#REF!</f>
        <v>#REF!</v>
      </c>
    </row>
    <row r="576" spans="1:10" ht="41.25" hidden="1" customHeight="1">
      <c r="A576" s="1014"/>
      <c r="B576" s="818" t="s">
        <v>41</v>
      </c>
      <c r="C576" s="1353" t="e">
        <f>VLOOKUP(B577,'2-Presupuesto'!B:I,2,0)</f>
        <v>#N/A</v>
      </c>
      <c r="D576" s="1353"/>
      <c r="E576" s="1353"/>
      <c r="F576" s="1353"/>
      <c r="G576" s="1353"/>
      <c r="H576" s="1353"/>
      <c r="I576" s="1353"/>
      <c r="J576" s="819" t="s">
        <v>106</v>
      </c>
    </row>
    <row r="577" spans="1:10" ht="40.5" hidden="1" customHeight="1">
      <c r="A577" s="1014"/>
      <c r="B577" s="873" t="s">
        <v>177</v>
      </c>
      <c r="C577" s="1353"/>
      <c r="D577" s="1353"/>
      <c r="E577" s="1353"/>
      <c r="F577" s="1353"/>
      <c r="G577" s="1353"/>
      <c r="H577" s="1353"/>
      <c r="I577" s="1353"/>
      <c r="J577" s="819" t="e">
        <f>VLOOKUP(B577,'2-Presupuesto'!B:E,3,0)</f>
        <v>#N/A</v>
      </c>
    </row>
    <row r="578" spans="1:10" ht="24" hidden="1" customHeight="1" thickBot="1">
      <c r="A578" s="1014"/>
      <c r="B578" s="1372"/>
      <c r="C578" s="1373"/>
      <c r="D578" s="1373"/>
      <c r="E578" s="1373"/>
      <c r="F578" s="1373"/>
      <c r="G578" s="1373"/>
      <c r="H578" s="1373"/>
      <c r="I578" s="1374" t="s">
        <v>107</v>
      </c>
      <c r="J578" s="1375"/>
    </row>
    <row r="579" spans="1:10" ht="24" hidden="1" customHeight="1">
      <c r="A579" s="1014"/>
      <c r="B579" s="821" t="s">
        <v>108</v>
      </c>
      <c r="C579" s="822"/>
      <c r="D579" s="823" t="s">
        <v>109</v>
      </c>
      <c r="E579" s="823" t="s">
        <v>117</v>
      </c>
      <c r="F579" s="823" t="s">
        <v>118</v>
      </c>
      <c r="G579" s="823" t="s">
        <v>136</v>
      </c>
      <c r="H579" s="878" t="s">
        <v>113</v>
      </c>
      <c r="I579" s="1407"/>
      <c r="J579" s="1408"/>
    </row>
    <row r="580" spans="1:10" ht="24" hidden="1" customHeight="1">
      <c r="A580" s="1014"/>
      <c r="B580" s="972">
        <v>0</v>
      </c>
      <c r="C580" s="826"/>
      <c r="D580" s="826"/>
      <c r="E580" s="826"/>
      <c r="F580" s="826"/>
      <c r="G580" s="826"/>
      <c r="H580" s="1054"/>
      <c r="I580" s="1409"/>
      <c r="J580" s="1410"/>
    </row>
    <row r="581" spans="1:10" ht="24" hidden="1" customHeight="1">
      <c r="A581" s="1014"/>
      <c r="B581" s="972"/>
      <c r="C581" s="826"/>
      <c r="D581" s="826"/>
      <c r="E581" s="826"/>
      <c r="F581" s="826"/>
      <c r="G581" s="826"/>
      <c r="H581" s="879"/>
      <c r="I581" s="1409"/>
      <c r="J581" s="1410"/>
    </row>
    <row r="582" spans="1:10" ht="24" hidden="1" customHeight="1">
      <c r="A582" s="1014"/>
      <c r="B582" s="972"/>
      <c r="C582" s="862"/>
      <c r="D582" s="862"/>
      <c r="E582" s="862"/>
      <c r="F582" s="826"/>
      <c r="G582" s="862"/>
      <c r="H582" s="879"/>
      <c r="I582" s="1409"/>
      <c r="J582" s="1410"/>
    </row>
    <row r="583" spans="1:10" ht="24" hidden="1" customHeight="1">
      <c r="A583" s="1014"/>
      <c r="B583" s="972"/>
      <c r="C583" s="862"/>
      <c r="D583" s="862"/>
      <c r="E583" s="862"/>
      <c r="F583" s="826"/>
      <c r="G583" s="862"/>
      <c r="H583" s="880"/>
      <c r="I583" s="1409"/>
      <c r="J583" s="1410"/>
    </row>
    <row r="584" spans="1:10" ht="24" hidden="1" customHeight="1" thickBot="1">
      <c r="A584" s="1014"/>
      <c r="B584" s="851"/>
      <c r="C584" s="852"/>
      <c r="D584" s="852"/>
      <c r="E584" s="852"/>
      <c r="F584" s="852"/>
      <c r="G584" s="881" t="s">
        <v>113</v>
      </c>
      <c r="H584" s="882">
        <f>SUM(H580:H583)</f>
        <v>0</v>
      </c>
      <c r="I584" s="1411"/>
      <c r="J584" s="1412"/>
    </row>
    <row r="585" spans="1:10" ht="24" hidden="1" customHeight="1" thickBot="1">
      <c r="A585" s="1014"/>
      <c r="B585" s="834"/>
      <c r="C585" s="803"/>
      <c r="D585" s="803"/>
      <c r="E585" s="803"/>
      <c r="F585" s="803"/>
      <c r="G585" s="804"/>
      <c r="H585" s="805"/>
      <c r="I585" s="803"/>
      <c r="J585" s="803"/>
    </row>
    <row r="586" spans="1:10" ht="24" hidden="1" customHeight="1">
      <c r="A586" s="1014"/>
      <c r="B586" s="1364" t="s">
        <v>102</v>
      </c>
      <c r="C586" s="1366">
        <v>12</v>
      </c>
      <c r="D586" s="1368" t="s">
        <v>103</v>
      </c>
      <c r="E586" s="1368"/>
      <c r="F586" s="1368"/>
      <c r="G586" s="1368"/>
      <c r="H586" s="1368"/>
      <c r="I586" s="814" t="s">
        <v>104</v>
      </c>
      <c r="J586" s="815" t="s">
        <v>105</v>
      </c>
    </row>
    <row r="587" spans="1:10" ht="24" hidden="1" customHeight="1">
      <c r="A587" s="1014"/>
      <c r="B587" s="1365"/>
      <c r="C587" s="1367"/>
      <c r="D587" s="1369"/>
      <c r="E587" s="1369"/>
      <c r="F587" s="1369"/>
      <c r="G587" s="1369"/>
      <c r="H587" s="1369"/>
      <c r="I587" s="816" t="e">
        <f>+#REF!</f>
        <v>#REF!</v>
      </c>
      <c r="J587" s="817" t="e">
        <f>+#REF!</f>
        <v>#REF!</v>
      </c>
    </row>
    <row r="588" spans="1:10" ht="41.25" hidden="1" customHeight="1">
      <c r="A588" s="1014"/>
      <c r="B588" s="818" t="s">
        <v>41</v>
      </c>
      <c r="C588" s="1353" t="e">
        <f>VLOOKUP(B589,'2-Presupuesto'!B:I,2,0)</f>
        <v>#N/A</v>
      </c>
      <c r="D588" s="1353"/>
      <c r="E588" s="1353"/>
      <c r="F588" s="1353"/>
      <c r="G588" s="1353"/>
      <c r="H588" s="1353"/>
      <c r="I588" s="1353"/>
      <c r="J588" s="819" t="s">
        <v>106</v>
      </c>
    </row>
    <row r="589" spans="1:10" ht="40.5" hidden="1" customHeight="1">
      <c r="A589" s="1014"/>
      <c r="B589" s="789" t="s">
        <v>178</v>
      </c>
      <c r="C589" s="1353"/>
      <c r="D589" s="1353"/>
      <c r="E589" s="1353"/>
      <c r="F589" s="1353"/>
      <c r="G589" s="1353"/>
      <c r="H589" s="1353"/>
      <c r="I589" s="1353"/>
      <c r="J589" s="819" t="e">
        <f>VLOOKUP(B589,'2-Presupuesto'!B:E,3,0)</f>
        <v>#N/A</v>
      </c>
    </row>
    <row r="590" spans="1:10" ht="24" hidden="1" customHeight="1" thickBot="1">
      <c r="A590" s="1014"/>
      <c r="B590" s="1372"/>
      <c r="C590" s="1373"/>
      <c r="D590" s="1373"/>
      <c r="E590" s="1373"/>
      <c r="F590" s="1373"/>
      <c r="G590" s="1373"/>
      <c r="H590" s="1373"/>
      <c r="I590" s="1374" t="s">
        <v>107</v>
      </c>
      <c r="J590" s="1375"/>
    </row>
    <row r="591" spans="1:10" ht="24" hidden="1" customHeight="1">
      <c r="A591" s="1014"/>
      <c r="B591" s="821" t="s">
        <v>108</v>
      </c>
      <c r="C591" s="822"/>
      <c r="D591" s="823" t="s">
        <v>109</v>
      </c>
      <c r="E591" s="823" t="s">
        <v>117</v>
      </c>
      <c r="F591" s="823" t="s">
        <v>118</v>
      </c>
      <c r="G591" s="823" t="s">
        <v>136</v>
      </c>
      <c r="H591" s="878" t="s">
        <v>113</v>
      </c>
      <c r="I591" s="1407"/>
      <c r="J591" s="1408"/>
    </row>
    <row r="592" spans="1:10" ht="24" hidden="1" customHeight="1">
      <c r="A592" s="1014"/>
      <c r="B592" s="972">
        <v>0</v>
      </c>
      <c r="C592" s="826"/>
      <c r="D592" s="826"/>
      <c r="E592" s="826"/>
      <c r="F592" s="826"/>
      <c r="G592" s="826"/>
      <c r="H592" s="1054"/>
      <c r="I592" s="1409"/>
      <c r="J592" s="1410"/>
    </row>
    <row r="593" spans="1:10" ht="24" hidden="1" customHeight="1">
      <c r="A593" s="1014"/>
      <c r="B593" s="972"/>
      <c r="C593" s="826"/>
      <c r="D593" s="826"/>
      <c r="E593" s="826"/>
      <c r="F593" s="826"/>
      <c r="G593" s="826"/>
      <c r="H593" s="879"/>
      <c r="I593" s="1409"/>
      <c r="J593" s="1410"/>
    </row>
    <row r="594" spans="1:10" ht="24" hidden="1" customHeight="1">
      <c r="A594" s="1014"/>
      <c r="B594" s="972"/>
      <c r="C594" s="862"/>
      <c r="D594" s="862"/>
      <c r="E594" s="862"/>
      <c r="F594" s="826"/>
      <c r="G594" s="862"/>
      <c r="H594" s="879"/>
      <c r="I594" s="1409"/>
      <c r="J594" s="1410"/>
    </row>
    <row r="595" spans="1:10" ht="24" hidden="1" customHeight="1">
      <c r="A595" s="1014"/>
      <c r="B595" s="972"/>
      <c r="C595" s="862"/>
      <c r="D595" s="862"/>
      <c r="E595" s="862"/>
      <c r="F595" s="826"/>
      <c r="G595" s="862"/>
      <c r="H595" s="880"/>
      <c r="I595" s="1409"/>
      <c r="J595" s="1410"/>
    </row>
    <row r="596" spans="1:10" ht="24" hidden="1" customHeight="1" thickBot="1">
      <c r="A596" s="1014"/>
      <c r="B596" s="851"/>
      <c r="C596" s="852"/>
      <c r="D596" s="852"/>
      <c r="E596" s="852"/>
      <c r="F596" s="852"/>
      <c r="G596" s="881" t="s">
        <v>113</v>
      </c>
      <c r="H596" s="882">
        <f>SUM(H592:H595)</f>
        <v>0</v>
      </c>
      <c r="I596" s="1411"/>
      <c r="J596" s="1412"/>
    </row>
    <row r="597" spans="1:10" ht="24" hidden="1" customHeight="1">
      <c r="A597" s="1014"/>
      <c r="B597" s="1364" t="s">
        <v>102</v>
      </c>
      <c r="C597" s="1366">
        <v>12</v>
      </c>
      <c r="D597" s="1368" t="s">
        <v>103</v>
      </c>
      <c r="E597" s="1368"/>
      <c r="F597" s="1368"/>
      <c r="G597" s="1368"/>
      <c r="H597" s="1368"/>
      <c r="I597" s="814" t="s">
        <v>104</v>
      </c>
      <c r="J597" s="815" t="s">
        <v>105</v>
      </c>
    </row>
    <row r="598" spans="1:10" ht="24" hidden="1" customHeight="1">
      <c r="A598" s="1014"/>
      <c r="B598" s="1365"/>
      <c r="C598" s="1367"/>
      <c r="D598" s="1369"/>
      <c r="E598" s="1369"/>
      <c r="F598" s="1369"/>
      <c r="G598" s="1369"/>
      <c r="H598" s="1369"/>
      <c r="I598" s="816" t="e">
        <f>+#REF!</f>
        <v>#REF!</v>
      </c>
      <c r="J598" s="817" t="e">
        <f>+#REF!</f>
        <v>#REF!</v>
      </c>
    </row>
    <row r="599" spans="1:10" ht="41.25" hidden="1" customHeight="1">
      <c r="A599" s="1014"/>
      <c r="B599" s="818" t="s">
        <v>41</v>
      </c>
      <c r="C599" s="1353" t="e">
        <f>VLOOKUP(B600,'2-Presupuesto'!B:I,2,0)</f>
        <v>#N/A</v>
      </c>
      <c r="D599" s="1353"/>
      <c r="E599" s="1353"/>
      <c r="F599" s="1353"/>
      <c r="G599" s="1353"/>
      <c r="H599" s="1353"/>
      <c r="I599" s="1353"/>
      <c r="J599" s="819" t="s">
        <v>106</v>
      </c>
    </row>
    <row r="600" spans="1:10" ht="40.5" hidden="1" customHeight="1">
      <c r="A600" s="1014"/>
      <c r="B600" s="789" t="s">
        <v>179</v>
      </c>
      <c r="C600" s="1353"/>
      <c r="D600" s="1353"/>
      <c r="E600" s="1353"/>
      <c r="F600" s="1353"/>
      <c r="G600" s="1353"/>
      <c r="H600" s="1353"/>
      <c r="I600" s="1353"/>
      <c r="J600" s="819" t="e">
        <f>VLOOKUP(B600,'2-Presupuesto'!B:E,3,0)</f>
        <v>#N/A</v>
      </c>
    </row>
    <row r="601" spans="1:10" ht="24" hidden="1" customHeight="1" thickBot="1">
      <c r="A601" s="1014"/>
      <c r="B601" s="1372"/>
      <c r="C601" s="1373"/>
      <c r="D601" s="1373"/>
      <c r="E601" s="1373"/>
      <c r="F601" s="1373"/>
      <c r="G601" s="1373"/>
      <c r="H601" s="1373"/>
      <c r="I601" s="1374" t="s">
        <v>107</v>
      </c>
      <c r="J601" s="1375"/>
    </row>
    <row r="602" spans="1:10" ht="24" hidden="1" customHeight="1">
      <c r="A602" s="1014"/>
      <c r="B602" s="821" t="s">
        <v>108</v>
      </c>
      <c r="C602" s="822"/>
      <c r="D602" s="823" t="s">
        <v>109</v>
      </c>
      <c r="E602" s="823" t="s">
        <v>117</v>
      </c>
      <c r="F602" s="823" t="s">
        <v>118</v>
      </c>
      <c r="G602" s="823" t="s">
        <v>136</v>
      </c>
      <c r="H602" s="878" t="s">
        <v>113</v>
      </c>
      <c r="I602" s="1407"/>
      <c r="J602" s="1408"/>
    </row>
    <row r="603" spans="1:10" ht="24" hidden="1" customHeight="1">
      <c r="A603" s="1014"/>
      <c r="B603" s="972" t="s">
        <v>180</v>
      </c>
      <c r="C603" s="826"/>
      <c r="D603" s="826"/>
      <c r="E603" s="826"/>
      <c r="F603" s="826"/>
      <c r="G603" s="826"/>
      <c r="H603" s="1054">
        <f>D603</f>
        <v>0</v>
      </c>
      <c r="I603" s="1409"/>
      <c r="J603" s="1410"/>
    </row>
    <row r="604" spans="1:10" ht="24" hidden="1" customHeight="1">
      <c r="A604" s="1014"/>
      <c r="B604" s="972"/>
      <c r="C604" s="826"/>
      <c r="D604" s="826"/>
      <c r="E604" s="826"/>
      <c r="F604" s="826"/>
      <c r="G604" s="826"/>
      <c r="H604" s="879"/>
      <c r="I604" s="1409"/>
      <c r="J604" s="1410"/>
    </row>
    <row r="605" spans="1:10" ht="24" hidden="1" customHeight="1">
      <c r="A605" s="1014"/>
      <c r="B605" s="972"/>
      <c r="C605" s="862"/>
      <c r="D605" s="862"/>
      <c r="E605" s="862"/>
      <c r="F605" s="826"/>
      <c r="G605" s="862"/>
      <c r="H605" s="879"/>
      <c r="I605" s="1409"/>
      <c r="J605" s="1410"/>
    </row>
    <row r="606" spans="1:10" ht="24" hidden="1" customHeight="1">
      <c r="A606" s="1014"/>
      <c r="B606" s="972"/>
      <c r="C606" s="862"/>
      <c r="D606" s="862"/>
      <c r="E606" s="862"/>
      <c r="F606" s="826"/>
      <c r="G606" s="862"/>
      <c r="H606" s="879"/>
      <c r="I606" s="1409"/>
      <c r="J606" s="1410"/>
    </row>
    <row r="607" spans="1:10" ht="24" hidden="1" customHeight="1">
      <c r="A607" s="1014"/>
      <c r="B607" s="972"/>
      <c r="C607" s="862"/>
      <c r="D607" s="862"/>
      <c r="E607" s="862"/>
      <c r="F607" s="826"/>
      <c r="G607" s="862"/>
      <c r="H607" s="879"/>
      <c r="I607" s="1409"/>
      <c r="J607" s="1410"/>
    </row>
    <row r="608" spans="1:10" ht="24" hidden="1" customHeight="1">
      <c r="A608" s="1014"/>
      <c r="B608" s="972"/>
      <c r="C608" s="862"/>
      <c r="D608" s="862"/>
      <c r="E608" s="862"/>
      <c r="F608" s="826"/>
      <c r="G608" s="862"/>
      <c r="H608" s="880"/>
      <c r="I608" s="1409"/>
      <c r="J608" s="1410"/>
    </row>
    <row r="609" spans="1:10" ht="24" hidden="1" customHeight="1" thickBot="1">
      <c r="A609" s="1014"/>
      <c r="B609" s="851"/>
      <c r="C609" s="852"/>
      <c r="D609" s="852"/>
      <c r="E609" s="852"/>
      <c r="F609" s="852"/>
      <c r="G609" s="881" t="s">
        <v>113</v>
      </c>
      <c r="H609" s="882">
        <f>SUM(H603:H608)</f>
        <v>0</v>
      </c>
      <c r="I609" s="1411"/>
      <c r="J609" s="1412"/>
    </row>
    <row r="610" spans="1:10" ht="24" hidden="1" customHeight="1">
      <c r="A610" s="1014"/>
      <c r="B610" s="1364" t="s">
        <v>102</v>
      </c>
      <c r="C610" s="1366">
        <v>12</v>
      </c>
      <c r="D610" s="1368" t="s">
        <v>103</v>
      </c>
      <c r="E610" s="1368"/>
      <c r="F610" s="1368"/>
      <c r="G610" s="1368"/>
      <c r="H610" s="1368"/>
      <c r="I610" s="814" t="s">
        <v>104</v>
      </c>
      <c r="J610" s="815" t="s">
        <v>105</v>
      </c>
    </row>
    <row r="611" spans="1:10" ht="24" hidden="1" customHeight="1">
      <c r="A611" s="1014"/>
      <c r="B611" s="1365"/>
      <c r="C611" s="1367"/>
      <c r="D611" s="1369"/>
      <c r="E611" s="1369"/>
      <c r="F611" s="1369"/>
      <c r="G611" s="1369"/>
      <c r="H611" s="1369"/>
      <c r="I611" s="816" t="e">
        <f>+#REF!</f>
        <v>#REF!</v>
      </c>
      <c r="J611" s="817" t="e">
        <f>+#REF!</f>
        <v>#REF!</v>
      </c>
    </row>
    <row r="612" spans="1:10" ht="41.25" hidden="1" customHeight="1">
      <c r="A612" s="1014"/>
      <c r="B612" s="818" t="s">
        <v>41</v>
      </c>
      <c r="C612" s="1353" t="e">
        <f>VLOOKUP(B613,'2-Presupuesto'!B:I,2,0)</f>
        <v>#N/A</v>
      </c>
      <c r="D612" s="1353"/>
      <c r="E612" s="1353"/>
      <c r="F612" s="1353"/>
      <c r="G612" s="1353"/>
      <c r="H612" s="1353"/>
      <c r="I612" s="1353"/>
      <c r="J612" s="819" t="s">
        <v>106</v>
      </c>
    </row>
    <row r="613" spans="1:10" ht="40.5" hidden="1" customHeight="1">
      <c r="A613" s="1014"/>
      <c r="B613" s="789" t="s">
        <v>181</v>
      </c>
      <c r="C613" s="1353"/>
      <c r="D613" s="1353"/>
      <c r="E613" s="1353"/>
      <c r="F613" s="1353"/>
      <c r="G613" s="1353"/>
      <c r="H613" s="1353"/>
      <c r="I613" s="1353"/>
      <c r="J613" s="819" t="e">
        <f>VLOOKUP(B613,'2-Presupuesto'!B:E,3,0)</f>
        <v>#N/A</v>
      </c>
    </row>
    <row r="614" spans="1:10" ht="24" hidden="1" customHeight="1" thickBot="1">
      <c r="A614" s="1014"/>
      <c r="B614" s="1372"/>
      <c r="C614" s="1373"/>
      <c r="D614" s="1373"/>
      <c r="E614" s="1373"/>
      <c r="F614" s="1373"/>
      <c r="G614" s="1373"/>
      <c r="H614" s="1373"/>
      <c r="I614" s="1374" t="s">
        <v>107</v>
      </c>
      <c r="J614" s="1375"/>
    </row>
    <row r="615" spans="1:10" ht="24" hidden="1" customHeight="1">
      <c r="A615" s="1014"/>
      <c r="B615" s="821" t="s">
        <v>108</v>
      </c>
      <c r="C615" s="822"/>
      <c r="D615" s="823" t="s">
        <v>109</v>
      </c>
      <c r="E615" s="823" t="s">
        <v>117</v>
      </c>
      <c r="F615" s="823" t="s">
        <v>118</v>
      </c>
      <c r="G615" s="823" t="s">
        <v>136</v>
      </c>
      <c r="H615" s="878" t="s">
        <v>113</v>
      </c>
      <c r="I615" s="1407"/>
      <c r="J615" s="1408"/>
    </row>
    <row r="616" spans="1:10" ht="24" hidden="1" customHeight="1">
      <c r="A616" s="1014"/>
      <c r="B616" s="972"/>
      <c r="C616" s="826"/>
      <c r="D616" s="826"/>
      <c r="E616" s="826"/>
      <c r="F616" s="826"/>
      <c r="G616" s="826"/>
      <c r="H616" s="1054"/>
      <c r="I616" s="1409"/>
      <c r="J616" s="1410"/>
    </row>
    <row r="617" spans="1:10" ht="24" hidden="1" customHeight="1">
      <c r="A617" s="1014"/>
      <c r="B617" s="972"/>
      <c r="C617" s="826"/>
      <c r="D617" s="826"/>
      <c r="E617" s="826"/>
      <c r="F617" s="826"/>
      <c r="G617" s="826"/>
      <c r="H617" s="879"/>
      <c r="I617" s="1409"/>
      <c r="J617" s="1410"/>
    </row>
    <row r="618" spans="1:10" ht="24" hidden="1" customHeight="1">
      <c r="A618" s="1014"/>
      <c r="B618" s="972"/>
      <c r="C618" s="862"/>
      <c r="D618" s="862"/>
      <c r="E618" s="862"/>
      <c r="F618" s="826"/>
      <c r="G618" s="862"/>
      <c r="H618" s="879"/>
      <c r="I618" s="1409"/>
      <c r="J618" s="1410"/>
    </row>
    <row r="619" spans="1:10" ht="24" hidden="1" customHeight="1">
      <c r="A619" s="1014"/>
      <c r="B619" s="972"/>
      <c r="C619" s="862"/>
      <c r="D619" s="862"/>
      <c r="E619" s="862"/>
      <c r="F619" s="826"/>
      <c r="G619" s="862"/>
      <c r="H619" s="880"/>
      <c r="I619" s="1409"/>
      <c r="J619" s="1410"/>
    </row>
    <row r="620" spans="1:10" ht="24" hidden="1" customHeight="1" thickBot="1">
      <c r="A620" s="1014"/>
      <c r="B620" s="851"/>
      <c r="C620" s="852"/>
      <c r="D620" s="852"/>
      <c r="E620" s="852"/>
      <c r="F620" s="852"/>
      <c r="G620" s="881" t="s">
        <v>113</v>
      </c>
      <c r="H620" s="882">
        <f>SUM(H616:H619)</f>
        <v>0</v>
      </c>
      <c r="I620" s="1411"/>
      <c r="J620" s="1412"/>
    </row>
    <row r="621" spans="1:10" ht="24" hidden="1" customHeight="1" thickBot="1">
      <c r="A621" s="1014"/>
      <c r="B621" s="834"/>
      <c r="C621" s="803"/>
      <c r="D621" s="803"/>
      <c r="E621" s="803"/>
      <c r="F621" s="803"/>
      <c r="G621" s="804"/>
      <c r="H621" s="1156"/>
      <c r="I621" s="1157"/>
      <c r="J621" s="1157"/>
    </row>
    <row r="622" spans="1:10" ht="24" hidden="1" customHeight="1">
      <c r="A622" s="1014"/>
      <c r="B622" s="1364" t="s">
        <v>102</v>
      </c>
      <c r="C622" s="1366">
        <v>12</v>
      </c>
      <c r="D622" s="1368" t="s">
        <v>103</v>
      </c>
      <c r="E622" s="1368"/>
      <c r="F622" s="1368"/>
      <c r="G622" s="1368"/>
      <c r="H622" s="1368"/>
      <c r="I622" s="814" t="s">
        <v>104</v>
      </c>
      <c r="J622" s="815" t="s">
        <v>105</v>
      </c>
    </row>
    <row r="623" spans="1:10" ht="24" hidden="1" customHeight="1">
      <c r="A623" s="1014"/>
      <c r="B623" s="1365"/>
      <c r="C623" s="1367"/>
      <c r="D623" s="1369"/>
      <c r="E623" s="1369"/>
      <c r="F623" s="1369"/>
      <c r="G623" s="1369"/>
      <c r="H623" s="1369"/>
      <c r="I623" s="816" t="e">
        <f>+#REF!</f>
        <v>#REF!</v>
      </c>
      <c r="J623" s="817" t="e">
        <f>+#REF!</f>
        <v>#REF!</v>
      </c>
    </row>
    <row r="624" spans="1:10" ht="24" hidden="1" customHeight="1">
      <c r="A624" s="1014"/>
      <c r="B624" s="818" t="s">
        <v>41</v>
      </c>
      <c r="C624" s="1353" t="e">
        <f>VLOOKUP(B625,'2-Presupuesto'!B:I,2,0)</f>
        <v>#N/A</v>
      </c>
      <c r="D624" s="1353"/>
      <c r="E624" s="1353"/>
      <c r="F624" s="1353"/>
      <c r="G624" s="1353"/>
      <c r="H624" s="1353"/>
      <c r="I624" s="1353"/>
      <c r="J624" s="819" t="s">
        <v>106</v>
      </c>
    </row>
    <row r="625" spans="1:10" ht="51" hidden="1" customHeight="1">
      <c r="A625" s="1014"/>
      <c r="B625" s="789">
        <v>3.25</v>
      </c>
      <c r="C625" s="1353"/>
      <c r="D625" s="1353"/>
      <c r="E625" s="1353"/>
      <c r="F625" s="1353"/>
      <c r="G625" s="1353"/>
      <c r="H625" s="1353"/>
      <c r="I625" s="1353"/>
      <c r="J625" s="819" t="e">
        <f>VLOOKUP(B625,'2-Presupuesto'!B:E,3,0)</f>
        <v>#N/A</v>
      </c>
    </row>
    <row r="626" spans="1:10" ht="24" hidden="1" customHeight="1" thickBot="1">
      <c r="A626" s="1014"/>
      <c r="B626" s="1372"/>
      <c r="C626" s="1373"/>
      <c r="D626" s="1373"/>
      <c r="E626" s="1373"/>
      <c r="F626" s="1373"/>
      <c r="G626" s="1373"/>
      <c r="H626" s="1373"/>
      <c r="I626" s="1374" t="s">
        <v>107</v>
      </c>
      <c r="J626" s="1375"/>
    </row>
    <row r="627" spans="1:10" ht="24" hidden="1" customHeight="1">
      <c r="A627" s="1014"/>
      <c r="B627" s="821" t="s">
        <v>108</v>
      </c>
      <c r="C627" s="822"/>
      <c r="D627" s="823" t="s">
        <v>109</v>
      </c>
      <c r="E627" s="823" t="s">
        <v>117</v>
      </c>
      <c r="F627" s="823" t="s">
        <v>118</v>
      </c>
      <c r="G627" s="823" t="s">
        <v>136</v>
      </c>
      <c r="H627" s="878" t="s">
        <v>113</v>
      </c>
      <c r="I627" s="1407"/>
      <c r="J627" s="1408"/>
    </row>
    <row r="628" spans="1:10" ht="24" hidden="1" customHeight="1">
      <c r="A628" s="1014"/>
      <c r="B628" s="972"/>
      <c r="C628" s="826"/>
      <c r="D628" s="826"/>
      <c r="E628" s="826"/>
      <c r="F628" s="826"/>
      <c r="G628" s="826"/>
      <c r="H628" s="1054"/>
      <c r="I628" s="1409"/>
      <c r="J628" s="1410"/>
    </row>
    <row r="629" spans="1:10" ht="24" hidden="1" customHeight="1">
      <c r="A629" s="1014"/>
      <c r="B629" s="972"/>
      <c r="C629" s="826"/>
      <c r="D629" s="826"/>
      <c r="E629" s="826"/>
      <c r="F629" s="826"/>
      <c r="G629" s="826"/>
      <c r="H629" s="879"/>
      <c r="I629" s="1409"/>
      <c r="J629" s="1410"/>
    </row>
    <row r="630" spans="1:10" ht="24" hidden="1" customHeight="1">
      <c r="A630" s="1014"/>
      <c r="B630" s="972"/>
      <c r="C630" s="862"/>
      <c r="D630" s="862"/>
      <c r="E630" s="862"/>
      <c r="F630" s="826"/>
      <c r="G630" s="862"/>
      <c r="H630" s="879"/>
      <c r="I630" s="1409"/>
      <c r="J630" s="1410"/>
    </row>
    <row r="631" spans="1:10" ht="24" hidden="1" customHeight="1">
      <c r="A631" s="1014"/>
      <c r="B631" s="972"/>
      <c r="C631" s="862"/>
      <c r="D631" s="862"/>
      <c r="E631" s="862"/>
      <c r="F631" s="826"/>
      <c r="G631" s="862"/>
      <c r="H631" s="880"/>
      <c r="I631" s="1409"/>
      <c r="J631" s="1410"/>
    </row>
    <row r="632" spans="1:10" ht="24" hidden="1" customHeight="1" thickBot="1">
      <c r="A632" s="1014"/>
      <c r="B632" s="851"/>
      <c r="C632" s="852"/>
      <c r="D632" s="852"/>
      <c r="E632" s="852"/>
      <c r="F632" s="852"/>
      <c r="G632" s="881" t="s">
        <v>113</v>
      </c>
      <c r="H632" s="882">
        <f>SUM(H628:H631)</f>
        <v>0</v>
      </c>
      <c r="I632" s="1411"/>
      <c r="J632" s="1412"/>
    </row>
    <row r="633" spans="1:10" ht="24" hidden="1" customHeight="1">
      <c r="A633" s="1014"/>
      <c r="B633" s="1450" t="s">
        <v>182</v>
      </c>
      <c r="C633" s="1450"/>
      <c r="D633" s="1450"/>
      <c r="E633" s="1450"/>
      <c r="F633" s="1450"/>
      <c r="G633" s="1450"/>
      <c r="H633" s="1450"/>
      <c r="I633" s="1450"/>
      <c r="J633" s="1450"/>
    </row>
    <row r="634" spans="1:10" ht="24" hidden="1" customHeight="1" thickBot="1">
      <c r="A634" s="1014"/>
      <c r="B634" s="834"/>
      <c r="C634" s="803"/>
      <c r="D634" s="803"/>
      <c r="E634" s="803"/>
      <c r="F634" s="803"/>
      <c r="G634" s="804"/>
      <c r="H634" s="805"/>
      <c r="I634" s="803"/>
      <c r="J634" s="803"/>
    </row>
    <row r="635" spans="1:10" ht="24" hidden="1" customHeight="1">
      <c r="A635" s="1014"/>
      <c r="B635" s="1364" t="s">
        <v>102</v>
      </c>
      <c r="C635" s="1366">
        <v>12</v>
      </c>
      <c r="D635" s="1368" t="s">
        <v>103</v>
      </c>
      <c r="E635" s="1368"/>
      <c r="F635" s="1368"/>
      <c r="G635" s="1368"/>
      <c r="H635" s="1368"/>
      <c r="I635" s="814" t="s">
        <v>104</v>
      </c>
      <c r="J635" s="815" t="s">
        <v>105</v>
      </c>
    </row>
    <row r="636" spans="1:10" ht="24" hidden="1" customHeight="1">
      <c r="A636" s="1014"/>
      <c r="B636" s="1365"/>
      <c r="C636" s="1367"/>
      <c r="D636" s="1369"/>
      <c r="E636" s="1369"/>
      <c r="F636" s="1369"/>
      <c r="G636" s="1369"/>
      <c r="H636" s="1369"/>
      <c r="I636" s="816" t="e">
        <f>+#REF!</f>
        <v>#REF!</v>
      </c>
      <c r="J636" s="817" t="e">
        <f>+#REF!</f>
        <v>#REF!</v>
      </c>
    </row>
    <row r="637" spans="1:10" ht="24" hidden="1" customHeight="1">
      <c r="A637" s="1014"/>
      <c r="B637" s="818" t="s">
        <v>41</v>
      </c>
      <c r="C637" s="1353" t="e">
        <f>VLOOKUP(B638,'2-Presupuesto'!B:I,2,0)</f>
        <v>#N/A</v>
      </c>
      <c r="D637" s="1353"/>
      <c r="E637" s="1353"/>
      <c r="F637" s="1353"/>
      <c r="G637" s="1353"/>
      <c r="H637" s="1353"/>
      <c r="I637" s="1353"/>
      <c r="J637" s="819" t="s">
        <v>106</v>
      </c>
    </row>
    <row r="638" spans="1:10" ht="24" hidden="1" customHeight="1">
      <c r="A638" s="1014"/>
      <c r="B638" s="873" t="s">
        <v>183</v>
      </c>
      <c r="C638" s="1353"/>
      <c r="D638" s="1353"/>
      <c r="E638" s="1353"/>
      <c r="F638" s="1353"/>
      <c r="G638" s="1353"/>
      <c r="H638" s="1353"/>
      <c r="I638" s="1353"/>
      <c r="J638" s="819" t="e">
        <f>VLOOKUP(B638,'2-Presupuesto'!B:E,3,0)</f>
        <v>#N/A</v>
      </c>
    </row>
    <row r="639" spans="1:10" ht="24" hidden="1" customHeight="1">
      <c r="A639" s="1014"/>
      <c r="B639" s="1372"/>
      <c r="C639" s="1373"/>
      <c r="D639" s="1373"/>
      <c r="E639" s="1373"/>
      <c r="F639" s="1373"/>
      <c r="G639" s="1373"/>
      <c r="H639" s="1373"/>
      <c r="I639" s="1374" t="s">
        <v>107</v>
      </c>
      <c r="J639" s="1375"/>
    </row>
    <row r="640" spans="1:10" ht="24" hidden="1" customHeight="1">
      <c r="A640" s="1014"/>
      <c r="B640" s="821" t="s">
        <v>108</v>
      </c>
      <c r="C640" s="823" t="s">
        <v>184</v>
      </c>
      <c r="D640" s="823" t="s">
        <v>185</v>
      </c>
      <c r="E640" s="823" t="s">
        <v>186</v>
      </c>
      <c r="F640" s="823" t="s">
        <v>187</v>
      </c>
      <c r="G640" s="823" t="s">
        <v>188</v>
      </c>
      <c r="H640" s="824" t="s">
        <v>113</v>
      </c>
      <c r="I640" s="1376"/>
      <c r="J640" s="1377"/>
    </row>
    <row r="641" spans="1:10" ht="60" hidden="1" customHeight="1">
      <c r="A641" s="1014"/>
      <c r="B641" s="884"/>
      <c r="C641" s="826"/>
      <c r="D641" s="826"/>
      <c r="E641" s="826"/>
      <c r="F641" s="826"/>
      <c r="G641" s="826"/>
      <c r="H641" s="832">
        <f>G641</f>
        <v>0</v>
      </c>
      <c r="I641" s="1360"/>
      <c r="J641" s="1378"/>
    </row>
    <row r="642" spans="1:10" ht="24" hidden="1" customHeight="1">
      <c r="A642" s="1014"/>
      <c r="B642" s="972"/>
      <c r="C642" s="826"/>
      <c r="D642" s="826"/>
      <c r="E642" s="826"/>
      <c r="F642" s="826"/>
      <c r="G642" s="826"/>
      <c r="H642" s="874"/>
      <c r="I642" s="1360"/>
      <c r="J642" s="1378"/>
    </row>
    <row r="643" spans="1:10" ht="24" hidden="1" customHeight="1">
      <c r="A643" s="1014"/>
      <c r="B643" s="972"/>
      <c r="C643" s="826"/>
      <c r="D643" s="826"/>
      <c r="E643" s="826"/>
      <c r="F643" s="826"/>
      <c r="G643" s="826"/>
      <c r="H643" s="874"/>
      <c r="I643" s="1360"/>
      <c r="J643" s="1378"/>
    </row>
    <row r="644" spans="1:10" ht="24" hidden="1" customHeight="1">
      <c r="A644" s="1014"/>
      <c r="B644" s="972"/>
      <c r="C644" s="862"/>
      <c r="D644" s="826"/>
      <c r="E644" s="826"/>
      <c r="F644" s="826"/>
      <c r="G644" s="826"/>
      <c r="H644" s="874"/>
      <c r="I644" s="1360"/>
      <c r="J644" s="1378"/>
    </row>
    <row r="645" spans="1:10" ht="24" hidden="1" customHeight="1">
      <c r="A645" s="1014"/>
      <c r="B645" s="972"/>
      <c r="C645" s="862"/>
      <c r="D645" s="862"/>
      <c r="E645" s="826"/>
      <c r="F645" s="826"/>
      <c r="G645" s="826"/>
      <c r="H645" s="874"/>
      <c r="I645" s="1360"/>
      <c r="J645" s="1378"/>
    </row>
    <row r="646" spans="1:10" ht="24" hidden="1" customHeight="1" thickBot="1">
      <c r="A646" s="1014"/>
      <c r="B646" s="828"/>
      <c r="C646" s="829"/>
      <c r="D646" s="829"/>
      <c r="E646" s="829"/>
      <c r="F646" s="829"/>
      <c r="G646" s="830" t="s">
        <v>113</v>
      </c>
      <c r="H646" s="831">
        <f>SUM(H641:H645)</f>
        <v>0</v>
      </c>
      <c r="I646" s="1360"/>
      <c r="J646" s="1378"/>
    </row>
    <row r="647" spans="1:10" ht="24" hidden="1" customHeight="1">
      <c r="A647" s="1014"/>
      <c r="B647" s="1364" t="s">
        <v>102</v>
      </c>
      <c r="C647" s="1366">
        <v>12</v>
      </c>
      <c r="D647" s="1368" t="s">
        <v>103</v>
      </c>
      <c r="E647" s="1368"/>
      <c r="F647" s="1368"/>
      <c r="G647" s="1368"/>
      <c r="H647" s="1368"/>
      <c r="I647" s="814" t="s">
        <v>104</v>
      </c>
      <c r="J647" s="815" t="s">
        <v>105</v>
      </c>
    </row>
    <row r="648" spans="1:10" ht="24" hidden="1" customHeight="1">
      <c r="A648" s="1014"/>
      <c r="B648" s="1365"/>
      <c r="C648" s="1367"/>
      <c r="D648" s="1369"/>
      <c r="E648" s="1369"/>
      <c r="F648" s="1369"/>
      <c r="G648" s="1369"/>
      <c r="H648" s="1369"/>
      <c r="I648" s="816" t="e">
        <f>+#REF!</f>
        <v>#REF!</v>
      </c>
      <c r="J648" s="817" t="e">
        <f>+#REF!</f>
        <v>#REF!</v>
      </c>
    </row>
    <row r="649" spans="1:10" ht="24" hidden="1" customHeight="1">
      <c r="A649" s="1014"/>
      <c r="B649" s="818" t="s">
        <v>41</v>
      </c>
      <c r="C649" s="1353" t="e">
        <f>VLOOKUP(B650,'2-Presupuesto'!B:I,2,0)</f>
        <v>#N/A</v>
      </c>
      <c r="D649" s="1353"/>
      <c r="E649" s="1353"/>
      <c r="F649" s="1353"/>
      <c r="G649" s="1353"/>
      <c r="H649" s="1353"/>
      <c r="I649" s="1353"/>
      <c r="J649" s="819" t="s">
        <v>106</v>
      </c>
    </row>
    <row r="650" spans="1:10" ht="60" hidden="1" customHeight="1">
      <c r="A650" s="1014"/>
      <c r="B650" s="873">
        <v>4.5999999999999996</v>
      </c>
      <c r="C650" s="1353"/>
      <c r="D650" s="1353"/>
      <c r="E650" s="1353"/>
      <c r="F650" s="1353"/>
      <c r="G650" s="1353"/>
      <c r="H650" s="1353"/>
      <c r="I650" s="1353"/>
      <c r="J650" s="819" t="e">
        <f>VLOOKUP(B650,'2-Presupuesto'!B:E,3,0)</f>
        <v>#N/A</v>
      </c>
    </row>
    <row r="651" spans="1:10" ht="24" hidden="1" customHeight="1" thickBot="1">
      <c r="A651" s="1014"/>
      <c r="B651" s="1354"/>
      <c r="C651" s="1355"/>
      <c r="D651" s="1355"/>
      <c r="E651" s="1355"/>
      <c r="F651" s="1355"/>
      <c r="G651" s="1355"/>
      <c r="H651" s="1355"/>
      <c r="I651" s="1356" t="s">
        <v>107</v>
      </c>
      <c r="J651" s="1357"/>
    </row>
    <row r="652" spans="1:10" ht="24" hidden="1" customHeight="1">
      <c r="A652" s="1014"/>
      <c r="B652" s="885" t="s">
        <v>108</v>
      </c>
      <c r="C652" s="886"/>
      <c r="D652" s="887" t="s">
        <v>109</v>
      </c>
      <c r="E652" s="887" t="s">
        <v>117</v>
      </c>
      <c r="F652" s="887" t="s">
        <v>118</v>
      </c>
      <c r="G652" s="887" t="s">
        <v>119</v>
      </c>
      <c r="H652" s="888" t="s">
        <v>113</v>
      </c>
      <c r="I652" s="1358"/>
      <c r="J652" s="1359"/>
    </row>
    <row r="653" spans="1:10" ht="21" hidden="1" customHeight="1">
      <c r="A653" s="1014"/>
      <c r="B653" s="1020"/>
      <c r="C653" s="826"/>
      <c r="D653" s="862"/>
      <c r="E653" s="826"/>
      <c r="F653" s="826"/>
      <c r="G653" s="826"/>
      <c r="H653" s="874">
        <f>G653</f>
        <v>0</v>
      </c>
      <c r="I653" s="1360"/>
      <c r="J653" s="1361"/>
    </row>
    <row r="654" spans="1:10" ht="24" hidden="1" customHeight="1">
      <c r="A654" s="1014"/>
      <c r="B654" s="1017"/>
      <c r="C654" s="826"/>
      <c r="D654" s="862"/>
      <c r="E654" s="826"/>
      <c r="F654" s="826"/>
      <c r="G654" s="826"/>
      <c r="H654" s="874"/>
      <c r="I654" s="1360"/>
      <c r="J654" s="1361"/>
    </row>
    <row r="655" spans="1:10" ht="24" hidden="1" customHeight="1">
      <c r="A655" s="1014"/>
      <c r="B655" s="1017"/>
      <c r="C655" s="826"/>
      <c r="D655" s="826"/>
      <c r="E655" s="826"/>
      <c r="F655" s="826"/>
      <c r="G655" s="826"/>
      <c r="H655" s="874"/>
      <c r="I655" s="1360"/>
      <c r="J655" s="1361"/>
    </row>
    <row r="656" spans="1:10" ht="24" hidden="1" customHeight="1">
      <c r="A656" s="1014"/>
      <c r="B656" s="1017"/>
      <c r="C656" s="862"/>
      <c r="D656" s="862"/>
      <c r="E656" s="862"/>
      <c r="F656" s="826"/>
      <c r="G656" s="862"/>
      <c r="H656" s="876"/>
      <c r="I656" s="1360"/>
      <c r="J656" s="1361"/>
    </row>
    <row r="657" spans="1:10" ht="24" hidden="1" customHeight="1">
      <c r="A657" s="1014"/>
      <c r="B657" s="1017"/>
      <c r="C657" s="862"/>
      <c r="D657" s="862"/>
      <c r="E657" s="862"/>
      <c r="F657" s="826"/>
      <c r="G657" s="862"/>
      <c r="H657" s="876"/>
      <c r="I657" s="1360"/>
      <c r="J657" s="1361"/>
    </row>
    <row r="658" spans="1:10" ht="24" hidden="1" customHeight="1">
      <c r="A658" s="1014"/>
      <c r="B658" s="1017"/>
      <c r="C658" s="862"/>
      <c r="D658" s="862"/>
      <c r="E658" s="862"/>
      <c r="F658" s="826"/>
      <c r="G658" s="862"/>
      <c r="H658" s="876"/>
      <c r="I658" s="1360"/>
      <c r="J658" s="1361"/>
    </row>
    <row r="659" spans="1:10" ht="24" hidden="1" customHeight="1" thickBot="1">
      <c r="A659" s="1014"/>
      <c r="B659" s="889"/>
      <c r="C659" s="890"/>
      <c r="D659" s="890"/>
      <c r="E659" s="890"/>
      <c r="F659" s="890"/>
      <c r="G659" s="891" t="s">
        <v>113</v>
      </c>
      <c r="H659" s="892">
        <f>SUM(H653:H658)</f>
        <v>0</v>
      </c>
      <c r="I659" s="1362"/>
      <c r="J659" s="1363"/>
    </row>
    <row r="660" spans="1:10" ht="24" hidden="1" customHeight="1" thickBot="1">
      <c r="A660" s="1014"/>
      <c r="B660" s="834"/>
      <c r="C660" s="803"/>
      <c r="D660" s="803"/>
      <c r="E660" s="803"/>
      <c r="F660" s="803"/>
      <c r="G660" s="804"/>
      <c r="H660" s="1156"/>
      <c r="I660" s="1157"/>
      <c r="J660" s="1157"/>
    </row>
    <row r="661" spans="1:10" ht="24" hidden="1" customHeight="1">
      <c r="A661" s="1014"/>
      <c r="B661" s="1364" t="s">
        <v>102</v>
      </c>
      <c r="C661" s="1366">
        <v>12</v>
      </c>
      <c r="D661" s="1368" t="s">
        <v>103</v>
      </c>
      <c r="E661" s="1368"/>
      <c r="F661" s="1368"/>
      <c r="G661" s="1368"/>
      <c r="H661" s="1368"/>
      <c r="I661" s="814" t="s">
        <v>104</v>
      </c>
      <c r="J661" s="815" t="s">
        <v>105</v>
      </c>
    </row>
    <row r="662" spans="1:10" ht="24" hidden="1" customHeight="1">
      <c r="A662" s="1014"/>
      <c r="B662" s="1365"/>
      <c r="C662" s="1367"/>
      <c r="D662" s="1369"/>
      <c r="E662" s="1369"/>
      <c r="F662" s="1369"/>
      <c r="G662" s="1369"/>
      <c r="H662" s="1369"/>
      <c r="I662" s="816" t="e">
        <f>+#REF!</f>
        <v>#REF!</v>
      </c>
      <c r="J662" s="817" t="e">
        <f>+#REF!</f>
        <v>#REF!</v>
      </c>
    </row>
    <row r="663" spans="1:10" ht="24" hidden="1" customHeight="1">
      <c r="A663" s="1014"/>
      <c r="B663" s="818" t="s">
        <v>41</v>
      </c>
      <c r="C663" s="1353" t="e">
        <f>VLOOKUP(B664,'2-Presupuesto'!B11:C14,2,0)</f>
        <v>#N/A</v>
      </c>
      <c r="D663" s="1353"/>
      <c r="E663" s="1353"/>
      <c r="F663" s="1353"/>
      <c r="G663" s="1353"/>
      <c r="H663" s="1353"/>
      <c r="I663" s="1353"/>
      <c r="J663" s="819" t="s">
        <v>106</v>
      </c>
    </row>
    <row r="664" spans="1:10" ht="39.6" hidden="1" customHeight="1">
      <c r="A664" s="1014"/>
      <c r="B664" s="873">
        <v>4.7</v>
      </c>
      <c r="C664" s="1353"/>
      <c r="D664" s="1353"/>
      <c r="E664" s="1353"/>
      <c r="F664" s="1353"/>
      <c r="G664" s="1353"/>
      <c r="H664" s="1353"/>
      <c r="I664" s="1353"/>
      <c r="J664" s="819" t="e">
        <f>VLOOKUP(B664,'2-Presupuesto'!B:E,3,0)</f>
        <v>#N/A</v>
      </c>
    </row>
    <row r="665" spans="1:10" ht="24" hidden="1" customHeight="1" thickBot="1">
      <c r="A665" s="1014"/>
      <c r="B665" s="1354"/>
      <c r="C665" s="1355"/>
      <c r="D665" s="1355"/>
      <c r="E665" s="1355"/>
      <c r="F665" s="1355"/>
      <c r="G665" s="1355"/>
      <c r="H665" s="1355"/>
      <c r="I665" s="1356" t="s">
        <v>107</v>
      </c>
      <c r="J665" s="1357"/>
    </row>
    <row r="666" spans="1:10" ht="24" hidden="1" customHeight="1">
      <c r="A666" s="1014"/>
      <c r="B666" s="885" t="s">
        <v>108</v>
      </c>
      <c r="C666" s="886"/>
      <c r="D666" s="887" t="s">
        <v>109</v>
      </c>
      <c r="E666" s="887" t="s">
        <v>117</v>
      </c>
      <c r="F666" s="887" t="s">
        <v>118</v>
      </c>
      <c r="G666" s="887" t="s">
        <v>134</v>
      </c>
      <c r="H666" s="888" t="s">
        <v>113</v>
      </c>
      <c r="I666" s="1358"/>
      <c r="J666" s="1359"/>
    </row>
    <row r="667" spans="1:10" ht="24" hidden="1" customHeight="1">
      <c r="A667" s="1014"/>
      <c r="B667" s="1020"/>
      <c r="C667" s="826"/>
      <c r="D667" s="862"/>
      <c r="E667" s="826"/>
      <c r="F667" s="826"/>
      <c r="G667" s="826"/>
      <c r="H667" s="874">
        <f>G667</f>
        <v>0</v>
      </c>
      <c r="I667" s="1360"/>
      <c r="J667" s="1361"/>
    </row>
    <row r="668" spans="1:10" ht="24" hidden="1" customHeight="1">
      <c r="A668" s="1014"/>
      <c r="B668" s="1017"/>
      <c r="C668" s="826"/>
      <c r="D668" s="862"/>
      <c r="E668" s="826"/>
      <c r="F668" s="826"/>
      <c r="G668" s="826"/>
      <c r="H668" s="874"/>
      <c r="I668" s="1360"/>
      <c r="J668" s="1361"/>
    </row>
    <row r="669" spans="1:10" ht="24" hidden="1" customHeight="1">
      <c r="A669" s="1014"/>
      <c r="B669" s="1017"/>
      <c r="C669" s="826"/>
      <c r="D669" s="826"/>
      <c r="E669" s="826"/>
      <c r="F669" s="826"/>
      <c r="G669" s="826"/>
      <c r="H669" s="874"/>
      <c r="I669" s="1360"/>
      <c r="J669" s="1361"/>
    </row>
    <row r="670" spans="1:10" ht="24" hidden="1" customHeight="1">
      <c r="A670" s="1014"/>
      <c r="B670" s="1017"/>
      <c r="C670" s="862"/>
      <c r="D670" s="862"/>
      <c r="E670" s="862"/>
      <c r="F670" s="826"/>
      <c r="G670" s="862"/>
      <c r="H670" s="876"/>
      <c r="I670" s="1360"/>
      <c r="J670" s="1361"/>
    </row>
    <row r="671" spans="1:10" ht="24" hidden="1" customHeight="1">
      <c r="A671" s="1014"/>
      <c r="B671" s="1017"/>
      <c r="C671" s="862"/>
      <c r="D671" s="862"/>
      <c r="E671" s="862"/>
      <c r="F671" s="826"/>
      <c r="G671" s="862"/>
      <c r="H671" s="876"/>
      <c r="I671" s="1360"/>
      <c r="J671" s="1361"/>
    </row>
    <row r="672" spans="1:10" ht="24" hidden="1" customHeight="1">
      <c r="A672" s="1014"/>
      <c r="B672" s="1017"/>
      <c r="C672" s="862"/>
      <c r="D672" s="862"/>
      <c r="E672" s="862"/>
      <c r="F672" s="826"/>
      <c r="G672" s="862"/>
      <c r="H672" s="876"/>
      <c r="I672" s="1360"/>
      <c r="J672" s="1361"/>
    </row>
    <row r="673" spans="1:10" ht="24" hidden="1" customHeight="1" thickBot="1">
      <c r="A673" s="1014"/>
      <c r="B673" s="889"/>
      <c r="C673" s="890"/>
      <c r="D673" s="890"/>
      <c r="E673" s="890"/>
      <c r="F673" s="890"/>
      <c r="G673" s="891" t="s">
        <v>113</v>
      </c>
      <c r="H673" s="892">
        <f>SUM(H667:H672)</f>
        <v>0</v>
      </c>
      <c r="I673" s="1362"/>
      <c r="J673" s="1363"/>
    </row>
    <row r="674" spans="1:10" ht="24" hidden="1" customHeight="1" thickBot="1">
      <c r="A674" s="1014"/>
      <c r="B674" s="834"/>
      <c r="C674" s="803"/>
      <c r="D674" s="803"/>
      <c r="E674" s="803"/>
      <c r="F674" s="803"/>
      <c r="G674" s="804"/>
      <c r="H674" s="1156"/>
      <c r="I674" s="1157"/>
      <c r="J674" s="1157"/>
    </row>
    <row r="675" spans="1:10" ht="24" hidden="1" customHeight="1">
      <c r="A675" s="1014"/>
      <c r="B675" s="1364" t="s">
        <v>102</v>
      </c>
      <c r="C675" s="1366">
        <v>12</v>
      </c>
      <c r="D675" s="1368" t="s">
        <v>103</v>
      </c>
      <c r="E675" s="1368"/>
      <c r="F675" s="1368"/>
      <c r="G675" s="1368"/>
      <c r="H675" s="1368"/>
      <c r="I675" s="814" t="s">
        <v>104</v>
      </c>
      <c r="J675" s="815" t="s">
        <v>105</v>
      </c>
    </row>
    <row r="676" spans="1:10" ht="24" hidden="1" customHeight="1">
      <c r="A676" s="1014"/>
      <c r="B676" s="1365"/>
      <c r="C676" s="1367"/>
      <c r="D676" s="1369"/>
      <c r="E676" s="1369"/>
      <c r="F676" s="1369"/>
      <c r="G676" s="1369"/>
      <c r="H676" s="1369"/>
      <c r="I676" s="816" t="e">
        <f>+#REF!</f>
        <v>#REF!</v>
      </c>
      <c r="J676" s="817" t="e">
        <f>+#REF!</f>
        <v>#REF!</v>
      </c>
    </row>
    <row r="677" spans="1:10" ht="24" hidden="1" customHeight="1">
      <c r="A677" s="1014"/>
      <c r="B677" s="818" t="s">
        <v>41</v>
      </c>
      <c r="C677" s="1353" t="e">
        <f>VLOOKUP(B678,'2-Presupuesto'!B15:C28,2,0)</f>
        <v>#N/A</v>
      </c>
      <c r="D677" s="1353"/>
      <c r="E677" s="1353"/>
      <c r="F677" s="1353"/>
      <c r="G677" s="1353"/>
      <c r="H677" s="1353"/>
      <c r="I677" s="1353"/>
      <c r="J677" s="819" t="s">
        <v>106</v>
      </c>
    </row>
    <row r="678" spans="1:10" ht="57" hidden="1" customHeight="1">
      <c r="A678" s="1014"/>
      <c r="B678" s="873">
        <v>4.8</v>
      </c>
      <c r="C678" s="1353"/>
      <c r="D678" s="1353"/>
      <c r="E678" s="1353"/>
      <c r="F678" s="1353"/>
      <c r="G678" s="1353"/>
      <c r="H678" s="1353"/>
      <c r="I678" s="1353"/>
      <c r="J678" s="819" t="e">
        <f>VLOOKUP(B678,'2-Presupuesto'!B:E,3,0)</f>
        <v>#N/A</v>
      </c>
    </row>
    <row r="679" spans="1:10" ht="24" hidden="1" customHeight="1" thickBot="1">
      <c r="A679" s="1014"/>
      <c r="B679" s="1354"/>
      <c r="C679" s="1355"/>
      <c r="D679" s="1355"/>
      <c r="E679" s="1355"/>
      <c r="F679" s="1355"/>
      <c r="G679" s="1355"/>
      <c r="H679" s="1355"/>
      <c r="I679" s="1356" t="s">
        <v>107</v>
      </c>
      <c r="J679" s="1357"/>
    </row>
    <row r="680" spans="1:10" ht="24" hidden="1" customHeight="1">
      <c r="A680" s="1014"/>
      <c r="B680" s="885" t="s">
        <v>108</v>
      </c>
      <c r="C680" s="886"/>
      <c r="D680" s="887" t="s">
        <v>109</v>
      </c>
      <c r="E680" s="887" t="s">
        <v>117</v>
      </c>
      <c r="F680" s="887" t="s">
        <v>118</v>
      </c>
      <c r="G680" s="887" t="s">
        <v>134</v>
      </c>
      <c r="H680" s="888" t="s">
        <v>113</v>
      </c>
      <c r="I680" s="1358"/>
      <c r="J680" s="1359"/>
    </row>
    <row r="681" spans="1:10" ht="24" hidden="1" customHeight="1">
      <c r="A681" s="1014"/>
      <c r="B681" s="1020"/>
      <c r="C681" s="826"/>
      <c r="D681" s="862"/>
      <c r="E681" s="826"/>
      <c r="F681" s="826"/>
      <c r="G681" s="826"/>
      <c r="H681" s="874">
        <f>G681</f>
        <v>0</v>
      </c>
      <c r="I681" s="1360"/>
      <c r="J681" s="1361"/>
    </row>
    <row r="682" spans="1:10" ht="24" hidden="1" customHeight="1">
      <c r="A682" s="1014"/>
      <c r="B682" s="1017"/>
      <c r="C682" s="826"/>
      <c r="D682" s="862"/>
      <c r="E682" s="826"/>
      <c r="F682" s="826"/>
      <c r="G682" s="826"/>
      <c r="H682" s="874">
        <f>G682</f>
        <v>0</v>
      </c>
      <c r="I682" s="1360"/>
      <c r="J682" s="1361"/>
    </row>
    <row r="683" spans="1:10" ht="24" hidden="1" customHeight="1">
      <c r="A683" s="1014"/>
      <c r="B683" s="1017"/>
      <c r="C683" s="826"/>
      <c r="D683" s="826"/>
      <c r="E683" s="826"/>
      <c r="F683" s="826"/>
      <c r="G683" s="826"/>
      <c r="H683" s="874"/>
      <c r="I683" s="1360"/>
      <c r="J683" s="1361"/>
    </row>
    <row r="684" spans="1:10" ht="24" hidden="1" customHeight="1">
      <c r="A684" s="1014"/>
      <c r="B684" s="1017"/>
      <c r="C684" s="862"/>
      <c r="D684" s="862"/>
      <c r="E684" s="862"/>
      <c r="F684" s="826"/>
      <c r="G684" s="862"/>
      <c r="H684" s="876"/>
      <c r="I684" s="1360"/>
      <c r="J684" s="1361"/>
    </row>
    <row r="685" spans="1:10" ht="24" hidden="1" customHeight="1" thickBot="1">
      <c r="A685" s="1014"/>
      <c r="B685" s="889"/>
      <c r="C685" s="890"/>
      <c r="D685" s="890"/>
      <c r="E685" s="890"/>
      <c r="F685" s="890"/>
      <c r="G685" s="891" t="s">
        <v>113</v>
      </c>
      <c r="H685" s="892">
        <f>SUM(H681:H684)</f>
        <v>0</v>
      </c>
      <c r="I685" s="1362"/>
      <c r="J685" s="1363"/>
    </row>
    <row r="686" spans="1:10" ht="24" hidden="1" customHeight="1" thickBot="1">
      <c r="A686" s="1014"/>
      <c r="B686" s="834"/>
      <c r="C686" s="803"/>
      <c r="D686" s="803"/>
      <c r="E686" s="803"/>
      <c r="F686" s="803"/>
      <c r="G686" s="804"/>
      <c r="H686" s="1156"/>
      <c r="I686" s="1157"/>
      <c r="J686" s="1157"/>
    </row>
    <row r="687" spans="1:10" ht="24" hidden="1" customHeight="1">
      <c r="A687" s="1014"/>
      <c r="B687" s="1364" t="s">
        <v>102</v>
      </c>
      <c r="C687" s="1366">
        <v>12</v>
      </c>
      <c r="D687" s="1368" t="s">
        <v>103</v>
      </c>
      <c r="E687" s="1368"/>
      <c r="F687" s="1368"/>
      <c r="G687" s="1368"/>
      <c r="H687" s="1368"/>
      <c r="I687" s="814" t="s">
        <v>104</v>
      </c>
      <c r="J687" s="815" t="s">
        <v>105</v>
      </c>
    </row>
    <row r="688" spans="1:10" ht="24" hidden="1" customHeight="1">
      <c r="A688" s="1014"/>
      <c r="B688" s="1365"/>
      <c r="C688" s="1367"/>
      <c r="D688" s="1369"/>
      <c r="E688" s="1369"/>
      <c r="F688" s="1369"/>
      <c r="G688" s="1369"/>
      <c r="H688" s="1369"/>
      <c r="I688" s="816" t="e">
        <f>+#REF!</f>
        <v>#REF!</v>
      </c>
      <c r="J688" s="817" t="e">
        <f>+#REF!</f>
        <v>#REF!</v>
      </c>
    </row>
    <row r="689" spans="1:10" ht="24" hidden="1" customHeight="1">
      <c r="A689" s="1014"/>
      <c r="B689" s="818" t="s">
        <v>41</v>
      </c>
      <c r="C689" s="1353" t="e">
        <f>VLOOKUP(B690,'2-Presupuesto'!B15:C40,2,0)</f>
        <v>#N/A</v>
      </c>
      <c r="D689" s="1353"/>
      <c r="E689" s="1353"/>
      <c r="F689" s="1353"/>
      <c r="G689" s="1353"/>
      <c r="H689" s="1353"/>
      <c r="I689" s="1353"/>
      <c r="J689" s="819" t="s">
        <v>106</v>
      </c>
    </row>
    <row r="690" spans="1:10" ht="42" hidden="1" customHeight="1">
      <c r="A690" s="1014"/>
      <c r="B690" s="873">
        <v>4.9000000000000004</v>
      </c>
      <c r="C690" s="1353"/>
      <c r="D690" s="1353"/>
      <c r="E690" s="1353"/>
      <c r="F690" s="1353"/>
      <c r="G690" s="1353"/>
      <c r="H690" s="1353"/>
      <c r="I690" s="1353"/>
      <c r="J690" s="819" t="e">
        <f>VLOOKUP(B690,'2-Presupuesto'!B:E,3,0)</f>
        <v>#N/A</v>
      </c>
    </row>
    <row r="691" spans="1:10" ht="24" hidden="1" customHeight="1" thickBot="1">
      <c r="A691" s="1014"/>
      <c r="B691" s="1354"/>
      <c r="C691" s="1355"/>
      <c r="D691" s="1355"/>
      <c r="E691" s="1355"/>
      <c r="F691" s="1355"/>
      <c r="G691" s="1355"/>
      <c r="H691" s="1355"/>
      <c r="I691" s="1356" t="s">
        <v>107</v>
      </c>
      <c r="J691" s="1357"/>
    </row>
    <row r="692" spans="1:10" ht="24" hidden="1" customHeight="1">
      <c r="A692" s="1014"/>
      <c r="B692" s="885" t="s">
        <v>108</v>
      </c>
      <c r="C692" s="886"/>
      <c r="D692" s="887" t="s">
        <v>109</v>
      </c>
      <c r="E692" s="887" t="s">
        <v>117</v>
      </c>
      <c r="F692" s="887" t="s">
        <v>118</v>
      </c>
      <c r="G692" s="887" t="s">
        <v>134</v>
      </c>
      <c r="H692" s="888" t="s">
        <v>113</v>
      </c>
      <c r="I692" s="1358"/>
      <c r="J692" s="1359"/>
    </row>
    <row r="693" spans="1:10" ht="24" hidden="1" customHeight="1">
      <c r="A693" s="1014"/>
      <c r="B693" s="1020"/>
      <c r="C693" s="826"/>
      <c r="D693" s="862"/>
      <c r="E693" s="826"/>
      <c r="F693" s="826"/>
      <c r="G693" s="826"/>
      <c r="H693" s="874">
        <f>G693</f>
        <v>0</v>
      </c>
      <c r="I693" s="1360"/>
      <c r="J693" s="1361"/>
    </row>
    <row r="694" spans="1:10" ht="24" hidden="1" customHeight="1">
      <c r="A694" s="1014"/>
      <c r="B694" s="1017"/>
      <c r="C694" s="826"/>
      <c r="D694" s="862"/>
      <c r="E694" s="826"/>
      <c r="F694" s="826"/>
      <c r="G694" s="826"/>
      <c r="H694" s="874"/>
      <c r="I694" s="1360"/>
      <c r="J694" s="1361"/>
    </row>
    <row r="695" spans="1:10" ht="24" hidden="1" customHeight="1">
      <c r="A695" s="1014"/>
      <c r="B695" s="1017"/>
      <c r="C695" s="826"/>
      <c r="D695" s="826"/>
      <c r="E695" s="826"/>
      <c r="F695" s="826"/>
      <c r="G695" s="826"/>
      <c r="H695" s="874"/>
      <c r="I695" s="1360"/>
      <c r="J695" s="1361"/>
    </row>
    <row r="696" spans="1:10" ht="24" hidden="1" customHeight="1">
      <c r="A696" s="1014"/>
      <c r="B696" s="1017"/>
      <c r="C696" s="862"/>
      <c r="D696" s="862"/>
      <c r="E696" s="862"/>
      <c r="F696" s="826"/>
      <c r="G696" s="862"/>
      <c r="H696" s="876"/>
      <c r="I696" s="1360"/>
      <c r="J696" s="1361"/>
    </row>
    <row r="697" spans="1:10" ht="24" hidden="1" customHeight="1" thickBot="1">
      <c r="A697" s="1014"/>
      <c r="B697" s="889"/>
      <c r="C697" s="890"/>
      <c r="D697" s="890"/>
      <c r="E697" s="890"/>
      <c r="F697" s="890"/>
      <c r="G697" s="891" t="s">
        <v>113</v>
      </c>
      <c r="H697" s="892">
        <f>SUM(H693:H696)</f>
        <v>0</v>
      </c>
      <c r="I697" s="1362"/>
      <c r="J697" s="1363"/>
    </row>
    <row r="698" spans="1:10" ht="24" hidden="1" customHeight="1">
      <c r="A698" s="1014"/>
      <c r="B698" s="834"/>
      <c r="C698" s="803"/>
      <c r="D698" s="803"/>
      <c r="E698" s="803"/>
      <c r="F698" s="803"/>
      <c r="G698" s="804"/>
      <c r="H698" s="1156"/>
      <c r="I698" s="1157"/>
      <c r="J698" s="1157"/>
    </row>
    <row r="699" spans="1:10" ht="24" hidden="1" customHeight="1" thickBot="1">
      <c r="A699" s="1014"/>
      <c r="B699" s="834"/>
      <c r="C699" s="803"/>
      <c r="D699" s="803"/>
      <c r="E699" s="803"/>
      <c r="F699" s="803"/>
      <c r="G699" s="804"/>
      <c r="H699" s="805"/>
      <c r="I699" s="803"/>
      <c r="J699" s="803"/>
    </row>
    <row r="700" spans="1:10" ht="24" hidden="1" customHeight="1">
      <c r="A700" s="1014"/>
      <c r="B700" s="1364" t="s">
        <v>102</v>
      </c>
      <c r="C700" s="1366">
        <v>12</v>
      </c>
      <c r="D700" s="1368" t="s">
        <v>103</v>
      </c>
      <c r="E700" s="1368"/>
      <c r="F700" s="1368"/>
      <c r="G700" s="1368"/>
      <c r="H700" s="1368"/>
      <c r="I700" s="814" t="s">
        <v>104</v>
      </c>
      <c r="J700" s="815" t="s">
        <v>105</v>
      </c>
    </row>
    <row r="701" spans="1:10" ht="24" hidden="1" customHeight="1">
      <c r="A701" s="1014"/>
      <c r="B701" s="1365"/>
      <c r="C701" s="1367"/>
      <c r="D701" s="1369"/>
      <c r="E701" s="1369"/>
      <c r="F701" s="1369"/>
      <c r="G701" s="1369"/>
      <c r="H701" s="1369"/>
      <c r="I701" s="816" t="e">
        <f>+#REF!</f>
        <v>#REF!</v>
      </c>
      <c r="J701" s="817" t="e">
        <f>+#REF!</f>
        <v>#REF!</v>
      </c>
    </row>
    <row r="702" spans="1:10" ht="36" hidden="1" customHeight="1">
      <c r="A702" s="1014"/>
      <c r="B702" s="818" t="s">
        <v>41</v>
      </c>
      <c r="C702" s="1353" t="e">
        <f>VLOOKUP(B703,'2-Presupuesto'!B:I,2,0)</f>
        <v>#N/A</v>
      </c>
      <c r="D702" s="1353"/>
      <c r="E702" s="1353"/>
      <c r="F702" s="1353"/>
      <c r="G702" s="1353"/>
      <c r="H702" s="1353"/>
      <c r="I702" s="1353"/>
      <c r="J702" s="819" t="s">
        <v>106</v>
      </c>
    </row>
    <row r="703" spans="1:10" ht="55.5" hidden="1" customHeight="1">
      <c r="A703" s="1014"/>
      <c r="B703" s="820" t="s">
        <v>189</v>
      </c>
      <c r="C703" s="1353"/>
      <c r="D703" s="1353"/>
      <c r="E703" s="1353"/>
      <c r="F703" s="1353"/>
      <c r="G703" s="1353"/>
      <c r="H703" s="1353"/>
      <c r="I703" s="1353"/>
      <c r="J703" s="819" t="e">
        <f>VLOOKUP(B703,'2-Presupuesto'!B:E,3,0)</f>
        <v>#N/A</v>
      </c>
    </row>
    <row r="704" spans="1:10" ht="9" hidden="1" customHeight="1">
      <c r="A704" s="1014"/>
      <c r="B704" s="1372"/>
      <c r="C704" s="1373"/>
      <c r="D704" s="1373"/>
      <c r="E704" s="1373"/>
      <c r="F704" s="1373"/>
      <c r="G704" s="1373"/>
      <c r="H704" s="1373"/>
      <c r="I704" s="1374" t="s">
        <v>107</v>
      </c>
      <c r="J704" s="1375"/>
    </row>
    <row r="705" spans="1:12" ht="24" hidden="1" customHeight="1">
      <c r="A705" s="1014"/>
      <c r="B705" s="821" t="s">
        <v>108</v>
      </c>
      <c r="C705" s="822" t="s">
        <v>136</v>
      </c>
      <c r="D705" s="823" t="s">
        <v>109</v>
      </c>
      <c r="E705" s="823" t="s">
        <v>117</v>
      </c>
      <c r="F705" s="823" t="s">
        <v>118</v>
      </c>
      <c r="G705" s="823" t="s">
        <v>119</v>
      </c>
      <c r="H705" s="824" t="s">
        <v>113</v>
      </c>
      <c r="I705" s="1376"/>
      <c r="J705" s="1377"/>
    </row>
    <row r="706" spans="1:12" ht="24" hidden="1" customHeight="1">
      <c r="A706" s="1014"/>
      <c r="B706" s="995"/>
      <c r="C706" s="993"/>
      <c r="D706" s="1158"/>
      <c r="E706" s="1158"/>
      <c r="F706" s="1158"/>
      <c r="G706" s="1158"/>
      <c r="H706" s="994">
        <f>D706*E706*F706</f>
        <v>0</v>
      </c>
      <c r="I706" s="1360"/>
      <c r="J706" s="1378"/>
    </row>
    <row r="707" spans="1:12" ht="24" hidden="1" customHeight="1">
      <c r="A707" s="1014"/>
      <c r="B707" s="995"/>
      <c r="C707" s="993"/>
      <c r="D707" s="1158"/>
      <c r="E707" s="1158"/>
      <c r="F707" s="1158"/>
      <c r="G707" s="1158"/>
      <c r="H707" s="994"/>
      <c r="I707" s="1360"/>
      <c r="J707" s="1378"/>
    </row>
    <row r="708" spans="1:12" ht="24" hidden="1" customHeight="1">
      <c r="A708" s="1014"/>
      <c r="B708" s="995"/>
      <c r="C708" s="993"/>
      <c r="D708" s="993"/>
      <c r="E708" s="993"/>
      <c r="F708" s="993"/>
      <c r="G708" s="993"/>
      <c r="H708" s="994">
        <f>D708*E708*F708*C708</f>
        <v>0</v>
      </c>
      <c r="I708" s="1360"/>
      <c r="J708" s="1378"/>
    </row>
    <row r="709" spans="1:12" ht="24" hidden="1" customHeight="1">
      <c r="A709" s="1014"/>
      <c r="B709" s="995"/>
      <c r="C709" s="993"/>
      <c r="D709" s="993"/>
      <c r="E709" s="993"/>
      <c r="F709" s="993"/>
      <c r="G709" s="1055"/>
      <c r="H709" s="994">
        <f>D709*E709*F709*C709</f>
        <v>0</v>
      </c>
      <c r="I709" s="1360"/>
      <c r="J709" s="1378"/>
    </row>
    <row r="710" spans="1:12" ht="24" hidden="1" customHeight="1">
      <c r="A710" s="1014"/>
      <c r="B710" s="995"/>
      <c r="C710" s="993"/>
      <c r="D710" s="993"/>
      <c r="E710" s="993"/>
      <c r="F710" s="993"/>
      <c r="G710" s="1055"/>
      <c r="H710" s="994">
        <f>D710*E710*F710*C710</f>
        <v>0</v>
      </c>
      <c r="I710" s="1360"/>
      <c r="J710" s="1378"/>
    </row>
    <row r="711" spans="1:12" ht="24" hidden="1" customHeight="1">
      <c r="A711" s="1014"/>
      <c r="B711" s="995"/>
      <c r="C711" s="993"/>
      <c r="D711" s="993"/>
      <c r="E711" s="993"/>
      <c r="F711" s="993"/>
      <c r="G711" s="993"/>
      <c r="H711" s="994">
        <f>D711*E711*F711*C711</f>
        <v>0</v>
      </c>
      <c r="I711" s="1360"/>
      <c r="J711" s="1378"/>
    </row>
    <row r="712" spans="1:12" ht="24" hidden="1" customHeight="1">
      <c r="A712" s="1014"/>
      <c r="B712" s="995"/>
      <c r="C712" s="993"/>
      <c r="D712" s="993"/>
      <c r="E712" s="993"/>
      <c r="F712" s="993"/>
      <c r="G712" s="993"/>
      <c r="H712" s="994">
        <f>D712*E712*F712*C712</f>
        <v>0</v>
      </c>
      <c r="I712" s="1360"/>
      <c r="J712" s="1378"/>
    </row>
    <row r="713" spans="1:12" ht="24" hidden="1" customHeight="1">
      <c r="A713" s="1014"/>
      <c r="B713" s="1055"/>
      <c r="C713" s="993"/>
      <c r="D713" s="993"/>
      <c r="E713" s="993"/>
      <c r="F713" s="993"/>
      <c r="G713" s="993"/>
      <c r="H713" s="994"/>
      <c r="I713" s="1360"/>
      <c r="J713" s="1378"/>
    </row>
    <row r="714" spans="1:12" ht="24" hidden="1" customHeight="1">
      <c r="A714" s="1014"/>
      <c r="B714" s="1055"/>
      <c r="C714" s="993"/>
      <c r="D714" s="993"/>
      <c r="E714" s="993"/>
      <c r="F714" s="993"/>
      <c r="G714" s="993"/>
      <c r="H714" s="994">
        <f>D714*E714*F714</f>
        <v>0</v>
      </c>
      <c r="I714" s="1360"/>
      <c r="J714" s="1378"/>
    </row>
    <row r="715" spans="1:12" ht="24" hidden="1" customHeight="1">
      <c r="A715" s="1014"/>
      <c r="B715" s="1055"/>
      <c r="C715" s="993"/>
      <c r="D715" s="993"/>
      <c r="E715" s="993"/>
      <c r="F715" s="993"/>
      <c r="G715" s="993"/>
      <c r="H715" s="994">
        <f>D715*E715*F715</f>
        <v>0</v>
      </c>
      <c r="I715" s="1360"/>
      <c r="J715" s="1378"/>
    </row>
    <row r="716" spans="1:12" ht="24" hidden="1" customHeight="1">
      <c r="A716" s="1014"/>
      <c r="B716" s="1056"/>
      <c r="C716" s="1034"/>
      <c r="D716" s="1034"/>
      <c r="E716" s="1034"/>
      <c r="F716" s="1034"/>
      <c r="G716" s="1034"/>
      <c r="H716" s="1035"/>
      <c r="I716" s="1360"/>
      <c r="J716" s="1378"/>
    </row>
    <row r="717" spans="1:12" ht="24" hidden="1" customHeight="1">
      <c r="A717" s="1014"/>
      <c r="B717" s="1057"/>
      <c r="C717" s="826"/>
      <c r="D717" s="826"/>
      <c r="E717" s="826"/>
      <c r="F717" s="826"/>
      <c r="G717" s="826"/>
      <c r="H717" s="1035"/>
      <c r="I717" s="1360"/>
      <c r="J717" s="1378"/>
    </row>
    <row r="718" spans="1:12" ht="24" hidden="1" customHeight="1" thickBot="1">
      <c r="A718" s="1014"/>
      <c r="B718" s="828"/>
      <c r="C718" s="829"/>
      <c r="D718" s="829"/>
      <c r="E718" s="829"/>
      <c r="F718" s="829"/>
      <c r="G718" s="830" t="s">
        <v>113</v>
      </c>
      <c r="H718" s="831">
        <f>SUM(H706:H717)</f>
        <v>0</v>
      </c>
      <c r="I718" s="1360"/>
      <c r="J718" s="1378"/>
      <c r="L718" s="895">
        <f>+H718-H745-H1137</f>
        <v>0</v>
      </c>
    </row>
    <row r="719" spans="1:12" ht="24" hidden="1" customHeight="1">
      <c r="A719" s="1014"/>
      <c r="B719" s="1364" t="s">
        <v>102</v>
      </c>
      <c r="C719" s="1366">
        <v>12</v>
      </c>
      <c r="D719" s="1368" t="s">
        <v>103</v>
      </c>
      <c r="E719" s="1368"/>
      <c r="F719" s="1368"/>
      <c r="G719" s="1368"/>
      <c r="H719" s="1368"/>
      <c r="I719" s="814" t="s">
        <v>104</v>
      </c>
      <c r="J719" s="815" t="s">
        <v>105</v>
      </c>
    </row>
    <row r="720" spans="1:12" ht="24" hidden="1" customHeight="1">
      <c r="A720" s="1014"/>
      <c r="B720" s="1365"/>
      <c r="C720" s="1367"/>
      <c r="D720" s="1369"/>
      <c r="E720" s="1369"/>
      <c r="F720" s="1369"/>
      <c r="G720" s="1369"/>
      <c r="H720" s="1369"/>
      <c r="I720" s="816" t="e">
        <f>+#REF!</f>
        <v>#REF!</v>
      </c>
      <c r="J720" s="817" t="e">
        <f>+#REF!</f>
        <v>#REF!</v>
      </c>
    </row>
    <row r="721" spans="1:12" ht="24" hidden="1" customHeight="1">
      <c r="A721" s="1014"/>
      <c r="B721" s="818" t="s">
        <v>41</v>
      </c>
      <c r="C721" s="1353" t="e">
        <f>VLOOKUP(B722,'2-Presupuesto'!B:I,2,0)</f>
        <v>#N/A</v>
      </c>
      <c r="D721" s="1353"/>
      <c r="E721" s="1353"/>
      <c r="F721" s="1353"/>
      <c r="G721" s="1353"/>
      <c r="H721" s="1353"/>
      <c r="I721" s="1353"/>
      <c r="J721" s="819" t="s">
        <v>106</v>
      </c>
    </row>
    <row r="722" spans="1:12" ht="24" hidden="1" customHeight="1">
      <c r="A722" s="1014"/>
      <c r="B722" s="838" t="s">
        <v>190</v>
      </c>
      <c r="C722" s="1353"/>
      <c r="D722" s="1353"/>
      <c r="E722" s="1353"/>
      <c r="F722" s="1353"/>
      <c r="G722" s="1353"/>
      <c r="H722" s="1353"/>
      <c r="I722" s="1353"/>
      <c r="J722" s="819" t="e">
        <f>VLOOKUP(B722,'2-Presupuesto'!B:E,3,0)</f>
        <v>#N/A</v>
      </c>
    </row>
    <row r="723" spans="1:12" ht="24" hidden="1" customHeight="1" thickBot="1">
      <c r="A723" s="1014"/>
      <c r="B723" s="1372"/>
      <c r="C723" s="1373"/>
      <c r="D723" s="1373"/>
      <c r="E723" s="1373"/>
      <c r="F723" s="1373"/>
      <c r="G723" s="1373"/>
      <c r="H723" s="1373"/>
      <c r="I723" s="1374" t="s">
        <v>107</v>
      </c>
      <c r="J723" s="1375"/>
    </row>
    <row r="724" spans="1:12" ht="24" hidden="1" customHeight="1">
      <c r="A724" s="1014"/>
      <c r="B724" s="821" t="s">
        <v>108</v>
      </c>
      <c r="C724" s="822" t="s">
        <v>136</v>
      </c>
      <c r="D724" s="823" t="s">
        <v>109</v>
      </c>
      <c r="E724" s="823" t="s">
        <v>117</v>
      </c>
      <c r="F724" s="823" t="s">
        <v>118</v>
      </c>
      <c r="G724" s="823" t="s">
        <v>119</v>
      </c>
      <c r="H724" s="824" t="s">
        <v>113</v>
      </c>
      <c r="I724" s="1376"/>
      <c r="J724" s="1377"/>
    </row>
    <row r="725" spans="1:12" ht="33" hidden="1" customHeight="1">
      <c r="A725" s="1014"/>
      <c r="B725" s="1055" t="s">
        <v>137</v>
      </c>
      <c r="C725" s="1034"/>
      <c r="D725" s="1034"/>
      <c r="E725" s="1034"/>
      <c r="F725" s="1034"/>
      <c r="G725" s="1034"/>
      <c r="H725" s="1035"/>
      <c r="I725" s="1360"/>
      <c r="J725" s="1378"/>
    </row>
    <row r="726" spans="1:12" ht="24" hidden="1" customHeight="1">
      <c r="A726" s="1014"/>
      <c r="B726" s="857"/>
      <c r="C726" s="877"/>
      <c r="D726" s="877"/>
      <c r="E726" s="877"/>
      <c r="F726" s="877"/>
      <c r="G726" s="877"/>
      <c r="H726" s="859"/>
      <c r="I726" s="1360"/>
      <c r="J726" s="1378"/>
    </row>
    <row r="727" spans="1:12" ht="24" hidden="1" customHeight="1">
      <c r="A727" s="1014"/>
      <c r="B727" s="856"/>
      <c r="C727" s="877"/>
      <c r="D727" s="877"/>
      <c r="E727" s="877"/>
      <c r="F727" s="877"/>
      <c r="G727" s="877"/>
      <c r="H727" s="859"/>
      <c r="I727" s="1360"/>
      <c r="J727" s="1378"/>
    </row>
    <row r="728" spans="1:12" ht="24" hidden="1" customHeight="1">
      <c r="A728" s="1014"/>
      <c r="B728" s="893"/>
      <c r="C728" s="894"/>
      <c r="D728" s="858"/>
      <c r="E728" s="858"/>
      <c r="F728" s="858"/>
      <c r="G728" s="877"/>
      <c r="H728" s="859"/>
      <c r="I728" s="1360"/>
      <c r="J728" s="1378"/>
    </row>
    <row r="729" spans="1:12" ht="24" hidden="1" customHeight="1">
      <c r="A729" s="1014"/>
      <c r="B729" s="856"/>
      <c r="C729" s="877"/>
      <c r="D729" s="877"/>
      <c r="E729" s="877"/>
      <c r="F729" s="877"/>
      <c r="G729" s="877"/>
      <c r="H729" s="859"/>
      <c r="I729" s="1360"/>
      <c r="J729" s="1378"/>
    </row>
    <row r="730" spans="1:12" ht="24" hidden="1" customHeight="1">
      <c r="A730" s="1014"/>
      <c r="B730" s="972"/>
      <c r="C730" s="826"/>
      <c r="D730" s="826"/>
      <c r="E730" s="826"/>
      <c r="F730" s="826"/>
      <c r="G730" s="826"/>
      <c r="H730" s="861"/>
      <c r="I730" s="1360"/>
      <c r="J730" s="1378"/>
    </row>
    <row r="731" spans="1:12" ht="24" hidden="1" customHeight="1" thickBot="1">
      <c r="A731" s="1014"/>
      <c r="B731" s="828"/>
      <c r="C731" s="829"/>
      <c r="D731" s="829"/>
      <c r="E731" s="829"/>
      <c r="F731" s="829"/>
      <c r="G731" s="830" t="s">
        <v>113</v>
      </c>
      <c r="H731" s="831">
        <f>ROUND((SUM(H725:H730)),2)</f>
        <v>0</v>
      </c>
      <c r="I731" s="1360"/>
      <c r="J731" s="1378"/>
      <c r="L731" s="895" t="e">
        <f>+H731-H763-#REF!</f>
        <v>#REF!</v>
      </c>
    </row>
    <row r="732" spans="1:12" ht="24" hidden="1" customHeight="1">
      <c r="A732" s="1014"/>
      <c r="B732" s="1364" t="s">
        <v>102</v>
      </c>
      <c r="C732" s="1366">
        <v>12</v>
      </c>
      <c r="D732" s="1368" t="s">
        <v>103</v>
      </c>
      <c r="E732" s="1368"/>
      <c r="F732" s="1368"/>
      <c r="G732" s="1368"/>
      <c r="H732" s="1368"/>
      <c r="I732" s="814" t="s">
        <v>104</v>
      </c>
      <c r="J732" s="815" t="s">
        <v>105</v>
      </c>
    </row>
    <row r="733" spans="1:12" ht="24" hidden="1" customHeight="1">
      <c r="A733" s="1014"/>
      <c r="B733" s="1365"/>
      <c r="C733" s="1367"/>
      <c r="D733" s="1369"/>
      <c r="E733" s="1369"/>
      <c r="F733" s="1369"/>
      <c r="G733" s="1369"/>
      <c r="H733" s="1369"/>
      <c r="I733" s="816" t="e">
        <f>+#REF!</f>
        <v>#REF!</v>
      </c>
      <c r="J733" s="817" t="e">
        <f>+#REF!</f>
        <v>#REF!</v>
      </c>
    </row>
    <row r="734" spans="1:12" ht="24" hidden="1" customHeight="1">
      <c r="A734" s="1014"/>
      <c r="B734" s="818" t="s">
        <v>41</v>
      </c>
      <c r="C734" s="1353" t="e">
        <f>VLOOKUP(B735,'2-Presupuesto'!B:I,2,0)</f>
        <v>#N/A</v>
      </c>
      <c r="D734" s="1353"/>
      <c r="E734" s="1353"/>
      <c r="F734" s="1353"/>
      <c r="G734" s="1353"/>
      <c r="H734" s="1353"/>
      <c r="I734" s="1353"/>
      <c r="J734" s="819" t="s">
        <v>106</v>
      </c>
    </row>
    <row r="735" spans="1:12" ht="24" hidden="1" customHeight="1">
      <c r="A735" s="1014"/>
      <c r="B735" s="820" t="s">
        <v>191</v>
      </c>
      <c r="C735" s="1353"/>
      <c r="D735" s="1353"/>
      <c r="E735" s="1353"/>
      <c r="F735" s="1353"/>
      <c r="G735" s="1353"/>
      <c r="H735" s="1353"/>
      <c r="I735" s="1353"/>
      <c r="J735" s="819" t="e">
        <f>VLOOKUP(B735,'2-Presupuesto'!B:E,3,0)</f>
        <v>#N/A</v>
      </c>
    </row>
    <row r="736" spans="1:12" ht="24" hidden="1" customHeight="1">
      <c r="A736" s="1014"/>
      <c r="B736" s="1372"/>
      <c r="C736" s="1373"/>
      <c r="D736" s="1373"/>
      <c r="E736" s="1373"/>
      <c r="F736" s="1373"/>
      <c r="G736" s="1373"/>
      <c r="H736" s="1373"/>
      <c r="I736" s="1374" t="s">
        <v>107</v>
      </c>
      <c r="J736" s="1375"/>
    </row>
    <row r="737" spans="1:10" ht="24" hidden="1" customHeight="1">
      <c r="A737" s="1014"/>
      <c r="B737" s="821" t="s">
        <v>108</v>
      </c>
      <c r="C737" s="822"/>
      <c r="D737" s="823" t="s">
        <v>109</v>
      </c>
      <c r="E737" s="823" t="s">
        <v>117</v>
      </c>
      <c r="F737" s="823" t="s">
        <v>118</v>
      </c>
      <c r="G737" s="823" t="s">
        <v>192</v>
      </c>
      <c r="H737" s="824" t="s">
        <v>113</v>
      </c>
      <c r="I737" s="1376"/>
      <c r="J737" s="1377"/>
    </row>
    <row r="738" spans="1:10" ht="24" hidden="1" customHeight="1">
      <c r="A738" s="1014"/>
      <c r="B738" s="1055" t="s">
        <v>137</v>
      </c>
      <c r="C738" s="995"/>
      <c r="D738" s="995"/>
      <c r="E738" s="1069"/>
      <c r="F738" s="1069"/>
      <c r="G738" s="1161"/>
      <c r="H738" s="994"/>
      <c r="I738" s="1360"/>
      <c r="J738" s="1378"/>
    </row>
    <row r="739" spans="1:10" ht="24" hidden="1" customHeight="1">
      <c r="A739" s="1014"/>
      <c r="B739" s="1055" t="s">
        <v>193</v>
      </c>
      <c r="C739" s="995"/>
      <c r="D739" s="995"/>
      <c r="E739" s="1069"/>
      <c r="F739" s="1069"/>
      <c r="G739" s="995"/>
      <c r="H739" s="994">
        <f>D739*E739*F739</f>
        <v>0</v>
      </c>
      <c r="I739" s="1360"/>
      <c r="J739" s="1378"/>
    </row>
    <row r="740" spans="1:10" ht="24" hidden="1" customHeight="1">
      <c r="A740" s="1014"/>
      <c r="B740" s="1058"/>
      <c r="C740" s="897"/>
      <c r="D740" s="897"/>
      <c r="E740" s="898"/>
      <c r="F740" s="898"/>
      <c r="G740" s="897"/>
      <c r="H740" s="1035"/>
      <c r="I740" s="1360"/>
      <c r="J740" s="1378"/>
    </row>
    <row r="741" spans="1:10" ht="24" hidden="1" customHeight="1">
      <c r="A741" s="1014"/>
      <c r="B741" s="896"/>
      <c r="C741" s="897"/>
      <c r="D741" s="897"/>
      <c r="E741" s="898"/>
      <c r="F741" s="898"/>
      <c r="G741" s="897"/>
      <c r="H741" s="1035"/>
      <c r="I741" s="1360"/>
      <c r="J741" s="1378"/>
    </row>
    <row r="742" spans="1:10" ht="24" hidden="1" customHeight="1">
      <c r="A742" s="1014"/>
      <c r="B742" s="1058"/>
      <c r="C742" s="897"/>
      <c r="D742" s="897"/>
      <c r="E742" s="898"/>
      <c r="F742" s="898"/>
      <c r="G742" s="897"/>
      <c r="H742" s="1035"/>
      <c r="I742" s="1360"/>
      <c r="J742" s="1378"/>
    </row>
    <row r="743" spans="1:10" ht="24" hidden="1" customHeight="1">
      <c r="A743" s="1014"/>
      <c r="B743" s="896"/>
      <c r="C743" s="897"/>
      <c r="D743" s="897"/>
      <c r="E743" s="898"/>
      <c r="F743" s="898"/>
      <c r="G743" s="897"/>
      <c r="H743" s="1021"/>
      <c r="I743" s="1360"/>
      <c r="J743" s="1378"/>
    </row>
    <row r="744" spans="1:10" ht="24" hidden="1" customHeight="1">
      <c r="A744" s="1014"/>
      <c r="B744" s="972"/>
      <c r="C744" s="1018"/>
      <c r="D744" s="1018"/>
      <c r="E744" s="1022"/>
      <c r="F744" s="1022"/>
      <c r="G744" s="1018"/>
      <c r="H744" s="1021"/>
      <c r="I744" s="1360"/>
      <c r="J744" s="1378"/>
    </row>
    <row r="745" spans="1:10" ht="24" hidden="1" customHeight="1">
      <c r="A745" s="1014"/>
      <c r="B745" s="828"/>
      <c r="C745" s="829"/>
      <c r="D745" s="829"/>
      <c r="E745" s="829"/>
      <c r="F745" s="829"/>
      <c r="G745" s="830" t="s">
        <v>113</v>
      </c>
      <c r="H745" s="1023">
        <f>SUM(H738:H744)</f>
        <v>0</v>
      </c>
      <c r="I745" s="1360"/>
      <c r="J745" s="1378"/>
    </row>
    <row r="746" spans="1:10" ht="24" hidden="1" customHeight="1">
      <c r="A746" s="1014"/>
      <c r="B746" s="1364" t="s">
        <v>102</v>
      </c>
      <c r="C746" s="1366">
        <v>12</v>
      </c>
      <c r="D746" s="1368" t="s">
        <v>103</v>
      </c>
      <c r="E746" s="1368"/>
      <c r="F746" s="1368"/>
      <c r="G746" s="1368"/>
      <c r="H746" s="1368"/>
      <c r="I746" s="814" t="s">
        <v>104</v>
      </c>
      <c r="J746" s="815" t="s">
        <v>105</v>
      </c>
    </row>
    <row r="747" spans="1:10" ht="24" hidden="1" customHeight="1">
      <c r="A747" s="1014"/>
      <c r="B747" s="1365"/>
      <c r="C747" s="1367"/>
      <c r="D747" s="1369"/>
      <c r="E747" s="1369"/>
      <c r="F747" s="1369"/>
      <c r="G747" s="1369"/>
      <c r="H747" s="1369"/>
      <c r="I747" s="816" t="e">
        <f>+#REF!</f>
        <v>#REF!</v>
      </c>
      <c r="J747" s="817" t="e">
        <f>+#REF!</f>
        <v>#REF!</v>
      </c>
    </row>
    <row r="748" spans="1:10" ht="24" hidden="1" customHeight="1">
      <c r="A748" s="1014"/>
      <c r="B748" s="818" t="s">
        <v>41</v>
      </c>
      <c r="C748" s="1387" t="e">
        <f>VLOOKUP(B749,'2-Presupuesto'!B:I,2,0)</f>
        <v>#N/A</v>
      </c>
      <c r="D748" s="1387"/>
      <c r="E748" s="1387"/>
      <c r="F748" s="1387"/>
      <c r="G748" s="1387"/>
      <c r="H748" s="1387"/>
      <c r="I748" s="1387"/>
      <c r="J748" s="819" t="s">
        <v>106</v>
      </c>
    </row>
    <row r="749" spans="1:10" ht="45" hidden="1" customHeight="1">
      <c r="A749" s="1014"/>
      <c r="B749" s="820">
        <v>5.3</v>
      </c>
      <c r="C749" s="1387"/>
      <c r="D749" s="1387"/>
      <c r="E749" s="1387"/>
      <c r="F749" s="1387"/>
      <c r="G749" s="1387"/>
      <c r="H749" s="1387"/>
      <c r="I749" s="1387"/>
      <c r="J749" s="819" t="e">
        <f>VLOOKUP(B749,'2-Presupuesto'!B:E,3,0)</f>
        <v>#N/A</v>
      </c>
    </row>
    <row r="750" spans="1:10" ht="24" hidden="1" customHeight="1">
      <c r="A750" s="1014"/>
      <c r="B750" s="1372"/>
      <c r="C750" s="1373"/>
      <c r="D750" s="1373"/>
      <c r="E750" s="1373"/>
      <c r="F750" s="1373"/>
      <c r="G750" s="1373"/>
      <c r="H750" s="1373"/>
      <c r="I750" s="1374" t="s">
        <v>107</v>
      </c>
      <c r="J750" s="1375"/>
    </row>
    <row r="751" spans="1:10" ht="24" hidden="1" customHeight="1">
      <c r="A751" s="1014"/>
      <c r="B751" s="821" t="s">
        <v>108</v>
      </c>
      <c r="C751" s="822"/>
      <c r="D751" s="823" t="s">
        <v>109</v>
      </c>
      <c r="E751" s="823" t="s">
        <v>117</v>
      </c>
      <c r="F751" s="823" t="s">
        <v>118</v>
      </c>
      <c r="G751" s="823" t="s">
        <v>119</v>
      </c>
      <c r="H751" s="824" t="s">
        <v>113</v>
      </c>
      <c r="I751" s="1376"/>
      <c r="J751" s="1377"/>
    </row>
    <row r="752" spans="1:10" ht="24" hidden="1" customHeight="1">
      <c r="A752" s="1014"/>
      <c r="B752" s="1055" t="s">
        <v>137</v>
      </c>
      <c r="C752" s="993"/>
      <c r="D752" s="993"/>
      <c r="E752" s="993"/>
      <c r="F752" s="993"/>
      <c r="G752" s="993"/>
      <c r="H752" s="994"/>
      <c r="I752" s="1360"/>
      <c r="J752" s="1378"/>
    </row>
    <row r="753" spans="1:10" ht="24" hidden="1" customHeight="1">
      <c r="A753" s="1014"/>
      <c r="B753" s="995" t="s">
        <v>194</v>
      </c>
      <c r="C753" s="995"/>
      <c r="D753" s="995"/>
      <c r="E753" s="1069"/>
      <c r="F753" s="1069"/>
      <c r="G753" s="995"/>
      <c r="H753" s="994">
        <f>D753*E753*F753</f>
        <v>0</v>
      </c>
      <c r="I753" s="1360"/>
      <c r="J753" s="1378"/>
    </row>
    <row r="754" spans="1:10" ht="24" hidden="1" customHeight="1">
      <c r="A754" s="1014"/>
      <c r="B754" s="1055" t="s">
        <v>195</v>
      </c>
      <c r="C754" s="993"/>
      <c r="D754" s="993"/>
      <c r="E754" s="993"/>
      <c r="F754" s="993"/>
      <c r="G754" s="993"/>
      <c r="H754" s="994">
        <f>D754*E754*F754</f>
        <v>0</v>
      </c>
      <c r="I754" s="1360"/>
      <c r="J754" s="1378"/>
    </row>
    <row r="755" spans="1:10" ht="24" hidden="1" customHeight="1">
      <c r="A755" s="1014"/>
      <c r="B755" s="972"/>
      <c r="C755" s="862"/>
      <c r="D755" s="862"/>
      <c r="E755" s="862"/>
      <c r="F755" s="826"/>
      <c r="G755" s="862"/>
      <c r="H755" s="861"/>
      <c r="I755" s="1360"/>
      <c r="J755" s="1378"/>
    </row>
    <row r="756" spans="1:10" ht="24" hidden="1" customHeight="1">
      <c r="A756" s="1014"/>
      <c r="B756" s="972"/>
      <c r="C756" s="862"/>
      <c r="D756" s="862"/>
      <c r="E756" s="862"/>
      <c r="F756" s="826"/>
      <c r="G756" s="862"/>
      <c r="H756" s="861"/>
      <c r="I756" s="1360"/>
      <c r="J756" s="1378"/>
    </row>
    <row r="757" spans="1:10" ht="24" hidden="1" customHeight="1">
      <c r="A757" s="1014"/>
      <c r="B757" s="972"/>
      <c r="C757" s="862"/>
      <c r="D757" s="862"/>
      <c r="E757" s="862"/>
      <c r="F757" s="826"/>
      <c r="G757" s="862"/>
      <c r="H757" s="863"/>
      <c r="I757" s="1360"/>
      <c r="J757" s="1378"/>
    </row>
    <row r="758" spans="1:10" ht="24" hidden="1" customHeight="1" thickBot="1">
      <c r="A758" s="1014"/>
      <c r="B758" s="851"/>
      <c r="C758" s="852"/>
      <c r="D758" s="852"/>
      <c r="E758" s="852"/>
      <c r="F758" s="852"/>
      <c r="G758" s="881" t="s">
        <v>113</v>
      </c>
      <c r="H758" s="899">
        <f>ROUND((SUM(H752:H757)),2)</f>
        <v>0</v>
      </c>
      <c r="I758" s="1391"/>
      <c r="J758" s="1392"/>
    </row>
    <row r="759" spans="1:10" ht="24" hidden="1" customHeight="1">
      <c r="A759" s="1014"/>
      <c r="B759" s="1458" t="s">
        <v>102</v>
      </c>
      <c r="C759" s="1406">
        <v>12</v>
      </c>
      <c r="D759" s="1441" t="s">
        <v>103</v>
      </c>
      <c r="E759" s="1441"/>
      <c r="F759" s="1441"/>
      <c r="G759" s="1441"/>
      <c r="H759" s="1441"/>
      <c r="I759" s="900" t="s">
        <v>104</v>
      </c>
      <c r="J759" s="901" t="s">
        <v>105</v>
      </c>
    </row>
    <row r="760" spans="1:10" ht="24" hidden="1" customHeight="1">
      <c r="A760" s="1014"/>
      <c r="B760" s="1388"/>
      <c r="C760" s="1389"/>
      <c r="D760" s="1390"/>
      <c r="E760" s="1390"/>
      <c r="F760" s="1390"/>
      <c r="G760" s="1390"/>
      <c r="H760" s="1390"/>
      <c r="I760" s="902" t="e">
        <f>+#REF!</f>
        <v>#REF!</v>
      </c>
      <c r="J760" s="903" t="e">
        <f>+#REF!</f>
        <v>#REF!</v>
      </c>
    </row>
    <row r="761" spans="1:10" ht="24" hidden="1" customHeight="1">
      <c r="A761" s="1014"/>
      <c r="B761" s="904" t="s">
        <v>41</v>
      </c>
      <c r="C761" s="1405" t="e">
        <f>VLOOKUP(B762,'2-Presupuesto'!B:I,2,0)</f>
        <v>#N/A</v>
      </c>
      <c r="D761" s="1405"/>
      <c r="E761" s="1405"/>
      <c r="F761" s="1405"/>
      <c r="G761" s="1405"/>
      <c r="H761" s="1405"/>
      <c r="I761" s="1405"/>
      <c r="J761" s="905" t="s">
        <v>106</v>
      </c>
    </row>
    <row r="762" spans="1:10" ht="24" hidden="1" customHeight="1">
      <c r="A762" s="1014"/>
      <c r="B762" s="906" t="s">
        <v>196</v>
      </c>
      <c r="C762" s="1405"/>
      <c r="D762" s="1405"/>
      <c r="E762" s="1405"/>
      <c r="F762" s="1405"/>
      <c r="G762" s="1405"/>
      <c r="H762" s="1405"/>
      <c r="I762" s="1405"/>
      <c r="J762" s="905" t="e">
        <f>VLOOKUP(B762,'2-Presupuesto'!B:E,3,0)</f>
        <v>#N/A</v>
      </c>
    </row>
    <row r="763" spans="1:10" ht="24" hidden="1" customHeight="1">
      <c r="A763" s="1014"/>
      <c r="B763" s="1370"/>
      <c r="C763" s="1370"/>
      <c r="D763" s="1370"/>
      <c r="E763" s="1370"/>
      <c r="F763" s="1370"/>
      <c r="G763" s="1370"/>
      <c r="H763" s="1370"/>
      <c r="I763" s="1371" t="s">
        <v>107</v>
      </c>
      <c r="J763" s="1371"/>
    </row>
    <row r="764" spans="1:10" ht="24" hidden="1" customHeight="1">
      <c r="A764" s="1014"/>
      <c r="B764" s="907" t="s">
        <v>108</v>
      </c>
      <c r="C764" s="908"/>
      <c r="D764" s="909" t="s">
        <v>109</v>
      </c>
      <c r="E764" s="909" t="s">
        <v>117</v>
      </c>
      <c r="F764" s="909" t="s">
        <v>118</v>
      </c>
      <c r="G764" s="909" t="s">
        <v>197</v>
      </c>
      <c r="H764" s="910" t="s">
        <v>113</v>
      </c>
      <c r="I764" s="1360"/>
      <c r="J764" s="1360"/>
    </row>
    <row r="765" spans="1:10" ht="24" hidden="1" customHeight="1">
      <c r="A765" s="1014"/>
      <c r="B765" s="1024"/>
      <c r="C765" s="826"/>
      <c r="D765" s="826"/>
      <c r="E765" s="826"/>
      <c r="F765" s="826"/>
      <c r="G765" s="1021"/>
      <c r="H765" s="861">
        <f t="shared" ref="H765:H770" si="3">+(E765*2+F765*2+G765)*D765*1.1</f>
        <v>0</v>
      </c>
      <c r="I765" s="1360"/>
      <c r="J765" s="1360"/>
    </row>
    <row r="766" spans="1:10" ht="24" hidden="1" customHeight="1">
      <c r="A766" s="1014"/>
      <c r="B766" s="1024"/>
      <c r="C766" s="1018"/>
      <c r="D766" s="1018"/>
      <c r="E766" s="1021"/>
      <c r="F766" s="1021"/>
      <c r="G766" s="1021"/>
      <c r="H766" s="861">
        <f t="shared" si="3"/>
        <v>0</v>
      </c>
      <c r="I766" s="1360"/>
      <c r="J766" s="1360"/>
    </row>
    <row r="767" spans="1:10" ht="24" hidden="1" customHeight="1">
      <c r="A767" s="1014"/>
      <c r="B767" s="1024"/>
      <c r="C767" s="1018"/>
      <c r="D767" s="1018"/>
      <c r="E767" s="1021"/>
      <c r="F767" s="1021"/>
      <c r="G767" s="1021"/>
      <c r="H767" s="861">
        <f t="shared" si="3"/>
        <v>0</v>
      </c>
      <c r="I767" s="1360"/>
      <c r="J767" s="1360"/>
    </row>
    <row r="768" spans="1:10" ht="24" hidden="1" customHeight="1">
      <c r="A768" s="1014"/>
      <c r="B768" s="1024"/>
      <c r="C768" s="1018"/>
      <c r="D768" s="1018"/>
      <c r="E768" s="1021"/>
      <c r="F768" s="1021"/>
      <c r="G768" s="1021"/>
      <c r="H768" s="861">
        <f t="shared" si="3"/>
        <v>0</v>
      </c>
      <c r="I768" s="1360"/>
      <c r="J768" s="1360"/>
    </row>
    <row r="769" spans="1:10" ht="24" hidden="1" customHeight="1">
      <c r="A769" s="1014"/>
      <c r="B769" s="1024"/>
      <c r="C769" s="1018"/>
      <c r="D769" s="1018"/>
      <c r="E769" s="1021"/>
      <c r="F769" s="1021"/>
      <c r="G769" s="1021"/>
      <c r="H769" s="861">
        <f t="shared" si="3"/>
        <v>0</v>
      </c>
      <c r="I769" s="1360"/>
      <c r="J769" s="1360"/>
    </row>
    <row r="770" spans="1:10" ht="24" hidden="1" customHeight="1">
      <c r="A770" s="1014"/>
      <c r="B770" s="1024"/>
      <c r="C770" s="1018"/>
      <c r="D770" s="1018"/>
      <c r="E770" s="1021"/>
      <c r="F770" s="1021"/>
      <c r="G770" s="1021"/>
      <c r="H770" s="861">
        <f t="shared" si="3"/>
        <v>0</v>
      </c>
      <c r="I770" s="1360"/>
      <c r="J770" s="1360"/>
    </row>
    <row r="771" spans="1:10" ht="24" hidden="1" customHeight="1">
      <c r="A771" s="1014"/>
      <c r="B771" s="1018"/>
      <c r="C771" s="1018"/>
      <c r="D771" s="1018"/>
      <c r="E771" s="1018"/>
      <c r="F771" s="1018"/>
      <c r="G771" s="1018"/>
      <c r="H771" s="861"/>
      <c r="I771" s="1360"/>
      <c r="J771" s="1360"/>
    </row>
    <row r="772" spans="1:10" ht="24" hidden="1" customHeight="1">
      <c r="A772" s="1014"/>
      <c r="B772" s="1024"/>
      <c r="C772" s="826"/>
      <c r="D772" s="826"/>
      <c r="E772" s="826"/>
      <c r="F772" s="826"/>
      <c r="G772" s="1021"/>
      <c r="H772" s="861"/>
      <c r="I772" s="1360"/>
      <c r="J772" s="1360"/>
    </row>
    <row r="773" spans="1:10" ht="24" hidden="1" customHeight="1">
      <c r="A773" s="1014"/>
      <c r="B773" s="1018"/>
      <c r="C773" s="826"/>
      <c r="D773" s="826"/>
      <c r="E773" s="826"/>
      <c r="F773" s="826"/>
      <c r="G773" s="826"/>
      <c r="H773" s="861"/>
      <c r="I773" s="1360"/>
      <c r="J773" s="1360"/>
    </row>
    <row r="774" spans="1:10" ht="24" hidden="1" customHeight="1">
      <c r="A774" s="1014"/>
      <c r="B774" s="1018"/>
      <c r="C774" s="826"/>
      <c r="D774" s="826"/>
      <c r="E774" s="826"/>
      <c r="F774" s="826"/>
      <c r="G774" s="826"/>
      <c r="H774" s="861"/>
      <c r="I774" s="1360"/>
      <c r="J774" s="1360"/>
    </row>
    <row r="775" spans="1:10" ht="24" hidden="1" customHeight="1">
      <c r="A775" s="1014"/>
      <c r="B775" s="889"/>
      <c r="C775" s="890"/>
      <c r="D775" s="890"/>
      <c r="E775" s="890"/>
      <c r="F775" s="890"/>
      <c r="G775" s="891" t="s">
        <v>113</v>
      </c>
      <c r="H775" s="899">
        <f>ROUND((SUM(H765:H774)),2)</f>
        <v>0</v>
      </c>
      <c r="I775" s="1360"/>
      <c r="J775" s="1360"/>
    </row>
    <row r="776" spans="1:10" ht="24" hidden="1" customHeight="1">
      <c r="A776" s="1014"/>
      <c r="B776" s="1388" t="s">
        <v>102</v>
      </c>
      <c r="C776" s="1389">
        <v>12</v>
      </c>
      <c r="D776" s="1390" t="s">
        <v>103</v>
      </c>
      <c r="E776" s="1390"/>
      <c r="F776" s="1390"/>
      <c r="G776" s="1390"/>
      <c r="H776" s="1390"/>
      <c r="I776" s="911" t="s">
        <v>104</v>
      </c>
      <c r="J776" s="912" t="s">
        <v>105</v>
      </c>
    </row>
    <row r="777" spans="1:10" ht="24" hidden="1" customHeight="1">
      <c r="A777" s="1014"/>
      <c r="B777" s="1388"/>
      <c r="C777" s="1389"/>
      <c r="D777" s="1390"/>
      <c r="E777" s="1390"/>
      <c r="F777" s="1390"/>
      <c r="G777" s="1390"/>
      <c r="H777" s="1390"/>
      <c r="I777" s="902" t="e">
        <f>+#REF!</f>
        <v>#REF!</v>
      </c>
      <c r="J777" s="903" t="e">
        <f>+#REF!</f>
        <v>#REF!</v>
      </c>
    </row>
    <row r="778" spans="1:10" ht="24" hidden="1" customHeight="1">
      <c r="A778" s="1014"/>
      <c r="B778" s="904" t="s">
        <v>41</v>
      </c>
      <c r="C778" s="1405" t="e">
        <f>VLOOKUP(B779,'2-Presupuesto'!B:I,2,0)</f>
        <v>#N/A</v>
      </c>
      <c r="D778" s="1405"/>
      <c r="E778" s="1405"/>
      <c r="F778" s="1405"/>
      <c r="G778" s="1405"/>
      <c r="H778" s="1405"/>
      <c r="I778" s="1405"/>
      <c r="J778" s="905" t="s">
        <v>106</v>
      </c>
    </row>
    <row r="779" spans="1:10" ht="24" hidden="1" customHeight="1">
      <c r="A779" s="1014"/>
      <c r="B779" s="906" t="s">
        <v>198</v>
      </c>
      <c r="C779" s="1405"/>
      <c r="D779" s="1405"/>
      <c r="E779" s="1405"/>
      <c r="F779" s="1405"/>
      <c r="G779" s="1405"/>
      <c r="H779" s="1405"/>
      <c r="I779" s="1405"/>
      <c r="J779" s="905" t="e">
        <f>VLOOKUP(B779,'2-Presupuesto'!B:E,3,0)</f>
        <v>#N/A</v>
      </c>
    </row>
    <row r="780" spans="1:10" ht="24" hidden="1" customHeight="1">
      <c r="A780" s="1014"/>
      <c r="B780" s="1370"/>
      <c r="C780" s="1370"/>
      <c r="D780" s="1370"/>
      <c r="E780" s="1370"/>
      <c r="F780" s="1370"/>
      <c r="G780" s="1370"/>
      <c r="H780" s="1370"/>
      <c r="I780" s="1371" t="s">
        <v>107</v>
      </c>
      <c r="J780" s="1371"/>
    </row>
    <row r="781" spans="1:10" ht="24" hidden="1" customHeight="1">
      <c r="A781" s="1014"/>
      <c r="B781" s="907" t="s">
        <v>108</v>
      </c>
      <c r="C781" s="908"/>
      <c r="D781" s="909" t="s">
        <v>109</v>
      </c>
      <c r="E781" s="909" t="s">
        <v>117</v>
      </c>
      <c r="F781" s="909" t="s">
        <v>118</v>
      </c>
      <c r="G781" s="909" t="s">
        <v>119</v>
      </c>
      <c r="H781" s="910" t="s">
        <v>113</v>
      </c>
      <c r="I781" s="1360"/>
      <c r="J781" s="1360"/>
    </row>
    <row r="782" spans="1:10" ht="24" hidden="1" customHeight="1">
      <c r="A782" s="1014"/>
      <c r="B782" s="1024"/>
      <c r="C782" s="826"/>
      <c r="D782" s="826"/>
      <c r="E782" s="1021"/>
      <c r="F782" s="826"/>
      <c r="G782" s="862"/>
      <c r="H782" s="861">
        <f>PRODUCT(D782:G782)</f>
        <v>0</v>
      </c>
      <c r="I782" s="1360"/>
      <c r="J782" s="1360"/>
    </row>
    <row r="783" spans="1:10" ht="24" hidden="1" customHeight="1">
      <c r="A783" s="1014"/>
      <c r="B783" s="1024"/>
      <c r="C783" s="826"/>
      <c r="D783" s="1021"/>
      <c r="E783" s="826"/>
      <c r="F783" s="826"/>
      <c r="G783" s="826"/>
      <c r="H783" s="861">
        <f>PRODUCT(D783:G783)</f>
        <v>0</v>
      </c>
      <c r="I783" s="1360"/>
      <c r="J783" s="1360"/>
    </row>
    <row r="784" spans="1:10" ht="24" hidden="1" customHeight="1">
      <c r="A784" s="1014"/>
      <c r="B784" s="1024"/>
      <c r="C784" s="1025"/>
      <c r="D784" s="1021"/>
      <c r="E784" s="826"/>
      <c r="F784" s="826"/>
      <c r="G784" s="826"/>
      <c r="H784" s="861">
        <f>PRODUCT(D784:G784)</f>
        <v>0</v>
      </c>
      <c r="I784" s="1360"/>
      <c r="J784" s="1360"/>
    </row>
    <row r="785" spans="1:10" ht="24" hidden="1" customHeight="1">
      <c r="A785" s="1014"/>
      <c r="B785" s="1024"/>
      <c r="C785" s="826"/>
      <c r="D785" s="1021"/>
      <c r="E785" s="826"/>
      <c r="F785" s="826"/>
      <c r="G785" s="826"/>
      <c r="H785" s="861"/>
      <c r="I785" s="1360"/>
      <c r="J785" s="1360"/>
    </row>
    <row r="786" spans="1:10" ht="24" hidden="1" customHeight="1">
      <c r="A786" s="1014"/>
      <c r="B786" s="1024"/>
      <c r="C786" s="826"/>
      <c r="D786" s="1021"/>
      <c r="E786" s="826"/>
      <c r="F786" s="826"/>
      <c r="G786" s="826"/>
      <c r="H786" s="861">
        <f>PRODUCT(D786:G786)</f>
        <v>0</v>
      </c>
      <c r="I786" s="1360"/>
      <c r="J786" s="1360"/>
    </row>
    <row r="787" spans="1:10" ht="24" hidden="1" customHeight="1">
      <c r="A787" s="1014"/>
      <c r="B787" s="1024"/>
      <c r="C787" s="862"/>
      <c r="D787" s="1021"/>
      <c r="E787" s="826"/>
      <c r="F787" s="826"/>
      <c r="G787" s="862"/>
      <c r="H787" s="861">
        <f>PRODUCT(D787:G787)</f>
        <v>0</v>
      </c>
      <c r="I787" s="1360"/>
      <c r="J787" s="1360"/>
    </row>
    <row r="788" spans="1:10" ht="24" hidden="1" customHeight="1">
      <c r="A788" s="1014"/>
      <c r="B788" s="1024"/>
      <c r="C788" s="862"/>
      <c r="D788" s="1021"/>
      <c r="E788" s="862"/>
      <c r="F788" s="826"/>
      <c r="G788" s="862"/>
      <c r="H788" s="861"/>
      <c r="I788" s="825"/>
      <c r="J788" s="913"/>
    </row>
    <row r="789" spans="1:10" ht="24" hidden="1" customHeight="1">
      <c r="A789" s="1014"/>
      <c r="B789" s="1018"/>
      <c r="C789" s="862"/>
      <c r="D789" s="1021"/>
      <c r="E789" s="862"/>
      <c r="F789" s="826"/>
      <c r="G789" s="862"/>
      <c r="H789" s="861"/>
      <c r="I789" s="825"/>
      <c r="J789" s="913"/>
    </row>
    <row r="790" spans="1:10" ht="24" hidden="1" customHeight="1">
      <c r="A790" s="1014"/>
      <c r="B790" s="889"/>
      <c r="C790" s="890"/>
      <c r="D790" s="890"/>
      <c r="E790" s="890"/>
      <c r="F790" s="890"/>
      <c r="G790" s="891" t="s">
        <v>113</v>
      </c>
      <c r="H790" s="899">
        <f>ROUND((SUM(H782:H789)),2)</f>
        <v>0</v>
      </c>
      <c r="I790" s="825"/>
      <c r="J790" s="913"/>
    </row>
    <row r="791" spans="1:10" ht="24" hidden="1" customHeight="1">
      <c r="A791" s="1014"/>
      <c r="B791" s="1388" t="s">
        <v>102</v>
      </c>
      <c r="C791" s="1389">
        <v>12</v>
      </c>
      <c r="D791" s="1390" t="s">
        <v>103</v>
      </c>
      <c r="E791" s="1390"/>
      <c r="F791" s="1390"/>
      <c r="G791" s="1390"/>
      <c r="H791" s="1390"/>
      <c r="I791" s="911" t="s">
        <v>104</v>
      </c>
      <c r="J791" s="912" t="s">
        <v>105</v>
      </c>
    </row>
    <row r="792" spans="1:10" ht="24" hidden="1" customHeight="1">
      <c r="A792" s="1014"/>
      <c r="B792" s="1388"/>
      <c r="C792" s="1389"/>
      <c r="D792" s="1390"/>
      <c r="E792" s="1390"/>
      <c r="F792" s="1390"/>
      <c r="G792" s="1390"/>
      <c r="H792" s="1390"/>
      <c r="I792" s="902" t="e">
        <f>+#REF!</f>
        <v>#REF!</v>
      </c>
      <c r="J792" s="903" t="e">
        <f>+#REF!</f>
        <v>#REF!</v>
      </c>
    </row>
    <row r="793" spans="1:10" ht="24" hidden="1" customHeight="1">
      <c r="A793" s="1014"/>
      <c r="B793" s="904" t="s">
        <v>41</v>
      </c>
      <c r="C793" s="1405" t="e">
        <f>VLOOKUP(B794,'2-Presupuesto'!B:I,2,0)</f>
        <v>#N/A</v>
      </c>
      <c r="D793" s="1405"/>
      <c r="E793" s="1405"/>
      <c r="F793" s="1405"/>
      <c r="G793" s="1405"/>
      <c r="H793" s="1405"/>
      <c r="I793" s="1405"/>
      <c r="J793" s="905" t="s">
        <v>106</v>
      </c>
    </row>
    <row r="794" spans="1:10" ht="24" hidden="1" customHeight="1">
      <c r="A794" s="1014"/>
      <c r="B794" s="906" t="s">
        <v>199</v>
      </c>
      <c r="C794" s="1405"/>
      <c r="D794" s="1405"/>
      <c r="E794" s="1405"/>
      <c r="F794" s="1405"/>
      <c r="G794" s="1405"/>
      <c r="H794" s="1405"/>
      <c r="I794" s="1405"/>
      <c r="J794" s="905" t="e">
        <f>VLOOKUP(B794,'2-Presupuesto'!B:E,3,0)</f>
        <v>#N/A</v>
      </c>
    </row>
    <row r="795" spans="1:10" ht="24" hidden="1" customHeight="1">
      <c r="A795" s="1014"/>
      <c r="B795" s="1370"/>
      <c r="C795" s="1370"/>
      <c r="D795" s="1370"/>
      <c r="E795" s="1370"/>
      <c r="F795" s="1370"/>
      <c r="G795" s="1370"/>
      <c r="H795" s="1370"/>
      <c r="I795" s="1371" t="s">
        <v>107</v>
      </c>
      <c r="J795" s="1371"/>
    </row>
    <row r="796" spans="1:10" ht="24" hidden="1" customHeight="1">
      <c r="A796" s="1014"/>
      <c r="B796" s="907" t="s">
        <v>108</v>
      </c>
      <c r="C796" s="908"/>
      <c r="D796" s="909" t="s">
        <v>109</v>
      </c>
      <c r="E796" s="909" t="s">
        <v>117</v>
      </c>
      <c r="F796" s="909" t="s">
        <v>118</v>
      </c>
      <c r="G796" s="909" t="s">
        <v>119</v>
      </c>
      <c r="H796" s="910" t="s">
        <v>113</v>
      </c>
      <c r="I796" s="1360"/>
      <c r="J796" s="1360"/>
    </row>
    <row r="797" spans="1:10" ht="24" hidden="1" customHeight="1">
      <c r="A797" s="1014"/>
      <c r="B797" s="1024"/>
      <c r="C797" s="826"/>
      <c r="D797" s="826"/>
      <c r="E797" s="862"/>
      <c r="F797" s="862"/>
      <c r="G797" s="914"/>
      <c r="H797" s="915">
        <f>+D797</f>
        <v>0</v>
      </c>
      <c r="I797" s="1360"/>
      <c r="J797" s="1360"/>
    </row>
    <row r="798" spans="1:10" ht="24" hidden="1" customHeight="1">
      <c r="A798" s="1014"/>
      <c r="B798" s="1024"/>
      <c r="C798" s="826"/>
      <c r="D798" s="916"/>
      <c r="E798" s="826"/>
      <c r="F798" s="826"/>
      <c r="G798" s="826"/>
      <c r="H798" s="861"/>
      <c r="I798" s="1360"/>
      <c r="J798" s="1360"/>
    </row>
    <row r="799" spans="1:10" ht="24" hidden="1" customHeight="1">
      <c r="A799" s="1014"/>
      <c r="B799" s="1024"/>
      <c r="C799" s="1025"/>
      <c r="D799" s="1026"/>
      <c r="E799" s="826"/>
      <c r="F799" s="826"/>
      <c r="G799" s="826"/>
      <c r="H799" s="861"/>
      <c r="I799" s="1360"/>
      <c r="J799" s="1360"/>
    </row>
    <row r="800" spans="1:10" ht="24" hidden="1" customHeight="1">
      <c r="A800" s="1014"/>
      <c r="B800" s="1024"/>
      <c r="C800" s="826"/>
      <c r="D800" s="826"/>
      <c r="E800" s="826"/>
      <c r="F800" s="826"/>
      <c r="G800" s="826"/>
      <c r="H800" s="861"/>
      <c r="I800" s="1360"/>
      <c r="J800" s="1360"/>
    </row>
    <row r="801" spans="1:10" ht="24" hidden="1" customHeight="1">
      <c r="A801" s="1014"/>
      <c r="B801" s="1024"/>
      <c r="C801" s="826"/>
      <c r="D801" s="826"/>
      <c r="E801" s="826"/>
      <c r="F801" s="826"/>
      <c r="G801" s="826"/>
      <c r="H801" s="861"/>
      <c r="I801" s="1360"/>
      <c r="J801" s="1360"/>
    </row>
    <row r="802" spans="1:10" ht="24" hidden="1" customHeight="1">
      <c r="A802" s="1014"/>
      <c r="B802" s="1024"/>
      <c r="C802" s="862"/>
      <c r="D802" s="862"/>
      <c r="E802" s="862"/>
      <c r="F802" s="826"/>
      <c r="G802" s="862"/>
      <c r="H802" s="915"/>
      <c r="I802" s="1360"/>
      <c r="J802" s="1360"/>
    </row>
    <row r="803" spans="1:10" ht="24" hidden="1" customHeight="1">
      <c r="A803" s="1014"/>
      <c r="B803" s="1027"/>
      <c r="C803" s="862"/>
      <c r="D803" s="862"/>
      <c r="E803" s="862"/>
      <c r="F803" s="862"/>
      <c r="G803" s="914"/>
      <c r="H803" s="917"/>
      <c r="I803" s="1360"/>
      <c r="J803" s="1360"/>
    </row>
    <row r="804" spans="1:10" ht="24" hidden="1" customHeight="1">
      <c r="A804" s="1014"/>
      <c r="B804" s="1027"/>
      <c r="C804" s="862"/>
      <c r="D804" s="862"/>
      <c r="E804" s="862"/>
      <c r="F804" s="862"/>
      <c r="G804" s="914"/>
      <c r="H804" s="917"/>
      <c r="I804" s="1360"/>
      <c r="J804" s="1360"/>
    </row>
    <row r="805" spans="1:10" ht="24" hidden="1" customHeight="1">
      <c r="A805" s="1014"/>
      <c r="B805" s="1027"/>
      <c r="C805" s="862"/>
      <c r="D805" s="862"/>
      <c r="E805" s="862"/>
      <c r="F805" s="862"/>
      <c r="G805" s="914"/>
      <c r="H805" s="917"/>
      <c r="I805" s="1360"/>
      <c r="J805" s="1360"/>
    </row>
    <row r="806" spans="1:10" ht="24" hidden="1" customHeight="1">
      <c r="A806" s="1014"/>
      <c r="B806" s="1027"/>
      <c r="C806" s="862"/>
      <c r="D806" s="862"/>
      <c r="E806" s="862"/>
      <c r="F806" s="862"/>
      <c r="G806" s="914"/>
      <c r="H806" s="917"/>
      <c r="I806" s="1360"/>
      <c r="J806" s="1360"/>
    </row>
    <row r="807" spans="1:10" ht="24" hidden="1" customHeight="1">
      <c r="A807" s="1014"/>
      <c r="B807" s="889"/>
      <c r="C807" s="890"/>
      <c r="D807" s="890"/>
      <c r="E807" s="890"/>
      <c r="F807" s="890"/>
      <c r="G807" s="891" t="s">
        <v>113</v>
      </c>
      <c r="H807" s="855">
        <f>ROUND((SUM(H797:H806)),2)</f>
        <v>0</v>
      </c>
      <c r="I807" s="1360"/>
      <c r="J807" s="1360"/>
    </row>
    <row r="808" spans="1:10" ht="24" hidden="1" customHeight="1">
      <c r="A808" s="1014"/>
      <c r="B808" s="1388" t="s">
        <v>102</v>
      </c>
      <c r="C808" s="1389">
        <v>12</v>
      </c>
      <c r="D808" s="1390" t="s">
        <v>103</v>
      </c>
      <c r="E808" s="1390"/>
      <c r="F808" s="1390"/>
      <c r="G808" s="1390"/>
      <c r="H808" s="1390"/>
      <c r="I808" s="911" t="s">
        <v>104</v>
      </c>
      <c r="J808" s="912" t="s">
        <v>105</v>
      </c>
    </row>
    <row r="809" spans="1:10" ht="24" hidden="1" customHeight="1">
      <c r="A809" s="1014"/>
      <c r="B809" s="1388"/>
      <c r="C809" s="1389"/>
      <c r="D809" s="1390"/>
      <c r="E809" s="1390"/>
      <c r="F809" s="1390"/>
      <c r="G809" s="1390"/>
      <c r="H809" s="1390"/>
      <c r="I809" s="902" t="e">
        <f>+#REF!</f>
        <v>#REF!</v>
      </c>
      <c r="J809" s="903" t="e">
        <f>+#REF!</f>
        <v>#REF!</v>
      </c>
    </row>
    <row r="810" spans="1:10" ht="24" hidden="1" customHeight="1">
      <c r="A810" s="1014"/>
      <c r="B810" s="904" t="s">
        <v>41</v>
      </c>
      <c r="C810" s="1405" t="e">
        <f>VLOOKUP(B811,'2-Presupuesto'!B:I,2,0)</f>
        <v>#N/A</v>
      </c>
      <c r="D810" s="1405"/>
      <c r="E810" s="1405"/>
      <c r="F810" s="1405"/>
      <c r="G810" s="1405"/>
      <c r="H810" s="1405"/>
      <c r="I810" s="1405"/>
      <c r="J810" s="905" t="s">
        <v>106</v>
      </c>
    </row>
    <row r="811" spans="1:10" ht="24" hidden="1" customHeight="1">
      <c r="A811" s="1014"/>
      <c r="B811" s="906" t="s">
        <v>200</v>
      </c>
      <c r="C811" s="1405"/>
      <c r="D811" s="1405"/>
      <c r="E811" s="1405"/>
      <c r="F811" s="1405"/>
      <c r="G811" s="1405"/>
      <c r="H811" s="1405"/>
      <c r="I811" s="1405"/>
      <c r="J811" s="905" t="e">
        <f>VLOOKUP(B811,'2-Presupuesto'!B:E,3,0)</f>
        <v>#N/A</v>
      </c>
    </row>
    <row r="812" spans="1:10" ht="24" hidden="1" customHeight="1">
      <c r="A812" s="1014"/>
      <c r="B812" s="1370"/>
      <c r="C812" s="1370"/>
      <c r="D812" s="1370"/>
      <c r="E812" s="1370"/>
      <c r="F812" s="1370"/>
      <c r="G812" s="1370"/>
      <c r="H812" s="1370"/>
      <c r="I812" s="1371" t="s">
        <v>107</v>
      </c>
      <c r="J812" s="1371"/>
    </row>
    <row r="813" spans="1:10" ht="24" hidden="1" customHeight="1">
      <c r="A813" s="1014"/>
      <c r="B813" s="907" t="s">
        <v>108</v>
      </c>
      <c r="C813" s="908"/>
      <c r="D813" s="909" t="s">
        <v>109</v>
      </c>
      <c r="E813" s="909" t="s">
        <v>117</v>
      </c>
      <c r="F813" s="909" t="s">
        <v>118</v>
      </c>
      <c r="G813" s="909" t="s">
        <v>119</v>
      </c>
      <c r="H813" s="910" t="s">
        <v>113</v>
      </c>
      <c r="I813" s="1360"/>
      <c r="J813" s="1360"/>
    </row>
    <row r="814" spans="1:10" ht="24" hidden="1" customHeight="1">
      <c r="A814" s="1014"/>
      <c r="B814" s="1024"/>
      <c r="C814" s="826"/>
      <c r="D814" s="826"/>
      <c r="E814" s="862"/>
      <c r="F814" s="862"/>
      <c r="G814" s="914"/>
      <c r="H814" s="915">
        <f t="shared" ref="H814:H819" si="4">+D814</f>
        <v>0</v>
      </c>
      <c r="I814" s="1360"/>
      <c r="J814" s="1360"/>
    </row>
    <row r="815" spans="1:10" ht="24" hidden="1" customHeight="1">
      <c r="A815" s="1014"/>
      <c r="B815" s="1024"/>
      <c r="C815" s="1018"/>
      <c r="D815" s="1021"/>
      <c r="E815" s="826"/>
      <c r="F815" s="826"/>
      <c r="G815" s="826"/>
      <c r="H815" s="861">
        <f t="shared" si="4"/>
        <v>0</v>
      </c>
      <c r="I815" s="1360"/>
      <c r="J815" s="1360"/>
    </row>
    <row r="816" spans="1:10" ht="24" hidden="1" customHeight="1">
      <c r="A816" s="1014"/>
      <c r="B816" s="1024"/>
      <c r="C816" s="1018"/>
      <c r="D816" s="1021"/>
      <c r="E816" s="826"/>
      <c r="F816" s="826"/>
      <c r="G816" s="826"/>
      <c r="H816" s="861">
        <f t="shared" si="4"/>
        <v>0</v>
      </c>
      <c r="I816" s="1360"/>
      <c r="J816" s="1360"/>
    </row>
    <row r="817" spans="1:10" ht="24" hidden="1" customHeight="1">
      <c r="A817" s="1014"/>
      <c r="B817" s="1024"/>
      <c r="C817" s="1018"/>
      <c r="D817" s="1021"/>
      <c r="E817" s="826"/>
      <c r="F817" s="826"/>
      <c r="G817" s="826"/>
      <c r="H817" s="861">
        <f t="shared" si="4"/>
        <v>0</v>
      </c>
      <c r="I817" s="1360"/>
      <c r="J817" s="1360"/>
    </row>
    <row r="818" spans="1:10" ht="24" hidden="1" customHeight="1">
      <c r="A818" s="1014"/>
      <c r="B818" s="1024"/>
      <c r="C818" s="1018"/>
      <c r="D818" s="1021"/>
      <c r="E818" s="826"/>
      <c r="F818" s="826"/>
      <c r="G818" s="826"/>
      <c r="H818" s="861">
        <f t="shared" si="4"/>
        <v>0</v>
      </c>
      <c r="I818" s="1360"/>
      <c r="J818" s="1360"/>
    </row>
    <row r="819" spans="1:10" ht="24" hidden="1" customHeight="1">
      <c r="A819" s="1014"/>
      <c r="B819" s="1024"/>
      <c r="C819" s="1018"/>
      <c r="D819" s="1021"/>
      <c r="E819" s="826"/>
      <c r="F819" s="826"/>
      <c r="G819" s="826"/>
      <c r="H819" s="861">
        <f t="shared" si="4"/>
        <v>0</v>
      </c>
      <c r="I819" s="1360"/>
      <c r="J819" s="1360"/>
    </row>
    <row r="820" spans="1:10" ht="24" hidden="1" customHeight="1">
      <c r="A820" s="1014"/>
      <c r="B820" s="1018"/>
      <c r="C820" s="1018"/>
      <c r="D820" s="1018"/>
      <c r="E820" s="826"/>
      <c r="F820" s="826"/>
      <c r="G820" s="826"/>
      <c r="H820" s="861"/>
      <c r="I820" s="1360"/>
      <c r="J820" s="1360"/>
    </row>
    <row r="821" spans="1:10" ht="24" hidden="1" customHeight="1">
      <c r="A821" s="1014"/>
      <c r="B821" s="1024"/>
      <c r="C821" s="1018"/>
      <c r="D821" s="1018"/>
      <c r="E821" s="1018"/>
      <c r="F821" s="1018"/>
      <c r="G821" s="1018"/>
      <c r="H821" s="861">
        <f>+H772</f>
        <v>0</v>
      </c>
      <c r="I821" s="1360"/>
      <c r="J821" s="1360"/>
    </row>
    <row r="822" spans="1:10" ht="24" hidden="1" customHeight="1">
      <c r="A822" s="1014"/>
      <c r="B822" s="1018"/>
      <c r="C822" s="826"/>
      <c r="D822" s="826"/>
      <c r="E822" s="826"/>
      <c r="F822" s="826"/>
      <c r="G822" s="826"/>
      <c r="H822" s="861"/>
      <c r="I822" s="1360"/>
      <c r="J822" s="1360"/>
    </row>
    <row r="823" spans="1:10" ht="24" hidden="1" customHeight="1">
      <c r="A823" s="1014"/>
      <c r="B823" s="1018"/>
      <c r="C823" s="862"/>
      <c r="D823" s="862"/>
      <c r="E823" s="862"/>
      <c r="F823" s="826"/>
      <c r="G823" s="862"/>
      <c r="H823" s="861"/>
      <c r="I823" s="1360"/>
      <c r="J823" s="1360"/>
    </row>
    <row r="824" spans="1:10" ht="24" hidden="1" customHeight="1">
      <c r="A824" s="1014"/>
      <c r="B824" s="918"/>
      <c r="C824" s="829"/>
      <c r="D824" s="829"/>
      <c r="E824" s="829"/>
      <c r="F824" s="829"/>
      <c r="G824" s="830" t="s">
        <v>113</v>
      </c>
      <c r="H824" s="831">
        <f>ROUND((SUM(H814:H823)),2)</f>
        <v>0</v>
      </c>
      <c r="I824" s="1360"/>
      <c r="J824" s="1360"/>
    </row>
    <row r="825" spans="1:10" ht="24" hidden="1" customHeight="1">
      <c r="A825" s="1014"/>
      <c r="B825" s="1364" t="s">
        <v>102</v>
      </c>
      <c r="C825" s="1366">
        <v>12</v>
      </c>
      <c r="D825" s="1368" t="s">
        <v>103</v>
      </c>
      <c r="E825" s="1368"/>
      <c r="F825" s="1368"/>
      <c r="G825" s="1368"/>
      <c r="H825" s="1368"/>
      <c r="I825" s="814" t="s">
        <v>104</v>
      </c>
      <c r="J825" s="815" t="s">
        <v>105</v>
      </c>
    </row>
    <row r="826" spans="1:10" ht="24" hidden="1" customHeight="1">
      <c r="A826" s="1014"/>
      <c r="B826" s="1365"/>
      <c r="C826" s="1367"/>
      <c r="D826" s="1369"/>
      <c r="E826" s="1369"/>
      <c r="F826" s="1369"/>
      <c r="G826" s="1369"/>
      <c r="H826" s="1369"/>
      <c r="I826" s="816" t="e">
        <f>+#REF!</f>
        <v>#REF!</v>
      </c>
      <c r="J826" s="817" t="e">
        <f>+#REF!</f>
        <v>#REF!</v>
      </c>
    </row>
    <row r="827" spans="1:10" ht="30" hidden="1" customHeight="1">
      <c r="A827" s="1014"/>
      <c r="B827" s="818" t="s">
        <v>41</v>
      </c>
      <c r="C827" s="1387" t="e">
        <f>VLOOKUP(B828,'2-Presupuesto'!B:I,2,0)</f>
        <v>#N/A</v>
      </c>
      <c r="D827" s="1387"/>
      <c r="E827" s="1387"/>
      <c r="F827" s="1387"/>
      <c r="G827" s="1387"/>
      <c r="H827" s="1387"/>
      <c r="I827" s="1387"/>
      <c r="J827" s="819" t="s">
        <v>106</v>
      </c>
    </row>
    <row r="828" spans="1:10" ht="30" hidden="1" customHeight="1">
      <c r="A828" s="1014"/>
      <c r="B828" s="820">
        <v>5.4</v>
      </c>
      <c r="C828" s="1387"/>
      <c r="D828" s="1387"/>
      <c r="E828" s="1387"/>
      <c r="F828" s="1387"/>
      <c r="G828" s="1387"/>
      <c r="H828" s="1387"/>
      <c r="I828" s="1387"/>
      <c r="J828" s="819" t="e">
        <f>VLOOKUP(B828,'2-Presupuesto'!B:E,3,0)</f>
        <v>#N/A</v>
      </c>
    </row>
    <row r="829" spans="1:10" ht="24" hidden="1" customHeight="1">
      <c r="A829" s="1014"/>
      <c r="B829" s="1372"/>
      <c r="C829" s="1373"/>
      <c r="D829" s="1373"/>
      <c r="E829" s="1373"/>
      <c r="F829" s="1373"/>
      <c r="G829" s="1373"/>
      <c r="H829" s="1373"/>
      <c r="I829" s="1374" t="s">
        <v>107</v>
      </c>
      <c r="J829" s="1375"/>
    </row>
    <row r="830" spans="1:10" ht="24" hidden="1" customHeight="1">
      <c r="A830" s="1014"/>
      <c r="B830" s="821" t="s">
        <v>108</v>
      </c>
      <c r="C830" s="822"/>
      <c r="D830" s="823" t="s">
        <v>109</v>
      </c>
      <c r="E830" s="823" t="s">
        <v>117</v>
      </c>
      <c r="F830" s="823" t="s">
        <v>118</v>
      </c>
      <c r="G830" s="823" t="s">
        <v>136</v>
      </c>
      <c r="H830" s="824" t="s">
        <v>113</v>
      </c>
      <c r="I830" s="1376"/>
      <c r="J830" s="1377"/>
    </row>
    <row r="831" spans="1:10" ht="24" hidden="1" customHeight="1">
      <c r="A831" s="1014"/>
      <c r="B831" s="1055" t="s">
        <v>137</v>
      </c>
      <c r="C831" s="993"/>
      <c r="D831" s="993"/>
      <c r="E831" s="993"/>
      <c r="F831" s="993"/>
      <c r="G831" s="993"/>
      <c r="H831" s="994"/>
      <c r="I831" s="1360"/>
      <c r="J831" s="1378"/>
    </row>
    <row r="832" spans="1:10" ht="24" hidden="1" customHeight="1">
      <c r="A832" s="1014"/>
      <c r="B832" s="857"/>
      <c r="C832" s="877"/>
      <c r="D832" s="877"/>
      <c r="E832" s="877"/>
      <c r="F832" s="877"/>
      <c r="G832" s="877"/>
      <c r="H832" s="861"/>
      <c r="I832" s="1360"/>
      <c r="J832" s="1378"/>
    </row>
    <row r="833" spans="1:10" ht="24" hidden="1" customHeight="1">
      <c r="A833" s="1014"/>
      <c r="B833" s="972"/>
      <c r="C833" s="826"/>
      <c r="D833" s="826"/>
      <c r="E833" s="826"/>
      <c r="F833" s="826"/>
      <c r="G833" s="826"/>
      <c r="H833" s="861"/>
      <c r="I833" s="1360"/>
      <c r="J833" s="1378"/>
    </row>
    <row r="834" spans="1:10" ht="24" hidden="1" customHeight="1">
      <c r="A834" s="1014"/>
      <c r="B834" s="972"/>
      <c r="C834" s="826"/>
      <c r="D834" s="826"/>
      <c r="E834" s="826"/>
      <c r="F834" s="826"/>
      <c r="G834" s="826"/>
      <c r="H834" s="861"/>
      <c r="I834" s="1360"/>
      <c r="J834" s="1378"/>
    </row>
    <row r="835" spans="1:10" ht="24" hidden="1" customHeight="1">
      <c r="A835" s="1014"/>
      <c r="B835" s="972"/>
      <c r="C835" s="826"/>
      <c r="D835" s="826"/>
      <c r="E835" s="826"/>
      <c r="F835" s="826"/>
      <c r="G835" s="826"/>
      <c r="H835" s="861"/>
      <c r="I835" s="1360"/>
      <c r="J835" s="1378"/>
    </row>
    <row r="836" spans="1:10" ht="24" hidden="1" customHeight="1">
      <c r="A836" s="1014"/>
      <c r="B836" s="972"/>
      <c r="C836" s="826"/>
      <c r="D836" s="826"/>
      <c r="E836" s="826"/>
      <c r="F836" s="826"/>
      <c r="G836" s="826"/>
      <c r="H836" s="861"/>
      <c r="I836" s="1360"/>
      <c r="J836" s="1378"/>
    </row>
    <row r="837" spans="1:10" ht="24" hidden="1" customHeight="1" thickBot="1">
      <c r="A837" s="1014"/>
      <c r="B837" s="851"/>
      <c r="C837" s="852"/>
      <c r="D837" s="852"/>
      <c r="E837" s="852"/>
      <c r="F837" s="852"/>
      <c r="G837" s="881" t="s">
        <v>113</v>
      </c>
      <c r="H837" s="899">
        <f>SUM(H831:H836)</f>
        <v>0</v>
      </c>
      <c r="I837" s="1391"/>
      <c r="J837" s="1392"/>
    </row>
    <row r="838" spans="1:10" ht="24" hidden="1" customHeight="1">
      <c r="A838" s="1014"/>
      <c r="B838" s="1458" t="s">
        <v>102</v>
      </c>
      <c r="C838" s="1406">
        <v>12</v>
      </c>
      <c r="D838" s="1441" t="s">
        <v>103</v>
      </c>
      <c r="E838" s="1441"/>
      <c r="F838" s="1441"/>
      <c r="G838" s="1441"/>
      <c r="H838" s="1441"/>
      <c r="I838" s="900" t="s">
        <v>104</v>
      </c>
      <c r="J838" s="901" t="s">
        <v>105</v>
      </c>
    </row>
    <row r="839" spans="1:10" ht="24" hidden="1" customHeight="1">
      <c r="A839" s="1014"/>
      <c r="B839" s="1388"/>
      <c r="C839" s="1389"/>
      <c r="D839" s="1390"/>
      <c r="E839" s="1390"/>
      <c r="F839" s="1390"/>
      <c r="G839" s="1390"/>
      <c r="H839" s="1390"/>
      <c r="I839" s="902" t="e">
        <f>+#REF!</f>
        <v>#REF!</v>
      </c>
      <c r="J839" s="903" t="e">
        <f>+#REF!</f>
        <v>#REF!</v>
      </c>
    </row>
    <row r="840" spans="1:10" ht="24" hidden="1" customHeight="1">
      <c r="A840" s="1014"/>
      <c r="B840" s="904" t="s">
        <v>41</v>
      </c>
      <c r="C840" s="1405" t="e">
        <f>VLOOKUP(B841,'2-Presupuesto'!B:I,2,0)</f>
        <v>#N/A</v>
      </c>
      <c r="D840" s="1405"/>
      <c r="E840" s="1405"/>
      <c r="F840" s="1405"/>
      <c r="G840" s="1405"/>
      <c r="H840" s="1405"/>
      <c r="I840" s="1405"/>
      <c r="J840" s="905" t="s">
        <v>106</v>
      </c>
    </row>
    <row r="841" spans="1:10" ht="24" hidden="1" customHeight="1">
      <c r="A841" s="1014"/>
      <c r="B841" s="906" t="s">
        <v>201</v>
      </c>
      <c r="C841" s="1405"/>
      <c r="D841" s="1405"/>
      <c r="E841" s="1405"/>
      <c r="F841" s="1405"/>
      <c r="G841" s="1405"/>
      <c r="H841" s="1405"/>
      <c r="I841" s="1405"/>
      <c r="J841" s="905" t="e">
        <f>VLOOKUP(B841,'2-Presupuesto'!B:E,3,0)</f>
        <v>#N/A</v>
      </c>
    </row>
    <row r="842" spans="1:10" ht="24" hidden="1" customHeight="1">
      <c r="A842" s="1014"/>
      <c r="B842" s="1370"/>
      <c r="C842" s="1370"/>
      <c r="D842" s="1370"/>
      <c r="E842" s="1370"/>
      <c r="F842" s="1370"/>
      <c r="G842" s="1370"/>
      <c r="H842" s="1370"/>
      <c r="I842" s="1371" t="s">
        <v>107</v>
      </c>
      <c r="J842" s="1371"/>
    </row>
    <row r="843" spans="1:10" ht="24" hidden="1" customHeight="1">
      <c r="A843" s="1014"/>
      <c r="B843" s="907" t="s">
        <v>108</v>
      </c>
      <c r="C843" s="908"/>
      <c r="D843" s="909" t="s">
        <v>109</v>
      </c>
      <c r="E843" s="909" t="s">
        <v>117</v>
      </c>
      <c r="F843" s="909" t="s">
        <v>118</v>
      </c>
      <c r="G843" s="909" t="s">
        <v>136</v>
      </c>
      <c r="H843" s="910" t="s">
        <v>113</v>
      </c>
      <c r="I843" s="1360"/>
      <c r="J843" s="1360"/>
    </row>
    <row r="844" spans="1:10" ht="24" hidden="1" customHeight="1">
      <c r="A844" s="1014"/>
      <c r="B844" s="1018"/>
      <c r="C844" s="826"/>
      <c r="D844" s="826"/>
      <c r="E844" s="826"/>
      <c r="F844" s="826"/>
      <c r="G844" s="826"/>
      <c r="H844" s="861">
        <f>G844</f>
        <v>0</v>
      </c>
      <c r="I844" s="1360"/>
      <c r="J844" s="1360"/>
    </row>
    <row r="845" spans="1:10" ht="24" hidden="1" customHeight="1">
      <c r="A845" s="1014"/>
      <c r="B845" s="1018"/>
      <c r="C845" s="826"/>
      <c r="D845" s="826"/>
      <c r="E845" s="826"/>
      <c r="F845" s="826"/>
      <c r="G845" s="826"/>
      <c r="H845" s="861">
        <f>G845</f>
        <v>0</v>
      </c>
      <c r="I845" s="1360"/>
      <c r="J845" s="1360"/>
    </row>
    <row r="846" spans="1:10" ht="24" hidden="1" customHeight="1">
      <c r="A846" s="1014"/>
      <c r="B846" s="1018"/>
      <c r="C846" s="826"/>
      <c r="D846" s="826"/>
      <c r="E846" s="826"/>
      <c r="F846" s="826"/>
      <c r="G846" s="826"/>
      <c r="H846" s="861">
        <f>+G846</f>
        <v>0</v>
      </c>
      <c r="I846" s="1360"/>
      <c r="J846" s="1360"/>
    </row>
    <row r="847" spans="1:10" ht="24" hidden="1" customHeight="1">
      <c r="A847" s="1014"/>
      <c r="B847" s="1018"/>
      <c r="C847" s="826"/>
      <c r="D847" s="826"/>
      <c r="E847" s="826"/>
      <c r="F847" s="826"/>
      <c r="G847" s="826"/>
      <c r="H847" s="861">
        <f>+G847</f>
        <v>0</v>
      </c>
      <c r="I847" s="1360"/>
      <c r="J847" s="1360"/>
    </row>
    <row r="848" spans="1:10" ht="24" hidden="1" customHeight="1">
      <c r="A848" s="1014"/>
      <c r="B848" s="1018"/>
      <c r="C848" s="826"/>
      <c r="D848" s="826"/>
      <c r="E848" s="826"/>
      <c r="F848" s="826"/>
      <c r="G848" s="826"/>
      <c r="H848" s="861">
        <f>+G848</f>
        <v>0</v>
      </c>
      <c r="I848" s="1360"/>
      <c r="J848" s="1360"/>
    </row>
    <row r="849" spans="1:10" ht="24" hidden="1" customHeight="1">
      <c r="A849" s="1014"/>
      <c r="B849" s="1018"/>
      <c r="C849" s="826"/>
      <c r="D849" s="826"/>
      <c r="E849" s="826"/>
      <c r="F849" s="826"/>
      <c r="G849" s="826"/>
      <c r="H849" s="861">
        <f>+G849</f>
        <v>0</v>
      </c>
      <c r="I849" s="1360"/>
      <c r="J849" s="1360"/>
    </row>
    <row r="850" spans="1:10" ht="24" hidden="1" customHeight="1">
      <c r="A850" s="1014"/>
      <c r="B850" s="1018"/>
      <c r="C850" s="826"/>
      <c r="D850" s="826"/>
      <c r="E850" s="826"/>
      <c r="F850" s="826"/>
      <c r="G850" s="826"/>
      <c r="H850" s="861">
        <f>+G850</f>
        <v>0</v>
      </c>
      <c r="I850" s="1360"/>
      <c r="J850" s="1360"/>
    </row>
    <row r="851" spans="1:10" ht="24" hidden="1" customHeight="1">
      <c r="A851" s="1014"/>
      <c r="B851" s="1018"/>
      <c r="C851" s="826"/>
      <c r="D851" s="826"/>
      <c r="E851" s="826"/>
      <c r="F851" s="826"/>
      <c r="G851" s="826"/>
      <c r="H851" s="861"/>
      <c r="I851" s="1360"/>
      <c r="J851" s="1360"/>
    </row>
    <row r="852" spans="1:10" ht="24" hidden="1" customHeight="1">
      <c r="A852" s="1014"/>
      <c r="B852" s="1018"/>
      <c r="C852" s="826"/>
      <c r="D852" s="826"/>
      <c r="E852" s="826"/>
      <c r="F852" s="826"/>
      <c r="G852" s="826"/>
      <c r="H852" s="861"/>
      <c r="I852" s="1360"/>
      <c r="J852" s="1360"/>
    </row>
    <row r="853" spans="1:10" ht="24" hidden="1" customHeight="1">
      <c r="A853" s="1014"/>
      <c r="B853" s="1018"/>
      <c r="C853" s="826"/>
      <c r="D853" s="826"/>
      <c r="E853" s="826"/>
      <c r="F853" s="826"/>
      <c r="G853" s="826"/>
      <c r="H853" s="861"/>
      <c r="I853" s="1360"/>
      <c r="J853" s="1360"/>
    </row>
    <row r="854" spans="1:10" ht="24" hidden="1" customHeight="1">
      <c r="A854" s="1014"/>
      <c r="B854" s="1018"/>
      <c r="C854" s="826"/>
      <c r="D854" s="826"/>
      <c r="E854" s="826"/>
      <c r="F854" s="826"/>
      <c r="G854" s="826"/>
      <c r="H854" s="861"/>
      <c r="I854" s="1360"/>
      <c r="J854" s="1360"/>
    </row>
    <row r="855" spans="1:10" ht="24" hidden="1" customHeight="1">
      <c r="A855" s="1014"/>
      <c r="B855" s="1018"/>
      <c r="C855" s="826"/>
      <c r="D855" s="826"/>
      <c r="E855" s="826"/>
      <c r="F855" s="826"/>
      <c r="G855" s="826"/>
      <c r="H855" s="861"/>
      <c r="I855" s="1360"/>
      <c r="J855" s="1360"/>
    </row>
    <row r="856" spans="1:10" ht="24" hidden="1" customHeight="1">
      <c r="A856" s="1014"/>
      <c r="B856" s="1018"/>
      <c r="C856" s="826"/>
      <c r="D856" s="826"/>
      <c r="E856" s="826"/>
      <c r="F856" s="826"/>
      <c r="G856" s="826"/>
      <c r="H856" s="861"/>
      <c r="I856" s="1360"/>
      <c r="J856" s="1360"/>
    </row>
    <row r="857" spans="1:10" ht="24" hidden="1" customHeight="1">
      <c r="A857" s="1014"/>
      <c r="B857" s="1018"/>
      <c r="C857" s="826"/>
      <c r="D857" s="826"/>
      <c r="E857" s="826"/>
      <c r="F857" s="826"/>
      <c r="G857" s="826"/>
      <c r="H857" s="861"/>
      <c r="I857" s="1360"/>
      <c r="J857" s="1360"/>
    </row>
    <row r="858" spans="1:10" ht="24" hidden="1" customHeight="1">
      <c r="A858" s="1014"/>
      <c r="B858" s="1018"/>
      <c r="C858" s="826"/>
      <c r="D858" s="826"/>
      <c r="E858" s="826"/>
      <c r="F858" s="826"/>
      <c r="G858" s="826"/>
      <c r="H858" s="861"/>
      <c r="I858" s="1360"/>
      <c r="J858" s="1360"/>
    </row>
    <row r="859" spans="1:10" ht="24" hidden="1" customHeight="1">
      <c r="A859" s="1014"/>
      <c r="B859" s="1018"/>
      <c r="C859" s="826"/>
      <c r="D859" s="826"/>
      <c r="E859" s="826"/>
      <c r="F859" s="826"/>
      <c r="G859" s="826"/>
      <c r="H859" s="861"/>
      <c r="I859" s="1360"/>
      <c r="J859" s="1360"/>
    </row>
    <row r="860" spans="1:10" ht="24" hidden="1" customHeight="1">
      <c r="A860" s="1014"/>
      <c r="B860" s="1018"/>
      <c r="C860" s="826"/>
      <c r="D860" s="826"/>
      <c r="E860" s="826"/>
      <c r="F860" s="826"/>
      <c r="G860" s="826"/>
      <c r="H860" s="861"/>
      <c r="I860" s="1360"/>
      <c r="J860" s="1360"/>
    </row>
    <row r="861" spans="1:10" ht="24" hidden="1" customHeight="1">
      <c r="A861" s="1014"/>
      <c r="B861" s="1018"/>
      <c r="C861" s="826"/>
      <c r="D861" s="826"/>
      <c r="E861" s="826"/>
      <c r="F861" s="826"/>
      <c r="G861" s="826"/>
      <c r="H861" s="861"/>
      <c r="I861" s="1360"/>
      <c r="J861" s="1360"/>
    </row>
    <row r="862" spans="1:10" ht="24" hidden="1" customHeight="1">
      <c r="A862" s="1014"/>
      <c r="B862" s="1018"/>
      <c r="C862" s="826"/>
      <c r="D862" s="826"/>
      <c r="E862" s="826"/>
      <c r="F862" s="826"/>
      <c r="G862" s="826"/>
      <c r="H862" s="861"/>
      <c r="I862" s="1360"/>
      <c r="J862" s="1360"/>
    </row>
    <row r="863" spans="1:10" ht="24" hidden="1" customHeight="1">
      <c r="A863" s="1014"/>
      <c r="B863" s="1018"/>
      <c r="C863" s="826"/>
      <c r="D863" s="826"/>
      <c r="E863" s="826"/>
      <c r="F863" s="826"/>
      <c r="G863" s="826"/>
      <c r="H863" s="861"/>
      <c r="I863" s="1360"/>
      <c r="J863" s="1360"/>
    </row>
    <row r="864" spans="1:10" ht="24" hidden="1" customHeight="1">
      <c r="A864" s="1014"/>
      <c r="B864" s="918"/>
      <c r="C864" s="829"/>
      <c r="D864" s="829"/>
      <c r="E864" s="829"/>
      <c r="F864" s="829"/>
      <c r="G864" s="830" t="s">
        <v>113</v>
      </c>
      <c r="H864" s="831">
        <f>ROUND((SUM(H844:H863)),2)</f>
        <v>0</v>
      </c>
      <c r="I864" s="1360"/>
      <c r="J864" s="1360"/>
    </row>
    <row r="865" spans="1:10" ht="24" hidden="1" customHeight="1">
      <c r="A865" s="1014"/>
      <c r="B865" s="1364" t="s">
        <v>102</v>
      </c>
      <c r="C865" s="1366">
        <v>12</v>
      </c>
      <c r="D865" s="1368" t="s">
        <v>103</v>
      </c>
      <c r="E865" s="1368"/>
      <c r="F865" s="1368"/>
      <c r="G865" s="1368"/>
      <c r="H865" s="1368"/>
      <c r="I865" s="814" t="s">
        <v>104</v>
      </c>
      <c r="J865" s="815" t="s">
        <v>105</v>
      </c>
    </row>
    <row r="866" spans="1:10" ht="24" hidden="1" customHeight="1">
      <c r="A866" s="1014"/>
      <c r="B866" s="1365"/>
      <c r="C866" s="1367"/>
      <c r="D866" s="1369"/>
      <c r="E866" s="1369"/>
      <c r="F866" s="1369"/>
      <c r="G866" s="1369"/>
      <c r="H866" s="1369"/>
      <c r="I866" s="816" t="e">
        <f>+#REF!</f>
        <v>#REF!</v>
      </c>
      <c r="J866" s="817" t="e">
        <f>+#REF!</f>
        <v>#REF!</v>
      </c>
    </row>
    <row r="867" spans="1:10" ht="33.75" hidden="1" customHeight="1">
      <c r="A867" s="1014"/>
      <c r="B867" s="818" t="s">
        <v>41</v>
      </c>
      <c r="C867" s="1387" t="e">
        <f>VLOOKUP(B868,'2-Presupuesto'!B:I,2,0)</f>
        <v>#N/A</v>
      </c>
      <c r="D867" s="1387"/>
      <c r="E867" s="1387"/>
      <c r="F867" s="1387"/>
      <c r="G867" s="1387"/>
      <c r="H867" s="1387"/>
      <c r="I867" s="1387"/>
      <c r="J867" s="819" t="s">
        <v>106</v>
      </c>
    </row>
    <row r="868" spans="1:10" ht="39" hidden="1" customHeight="1">
      <c r="A868" s="1014"/>
      <c r="B868" s="820" t="s">
        <v>202</v>
      </c>
      <c r="C868" s="1387"/>
      <c r="D868" s="1387"/>
      <c r="E868" s="1387"/>
      <c r="F868" s="1387"/>
      <c r="G868" s="1387"/>
      <c r="H868" s="1387"/>
      <c r="I868" s="1387"/>
      <c r="J868" s="819" t="e">
        <f>VLOOKUP(B868,'2-Presupuesto'!B:E,3,0)</f>
        <v>#N/A</v>
      </c>
    </row>
    <row r="869" spans="1:10" ht="24" hidden="1" customHeight="1">
      <c r="A869" s="1014"/>
      <c r="B869" s="1372"/>
      <c r="C869" s="1373"/>
      <c r="D869" s="1373"/>
      <c r="E869" s="1373"/>
      <c r="F869" s="1373"/>
      <c r="G869" s="1373"/>
      <c r="H869" s="1373"/>
      <c r="I869" s="1374" t="s">
        <v>107</v>
      </c>
      <c r="J869" s="1375"/>
    </row>
    <row r="870" spans="1:10" ht="24" hidden="1" customHeight="1">
      <c r="A870" s="1014"/>
      <c r="B870" s="821" t="s">
        <v>108</v>
      </c>
      <c r="C870" s="822"/>
      <c r="D870" s="823" t="s">
        <v>109</v>
      </c>
      <c r="E870" s="823" t="s">
        <v>117</v>
      </c>
      <c r="F870" s="823" t="s">
        <v>118</v>
      </c>
      <c r="G870" s="823" t="s">
        <v>119</v>
      </c>
      <c r="H870" s="824" t="s">
        <v>113</v>
      </c>
      <c r="I870" s="1376"/>
      <c r="J870" s="1377"/>
    </row>
    <row r="871" spans="1:10" ht="24" hidden="1" customHeight="1">
      <c r="A871" s="1014"/>
      <c r="B871" s="1064" t="s">
        <v>203</v>
      </c>
      <c r="C871" s="1033"/>
      <c r="D871" s="1033"/>
      <c r="E871" s="1033"/>
      <c r="F871" s="1033"/>
      <c r="G871" s="1033"/>
      <c r="H871" s="1159"/>
      <c r="I871" s="1360"/>
      <c r="J871" s="1378"/>
    </row>
    <row r="872" spans="1:10" ht="24" hidden="1" customHeight="1">
      <c r="A872" s="1014"/>
      <c r="B872" s="995" t="s">
        <v>204</v>
      </c>
      <c r="C872" s="1034"/>
      <c r="D872" s="1034"/>
      <c r="E872" s="1034"/>
      <c r="F872" s="1034"/>
      <c r="G872" s="1037"/>
      <c r="H872" s="1160"/>
      <c r="I872" s="1360"/>
      <c r="J872" s="1378"/>
    </row>
    <row r="873" spans="1:10" ht="24" hidden="1" customHeight="1">
      <c r="A873" s="1014"/>
      <c r="B873" s="995"/>
      <c r="C873" s="1034"/>
      <c r="D873" s="1034"/>
      <c r="E873" s="1034"/>
      <c r="F873" s="1034"/>
      <c r="G873" s="1037"/>
      <c r="H873" s="1035"/>
      <c r="I873" s="1360"/>
      <c r="J873" s="1378"/>
    </row>
    <row r="874" spans="1:10" ht="24" hidden="1" customHeight="1">
      <c r="A874" s="1014"/>
      <c r="B874" s="995"/>
      <c r="C874" s="1034"/>
      <c r="D874" s="1034"/>
      <c r="E874" s="1034"/>
      <c r="F874" s="1034"/>
      <c r="G874" s="1037"/>
      <c r="H874" s="1035"/>
      <c r="I874" s="1360"/>
      <c r="J874" s="1378"/>
    </row>
    <row r="875" spans="1:10" ht="24" hidden="1" customHeight="1">
      <c r="A875" s="1014"/>
      <c r="B875" s="995"/>
      <c r="C875" s="1034"/>
      <c r="D875" s="1034"/>
      <c r="E875" s="1034"/>
      <c r="F875" s="1034"/>
      <c r="G875" s="1037"/>
      <c r="H875" s="1035"/>
      <c r="I875" s="1360"/>
      <c r="J875" s="1378"/>
    </row>
    <row r="876" spans="1:10" ht="24" hidden="1" customHeight="1">
      <c r="A876" s="1014"/>
      <c r="B876" s="995"/>
      <c r="C876" s="1034"/>
      <c r="D876" s="1034"/>
      <c r="E876" s="1034"/>
      <c r="F876" s="1034"/>
      <c r="G876" s="1037"/>
      <c r="H876" s="1035"/>
      <c r="I876" s="1360"/>
      <c r="J876" s="1378"/>
    </row>
    <row r="877" spans="1:10" ht="24" hidden="1" customHeight="1">
      <c r="A877" s="1014"/>
      <c r="B877" s="972"/>
      <c r="C877" s="862"/>
      <c r="D877" s="862"/>
      <c r="E877" s="862"/>
      <c r="F877" s="826"/>
      <c r="G877" s="862"/>
      <c r="H877" s="861"/>
      <c r="I877" s="1360"/>
      <c r="J877" s="1378"/>
    </row>
    <row r="878" spans="1:10" ht="24" hidden="1" customHeight="1">
      <c r="A878" s="1014"/>
      <c r="B878" s="972"/>
      <c r="C878" s="862"/>
      <c r="D878" s="862"/>
      <c r="E878" s="862"/>
      <c r="F878" s="826"/>
      <c r="G878" s="862"/>
      <c r="H878" s="861"/>
      <c r="I878" s="1360"/>
      <c r="J878" s="1378"/>
    </row>
    <row r="879" spans="1:10" ht="24" hidden="1" customHeight="1">
      <c r="A879" s="1014"/>
      <c r="B879" s="828"/>
      <c r="C879" s="829"/>
      <c r="D879" s="829"/>
      <c r="E879" s="829"/>
      <c r="F879" s="829"/>
      <c r="G879" s="830" t="s">
        <v>113</v>
      </c>
      <c r="H879" s="831">
        <f>ROUND((SUM(H871:H878)),2)</f>
        <v>0</v>
      </c>
      <c r="I879" s="1360"/>
      <c r="J879" s="1378"/>
    </row>
    <row r="880" spans="1:10" ht="24" hidden="1" customHeight="1">
      <c r="A880" s="1014"/>
      <c r="B880" s="1364" t="s">
        <v>102</v>
      </c>
      <c r="C880" s="1366">
        <v>12</v>
      </c>
      <c r="D880" s="1368" t="s">
        <v>103</v>
      </c>
      <c r="E880" s="1368"/>
      <c r="F880" s="1368"/>
      <c r="G880" s="1368"/>
      <c r="H880" s="1368"/>
      <c r="I880" s="814" t="s">
        <v>104</v>
      </c>
      <c r="J880" s="815" t="s">
        <v>105</v>
      </c>
    </row>
    <row r="881" spans="1:10" ht="24" hidden="1" customHeight="1">
      <c r="A881" s="1014"/>
      <c r="B881" s="1365"/>
      <c r="C881" s="1367"/>
      <c r="D881" s="1369"/>
      <c r="E881" s="1369"/>
      <c r="F881" s="1369"/>
      <c r="G881" s="1369"/>
      <c r="H881" s="1369"/>
      <c r="I881" s="816" t="e">
        <f>+#REF!</f>
        <v>#REF!</v>
      </c>
      <c r="J881" s="817" t="e">
        <f>+#REF!</f>
        <v>#REF!</v>
      </c>
    </row>
    <row r="882" spans="1:10" ht="33.75" hidden="1" customHeight="1">
      <c r="A882" s="1014"/>
      <c r="B882" s="818" t="s">
        <v>41</v>
      </c>
      <c r="C882" s="1353" t="e">
        <f>VLOOKUP(B883,'2-Presupuesto'!B:I,2,0)</f>
        <v>#N/A</v>
      </c>
      <c r="D882" s="1353"/>
      <c r="E882" s="1353"/>
      <c r="F882" s="1353"/>
      <c r="G882" s="1353"/>
      <c r="H882" s="1353"/>
      <c r="I882" s="1353"/>
      <c r="J882" s="819" t="s">
        <v>106</v>
      </c>
    </row>
    <row r="883" spans="1:10" ht="66" hidden="1" customHeight="1">
      <c r="A883" s="1014"/>
      <c r="B883" s="820" t="s">
        <v>205</v>
      </c>
      <c r="C883" s="1353"/>
      <c r="D883" s="1353"/>
      <c r="E883" s="1353"/>
      <c r="F883" s="1353"/>
      <c r="G883" s="1353"/>
      <c r="H883" s="1353"/>
      <c r="I883" s="1353"/>
      <c r="J883" s="819" t="e">
        <f>VLOOKUP(B883,'2-Presupuesto'!B:E,3,0)</f>
        <v>#N/A</v>
      </c>
    </row>
    <row r="884" spans="1:10" ht="2.25" hidden="1" customHeight="1" thickBot="1">
      <c r="A884" s="1014"/>
      <c r="B884" s="1372"/>
      <c r="C884" s="1373"/>
      <c r="D884" s="1373"/>
      <c r="E884" s="1373"/>
      <c r="F884" s="1373"/>
      <c r="G884" s="1373"/>
      <c r="H884" s="1373"/>
      <c r="I884" s="1374" t="s">
        <v>107</v>
      </c>
      <c r="J884" s="1375"/>
    </row>
    <row r="885" spans="1:10" ht="24" hidden="1" customHeight="1">
      <c r="A885" s="1014"/>
      <c r="B885" s="821" t="s">
        <v>108</v>
      </c>
      <c r="C885" s="822"/>
      <c r="D885" s="823" t="s">
        <v>109</v>
      </c>
      <c r="E885" s="823" t="s">
        <v>117</v>
      </c>
      <c r="F885" s="823" t="s">
        <v>118</v>
      </c>
      <c r="G885" s="823" t="s">
        <v>119</v>
      </c>
      <c r="H885" s="824" t="s">
        <v>113</v>
      </c>
      <c r="I885" s="1376"/>
      <c r="J885" s="1377"/>
    </row>
    <row r="886" spans="1:10" ht="24" hidden="1" customHeight="1">
      <c r="A886" s="1014"/>
      <c r="B886" s="1055" t="s">
        <v>137</v>
      </c>
      <c r="C886" s="995"/>
      <c r="D886" s="995"/>
      <c r="E886" s="993"/>
      <c r="F886" s="993"/>
      <c r="G886" s="993"/>
      <c r="H886" s="994"/>
      <c r="I886" s="1360"/>
      <c r="J886" s="1378"/>
    </row>
    <row r="887" spans="1:10" ht="24" hidden="1" customHeight="1">
      <c r="A887" s="1014"/>
      <c r="B887" s="972"/>
      <c r="C887" s="826"/>
      <c r="D887" s="826"/>
      <c r="E887" s="826"/>
      <c r="F887" s="826"/>
      <c r="G887" s="826"/>
      <c r="H887" s="861"/>
      <c r="I887" s="1360"/>
      <c r="J887" s="1378"/>
    </row>
    <row r="888" spans="1:10" ht="24" hidden="1" customHeight="1">
      <c r="A888" s="1014"/>
      <c r="B888" s="972"/>
      <c r="C888" s="826"/>
      <c r="D888" s="826"/>
      <c r="E888" s="826"/>
      <c r="F888" s="826"/>
      <c r="G888" s="826"/>
      <c r="H888" s="861"/>
      <c r="I888" s="1360"/>
      <c r="J888" s="1378"/>
    </row>
    <row r="889" spans="1:10" ht="24" hidden="1" customHeight="1">
      <c r="A889" s="1014"/>
      <c r="B889" s="972"/>
      <c r="C889" s="826"/>
      <c r="D889" s="826"/>
      <c r="E889" s="826"/>
      <c r="F889" s="826"/>
      <c r="G889" s="826"/>
      <c r="H889" s="861"/>
      <c r="I889" s="1360"/>
      <c r="J889" s="1378"/>
    </row>
    <row r="890" spans="1:10" ht="24" hidden="1" customHeight="1">
      <c r="A890" s="1014"/>
      <c r="B890" s="972"/>
      <c r="C890" s="862"/>
      <c r="D890" s="862"/>
      <c r="E890" s="862"/>
      <c r="F890" s="826"/>
      <c r="G890" s="862"/>
      <c r="H890" s="861"/>
      <c r="I890" s="1360"/>
      <c r="J890" s="1378"/>
    </row>
    <row r="891" spans="1:10" ht="24" hidden="1" customHeight="1">
      <c r="A891" s="1014"/>
      <c r="B891" s="972"/>
      <c r="C891" s="862"/>
      <c r="D891" s="862"/>
      <c r="E891" s="862"/>
      <c r="F891" s="826"/>
      <c r="G891" s="862"/>
      <c r="H891" s="861"/>
      <c r="I891" s="1360"/>
      <c r="J891" s="1378"/>
    </row>
    <row r="892" spans="1:10" ht="24" hidden="1" customHeight="1">
      <c r="A892" s="1014"/>
      <c r="B892" s="828"/>
      <c r="C892" s="829"/>
      <c r="D892" s="829"/>
      <c r="E892" s="829"/>
      <c r="F892" s="829"/>
      <c r="G892" s="830" t="s">
        <v>113</v>
      </c>
      <c r="H892" s="831">
        <f>ROUND((SUM(H886:H891)),2)</f>
        <v>0</v>
      </c>
      <c r="I892" s="1360"/>
      <c r="J892" s="1378"/>
    </row>
    <row r="893" spans="1:10" ht="24" hidden="1" customHeight="1">
      <c r="A893" s="1014"/>
      <c r="B893" s="1364" t="s">
        <v>102</v>
      </c>
      <c r="C893" s="1366">
        <v>12</v>
      </c>
      <c r="D893" s="1368" t="s">
        <v>103</v>
      </c>
      <c r="E893" s="1368"/>
      <c r="F893" s="1368"/>
      <c r="G893" s="1368"/>
      <c r="H893" s="1368"/>
      <c r="I893" s="814" t="s">
        <v>104</v>
      </c>
      <c r="J893" s="815" t="s">
        <v>105</v>
      </c>
    </row>
    <row r="894" spans="1:10" ht="24" hidden="1" customHeight="1">
      <c r="A894" s="1014"/>
      <c r="B894" s="1365"/>
      <c r="C894" s="1367"/>
      <c r="D894" s="1369"/>
      <c r="E894" s="1369"/>
      <c r="F894" s="1369"/>
      <c r="G894" s="1369"/>
      <c r="H894" s="1369"/>
      <c r="I894" s="816" t="e">
        <f>+#REF!</f>
        <v>#REF!</v>
      </c>
      <c r="J894" s="817" t="e">
        <f>+#REF!</f>
        <v>#REF!</v>
      </c>
    </row>
    <row r="895" spans="1:10" ht="33.75" hidden="1" customHeight="1">
      <c r="A895" s="1014"/>
      <c r="B895" s="818" t="s">
        <v>41</v>
      </c>
      <c r="C895" s="1353" t="e">
        <f>VLOOKUP(B896,'2-Presupuesto'!B:I,2,0)</f>
        <v>#N/A</v>
      </c>
      <c r="D895" s="1353"/>
      <c r="E895" s="1353"/>
      <c r="F895" s="1353"/>
      <c r="G895" s="1353"/>
      <c r="H895" s="1353"/>
      <c r="I895" s="1353"/>
      <c r="J895" s="819" t="s">
        <v>106</v>
      </c>
    </row>
    <row r="896" spans="1:10" ht="52.5" hidden="1" customHeight="1">
      <c r="A896" s="1014"/>
      <c r="B896" s="820" t="s">
        <v>206</v>
      </c>
      <c r="C896" s="1353"/>
      <c r="D896" s="1353"/>
      <c r="E896" s="1353"/>
      <c r="F896" s="1353"/>
      <c r="G896" s="1353"/>
      <c r="H896" s="1353"/>
      <c r="I896" s="1353"/>
      <c r="J896" s="819" t="e">
        <f>VLOOKUP(B896,'2-Presupuesto'!B:E,3,0)</f>
        <v>#N/A</v>
      </c>
    </row>
    <row r="897" spans="1:10" ht="24" hidden="1" customHeight="1">
      <c r="A897" s="1014"/>
      <c r="B897" s="1372"/>
      <c r="C897" s="1373"/>
      <c r="D897" s="1373"/>
      <c r="E897" s="1373"/>
      <c r="F897" s="1373"/>
      <c r="G897" s="1373"/>
      <c r="H897" s="1373"/>
      <c r="I897" s="1374" t="s">
        <v>107</v>
      </c>
      <c r="J897" s="1375"/>
    </row>
    <row r="898" spans="1:10" ht="28.5" hidden="1" customHeight="1">
      <c r="A898" s="1014"/>
      <c r="B898" s="821" t="s">
        <v>108</v>
      </c>
      <c r="C898" s="822"/>
      <c r="D898" s="823" t="s">
        <v>109</v>
      </c>
      <c r="E898" s="823" t="s">
        <v>117</v>
      </c>
      <c r="F898" s="823" t="s">
        <v>118</v>
      </c>
      <c r="G898" s="919" t="s">
        <v>207</v>
      </c>
      <c r="H898" s="824" t="s">
        <v>113</v>
      </c>
      <c r="I898" s="1376"/>
      <c r="J898" s="1377"/>
    </row>
    <row r="899" spans="1:10" ht="24" hidden="1" customHeight="1">
      <c r="A899" s="1014"/>
      <c r="B899" s="995"/>
      <c r="C899" s="1034"/>
      <c r="D899" s="1034"/>
      <c r="E899" s="1034"/>
      <c r="F899" s="1034"/>
      <c r="G899" s="1034"/>
      <c r="H899" s="1035"/>
      <c r="I899" s="1360"/>
      <c r="J899" s="1378"/>
    </row>
    <row r="900" spans="1:10" ht="24" hidden="1" customHeight="1">
      <c r="A900" s="1014"/>
      <c r="B900" s="995"/>
      <c r="C900" s="993"/>
      <c r="D900" s="993"/>
      <c r="E900" s="993"/>
      <c r="F900" s="993"/>
      <c r="G900" s="993"/>
      <c r="H900" s="994"/>
      <c r="I900" s="1360"/>
      <c r="J900" s="1378"/>
    </row>
    <row r="901" spans="1:10" ht="24" hidden="1" customHeight="1">
      <c r="A901" s="1014"/>
      <c r="B901" s="1427"/>
      <c r="C901" s="1428"/>
      <c r="D901" s="826"/>
      <c r="E901" s="826"/>
      <c r="F901" s="826"/>
      <c r="G901" s="826"/>
      <c r="H901" s="861"/>
      <c r="I901" s="1360"/>
      <c r="J901" s="1378"/>
    </row>
    <row r="902" spans="1:10" ht="24" hidden="1" customHeight="1">
      <c r="A902" s="1014"/>
      <c r="B902" s="1427"/>
      <c r="C902" s="1428"/>
      <c r="D902" s="826"/>
      <c r="E902" s="826"/>
      <c r="F902" s="826"/>
      <c r="G902" s="826"/>
      <c r="H902" s="861"/>
      <c r="I902" s="1360"/>
      <c r="J902" s="1378"/>
    </row>
    <row r="903" spans="1:10" ht="24" hidden="1" customHeight="1">
      <c r="A903" s="1014"/>
      <c r="B903" s="1427"/>
      <c r="C903" s="1428"/>
      <c r="D903" s="826"/>
      <c r="E903" s="826"/>
      <c r="F903" s="826"/>
      <c r="G903" s="826"/>
      <c r="H903" s="861"/>
      <c r="I903" s="1360"/>
      <c r="J903" s="1378"/>
    </row>
    <row r="904" spans="1:10" ht="24" hidden="1" customHeight="1">
      <c r="A904" s="1014"/>
      <c r="B904" s="1427"/>
      <c r="C904" s="1428"/>
      <c r="D904" s="826"/>
      <c r="E904" s="826"/>
      <c r="F904" s="826"/>
      <c r="G904" s="826"/>
      <c r="H904" s="861"/>
      <c r="I904" s="1360"/>
      <c r="J904" s="1378"/>
    </row>
    <row r="905" spans="1:10" ht="24" hidden="1" customHeight="1">
      <c r="A905" s="1014"/>
      <c r="B905" s="1427"/>
      <c r="C905" s="1428"/>
      <c r="D905" s="862"/>
      <c r="E905" s="862"/>
      <c r="F905" s="826"/>
      <c r="G905" s="862"/>
      <c r="H905" s="861"/>
      <c r="I905" s="1360"/>
      <c r="J905" s="1378"/>
    </row>
    <row r="906" spans="1:10" ht="24" hidden="1" customHeight="1">
      <c r="A906" s="1014"/>
      <c r="B906" s="1427"/>
      <c r="C906" s="1428"/>
      <c r="D906" s="862"/>
      <c r="E906" s="862"/>
      <c r="F906" s="826"/>
      <c r="G906" s="862"/>
      <c r="H906" s="861"/>
      <c r="I906" s="1360"/>
      <c r="J906" s="1378"/>
    </row>
    <row r="907" spans="1:10" ht="24" hidden="1" customHeight="1" thickBot="1">
      <c r="A907" s="1014"/>
      <c r="B907" s="1429"/>
      <c r="C907" s="1430"/>
      <c r="D907" s="829"/>
      <c r="E907" s="829"/>
      <c r="F907" s="829"/>
      <c r="G907" s="830" t="s">
        <v>113</v>
      </c>
      <c r="H907" s="831">
        <f>ROUND((SUM(H899:H906)),2)</f>
        <v>0</v>
      </c>
      <c r="I907" s="1360"/>
      <c r="J907" s="1378"/>
    </row>
    <row r="908" spans="1:10" ht="24" hidden="1" customHeight="1">
      <c r="A908" s="1014"/>
      <c r="B908" s="1364" t="s">
        <v>102</v>
      </c>
      <c r="C908" s="1366">
        <v>12</v>
      </c>
      <c r="D908" s="1368" t="s">
        <v>103</v>
      </c>
      <c r="E908" s="1368"/>
      <c r="F908" s="1368"/>
      <c r="G908" s="1368"/>
      <c r="H908" s="1368"/>
      <c r="I908" s="814" t="s">
        <v>104</v>
      </c>
      <c r="J908" s="815" t="s">
        <v>105</v>
      </c>
    </row>
    <row r="909" spans="1:10" ht="24" hidden="1" customHeight="1">
      <c r="A909" s="1014"/>
      <c r="B909" s="1365"/>
      <c r="C909" s="1367"/>
      <c r="D909" s="1369"/>
      <c r="E909" s="1369"/>
      <c r="F909" s="1369"/>
      <c r="G909" s="1369"/>
      <c r="H909" s="1369"/>
      <c r="I909" s="816" t="e">
        <f>+#REF!</f>
        <v>#REF!</v>
      </c>
      <c r="J909" s="817" t="e">
        <f>+#REF!</f>
        <v>#REF!</v>
      </c>
    </row>
    <row r="910" spans="1:10" ht="33.75" hidden="1" customHeight="1">
      <c r="A910" s="1014"/>
      <c r="B910" s="818" t="s">
        <v>41</v>
      </c>
      <c r="C910" s="1353" t="e">
        <f>VLOOKUP(B911,'2-Presupuesto'!B:I,2,0)</f>
        <v>#N/A</v>
      </c>
      <c r="D910" s="1353"/>
      <c r="E910" s="1353"/>
      <c r="F910" s="1353"/>
      <c r="G910" s="1353"/>
      <c r="H910" s="1353"/>
      <c r="I910" s="1353"/>
      <c r="J910" s="819" t="s">
        <v>106</v>
      </c>
    </row>
    <row r="911" spans="1:10" ht="55.5" hidden="1" customHeight="1">
      <c r="A911" s="1014"/>
      <c r="B911" s="820">
        <v>5.8</v>
      </c>
      <c r="C911" s="1353"/>
      <c r="D911" s="1353"/>
      <c r="E911" s="1353"/>
      <c r="F911" s="1353"/>
      <c r="G911" s="1353"/>
      <c r="H911" s="1353"/>
      <c r="I911" s="1353"/>
      <c r="J911" s="819" t="e">
        <f>VLOOKUP(B911,'2-Presupuesto'!B:E,3,0)</f>
        <v>#N/A</v>
      </c>
    </row>
    <row r="912" spans="1:10" ht="24" hidden="1" customHeight="1" thickBot="1">
      <c r="A912" s="1014"/>
      <c r="B912" s="1372"/>
      <c r="C912" s="1373"/>
      <c r="D912" s="1373"/>
      <c r="E912" s="1373"/>
      <c r="F912" s="1373"/>
      <c r="G912" s="1373"/>
      <c r="H912" s="1373"/>
      <c r="I912" s="1374" t="s">
        <v>107</v>
      </c>
      <c r="J912" s="1375"/>
    </row>
    <row r="913" spans="1:10" ht="28.5" hidden="1" customHeight="1">
      <c r="A913" s="1014"/>
      <c r="B913" s="821" t="s">
        <v>108</v>
      </c>
      <c r="C913" s="822"/>
      <c r="D913" s="823" t="s">
        <v>109</v>
      </c>
      <c r="E913" s="823" t="s">
        <v>117</v>
      </c>
      <c r="F913" s="823" t="s">
        <v>118</v>
      </c>
      <c r="G913" s="919" t="s">
        <v>207</v>
      </c>
      <c r="H913" s="824" t="s">
        <v>113</v>
      </c>
      <c r="I913" s="1376"/>
      <c r="J913" s="1377"/>
    </row>
    <row r="914" spans="1:10" ht="24" hidden="1" customHeight="1">
      <c r="A914" s="1014"/>
      <c r="B914" s="1055"/>
      <c r="C914" s="1034"/>
      <c r="D914" s="1034"/>
      <c r="E914" s="1034"/>
      <c r="F914" s="1034"/>
      <c r="G914" s="1034"/>
      <c r="H914" s="1035"/>
      <c r="I914" s="1360"/>
      <c r="J914" s="1378"/>
    </row>
    <row r="915" spans="1:10" ht="24" hidden="1" customHeight="1">
      <c r="A915" s="1014"/>
      <c r="B915" s="857"/>
      <c r="C915" s="877"/>
      <c r="D915" s="877"/>
      <c r="E915" s="877"/>
      <c r="F915" s="877"/>
      <c r="G915" s="877"/>
      <c r="H915" s="859"/>
      <c r="I915" s="1360"/>
      <c r="J915" s="1378"/>
    </row>
    <row r="916" spans="1:10" ht="24" hidden="1" customHeight="1">
      <c r="A916" s="1014"/>
      <c r="B916" s="1427"/>
      <c r="C916" s="1428"/>
      <c r="D916" s="826"/>
      <c r="E916" s="826"/>
      <c r="F916" s="826"/>
      <c r="G916" s="826"/>
      <c r="H916" s="861"/>
      <c r="I916" s="1360"/>
      <c r="J916" s="1378"/>
    </row>
    <row r="917" spans="1:10" ht="24" hidden="1" customHeight="1">
      <c r="A917" s="1014"/>
      <c r="B917" s="1427"/>
      <c r="C917" s="1428"/>
      <c r="D917" s="826"/>
      <c r="E917" s="826"/>
      <c r="F917" s="826"/>
      <c r="G917" s="826"/>
      <c r="H917" s="861"/>
      <c r="I917" s="1360"/>
      <c r="J917" s="1378"/>
    </row>
    <row r="918" spans="1:10" ht="24" hidden="1" customHeight="1">
      <c r="A918" s="1014"/>
      <c r="B918" s="1427"/>
      <c r="C918" s="1428"/>
      <c r="D918" s="826"/>
      <c r="E918" s="826"/>
      <c r="F918" s="826"/>
      <c r="G918" s="826"/>
      <c r="H918" s="861"/>
      <c r="I918" s="1360"/>
      <c r="J918" s="1378"/>
    </row>
    <row r="919" spans="1:10" ht="24" hidden="1" customHeight="1">
      <c r="A919" s="1014"/>
      <c r="B919" s="1427"/>
      <c r="C919" s="1428"/>
      <c r="D919" s="826"/>
      <c r="E919" s="826"/>
      <c r="F919" s="826"/>
      <c r="G919" s="826"/>
      <c r="H919" s="861"/>
      <c r="I919" s="1360"/>
      <c r="J919" s="1378"/>
    </row>
    <row r="920" spans="1:10" ht="24" hidden="1" customHeight="1">
      <c r="A920" s="1014"/>
      <c r="B920" s="1427"/>
      <c r="C920" s="1428"/>
      <c r="D920" s="862"/>
      <c r="E920" s="862"/>
      <c r="F920" s="826"/>
      <c r="G920" s="862"/>
      <c r="H920" s="861"/>
      <c r="I920" s="1360"/>
      <c r="J920" s="1378"/>
    </row>
    <row r="921" spans="1:10" ht="24" hidden="1" customHeight="1">
      <c r="A921" s="1014"/>
      <c r="B921" s="1427"/>
      <c r="C921" s="1428"/>
      <c r="D921" s="862"/>
      <c r="E921" s="862"/>
      <c r="F921" s="826"/>
      <c r="G921" s="862"/>
      <c r="H921" s="861"/>
      <c r="I921" s="1360"/>
      <c r="J921" s="1378"/>
    </row>
    <row r="922" spans="1:10" ht="24" hidden="1" customHeight="1" thickBot="1">
      <c r="A922" s="1014"/>
      <c r="B922" s="1429"/>
      <c r="C922" s="1430"/>
      <c r="D922" s="829"/>
      <c r="E922" s="829"/>
      <c r="F922" s="829"/>
      <c r="G922" s="830" t="s">
        <v>113</v>
      </c>
      <c r="H922" s="831">
        <f>ROUND((SUM(H914:H921)),2)</f>
        <v>0</v>
      </c>
      <c r="I922" s="1360"/>
      <c r="J922" s="1378"/>
    </row>
    <row r="923" spans="1:10" ht="24" hidden="1" customHeight="1">
      <c r="A923" s="1014"/>
      <c r="B923" s="1364" t="s">
        <v>102</v>
      </c>
      <c r="C923" s="1366">
        <v>12</v>
      </c>
      <c r="D923" s="1368" t="s">
        <v>103</v>
      </c>
      <c r="E923" s="1368"/>
      <c r="F923" s="1368"/>
      <c r="G923" s="1368"/>
      <c r="H923" s="1368"/>
      <c r="I923" s="814" t="s">
        <v>104</v>
      </c>
      <c r="J923" s="815" t="s">
        <v>105</v>
      </c>
    </row>
    <row r="924" spans="1:10" ht="24" hidden="1" customHeight="1">
      <c r="A924" s="1014"/>
      <c r="B924" s="1365"/>
      <c r="C924" s="1367"/>
      <c r="D924" s="1369"/>
      <c r="E924" s="1369"/>
      <c r="F924" s="1369"/>
      <c r="G924" s="1369"/>
      <c r="H924" s="1369"/>
      <c r="I924" s="816" t="e">
        <f>+#REF!</f>
        <v>#REF!</v>
      </c>
      <c r="J924" s="817" t="e">
        <f>+#REF!</f>
        <v>#REF!</v>
      </c>
    </row>
    <row r="925" spans="1:10" ht="39" hidden="1" customHeight="1">
      <c r="A925" s="1014"/>
      <c r="B925" s="818" t="s">
        <v>41</v>
      </c>
      <c r="C925" s="1353" t="e">
        <f>VLOOKUP(B926,'2-Presupuesto'!B:I,2,0)</f>
        <v>#N/A</v>
      </c>
      <c r="D925" s="1353"/>
      <c r="E925" s="1353"/>
      <c r="F925" s="1353"/>
      <c r="G925" s="1353"/>
      <c r="H925" s="1353"/>
      <c r="I925" s="1353"/>
      <c r="J925" s="819" t="s">
        <v>106</v>
      </c>
    </row>
    <row r="926" spans="1:10" ht="34.9" hidden="1" customHeight="1">
      <c r="A926" s="1014"/>
      <c r="B926" s="820" t="s">
        <v>208</v>
      </c>
      <c r="C926" s="1353"/>
      <c r="D926" s="1353"/>
      <c r="E926" s="1353"/>
      <c r="F926" s="1353"/>
      <c r="G926" s="1353"/>
      <c r="H926" s="1353"/>
      <c r="I926" s="1353"/>
      <c r="J926" s="819" t="e">
        <f>VLOOKUP(B926,'2-Presupuesto'!B:E,3,0)</f>
        <v>#N/A</v>
      </c>
    </row>
    <row r="927" spans="1:10" ht="24" hidden="1" customHeight="1">
      <c r="A927" s="1014"/>
      <c r="B927" s="1372"/>
      <c r="C927" s="1373"/>
      <c r="D927" s="1373"/>
      <c r="E927" s="1373"/>
      <c r="F927" s="1373"/>
      <c r="G927" s="1373"/>
      <c r="H927" s="1373"/>
      <c r="I927" s="1374" t="s">
        <v>107</v>
      </c>
      <c r="J927" s="1375"/>
    </row>
    <row r="928" spans="1:10" ht="24" hidden="1" customHeight="1">
      <c r="A928" s="1014"/>
      <c r="B928" s="821" t="s">
        <v>108</v>
      </c>
      <c r="C928" s="822"/>
      <c r="D928" s="823" t="s">
        <v>109</v>
      </c>
      <c r="E928" s="823" t="s">
        <v>117</v>
      </c>
      <c r="F928" s="823" t="s">
        <v>118</v>
      </c>
      <c r="G928" s="919" t="s">
        <v>134</v>
      </c>
      <c r="H928" s="824" t="s">
        <v>113</v>
      </c>
      <c r="I928" s="1376"/>
      <c r="J928" s="1377"/>
    </row>
    <row r="929" spans="1:10" ht="24" hidden="1" customHeight="1">
      <c r="A929" s="1014"/>
      <c r="B929" s="1055" t="s">
        <v>137</v>
      </c>
      <c r="C929" s="993"/>
      <c r="D929" s="993"/>
      <c r="E929" s="993"/>
      <c r="F929" s="993"/>
      <c r="G929" s="993"/>
      <c r="H929" s="994"/>
      <c r="I929" s="1360"/>
      <c r="J929" s="1378"/>
    </row>
    <row r="930" spans="1:10" ht="24" hidden="1" customHeight="1">
      <c r="A930" s="1014"/>
      <c r="B930" s="995" t="s">
        <v>194</v>
      </c>
      <c r="C930" s="995"/>
      <c r="D930" s="995"/>
      <c r="E930" s="1069"/>
      <c r="F930" s="1069"/>
      <c r="G930" s="995"/>
      <c r="H930" s="994">
        <f>D930*E930*F930</f>
        <v>0</v>
      </c>
      <c r="I930" s="1360"/>
      <c r="J930" s="1378"/>
    </row>
    <row r="931" spans="1:10" ht="24" hidden="1" customHeight="1">
      <c r="A931" s="1014"/>
      <c r="B931" s="1055" t="s">
        <v>195</v>
      </c>
      <c r="C931" s="993"/>
      <c r="D931" s="993"/>
      <c r="E931" s="993"/>
      <c r="F931" s="993"/>
      <c r="G931" s="993"/>
      <c r="H931" s="994">
        <f>D931*E931*F931</f>
        <v>0</v>
      </c>
      <c r="I931" s="1360"/>
      <c r="J931" s="1378"/>
    </row>
    <row r="932" spans="1:10" ht="24" hidden="1" customHeight="1">
      <c r="A932" s="1014"/>
      <c r="B932" s="972"/>
      <c r="C932" s="826"/>
      <c r="D932" s="826"/>
      <c r="E932" s="826"/>
      <c r="F932" s="826"/>
      <c r="G932" s="826"/>
      <c r="H932" s="1035"/>
      <c r="I932" s="1360"/>
      <c r="J932" s="1378"/>
    </row>
    <row r="933" spans="1:10" ht="24" hidden="1" customHeight="1">
      <c r="A933" s="1014"/>
      <c r="B933" s="972"/>
      <c r="C933" s="826"/>
      <c r="D933" s="826"/>
      <c r="E933" s="826"/>
      <c r="F933" s="826"/>
      <c r="G933" s="826"/>
      <c r="H933" s="1035">
        <f>PRODUCT(D933:F933)</f>
        <v>0</v>
      </c>
      <c r="I933" s="1360"/>
      <c r="J933" s="1378"/>
    </row>
    <row r="934" spans="1:10" ht="24" hidden="1" customHeight="1">
      <c r="A934" s="1014"/>
      <c r="B934" s="972"/>
      <c r="C934" s="862"/>
      <c r="D934" s="862"/>
      <c r="E934" s="862"/>
      <c r="F934" s="826"/>
      <c r="G934" s="862"/>
      <c r="H934" s="874"/>
      <c r="I934" s="1360"/>
      <c r="J934" s="1378"/>
    </row>
    <row r="935" spans="1:10" ht="24" hidden="1" customHeight="1">
      <c r="A935" s="1014"/>
      <c r="B935" s="972"/>
      <c r="C935" s="862"/>
      <c r="D935" s="862"/>
      <c r="E935" s="862"/>
      <c r="F935" s="826"/>
      <c r="G935" s="862"/>
      <c r="H935" s="874"/>
      <c r="I935" s="1360"/>
      <c r="J935" s="1378"/>
    </row>
    <row r="936" spans="1:10" ht="24" hidden="1" customHeight="1">
      <c r="A936" s="1014"/>
      <c r="B936" s="828"/>
      <c r="C936" s="829"/>
      <c r="D936" s="829"/>
      <c r="E936" s="829"/>
      <c r="F936" s="829"/>
      <c r="G936" s="830" t="s">
        <v>113</v>
      </c>
      <c r="H936" s="831">
        <f>SUM(H929:H935)</f>
        <v>0</v>
      </c>
      <c r="I936" s="1360"/>
      <c r="J936" s="1378"/>
    </row>
    <row r="937" spans="1:10" ht="24" hidden="1" customHeight="1">
      <c r="A937" s="1014"/>
      <c r="B937" s="1364" t="s">
        <v>102</v>
      </c>
      <c r="C937" s="1366">
        <v>12</v>
      </c>
      <c r="D937" s="1368" t="s">
        <v>103</v>
      </c>
      <c r="E937" s="1368"/>
      <c r="F937" s="1368"/>
      <c r="G937" s="1368"/>
      <c r="H937" s="1368"/>
      <c r="I937" s="814" t="s">
        <v>104</v>
      </c>
      <c r="J937" s="815" t="s">
        <v>105</v>
      </c>
    </row>
    <row r="938" spans="1:10" ht="24" hidden="1" customHeight="1">
      <c r="A938" s="1014"/>
      <c r="B938" s="1365"/>
      <c r="C938" s="1367"/>
      <c r="D938" s="1369"/>
      <c r="E938" s="1369"/>
      <c r="F938" s="1369"/>
      <c r="G938" s="1369"/>
      <c r="H938" s="1369"/>
      <c r="I938" s="816" t="e">
        <f>+#REF!</f>
        <v>#REF!</v>
      </c>
      <c r="J938" s="817" t="e">
        <f>+#REF!</f>
        <v>#REF!</v>
      </c>
    </row>
    <row r="939" spans="1:10" ht="36.75" hidden="1" customHeight="1">
      <c r="A939" s="1014"/>
      <c r="B939" s="818" t="s">
        <v>41</v>
      </c>
      <c r="C939" s="1353" t="e">
        <f>VLOOKUP(B940,'2-Presupuesto'!B:I,2,0)</f>
        <v>#N/A</v>
      </c>
      <c r="D939" s="1353"/>
      <c r="E939" s="1353"/>
      <c r="F939" s="1353"/>
      <c r="G939" s="1353"/>
      <c r="H939" s="1353"/>
      <c r="I939" s="1353"/>
      <c r="J939" s="819" t="s">
        <v>106</v>
      </c>
    </row>
    <row r="940" spans="1:10" ht="29.25" hidden="1" customHeight="1">
      <c r="A940" s="1014"/>
      <c r="B940" s="820" t="s">
        <v>209</v>
      </c>
      <c r="C940" s="1353"/>
      <c r="D940" s="1353"/>
      <c r="E940" s="1353"/>
      <c r="F940" s="1353"/>
      <c r="G940" s="1353"/>
      <c r="H940" s="1353"/>
      <c r="I940" s="1353"/>
      <c r="J940" s="819" t="e">
        <f>VLOOKUP(B940,'2-Presupuesto'!B:E,3,0)</f>
        <v>#N/A</v>
      </c>
    </row>
    <row r="941" spans="1:10" ht="24" hidden="1" customHeight="1">
      <c r="A941" s="1014"/>
      <c r="B941" s="1372"/>
      <c r="C941" s="1373"/>
      <c r="D941" s="1373"/>
      <c r="E941" s="1373"/>
      <c r="F941" s="1373"/>
      <c r="G941" s="1373"/>
      <c r="H941" s="1373"/>
      <c r="I941" s="1374" t="s">
        <v>107</v>
      </c>
      <c r="J941" s="1375"/>
    </row>
    <row r="942" spans="1:10" ht="24" hidden="1" customHeight="1">
      <c r="A942" s="1014"/>
      <c r="B942" s="821" t="s">
        <v>108</v>
      </c>
      <c r="C942" s="822"/>
      <c r="D942" s="823" t="s">
        <v>109</v>
      </c>
      <c r="E942" s="823" t="s">
        <v>117</v>
      </c>
      <c r="F942" s="823" t="s">
        <v>118</v>
      </c>
      <c r="G942" s="823" t="s">
        <v>119</v>
      </c>
      <c r="H942" s="824" t="s">
        <v>113</v>
      </c>
      <c r="I942" s="1376"/>
      <c r="J942" s="1377"/>
    </row>
    <row r="943" spans="1:10" ht="24" hidden="1" customHeight="1">
      <c r="A943" s="1014"/>
      <c r="B943" s="856"/>
      <c r="C943" s="877"/>
      <c r="D943" s="877"/>
      <c r="E943" s="877"/>
      <c r="F943" s="877"/>
      <c r="G943" s="877"/>
      <c r="H943" s="859"/>
      <c r="I943" s="1360"/>
      <c r="J943" s="1378"/>
    </row>
    <row r="944" spans="1:10" ht="24" hidden="1" customHeight="1">
      <c r="A944" s="1014"/>
      <c r="B944" s="972"/>
      <c r="C944" s="826"/>
      <c r="D944" s="826"/>
      <c r="E944" s="826"/>
      <c r="F944" s="826"/>
      <c r="G944" s="826"/>
      <c r="H944" s="861"/>
      <c r="I944" s="1360"/>
      <c r="J944" s="1378"/>
    </row>
    <row r="945" spans="1:10" ht="24" hidden="1" customHeight="1">
      <c r="A945" s="1014"/>
      <c r="B945" s="972"/>
      <c r="C945" s="826"/>
      <c r="D945" s="826"/>
      <c r="E945" s="826"/>
      <c r="F945" s="826"/>
      <c r="G945" s="826"/>
      <c r="H945" s="861"/>
      <c r="I945" s="1360"/>
      <c r="J945" s="1378"/>
    </row>
    <row r="946" spans="1:10" ht="24" hidden="1" customHeight="1">
      <c r="A946" s="1014"/>
      <c r="B946" s="972"/>
      <c r="C946" s="862"/>
      <c r="D946" s="862"/>
      <c r="E946" s="862"/>
      <c r="F946" s="862"/>
      <c r="G946" s="862"/>
      <c r="H946" s="861"/>
      <c r="I946" s="1360"/>
      <c r="J946" s="1378"/>
    </row>
    <row r="947" spans="1:10" ht="24" hidden="1" customHeight="1">
      <c r="A947" s="1014"/>
      <c r="B947" s="972"/>
      <c r="C947" s="862"/>
      <c r="D947" s="862"/>
      <c r="E947" s="862"/>
      <c r="F947" s="862"/>
      <c r="G947" s="862"/>
      <c r="H947" s="861"/>
      <c r="I947" s="1360"/>
      <c r="J947" s="1378"/>
    </row>
    <row r="948" spans="1:10" ht="24" hidden="1" customHeight="1">
      <c r="A948" s="1014"/>
      <c r="B948" s="1019"/>
      <c r="C948" s="862"/>
      <c r="D948" s="862"/>
      <c r="E948" s="862"/>
      <c r="F948" s="862"/>
      <c r="G948" s="862"/>
      <c r="H948" s="861"/>
      <c r="I948" s="1360"/>
      <c r="J948" s="1378"/>
    </row>
    <row r="949" spans="1:10" ht="24" hidden="1" customHeight="1">
      <c r="A949" s="1014"/>
      <c r="B949" s="828"/>
      <c r="C949" s="829"/>
      <c r="D949" s="829"/>
      <c r="E949" s="829"/>
      <c r="F949" s="829"/>
      <c r="G949" s="830" t="s">
        <v>113</v>
      </c>
      <c r="H949" s="831">
        <f>ROUND((SUM(H943:H948)),2)</f>
        <v>0</v>
      </c>
      <c r="I949" s="1360"/>
      <c r="J949" s="1378"/>
    </row>
    <row r="950" spans="1:10" ht="24" hidden="1" customHeight="1">
      <c r="A950" s="1014"/>
      <c r="B950" s="1364" t="s">
        <v>102</v>
      </c>
      <c r="C950" s="1366">
        <v>12</v>
      </c>
      <c r="D950" s="1368" t="s">
        <v>103</v>
      </c>
      <c r="E950" s="1368"/>
      <c r="F950" s="1368"/>
      <c r="G950" s="1368"/>
      <c r="H950" s="1368"/>
      <c r="I950" s="814" t="s">
        <v>104</v>
      </c>
      <c r="J950" s="815" t="s">
        <v>105</v>
      </c>
    </row>
    <row r="951" spans="1:10" ht="24" hidden="1" customHeight="1">
      <c r="A951" s="1014"/>
      <c r="B951" s="1365"/>
      <c r="C951" s="1367"/>
      <c r="D951" s="1369"/>
      <c r="E951" s="1369"/>
      <c r="F951" s="1369"/>
      <c r="G951" s="1369"/>
      <c r="H951" s="1369"/>
      <c r="I951" s="816" t="e">
        <f>+#REF!</f>
        <v>#REF!</v>
      </c>
      <c r="J951" s="817" t="e">
        <f>+#REF!</f>
        <v>#REF!</v>
      </c>
    </row>
    <row r="952" spans="1:10" ht="24" hidden="1" customHeight="1">
      <c r="A952" s="1014"/>
      <c r="B952" s="818" t="s">
        <v>41</v>
      </c>
      <c r="C952" s="1353" t="e">
        <f>VLOOKUP(B953,'2-Presupuesto'!B:I,2,0)</f>
        <v>#N/A</v>
      </c>
      <c r="D952" s="1353"/>
      <c r="E952" s="1353"/>
      <c r="F952" s="1353"/>
      <c r="G952" s="1353"/>
      <c r="H952" s="1353"/>
      <c r="I952" s="1353"/>
      <c r="J952" s="819" t="s">
        <v>106</v>
      </c>
    </row>
    <row r="953" spans="1:10" ht="109.5" hidden="1" customHeight="1">
      <c r="A953" s="1014"/>
      <c r="B953" s="820" t="s">
        <v>210</v>
      </c>
      <c r="C953" s="1353"/>
      <c r="D953" s="1353"/>
      <c r="E953" s="1353"/>
      <c r="F953" s="1353"/>
      <c r="G953" s="1353"/>
      <c r="H953" s="1353"/>
      <c r="I953" s="1353"/>
      <c r="J953" s="819" t="e">
        <f>VLOOKUP(B953,'2-Presupuesto'!B:E,3,0)</f>
        <v>#N/A</v>
      </c>
    </row>
    <row r="954" spans="1:10" ht="24" hidden="1" customHeight="1">
      <c r="A954" s="1014"/>
      <c r="B954" s="1372"/>
      <c r="C954" s="1373"/>
      <c r="D954" s="1373"/>
      <c r="E954" s="1373"/>
      <c r="F954" s="1373"/>
      <c r="G954" s="1373"/>
      <c r="H954" s="1373"/>
      <c r="I954" s="1374" t="s">
        <v>107</v>
      </c>
      <c r="J954" s="1375"/>
    </row>
    <row r="955" spans="1:10" ht="24" hidden="1" customHeight="1">
      <c r="A955" s="1014"/>
      <c r="B955" s="821" t="s">
        <v>108</v>
      </c>
      <c r="C955" s="822"/>
      <c r="D955" s="823" t="s">
        <v>109</v>
      </c>
      <c r="E955" s="823" t="s">
        <v>117</v>
      </c>
      <c r="F955" s="823" t="s">
        <v>118</v>
      </c>
      <c r="G955" s="823" t="s">
        <v>136</v>
      </c>
      <c r="H955" s="824" t="s">
        <v>113</v>
      </c>
      <c r="I955" s="1376"/>
      <c r="J955" s="1377"/>
    </row>
    <row r="956" spans="1:10" ht="24" hidden="1" customHeight="1">
      <c r="A956" s="1014"/>
      <c r="B956" s="1055" t="s">
        <v>211</v>
      </c>
      <c r="C956" s="993"/>
      <c r="D956" s="993"/>
      <c r="E956" s="993"/>
      <c r="F956" s="993"/>
      <c r="G956" s="993"/>
      <c r="H956" s="994"/>
      <c r="I956" s="1360"/>
      <c r="J956" s="1378"/>
    </row>
    <row r="957" spans="1:10" ht="24" hidden="1" customHeight="1">
      <c r="A957" s="1014"/>
      <c r="B957" s="1055"/>
      <c r="C957" s="993"/>
      <c r="D957" s="993"/>
      <c r="E957" s="993"/>
      <c r="F957" s="993"/>
      <c r="G957" s="993"/>
      <c r="H957" s="994"/>
      <c r="I957" s="1360"/>
      <c r="J957" s="1378"/>
    </row>
    <row r="958" spans="1:10" ht="24" hidden="1" customHeight="1">
      <c r="A958" s="1014"/>
      <c r="B958" s="972"/>
      <c r="C958" s="826"/>
      <c r="D958" s="826"/>
      <c r="E958" s="826"/>
      <c r="F958" s="826"/>
      <c r="G958" s="826"/>
      <c r="H958" s="861"/>
      <c r="I958" s="1360"/>
      <c r="J958" s="1378"/>
    </row>
    <row r="959" spans="1:10" ht="24" hidden="1" customHeight="1">
      <c r="A959" s="1014"/>
      <c r="B959" s="972"/>
      <c r="C959" s="862"/>
      <c r="D959" s="862"/>
      <c r="E959" s="862"/>
      <c r="F959" s="826"/>
      <c r="G959" s="862"/>
      <c r="H959" s="861"/>
      <c r="I959" s="1360"/>
      <c r="J959" s="1378"/>
    </row>
    <row r="960" spans="1:10" ht="24" hidden="1" customHeight="1">
      <c r="A960" s="1014"/>
      <c r="B960" s="972"/>
      <c r="C960" s="862"/>
      <c r="D960" s="862"/>
      <c r="E960" s="862"/>
      <c r="F960" s="826"/>
      <c r="G960" s="862"/>
      <c r="H960" s="861"/>
      <c r="I960" s="1360"/>
      <c r="J960" s="1378"/>
    </row>
    <row r="961" spans="1:10" ht="24" hidden="1" customHeight="1">
      <c r="A961" s="1014"/>
      <c r="B961" s="972"/>
      <c r="C961" s="862"/>
      <c r="D961" s="862"/>
      <c r="E961" s="862"/>
      <c r="F961" s="826"/>
      <c r="G961" s="862"/>
      <c r="H961" s="861"/>
      <c r="I961" s="1360"/>
      <c r="J961" s="1378"/>
    </row>
    <row r="962" spans="1:10" ht="24" hidden="1" customHeight="1">
      <c r="A962" s="1014"/>
      <c r="B962" s="972"/>
      <c r="C962" s="862"/>
      <c r="D962" s="862"/>
      <c r="E962" s="862"/>
      <c r="F962" s="826"/>
      <c r="G962" s="862"/>
      <c r="H962" s="861"/>
      <c r="I962" s="1360"/>
      <c r="J962" s="1378"/>
    </row>
    <row r="963" spans="1:10" ht="24" hidden="1" customHeight="1">
      <c r="A963" s="1014"/>
      <c r="B963" s="972"/>
      <c r="C963" s="862"/>
      <c r="D963" s="862"/>
      <c r="E963" s="862"/>
      <c r="F963" s="826"/>
      <c r="G963" s="862"/>
      <c r="H963" s="861"/>
      <c r="I963" s="1360"/>
      <c r="J963" s="1378"/>
    </row>
    <row r="964" spans="1:10" ht="24" hidden="1" customHeight="1">
      <c r="A964" s="1014"/>
      <c r="B964" s="972"/>
      <c r="C964" s="862"/>
      <c r="D964" s="862"/>
      <c r="E964" s="862"/>
      <c r="F964" s="826"/>
      <c r="G964" s="862"/>
      <c r="H964" s="863"/>
      <c r="I964" s="1360"/>
      <c r="J964" s="1378"/>
    </row>
    <row r="965" spans="1:10" ht="24" hidden="1" customHeight="1">
      <c r="A965" s="1014"/>
      <c r="B965" s="828"/>
      <c r="C965" s="829"/>
      <c r="D965" s="829"/>
      <c r="E965" s="829"/>
      <c r="F965" s="829"/>
      <c r="G965" s="830" t="s">
        <v>113</v>
      </c>
      <c r="H965" s="831">
        <f>ROUND((SUM(H956:H964)),2)</f>
        <v>0</v>
      </c>
      <c r="I965" s="1360"/>
      <c r="J965" s="1378"/>
    </row>
    <row r="966" spans="1:10" ht="24" hidden="1" customHeight="1">
      <c r="A966" s="1014"/>
      <c r="B966" s="1364" t="s">
        <v>102</v>
      </c>
      <c r="C966" s="1366">
        <v>12</v>
      </c>
      <c r="D966" s="1368" t="s">
        <v>103</v>
      </c>
      <c r="E966" s="1368"/>
      <c r="F966" s="1368"/>
      <c r="G966" s="1368"/>
      <c r="H966" s="1368"/>
      <c r="I966" s="814" t="s">
        <v>104</v>
      </c>
      <c r="J966" s="815" t="s">
        <v>105</v>
      </c>
    </row>
    <row r="967" spans="1:10" ht="24" hidden="1" customHeight="1">
      <c r="A967" s="1014"/>
      <c r="B967" s="1365"/>
      <c r="C967" s="1367"/>
      <c r="D967" s="1369"/>
      <c r="E967" s="1369"/>
      <c r="F967" s="1369"/>
      <c r="G967" s="1369"/>
      <c r="H967" s="1369"/>
      <c r="I967" s="816" t="e">
        <f>+#REF!</f>
        <v>#REF!</v>
      </c>
      <c r="J967" s="817" t="e">
        <f>+#REF!</f>
        <v>#REF!</v>
      </c>
    </row>
    <row r="968" spans="1:10" ht="24" hidden="1" customHeight="1">
      <c r="A968" s="1014"/>
      <c r="B968" s="818" t="s">
        <v>41</v>
      </c>
      <c r="C968" s="1353" t="e">
        <f>VLOOKUP(B969,'2-Presupuesto'!B:I,2,0)</f>
        <v>#N/A</v>
      </c>
      <c r="D968" s="1353"/>
      <c r="E968" s="1353"/>
      <c r="F968" s="1353"/>
      <c r="G968" s="1353"/>
      <c r="H968" s="1353"/>
      <c r="I968" s="1353"/>
      <c r="J968" s="819" t="s">
        <v>106</v>
      </c>
    </row>
    <row r="969" spans="1:10" ht="79.5" hidden="1" customHeight="1">
      <c r="A969" s="1014"/>
      <c r="B969" s="820" t="s">
        <v>212</v>
      </c>
      <c r="C969" s="1353"/>
      <c r="D969" s="1353"/>
      <c r="E969" s="1353"/>
      <c r="F969" s="1353"/>
      <c r="G969" s="1353"/>
      <c r="H969" s="1353"/>
      <c r="I969" s="1353"/>
      <c r="J969" s="819" t="e">
        <f>VLOOKUP(B969,'2-Presupuesto'!B:E,3,0)</f>
        <v>#N/A</v>
      </c>
    </row>
    <row r="970" spans="1:10" ht="24" hidden="1" customHeight="1">
      <c r="A970" s="1014"/>
      <c r="B970" s="1372"/>
      <c r="C970" s="1373"/>
      <c r="D970" s="1373"/>
      <c r="E970" s="1373"/>
      <c r="F970" s="1373"/>
      <c r="G970" s="1373"/>
      <c r="H970" s="1373"/>
      <c r="I970" s="1374" t="s">
        <v>107</v>
      </c>
      <c r="J970" s="1375"/>
    </row>
    <row r="971" spans="1:10" ht="24" hidden="1" customHeight="1">
      <c r="A971" s="1014"/>
      <c r="B971" s="821" t="s">
        <v>108</v>
      </c>
      <c r="C971" s="822"/>
      <c r="D971" s="823" t="s">
        <v>109</v>
      </c>
      <c r="E971" s="823" t="s">
        <v>117</v>
      </c>
      <c r="F971" s="823" t="s">
        <v>118</v>
      </c>
      <c r="G971" s="823" t="s">
        <v>136</v>
      </c>
      <c r="H971" s="824" t="s">
        <v>113</v>
      </c>
      <c r="I971" s="1376"/>
      <c r="J971" s="1377"/>
    </row>
    <row r="972" spans="1:10" ht="24" hidden="1" customHeight="1">
      <c r="A972" s="1014"/>
      <c r="B972" s="1055" t="s">
        <v>213</v>
      </c>
      <c r="C972" s="1034"/>
      <c r="D972" s="1034"/>
      <c r="E972" s="1034"/>
      <c r="F972" s="1034"/>
      <c r="G972" s="1034"/>
      <c r="H972" s="1035"/>
      <c r="I972" s="1360"/>
      <c r="J972" s="1378"/>
    </row>
    <row r="973" spans="1:10" ht="24" hidden="1" customHeight="1">
      <c r="A973" s="1014"/>
      <c r="B973" s="972"/>
      <c r="C973" s="826"/>
      <c r="D973" s="826"/>
      <c r="E973" s="826"/>
      <c r="F973" s="826"/>
      <c r="H973" s="861"/>
      <c r="I973" s="1360"/>
      <c r="J973" s="1378"/>
    </row>
    <row r="974" spans="1:10" ht="24" hidden="1" customHeight="1">
      <c r="A974" s="1014"/>
      <c r="B974" s="972"/>
      <c r="C974" s="826"/>
      <c r="D974" s="826"/>
      <c r="E974" s="826"/>
      <c r="F974" s="826"/>
      <c r="G974" s="826"/>
      <c r="H974" s="861"/>
      <c r="I974" s="1360"/>
      <c r="J974" s="1378"/>
    </row>
    <row r="975" spans="1:10" ht="24" hidden="1" customHeight="1">
      <c r="A975" s="1014"/>
      <c r="B975" s="972"/>
      <c r="C975" s="862"/>
      <c r="D975" s="862"/>
      <c r="E975" s="862"/>
      <c r="F975" s="826"/>
      <c r="G975" s="862"/>
      <c r="H975" s="861"/>
      <c r="I975" s="1360"/>
      <c r="J975" s="1378"/>
    </row>
    <row r="976" spans="1:10" ht="24" hidden="1" customHeight="1">
      <c r="A976" s="1014"/>
      <c r="B976" s="972"/>
      <c r="C976" s="862"/>
      <c r="D976" s="862"/>
      <c r="E976" s="862"/>
      <c r="F976" s="826"/>
      <c r="G976" s="862"/>
      <c r="H976" s="861"/>
      <c r="I976" s="1360"/>
      <c r="J976" s="1378"/>
    </row>
    <row r="977" spans="1:10" ht="24" hidden="1" customHeight="1">
      <c r="A977" s="1014"/>
      <c r="B977" s="972"/>
      <c r="C977" s="862"/>
      <c r="D977" s="862"/>
      <c r="E977" s="862"/>
      <c r="F977" s="826"/>
      <c r="G977" s="862"/>
      <c r="H977" s="861"/>
      <c r="I977" s="1360"/>
      <c r="J977" s="1378"/>
    </row>
    <row r="978" spans="1:10" ht="24" hidden="1" customHeight="1">
      <c r="A978" s="1014"/>
      <c r="B978" s="972"/>
      <c r="C978" s="862"/>
      <c r="D978" s="862"/>
      <c r="E978" s="862"/>
      <c r="F978" s="826"/>
      <c r="G978" s="862"/>
      <c r="H978" s="863"/>
      <c r="I978" s="1360"/>
      <c r="J978" s="1378"/>
    </row>
    <row r="979" spans="1:10" ht="24" hidden="1" customHeight="1" thickBot="1">
      <c r="A979" s="1014"/>
      <c r="B979" s="828"/>
      <c r="C979" s="829"/>
      <c r="D979" s="829"/>
      <c r="E979" s="829"/>
      <c r="F979" s="829"/>
      <c r="G979" s="830" t="s">
        <v>113</v>
      </c>
      <c r="H979" s="831">
        <f>ROUND((SUM(H972:H978)),2)</f>
        <v>0</v>
      </c>
      <c r="I979" s="1360"/>
      <c r="J979" s="1378"/>
    </row>
    <row r="980" spans="1:10" ht="24" hidden="1" customHeight="1">
      <c r="A980" s="1014"/>
      <c r="B980" s="1364" t="s">
        <v>102</v>
      </c>
      <c r="C980" s="1366">
        <v>12</v>
      </c>
      <c r="D980" s="1368" t="s">
        <v>103</v>
      </c>
      <c r="E980" s="1368"/>
      <c r="F980" s="1368"/>
      <c r="G980" s="1368"/>
      <c r="H980" s="1368"/>
      <c r="I980" s="814" t="s">
        <v>104</v>
      </c>
      <c r="J980" s="815" t="s">
        <v>105</v>
      </c>
    </row>
    <row r="981" spans="1:10" ht="24" hidden="1" customHeight="1">
      <c r="A981" s="1014"/>
      <c r="B981" s="1365"/>
      <c r="C981" s="1367"/>
      <c r="D981" s="1369"/>
      <c r="E981" s="1369"/>
      <c r="F981" s="1369"/>
      <c r="G981" s="1369"/>
      <c r="H981" s="1369"/>
      <c r="I981" s="816" t="e">
        <f>+#REF!</f>
        <v>#REF!</v>
      </c>
      <c r="J981" s="817" t="e">
        <f>+#REF!</f>
        <v>#REF!</v>
      </c>
    </row>
    <row r="982" spans="1:10" ht="24" hidden="1" customHeight="1">
      <c r="A982" s="1014"/>
      <c r="B982" s="818" t="s">
        <v>41</v>
      </c>
      <c r="C982" s="1353" t="e">
        <f>VLOOKUP(B983,'2-Presupuesto'!B:I,2,0)</f>
        <v>#N/A</v>
      </c>
      <c r="D982" s="1353"/>
      <c r="E982" s="1353"/>
      <c r="F982" s="1353"/>
      <c r="G982" s="1353"/>
      <c r="H982" s="1353"/>
      <c r="I982" s="1353"/>
      <c r="J982" s="819" t="s">
        <v>106</v>
      </c>
    </row>
    <row r="983" spans="1:10" ht="74.25" hidden="1" customHeight="1">
      <c r="A983" s="1014"/>
      <c r="B983" s="820" t="s">
        <v>214</v>
      </c>
      <c r="C983" s="1353"/>
      <c r="D983" s="1353"/>
      <c r="E983" s="1353"/>
      <c r="F983" s="1353"/>
      <c r="G983" s="1353"/>
      <c r="H983" s="1353"/>
      <c r="I983" s="1353"/>
      <c r="J983" s="819" t="e">
        <f>VLOOKUP(B983,'2-Presupuesto'!B:E,3,0)</f>
        <v>#N/A</v>
      </c>
    </row>
    <row r="984" spans="1:10" ht="24" hidden="1" customHeight="1" thickBot="1">
      <c r="A984" s="1014"/>
      <c r="B984" s="1372"/>
      <c r="C984" s="1373"/>
      <c r="D984" s="1373"/>
      <c r="E984" s="1373"/>
      <c r="F984" s="1373"/>
      <c r="G984" s="1373"/>
      <c r="H984" s="1373"/>
      <c r="I984" s="1374" t="s">
        <v>107</v>
      </c>
      <c r="J984" s="1375"/>
    </row>
    <row r="985" spans="1:10" ht="24" hidden="1" customHeight="1">
      <c r="A985" s="1014"/>
      <c r="B985" s="821" t="s">
        <v>108</v>
      </c>
      <c r="C985" s="822"/>
      <c r="D985" s="823" t="s">
        <v>109</v>
      </c>
      <c r="E985" s="823" t="s">
        <v>117</v>
      </c>
      <c r="F985" s="823" t="s">
        <v>118</v>
      </c>
      <c r="G985" s="823" t="s">
        <v>136</v>
      </c>
      <c r="H985" s="824" t="s">
        <v>113</v>
      </c>
      <c r="I985" s="1376"/>
      <c r="J985" s="1377"/>
    </row>
    <row r="986" spans="1:10" ht="24" hidden="1" customHeight="1">
      <c r="A986" s="1014"/>
      <c r="B986" s="857"/>
      <c r="C986" s="877"/>
      <c r="D986" s="877"/>
      <c r="E986" s="877"/>
      <c r="F986" s="877"/>
      <c r="G986" s="877"/>
      <c r="H986" s="859"/>
      <c r="I986" s="1360"/>
      <c r="J986" s="1378"/>
    </row>
    <row r="987" spans="1:10" ht="24" hidden="1" customHeight="1">
      <c r="A987" s="1014"/>
      <c r="B987" s="972"/>
      <c r="C987" s="826"/>
      <c r="D987" s="826"/>
      <c r="E987" s="826"/>
      <c r="F987" s="826"/>
      <c r="H987" s="861"/>
      <c r="I987" s="1360"/>
      <c r="J987" s="1378"/>
    </row>
    <row r="988" spans="1:10" ht="24" hidden="1" customHeight="1">
      <c r="A988" s="1014"/>
      <c r="B988" s="972"/>
      <c r="C988" s="826"/>
      <c r="D988" s="826"/>
      <c r="E988" s="826"/>
      <c r="F988" s="826"/>
      <c r="G988" s="826"/>
      <c r="H988" s="861"/>
      <c r="I988" s="1360"/>
      <c r="J988" s="1378"/>
    </row>
    <row r="989" spans="1:10" ht="24" hidden="1" customHeight="1">
      <c r="A989" s="1014"/>
      <c r="B989" s="972"/>
      <c r="C989" s="862"/>
      <c r="D989" s="862"/>
      <c r="E989" s="862"/>
      <c r="F989" s="826"/>
      <c r="G989" s="862"/>
      <c r="H989" s="861"/>
      <c r="I989" s="1360"/>
      <c r="J989" s="1378"/>
    </row>
    <row r="990" spans="1:10" ht="24" hidden="1" customHeight="1">
      <c r="A990" s="1014"/>
      <c r="B990" s="972"/>
      <c r="C990" s="862"/>
      <c r="D990" s="862"/>
      <c r="E990" s="862"/>
      <c r="F990" s="826"/>
      <c r="G990" s="862"/>
      <c r="H990" s="861"/>
      <c r="I990" s="1360"/>
      <c r="J990" s="1378"/>
    </row>
    <row r="991" spans="1:10" ht="24" hidden="1" customHeight="1">
      <c r="A991" s="1014"/>
      <c r="B991" s="972"/>
      <c r="C991" s="862"/>
      <c r="D991" s="862"/>
      <c r="E991" s="862"/>
      <c r="F991" s="826"/>
      <c r="G991" s="862"/>
      <c r="H991" s="861"/>
      <c r="I991" s="1360"/>
      <c r="J991" s="1378"/>
    </row>
    <row r="992" spans="1:10" ht="24" hidden="1" customHeight="1">
      <c r="A992" s="1014"/>
      <c r="B992" s="972"/>
      <c r="C992" s="862"/>
      <c r="D992" s="862"/>
      <c r="E992" s="862"/>
      <c r="F992" s="826"/>
      <c r="G992" s="862"/>
      <c r="H992" s="863"/>
      <c r="I992" s="1360"/>
      <c r="J992" s="1378"/>
    </row>
    <row r="993" spans="1:10" ht="24" hidden="1" customHeight="1" thickBot="1">
      <c r="A993" s="1014"/>
      <c r="B993" s="828"/>
      <c r="C993" s="829"/>
      <c r="D993" s="829"/>
      <c r="E993" s="829"/>
      <c r="F993" s="829"/>
      <c r="G993" s="830" t="s">
        <v>113</v>
      </c>
      <c r="H993" s="831">
        <f>ROUND((SUM(H986:H992)),2)</f>
        <v>0</v>
      </c>
      <c r="I993" s="1360"/>
      <c r="J993" s="1378"/>
    </row>
    <row r="994" spans="1:10" ht="24" hidden="1" customHeight="1">
      <c r="A994" s="1014"/>
      <c r="B994" s="1364" t="s">
        <v>102</v>
      </c>
      <c r="C994" s="1366">
        <v>12</v>
      </c>
      <c r="D994" s="1368" t="s">
        <v>103</v>
      </c>
      <c r="E994" s="1368"/>
      <c r="F994" s="1368"/>
      <c r="G994" s="1368"/>
      <c r="H994" s="1368"/>
      <c r="I994" s="814" t="s">
        <v>104</v>
      </c>
      <c r="J994" s="815" t="s">
        <v>105</v>
      </c>
    </row>
    <row r="995" spans="1:10" ht="24" hidden="1" customHeight="1">
      <c r="A995" s="1014"/>
      <c r="B995" s="1365"/>
      <c r="C995" s="1367"/>
      <c r="D995" s="1369"/>
      <c r="E995" s="1369"/>
      <c r="F995" s="1369"/>
      <c r="G995" s="1369"/>
      <c r="H995" s="1369"/>
      <c r="I995" s="816" t="e">
        <f>+#REF!</f>
        <v>#REF!</v>
      </c>
      <c r="J995" s="817" t="e">
        <f>+#REF!</f>
        <v>#REF!</v>
      </c>
    </row>
    <row r="996" spans="1:10" ht="24" hidden="1" customHeight="1">
      <c r="A996" s="1014"/>
      <c r="B996" s="818" t="s">
        <v>41</v>
      </c>
      <c r="C996" s="1353" t="e">
        <f>VLOOKUP(B997,'2-Presupuesto'!B:I,2,0)</f>
        <v>#N/A</v>
      </c>
      <c r="D996" s="1353"/>
      <c r="E996" s="1353"/>
      <c r="F996" s="1353"/>
      <c r="G996" s="1353"/>
      <c r="H996" s="1353"/>
      <c r="I996" s="1353"/>
      <c r="J996" s="819" t="s">
        <v>106</v>
      </c>
    </row>
    <row r="997" spans="1:10" ht="87.75" hidden="1" customHeight="1">
      <c r="A997" s="1014"/>
      <c r="B997" s="820" t="s">
        <v>215</v>
      </c>
      <c r="C997" s="1353"/>
      <c r="D997" s="1353"/>
      <c r="E997" s="1353"/>
      <c r="F997" s="1353"/>
      <c r="G997" s="1353"/>
      <c r="H997" s="1353"/>
      <c r="I997" s="1353"/>
      <c r="J997" s="819" t="e">
        <f>VLOOKUP(B997,'2-Presupuesto'!B:E,3,0)</f>
        <v>#N/A</v>
      </c>
    </row>
    <row r="998" spans="1:10" ht="24" hidden="1" customHeight="1" thickBot="1">
      <c r="A998" s="1014"/>
      <c r="B998" s="1372"/>
      <c r="C998" s="1373"/>
      <c r="D998" s="1373"/>
      <c r="E998" s="1373"/>
      <c r="F998" s="1373"/>
      <c r="G998" s="1373"/>
      <c r="H998" s="1373"/>
      <c r="I998" s="1374" t="s">
        <v>107</v>
      </c>
      <c r="J998" s="1375"/>
    </row>
    <row r="999" spans="1:10" ht="24" hidden="1" customHeight="1">
      <c r="A999" s="1014"/>
      <c r="B999" s="821" t="s">
        <v>108</v>
      </c>
      <c r="C999" s="822"/>
      <c r="D999" s="823" t="s">
        <v>109</v>
      </c>
      <c r="E999" s="823" t="s">
        <v>117</v>
      </c>
      <c r="F999" s="823" t="s">
        <v>118</v>
      </c>
      <c r="G999" s="823" t="s">
        <v>136</v>
      </c>
      <c r="H999" s="824" t="s">
        <v>113</v>
      </c>
      <c r="I999" s="1376"/>
      <c r="J999" s="1377"/>
    </row>
    <row r="1000" spans="1:10" ht="24" hidden="1" customHeight="1">
      <c r="A1000" s="1014"/>
      <c r="B1000" s="995"/>
      <c r="C1000" s="1034"/>
      <c r="D1000" s="1034"/>
      <c r="E1000" s="1034"/>
      <c r="F1000" s="1034"/>
      <c r="G1000" s="1034"/>
      <c r="H1000" s="1035"/>
      <c r="I1000" s="1360"/>
      <c r="J1000" s="1378"/>
    </row>
    <row r="1001" spans="1:10" ht="24" hidden="1" customHeight="1">
      <c r="A1001" s="1014"/>
      <c r="B1001" s="1065"/>
      <c r="C1001" s="1034"/>
      <c r="D1001" s="1034"/>
      <c r="E1001" s="1034"/>
      <c r="F1001" s="1034"/>
      <c r="G1001" s="1034"/>
      <c r="H1001" s="1035"/>
      <c r="I1001" s="1360"/>
      <c r="J1001" s="1378"/>
    </row>
    <row r="1002" spans="1:10" ht="24" hidden="1" customHeight="1">
      <c r="A1002" s="1014"/>
      <c r="B1002" s="972"/>
      <c r="C1002" s="826"/>
      <c r="D1002" s="826"/>
      <c r="E1002" s="826"/>
      <c r="F1002" s="826"/>
      <c r="G1002" s="826"/>
      <c r="H1002" s="861"/>
      <c r="I1002" s="1360"/>
      <c r="J1002" s="1378"/>
    </row>
    <row r="1003" spans="1:10" ht="24" hidden="1" customHeight="1">
      <c r="A1003" s="1014"/>
      <c r="B1003" s="972"/>
      <c r="C1003" s="862"/>
      <c r="D1003" s="862"/>
      <c r="E1003" s="862"/>
      <c r="F1003" s="826"/>
      <c r="G1003" s="862"/>
      <c r="H1003" s="861"/>
      <c r="I1003" s="1360"/>
      <c r="J1003" s="1378"/>
    </row>
    <row r="1004" spans="1:10" ht="24" hidden="1" customHeight="1">
      <c r="A1004" s="1014"/>
      <c r="B1004" s="972"/>
      <c r="C1004" s="862"/>
      <c r="D1004" s="862"/>
      <c r="E1004" s="862"/>
      <c r="F1004" s="826"/>
      <c r="G1004" s="862"/>
      <c r="H1004" s="861"/>
      <c r="I1004" s="1360"/>
      <c r="J1004" s="1378"/>
    </row>
    <row r="1005" spans="1:10" ht="24" hidden="1" customHeight="1">
      <c r="A1005" s="1014"/>
      <c r="B1005" s="972"/>
      <c r="C1005" s="862"/>
      <c r="D1005" s="862"/>
      <c r="E1005" s="862"/>
      <c r="F1005" s="826"/>
      <c r="G1005" s="862"/>
      <c r="H1005" s="861"/>
      <c r="I1005" s="1360"/>
      <c r="J1005" s="1378"/>
    </row>
    <row r="1006" spans="1:10" ht="24" hidden="1" customHeight="1">
      <c r="A1006" s="1014"/>
      <c r="B1006" s="972"/>
      <c r="C1006" s="862"/>
      <c r="D1006" s="862"/>
      <c r="E1006" s="862"/>
      <c r="F1006" s="826"/>
      <c r="G1006" s="862"/>
      <c r="H1006" s="863"/>
      <c r="I1006" s="1360"/>
      <c r="J1006" s="1378"/>
    </row>
    <row r="1007" spans="1:10" ht="24" hidden="1" customHeight="1" thickBot="1">
      <c r="A1007" s="1014"/>
      <c r="B1007" s="828"/>
      <c r="C1007" s="829"/>
      <c r="D1007" s="829"/>
      <c r="E1007" s="829"/>
      <c r="F1007" s="829"/>
      <c r="G1007" s="830" t="s">
        <v>113</v>
      </c>
      <c r="H1007" s="831">
        <f>ROUND((SUM(H1000:H1006)),2)</f>
        <v>0</v>
      </c>
      <c r="I1007" s="1360"/>
      <c r="J1007" s="1378"/>
    </row>
    <row r="1008" spans="1:10" ht="24" hidden="1" customHeight="1">
      <c r="A1008" s="1014"/>
      <c r="B1008" s="1364" t="s">
        <v>102</v>
      </c>
      <c r="C1008" s="1366">
        <v>12</v>
      </c>
      <c r="D1008" s="1368" t="s">
        <v>103</v>
      </c>
      <c r="E1008" s="1368"/>
      <c r="F1008" s="1368"/>
      <c r="G1008" s="1368"/>
      <c r="H1008" s="1368"/>
      <c r="I1008" s="814" t="s">
        <v>104</v>
      </c>
      <c r="J1008" s="815" t="s">
        <v>105</v>
      </c>
    </row>
    <row r="1009" spans="1:10" ht="24" hidden="1" customHeight="1">
      <c r="A1009" s="1014"/>
      <c r="B1009" s="1365"/>
      <c r="C1009" s="1367"/>
      <c r="D1009" s="1369"/>
      <c r="E1009" s="1369"/>
      <c r="F1009" s="1369"/>
      <c r="G1009" s="1369"/>
      <c r="H1009" s="1369"/>
      <c r="I1009" s="816" t="e">
        <f>+#REF!</f>
        <v>#REF!</v>
      </c>
      <c r="J1009" s="817" t="e">
        <f>+#REF!</f>
        <v>#REF!</v>
      </c>
    </row>
    <row r="1010" spans="1:10" ht="24" hidden="1" customHeight="1">
      <c r="A1010" s="1014"/>
      <c r="B1010" s="818" t="s">
        <v>41</v>
      </c>
      <c r="C1010" s="1353" t="e">
        <f>VLOOKUP(B1011,'2-Presupuesto'!B:I,2,0)</f>
        <v>#N/A</v>
      </c>
      <c r="D1010" s="1353"/>
      <c r="E1010" s="1353"/>
      <c r="F1010" s="1353"/>
      <c r="G1010" s="1353"/>
      <c r="H1010" s="1353"/>
      <c r="I1010" s="1353"/>
      <c r="J1010" s="819" t="s">
        <v>106</v>
      </c>
    </row>
    <row r="1011" spans="1:10" ht="70.5" hidden="1" customHeight="1">
      <c r="A1011" s="1014"/>
      <c r="B1011" s="820" t="s">
        <v>216</v>
      </c>
      <c r="C1011" s="1353"/>
      <c r="D1011" s="1353"/>
      <c r="E1011" s="1353"/>
      <c r="F1011" s="1353"/>
      <c r="G1011" s="1353"/>
      <c r="H1011" s="1353"/>
      <c r="I1011" s="1353"/>
      <c r="J1011" s="819" t="e">
        <f>VLOOKUP(B1011,'2-Presupuesto'!B:E,3,0)</f>
        <v>#N/A</v>
      </c>
    </row>
    <row r="1012" spans="1:10" ht="24" hidden="1" customHeight="1" thickBot="1">
      <c r="A1012" s="1014"/>
      <c r="B1012" s="1372"/>
      <c r="C1012" s="1373"/>
      <c r="D1012" s="1373"/>
      <c r="E1012" s="1373"/>
      <c r="F1012" s="1373"/>
      <c r="G1012" s="1373"/>
      <c r="H1012" s="1373"/>
      <c r="I1012" s="1374" t="s">
        <v>107</v>
      </c>
      <c r="J1012" s="1375"/>
    </row>
    <row r="1013" spans="1:10" ht="24" hidden="1" customHeight="1">
      <c r="A1013" s="1014"/>
      <c r="B1013" s="821" t="s">
        <v>108</v>
      </c>
      <c r="C1013" s="822"/>
      <c r="D1013" s="823" t="s">
        <v>109</v>
      </c>
      <c r="E1013" s="823" t="s">
        <v>117</v>
      </c>
      <c r="F1013" s="823" t="s">
        <v>118</v>
      </c>
      <c r="G1013" s="823" t="s">
        <v>136</v>
      </c>
      <c r="H1013" s="824" t="s">
        <v>113</v>
      </c>
      <c r="I1013" s="1376"/>
      <c r="J1013" s="1377"/>
    </row>
    <row r="1014" spans="1:10" ht="24" hidden="1" customHeight="1">
      <c r="A1014" s="1014"/>
      <c r="B1014" s="1033" t="s">
        <v>217</v>
      </c>
      <c r="C1014" s="1034"/>
      <c r="D1014" s="1034"/>
      <c r="E1014" s="1034"/>
      <c r="F1014" s="1034"/>
      <c r="G1014" s="1034"/>
      <c r="H1014" s="1035"/>
      <c r="I1014" s="1360"/>
      <c r="J1014" s="1378"/>
    </row>
    <row r="1015" spans="1:10" ht="24" hidden="1" customHeight="1">
      <c r="A1015" s="1014"/>
      <c r="B1015" s="1038"/>
      <c r="C1015" s="1034"/>
      <c r="D1015" s="1034"/>
      <c r="E1015" s="1034"/>
      <c r="F1015" s="1034"/>
      <c r="G1015" s="1034"/>
      <c r="H1015" s="1035"/>
      <c r="I1015" s="1360"/>
      <c r="J1015" s="1378"/>
    </row>
    <row r="1016" spans="1:10" ht="24" hidden="1" customHeight="1">
      <c r="A1016" s="1014"/>
      <c r="B1016" s="972"/>
      <c r="C1016" s="826"/>
      <c r="D1016" s="826"/>
      <c r="E1016" s="826"/>
      <c r="F1016" s="826"/>
      <c r="G1016" s="826"/>
      <c r="H1016" s="861"/>
      <c r="I1016" s="1360"/>
      <c r="J1016" s="1378"/>
    </row>
    <row r="1017" spans="1:10" ht="24" hidden="1" customHeight="1">
      <c r="A1017" s="1014"/>
      <c r="B1017" s="972"/>
      <c r="C1017" s="862"/>
      <c r="D1017" s="862"/>
      <c r="E1017" s="862"/>
      <c r="F1017" s="826"/>
      <c r="G1017" s="862"/>
      <c r="H1017" s="861"/>
      <c r="I1017" s="1360"/>
      <c r="J1017" s="1378"/>
    </row>
    <row r="1018" spans="1:10" ht="24" hidden="1" customHeight="1">
      <c r="A1018" s="1014"/>
      <c r="B1018" s="972"/>
      <c r="C1018" s="862"/>
      <c r="D1018" s="862"/>
      <c r="E1018" s="862"/>
      <c r="F1018" s="826"/>
      <c r="G1018" s="862"/>
      <c r="H1018" s="861"/>
      <c r="I1018" s="1360"/>
      <c r="J1018" s="1378"/>
    </row>
    <row r="1019" spans="1:10" ht="24" hidden="1" customHeight="1">
      <c r="A1019" s="1014"/>
      <c r="B1019" s="972"/>
      <c r="C1019" s="862"/>
      <c r="D1019" s="862"/>
      <c r="E1019" s="862"/>
      <c r="F1019" s="826"/>
      <c r="G1019" s="862"/>
      <c r="H1019" s="861"/>
      <c r="I1019" s="1360"/>
      <c r="J1019" s="1378"/>
    </row>
    <row r="1020" spans="1:10" ht="24" hidden="1" customHeight="1">
      <c r="A1020" s="1014"/>
      <c r="B1020" s="972"/>
      <c r="C1020" s="862"/>
      <c r="D1020" s="862"/>
      <c r="E1020" s="862"/>
      <c r="F1020" s="826"/>
      <c r="G1020" s="862"/>
      <c r="H1020" s="863"/>
      <c r="I1020" s="1360"/>
      <c r="J1020" s="1378"/>
    </row>
    <row r="1021" spans="1:10" ht="24" hidden="1" customHeight="1" thickBot="1">
      <c r="A1021" s="1014"/>
      <c r="B1021" s="828"/>
      <c r="C1021" s="829"/>
      <c r="D1021" s="829"/>
      <c r="E1021" s="829"/>
      <c r="F1021" s="829"/>
      <c r="G1021" s="830" t="s">
        <v>113</v>
      </c>
      <c r="H1021" s="831">
        <f>ROUND((SUM(H1014:H1020)),2)</f>
        <v>0</v>
      </c>
      <c r="I1021" s="1360"/>
      <c r="J1021" s="1378"/>
    </row>
    <row r="1022" spans="1:10" ht="24" hidden="1" customHeight="1">
      <c r="A1022" s="1014"/>
      <c r="B1022" s="1364" t="s">
        <v>102</v>
      </c>
      <c r="C1022" s="1366">
        <v>12</v>
      </c>
      <c r="D1022" s="1368" t="s">
        <v>103</v>
      </c>
      <c r="E1022" s="1368"/>
      <c r="F1022" s="1368"/>
      <c r="G1022" s="1368"/>
      <c r="H1022" s="1368"/>
      <c r="I1022" s="814" t="s">
        <v>104</v>
      </c>
      <c r="J1022" s="815" t="s">
        <v>105</v>
      </c>
    </row>
    <row r="1023" spans="1:10" ht="24" hidden="1" customHeight="1">
      <c r="A1023" s="1014"/>
      <c r="B1023" s="1365"/>
      <c r="C1023" s="1367"/>
      <c r="D1023" s="1369"/>
      <c r="E1023" s="1369"/>
      <c r="F1023" s="1369"/>
      <c r="G1023" s="1369"/>
      <c r="H1023" s="1369"/>
      <c r="I1023" s="816" t="e">
        <f>+#REF!</f>
        <v>#REF!</v>
      </c>
      <c r="J1023" s="817" t="e">
        <f>+#REF!</f>
        <v>#REF!</v>
      </c>
    </row>
    <row r="1024" spans="1:10" ht="24" hidden="1" customHeight="1">
      <c r="A1024" s="1014"/>
      <c r="B1024" s="818" t="s">
        <v>41</v>
      </c>
      <c r="C1024" s="1353" t="e">
        <f>VLOOKUP(B1025,'2-Presupuesto'!B:I,2,0)</f>
        <v>#N/A</v>
      </c>
      <c r="D1024" s="1353"/>
      <c r="E1024" s="1353"/>
      <c r="F1024" s="1353"/>
      <c r="G1024" s="1353"/>
      <c r="H1024" s="1353"/>
      <c r="I1024" s="1353"/>
      <c r="J1024" s="819" t="s">
        <v>106</v>
      </c>
    </row>
    <row r="1025" spans="1:10" ht="29.25" hidden="1" customHeight="1">
      <c r="A1025" s="1014"/>
      <c r="B1025" s="820" t="s">
        <v>218</v>
      </c>
      <c r="C1025" s="1353"/>
      <c r="D1025" s="1353"/>
      <c r="E1025" s="1353"/>
      <c r="F1025" s="1353"/>
      <c r="G1025" s="1353"/>
      <c r="H1025" s="1353"/>
      <c r="I1025" s="1353"/>
      <c r="J1025" s="819" t="e">
        <f>VLOOKUP(B1025,'2-Presupuesto'!B:E,3,0)</f>
        <v>#N/A</v>
      </c>
    </row>
    <row r="1026" spans="1:10" ht="24" hidden="1" customHeight="1" thickBot="1">
      <c r="A1026" s="1014"/>
      <c r="B1026" s="1372"/>
      <c r="C1026" s="1373"/>
      <c r="D1026" s="1373"/>
      <c r="E1026" s="1373"/>
      <c r="F1026" s="1373"/>
      <c r="G1026" s="1373"/>
      <c r="H1026" s="1373"/>
      <c r="I1026" s="1374" t="s">
        <v>107</v>
      </c>
      <c r="J1026" s="1375"/>
    </row>
    <row r="1027" spans="1:10" ht="24" hidden="1" customHeight="1">
      <c r="A1027" s="1014"/>
      <c r="B1027" s="821" t="s">
        <v>108</v>
      </c>
      <c r="C1027" s="822"/>
      <c r="D1027" s="823" t="s">
        <v>109</v>
      </c>
      <c r="E1027" s="823" t="s">
        <v>117</v>
      </c>
      <c r="F1027" s="823" t="s">
        <v>118</v>
      </c>
      <c r="G1027" s="823" t="s">
        <v>136</v>
      </c>
      <c r="H1027" s="824" t="s">
        <v>113</v>
      </c>
      <c r="I1027" s="1376"/>
      <c r="J1027" s="1377"/>
    </row>
    <row r="1028" spans="1:10" ht="24" hidden="1" customHeight="1">
      <c r="A1028" s="1014"/>
      <c r="B1028" s="995"/>
      <c r="C1028" s="1034"/>
      <c r="D1028" s="1034"/>
      <c r="E1028" s="1034"/>
      <c r="F1028" s="1034"/>
      <c r="G1028" s="1034"/>
      <c r="H1028" s="1035"/>
      <c r="I1028" s="1360"/>
      <c r="J1028" s="1378"/>
    </row>
    <row r="1029" spans="1:10" ht="24" hidden="1" customHeight="1">
      <c r="A1029" s="1014"/>
      <c r="B1029" s="1038"/>
      <c r="C1029" s="1034"/>
      <c r="D1029" s="1034"/>
      <c r="E1029" s="1034"/>
      <c r="F1029" s="1034"/>
      <c r="G1029" s="1034"/>
      <c r="H1029" s="1035"/>
      <c r="I1029" s="1360"/>
      <c r="J1029" s="1378"/>
    </row>
    <row r="1030" spans="1:10" ht="24" hidden="1" customHeight="1">
      <c r="A1030" s="1014"/>
      <c r="B1030" s="972"/>
      <c r="C1030" s="826"/>
      <c r="D1030" s="826"/>
      <c r="E1030" s="826"/>
      <c r="F1030" s="826"/>
      <c r="G1030" s="826"/>
      <c r="H1030" s="861"/>
      <c r="I1030" s="1360"/>
      <c r="J1030" s="1378"/>
    </row>
    <row r="1031" spans="1:10" ht="24" hidden="1" customHeight="1">
      <c r="A1031" s="1014"/>
      <c r="B1031" s="972"/>
      <c r="C1031" s="862"/>
      <c r="D1031" s="862"/>
      <c r="E1031" s="862"/>
      <c r="F1031" s="826"/>
      <c r="G1031" s="862"/>
      <c r="H1031" s="861"/>
      <c r="I1031" s="1360"/>
      <c r="J1031" s="1378"/>
    </row>
    <row r="1032" spans="1:10" ht="24" hidden="1" customHeight="1">
      <c r="A1032" s="1014"/>
      <c r="B1032" s="972"/>
      <c r="C1032" s="862"/>
      <c r="D1032" s="862"/>
      <c r="E1032" s="862"/>
      <c r="F1032" s="826"/>
      <c r="G1032" s="862"/>
      <c r="H1032" s="861"/>
      <c r="I1032" s="1360"/>
      <c r="J1032" s="1378"/>
    </row>
    <row r="1033" spans="1:10" ht="24" hidden="1" customHeight="1">
      <c r="A1033" s="1014"/>
      <c r="B1033" s="972"/>
      <c r="C1033" s="862"/>
      <c r="D1033" s="862"/>
      <c r="E1033" s="862"/>
      <c r="F1033" s="826"/>
      <c r="G1033" s="862"/>
      <c r="H1033" s="861"/>
      <c r="I1033" s="1360"/>
      <c r="J1033" s="1378"/>
    </row>
    <row r="1034" spans="1:10" ht="24" hidden="1" customHeight="1">
      <c r="A1034" s="1014"/>
      <c r="B1034" s="972"/>
      <c r="C1034" s="862"/>
      <c r="D1034" s="862"/>
      <c r="E1034" s="862"/>
      <c r="F1034" s="826"/>
      <c r="G1034" s="862"/>
      <c r="H1034" s="863"/>
      <c r="I1034" s="1360"/>
      <c r="J1034" s="1378"/>
    </row>
    <row r="1035" spans="1:10" ht="24" hidden="1" customHeight="1" thickBot="1">
      <c r="A1035" s="1014"/>
      <c r="B1035" s="828"/>
      <c r="C1035" s="829"/>
      <c r="D1035" s="829"/>
      <c r="E1035" s="829"/>
      <c r="F1035" s="829"/>
      <c r="G1035" s="830" t="s">
        <v>113</v>
      </c>
      <c r="H1035" s="831">
        <f>ROUND((SUM(H1028:H1034)),2)</f>
        <v>0</v>
      </c>
      <c r="I1035" s="1360"/>
      <c r="J1035" s="1378"/>
    </row>
    <row r="1036" spans="1:10" ht="24" hidden="1" customHeight="1">
      <c r="A1036" s="1014"/>
      <c r="B1036" s="1364" t="s">
        <v>102</v>
      </c>
      <c r="C1036" s="1366">
        <v>12</v>
      </c>
      <c r="D1036" s="1368" t="s">
        <v>103</v>
      </c>
      <c r="E1036" s="1368"/>
      <c r="F1036" s="1368"/>
      <c r="G1036" s="1368"/>
      <c r="H1036" s="1368"/>
      <c r="I1036" s="814" t="s">
        <v>104</v>
      </c>
      <c r="J1036" s="815" t="s">
        <v>105</v>
      </c>
    </row>
    <row r="1037" spans="1:10" ht="24" hidden="1" customHeight="1">
      <c r="A1037" s="1014"/>
      <c r="B1037" s="1365"/>
      <c r="C1037" s="1367"/>
      <c r="D1037" s="1369"/>
      <c r="E1037" s="1369"/>
      <c r="F1037" s="1369"/>
      <c r="G1037" s="1369"/>
      <c r="H1037" s="1369"/>
      <c r="I1037" s="816" t="e">
        <f>+#REF!</f>
        <v>#REF!</v>
      </c>
      <c r="J1037" s="817" t="e">
        <f>+#REF!</f>
        <v>#REF!</v>
      </c>
    </row>
    <row r="1038" spans="1:10" ht="72.599999999999994" hidden="1" customHeight="1">
      <c r="A1038" s="1014"/>
      <c r="B1038" s="818" t="s">
        <v>41</v>
      </c>
      <c r="C1038" s="1353" t="e">
        <f>VLOOKUP(B1039,'2-Presupuesto'!B:I,2,0)</f>
        <v>#N/A</v>
      </c>
      <c r="D1038" s="1353"/>
      <c r="E1038" s="1353"/>
      <c r="F1038" s="1353"/>
      <c r="G1038" s="1353"/>
      <c r="H1038" s="1353"/>
      <c r="I1038" s="1353"/>
      <c r="J1038" s="819" t="s">
        <v>106</v>
      </c>
    </row>
    <row r="1039" spans="1:10" ht="29.25" hidden="1" customHeight="1">
      <c r="A1039" s="1014"/>
      <c r="B1039" s="820" t="s">
        <v>219</v>
      </c>
      <c r="C1039" s="1353"/>
      <c r="D1039" s="1353"/>
      <c r="E1039" s="1353"/>
      <c r="F1039" s="1353"/>
      <c r="G1039" s="1353"/>
      <c r="H1039" s="1353"/>
      <c r="I1039" s="1353"/>
      <c r="J1039" s="819" t="e">
        <f>VLOOKUP(B1039,'2-Presupuesto'!B:E,3,0)</f>
        <v>#N/A</v>
      </c>
    </row>
    <row r="1040" spans="1:10" ht="24" hidden="1" customHeight="1">
      <c r="A1040" s="1014"/>
      <c r="B1040" s="1372"/>
      <c r="C1040" s="1373"/>
      <c r="D1040" s="1373"/>
      <c r="E1040" s="1373"/>
      <c r="F1040" s="1373"/>
      <c r="G1040" s="1373"/>
      <c r="H1040" s="1373"/>
      <c r="I1040" s="1374" t="s">
        <v>107</v>
      </c>
      <c r="J1040" s="1375"/>
    </row>
    <row r="1041" spans="1:10" ht="47.25" hidden="1" customHeight="1">
      <c r="A1041" s="1014"/>
      <c r="B1041" s="821" t="s">
        <v>108</v>
      </c>
      <c r="C1041" s="822"/>
      <c r="D1041" s="920"/>
      <c r="E1041" s="920" t="s">
        <v>220</v>
      </c>
      <c r="F1041" s="920" t="s">
        <v>221</v>
      </c>
      <c r="G1041" s="823" t="s">
        <v>136</v>
      </c>
      <c r="H1041" s="824" t="s">
        <v>113</v>
      </c>
      <c r="I1041" s="1376"/>
      <c r="J1041" s="1377"/>
    </row>
    <row r="1042" spans="1:10" ht="24" hidden="1" customHeight="1">
      <c r="A1042" s="1014"/>
      <c r="B1042" s="1055"/>
      <c r="C1042" s="1034"/>
      <c r="D1042" s="1034"/>
      <c r="E1042" s="1034"/>
      <c r="F1042" s="1034"/>
      <c r="G1042" s="1034"/>
      <c r="H1042" s="1035"/>
      <c r="I1042" s="1360"/>
      <c r="J1042" s="1378"/>
    </row>
    <row r="1043" spans="1:10" ht="24" hidden="1" customHeight="1">
      <c r="A1043" s="1014"/>
      <c r="B1043" s="1016"/>
      <c r="C1043" s="826"/>
      <c r="D1043" s="826"/>
      <c r="E1043" s="826"/>
      <c r="F1043" s="826"/>
      <c r="G1043" s="826"/>
      <c r="H1043" s="861"/>
      <c r="I1043" s="1360"/>
      <c r="J1043" s="1378"/>
    </row>
    <row r="1044" spans="1:10" ht="24" hidden="1" customHeight="1">
      <c r="A1044" s="1014"/>
      <c r="B1044" s="972"/>
      <c r="C1044" s="826"/>
      <c r="D1044" s="826"/>
      <c r="E1044" s="826"/>
      <c r="F1044" s="826"/>
      <c r="G1044" s="826"/>
      <c r="H1044" s="861"/>
      <c r="I1044" s="1360"/>
      <c r="J1044" s="1378"/>
    </row>
    <row r="1045" spans="1:10" ht="24" hidden="1" customHeight="1">
      <c r="A1045" s="1014"/>
      <c r="B1045" s="972"/>
      <c r="C1045" s="862"/>
      <c r="D1045" s="862"/>
      <c r="E1045" s="862"/>
      <c r="F1045" s="826"/>
      <c r="G1045" s="862"/>
      <c r="H1045" s="861"/>
      <c r="I1045" s="1360"/>
      <c r="J1045" s="1378"/>
    </row>
    <row r="1046" spans="1:10" ht="24" hidden="1" customHeight="1">
      <c r="A1046" s="1014"/>
      <c r="B1046" s="972"/>
      <c r="C1046" s="862"/>
      <c r="D1046" s="862"/>
      <c r="E1046" s="862"/>
      <c r="F1046" s="826"/>
      <c r="G1046" s="862"/>
      <c r="H1046" s="861"/>
      <c r="I1046" s="1360"/>
      <c r="J1046" s="1378"/>
    </row>
    <row r="1047" spans="1:10" ht="24" hidden="1" customHeight="1">
      <c r="A1047" s="1014"/>
      <c r="B1047" s="972"/>
      <c r="C1047" s="862"/>
      <c r="D1047" s="862"/>
      <c r="E1047" s="862"/>
      <c r="F1047" s="826"/>
      <c r="G1047" s="862"/>
      <c r="H1047" s="861"/>
      <c r="I1047" s="1360"/>
      <c r="J1047" s="1378"/>
    </row>
    <row r="1048" spans="1:10" ht="24" hidden="1" customHeight="1">
      <c r="A1048" s="1014"/>
      <c r="B1048" s="972"/>
      <c r="C1048" s="862"/>
      <c r="D1048" s="862"/>
      <c r="E1048" s="862"/>
      <c r="F1048" s="826"/>
      <c r="G1048" s="862"/>
      <c r="H1048" s="861"/>
      <c r="I1048" s="1360"/>
      <c r="J1048" s="1378"/>
    </row>
    <row r="1049" spans="1:10" ht="24" hidden="1" customHeight="1">
      <c r="A1049" s="1014"/>
      <c r="B1049" s="972"/>
      <c r="C1049" s="862"/>
      <c r="D1049" s="862"/>
      <c r="E1049" s="862"/>
      <c r="F1049" s="826"/>
      <c r="G1049" s="862"/>
      <c r="H1049" s="863"/>
      <c r="I1049" s="1360"/>
      <c r="J1049" s="1378"/>
    </row>
    <row r="1050" spans="1:10" ht="24" hidden="1" customHeight="1">
      <c r="A1050" s="1014"/>
      <c r="B1050" s="828"/>
      <c r="C1050" s="829"/>
      <c r="D1050" s="829"/>
      <c r="E1050" s="829"/>
      <c r="F1050" s="829"/>
      <c r="G1050" s="830" t="s">
        <v>113</v>
      </c>
      <c r="H1050" s="831">
        <f>ROUND((SUM(H1042:H1049)),2)</f>
        <v>0</v>
      </c>
      <c r="I1050" s="1360"/>
      <c r="J1050" s="1378"/>
    </row>
    <row r="1051" spans="1:10" ht="24" hidden="1" customHeight="1">
      <c r="A1051" s="1014"/>
      <c r="B1051" s="1364" t="s">
        <v>102</v>
      </c>
      <c r="C1051" s="1366">
        <v>12</v>
      </c>
      <c r="D1051" s="1368" t="s">
        <v>103</v>
      </c>
      <c r="E1051" s="1368"/>
      <c r="F1051" s="1368"/>
      <c r="G1051" s="1368"/>
      <c r="H1051" s="1368"/>
      <c r="I1051" s="814" t="s">
        <v>104</v>
      </c>
      <c r="J1051" s="815" t="s">
        <v>105</v>
      </c>
    </row>
    <row r="1052" spans="1:10" ht="24" hidden="1" customHeight="1">
      <c r="A1052" s="1014"/>
      <c r="B1052" s="1365"/>
      <c r="C1052" s="1367"/>
      <c r="D1052" s="1369"/>
      <c r="E1052" s="1369"/>
      <c r="F1052" s="1369"/>
      <c r="G1052" s="1369"/>
      <c r="H1052" s="1369"/>
      <c r="I1052" s="816" t="e">
        <f>+#REF!</f>
        <v>#REF!</v>
      </c>
      <c r="J1052" s="817" t="e">
        <f>+#REF!</f>
        <v>#REF!</v>
      </c>
    </row>
    <row r="1053" spans="1:10" ht="38.25" hidden="1" customHeight="1">
      <c r="A1053" s="1014"/>
      <c r="B1053" s="818" t="s">
        <v>41</v>
      </c>
      <c r="C1053" s="1353" t="e">
        <f>VLOOKUP(B1054,'2-Presupuesto'!B:I,2,0)</f>
        <v>#N/A</v>
      </c>
      <c r="D1053" s="1353"/>
      <c r="E1053" s="1353"/>
      <c r="F1053" s="1353"/>
      <c r="G1053" s="1353"/>
      <c r="H1053" s="1353"/>
      <c r="I1053" s="1353"/>
      <c r="J1053" s="819" t="s">
        <v>106</v>
      </c>
    </row>
    <row r="1054" spans="1:10" ht="96" hidden="1" customHeight="1">
      <c r="A1054" s="1014"/>
      <c r="B1054" s="820" t="s">
        <v>222</v>
      </c>
      <c r="C1054" s="1353"/>
      <c r="D1054" s="1353"/>
      <c r="E1054" s="1353"/>
      <c r="F1054" s="1353"/>
      <c r="G1054" s="1353"/>
      <c r="H1054" s="1353"/>
      <c r="I1054" s="1353"/>
      <c r="J1054" s="819" t="e">
        <f>VLOOKUP(B1054,'2-Presupuesto'!B:E,3,0)</f>
        <v>#N/A</v>
      </c>
    </row>
    <row r="1055" spans="1:10" ht="7.5" hidden="1" customHeight="1">
      <c r="A1055" s="1014"/>
      <c r="B1055" s="1372"/>
      <c r="C1055" s="1373"/>
      <c r="D1055" s="1373"/>
      <c r="E1055" s="1373"/>
      <c r="F1055" s="1373"/>
      <c r="G1055" s="1373"/>
      <c r="H1055" s="1373"/>
      <c r="I1055" s="1374" t="s">
        <v>107</v>
      </c>
      <c r="J1055" s="1375"/>
    </row>
    <row r="1056" spans="1:10" ht="24" hidden="1" customHeight="1">
      <c r="A1056" s="1014"/>
      <c r="B1056" s="821" t="s">
        <v>108</v>
      </c>
      <c r="C1056" s="822"/>
      <c r="D1056" s="823" t="s">
        <v>109</v>
      </c>
      <c r="E1056" s="823" t="s">
        <v>117</v>
      </c>
      <c r="F1056" s="823" t="s">
        <v>118</v>
      </c>
      <c r="G1056" s="823" t="s">
        <v>136</v>
      </c>
      <c r="H1056" s="824" t="s">
        <v>113</v>
      </c>
      <c r="I1056" s="1376"/>
      <c r="J1056" s="1377"/>
    </row>
    <row r="1057" spans="1:10" ht="24" hidden="1" customHeight="1">
      <c r="A1057" s="1014"/>
      <c r="B1057" s="1059" t="s">
        <v>223</v>
      </c>
      <c r="C1057" s="1034"/>
      <c r="D1057" s="993"/>
      <c r="E1057" s="1034"/>
      <c r="F1057" s="1034"/>
      <c r="G1057" s="1034"/>
      <c r="H1057" s="1035"/>
      <c r="I1057" s="1360"/>
      <c r="J1057" s="1378"/>
    </row>
    <row r="1058" spans="1:10" ht="24" hidden="1" customHeight="1">
      <c r="A1058" s="1014"/>
      <c r="B1058" s="972"/>
      <c r="C1058" s="826"/>
      <c r="D1058" s="826"/>
      <c r="E1058" s="826"/>
      <c r="F1058" s="826"/>
      <c r="G1058" s="826"/>
      <c r="H1058" s="861"/>
      <c r="I1058" s="1360"/>
      <c r="J1058" s="1378"/>
    </row>
    <row r="1059" spans="1:10" ht="24" hidden="1" customHeight="1">
      <c r="A1059" s="1014"/>
      <c r="B1059" s="972"/>
      <c r="C1059" s="826"/>
      <c r="D1059" s="826"/>
      <c r="E1059" s="826"/>
      <c r="F1059" s="826"/>
      <c r="G1059" s="826"/>
      <c r="H1059" s="861"/>
      <c r="I1059" s="1360"/>
      <c r="J1059" s="1378"/>
    </row>
    <row r="1060" spans="1:10" ht="24" hidden="1" customHeight="1">
      <c r="A1060" s="1014"/>
      <c r="B1060" s="972"/>
      <c r="C1060" s="862"/>
      <c r="D1060" s="862"/>
      <c r="E1060" s="862"/>
      <c r="F1060" s="826"/>
      <c r="G1060" s="862"/>
      <c r="H1060" s="861"/>
      <c r="I1060" s="1360"/>
      <c r="J1060" s="1378"/>
    </row>
    <row r="1061" spans="1:10" ht="24" hidden="1" customHeight="1">
      <c r="A1061" s="1014"/>
      <c r="B1061" s="972"/>
      <c r="C1061" s="862"/>
      <c r="D1061" s="862"/>
      <c r="E1061" s="862"/>
      <c r="F1061" s="826"/>
      <c r="G1061" s="862"/>
      <c r="H1061" s="861"/>
      <c r="I1061" s="1360"/>
      <c r="J1061" s="1378"/>
    </row>
    <row r="1062" spans="1:10" ht="24" hidden="1" customHeight="1">
      <c r="A1062" s="1014"/>
      <c r="B1062" s="972"/>
      <c r="C1062" s="862"/>
      <c r="D1062" s="862"/>
      <c r="E1062" s="862"/>
      <c r="F1062" s="826"/>
      <c r="G1062" s="862"/>
      <c r="H1062" s="861"/>
      <c r="I1062" s="1360"/>
      <c r="J1062" s="1378"/>
    </row>
    <row r="1063" spans="1:10" ht="24" hidden="1" customHeight="1">
      <c r="A1063" s="1014"/>
      <c r="B1063" s="972"/>
      <c r="C1063" s="862"/>
      <c r="D1063" s="862"/>
      <c r="E1063" s="862"/>
      <c r="F1063" s="826"/>
      <c r="G1063" s="862"/>
      <c r="H1063" s="861"/>
      <c r="I1063" s="1360"/>
      <c r="J1063" s="1378"/>
    </row>
    <row r="1064" spans="1:10" ht="24" hidden="1" customHeight="1">
      <c r="A1064" s="1014"/>
      <c r="B1064" s="972"/>
      <c r="C1064" s="862"/>
      <c r="D1064" s="862"/>
      <c r="E1064" s="862"/>
      <c r="F1064" s="826"/>
      <c r="G1064" s="862"/>
      <c r="H1064" s="863"/>
      <c r="I1064" s="1360"/>
      <c r="J1064" s="1378"/>
    </row>
    <row r="1065" spans="1:10" ht="24" hidden="1" customHeight="1" thickBot="1">
      <c r="A1065" s="1014"/>
      <c r="B1065" s="828"/>
      <c r="C1065" s="829"/>
      <c r="D1065" s="829"/>
      <c r="E1065" s="829"/>
      <c r="F1065" s="829"/>
      <c r="G1065" s="830" t="s">
        <v>113</v>
      </c>
      <c r="H1065" s="831">
        <f>ROUND((SUM(H1057:H1064)),2)</f>
        <v>0</v>
      </c>
      <c r="I1065" s="1360"/>
      <c r="J1065" s="1378"/>
    </row>
    <row r="1066" spans="1:10" ht="24" hidden="1" customHeight="1">
      <c r="A1066" s="1014"/>
      <c r="B1066" s="1364" t="s">
        <v>102</v>
      </c>
      <c r="C1066" s="1366">
        <v>12</v>
      </c>
      <c r="D1066" s="1368" t="s">
        <v>103</v>
      </c>
      <c r="E1066" s="1368"/>
      <c r="F1066" s="1368"/>
      <c r="G1066" s="1368"/>
      <c r="H1066" s="1368"/>
      <c r="I1066" s="814" t="s">
        <v>104</v>
      </c>
      <c r="J1066" s="815" t="s">
        <v>105</v>
      </c>
    </row>
    <row r="1067" spans="1:10" ht="24" hidden="1" customHeight="1">
      <c r="A1067" s="1014"/>
      <c r="B1067" s="1365"/>
      <c r="C1067" s="1367"/>
      <c r="D1067" s="1369"/>
      <c r="E1067" s="1369"/>
      <c r="F1067" s="1369"/>
      <c r="G1067" s="1369"/>
      <c r="H1067" s="1369"/>
      <c r="I1067" s="816" t="e">
        <f>+#REF!</f>
        <v>#REF!</v>
      </c>
      <c r="J1067" s="817" t="e">
        <f>+#REF!</f>
        <v>#REF!</v>
      </c>
    </row>
    <row r="1068" spans="1:10" ht="38.25" hidden="1" customHeight="1">
      <c r="A1068" s="1014"/>
      <c r="B1068" s="818" t="s">
        <v>41</v>
      </c>
      <c r="C1068" s="1353" t="e">
        <f>VLOOKUP(B1069,'2-Presupuesto'!B:I,2,0)</f>
        <v>#N/A</v>
      </c>
      <c r="D1068" s="1353"/>
      <c r="E1068" s="1353"/>
      <c r="F1068" s="1353"/>
      <c r="G1068" s="1353"/>
      <c r="H1068" s="1353"/>
      <c r="I1068" s="1353"/>
      <c r="J1068" s="819" t="s">
        <v>106</v>
      </c>
    </row>
    <row r="1069" spans="1:10" ht="120" hidden="1" customHeight="1">
      <c r="A1069" s="1014"/>
      <c r="B1069" s="820" t="s">
        <v>224</v>
      </c>
      <c r="C1069" s="1353"/>
      <c r="D1069" s="1353"/>
      <c r="E1069" s="1353"/>
      <c r="F1069" s="1353"/>
      <c r="G1069" s="1353"/>
      <c r="H1069" s="1353"/>
      <c r="I1069" s="1353"/>
      <c r="J1069" s="819" t="e">
        <f>VLOOKUP(B1069,'2-Presupuesto'!B:E,3,0)</f>
        <v>#N/A</v>
      </c>
    </row>
    <row r="1070" spans="1:10" ht="24" hidden="1" customHeight="1" thickBot="1">
      <c r="A1070" s="1014"/>
      <c r="B1070" s="1372"/>
      <c r="C1070" s="1373"/>
      <c r="D1070" s="1373"/>
      <c r="E1070" s="1373"/>
      <c r="F1070" s="1373"/>
      <c r="G1070" s="1373"/>
      <c r="H1070" s="1373"/>
      <c r="I1070" s="1374" t="s">
        <v>107</v>
      </c>
      <c r="J1070" s="1375"/>
    </row>
    <row r="1071" spans="1:10" ht="24" hidden="1" customHeight="1">
      <c r="A1071" s="1014"/>
      <c r="B1071" s="821" t="s">
        <v>108</v>
      </c>
      <c r="C1071" s="822"/>
      <c r="D1071" s="823" t="s">
        <v>109</v>
      </c>
      <c r="E1071" s="823" t="s">
        <v>117</v>
      </c>
      <c r="F1071" s="823" t="s">
        <v>118</v>
      </c>
      <c r="G1071" s="823" t="s">
        <v>136</v>
      </c>
      <c r="H1071" s="824" t="s">
        <v>113</v>
      </c>
      <c r="I1071" s="1376"/>
      <c r="J1071" s="1377"/>
    </row>
    <row r="1072" spans="1:10" ht="24" hidden="1" customHeight="1">
      <c r="A1072" s="1014"/>
      <c r="B1072" s="1059" t="s">
        <v>223</v>
      </c>
      <c r="C1072" s="1034"/>
      <c r="D1072" s="1034"/>
      <c r="E1072" s="1034"/>
      <c r="F1072" s="1034"/>
      <c r="G1072" s="1034"/>
      <c r="H1072" s="1035"/>
      <c r="I1072" s="1360"/>
      <c r="J1072" s="1378"/>
    </row>
    <row r="1073" spans="1:10" ht="24" hidden="1" customHeight="1">
      <c r="A1073" s="1014"/>
      <c r="B1073" s="972"/>
      <c r="C1073" s="826"/>
      <c r="D1073" s="826"/>
      <c r="E1073" s="826"/>
      <c r="F1073" s="826"/>
      <c r="G1073" s="826"/>
      <c r="H1073" s="861"/>
      <c r="I1073" s="1360"/>
      <c r="J1073" s="1378"/>
    </row>
    <row r="1074" spans="1:10" ht="24" hidden="1" customHeight="1">
      <c r="A1074" s="1014"/>
      <c r="B1074" s="972"/>
      <c r="C1074" s="826"/>
      <c r="D1074" s="826"/>
      <c r="E1074" s="826"/>
      <c r="F1074" s="826"/>
      <c r="G1074" s="826"/>
      <c r="H1074" s="861"/>
      <c r="I1074" s="1360"/>
      <c r="J1074" s="1378"/>
    </row>
    <row r="1075" spans="1:10" ht="24" hidden="1" customHeight="1">
      <c r="A1075" s="1014"/>
      <c r="B1075" s="972"/>
      <c r="C1075" s="862"/>
      <c r="D1075" s="862"/>
      <c r="E1075" s="862"/>
      <c r="F1075" s="826"/>
      <c r="G1075" s="862"/>
      <c r="H1075" s="861"/>
      <c r="I1075" s="1360"/>
      <c r="J1075" s="1378"/>
    </row>
    <row r="1076" spans="1:10" ht="24" hidden="1" customHeight="1">
      <c r="A1076" s="1014"/>
      <c r="B1076" s="972"/>
      <c r="C1076" s="862"/>
      <c r="D1076" s="862"/>
      <c r="E1076" s="862"/>
      <c r="F1076" s="826"/>
      <c r="G1076" s="862"/>
      <c r="H1076" s="861"/>
      <c r="I1076" s="1360"/>
      <c r="J1076" s="1378"/>
    </row>
    <row r="1077" spans="1:10" ht="24" hidden="1" customHeight="1">
      <c r="A1077" s="1014"/>
      <c r="B1077" s="972"/>
      <c r="C1077" s="862"/>
      <c r="D1077" s="862"/>
      <c r="E1077" s="862"/>
      <c r="F1077" s="826"/>
      <c r="G1077" s="862"/>
      <c r="H1077" s="861"/>
      <c r="I1077" s="1360"/>
      <c r="J1077" s="1378"/>
    </row>
    <row r="1078" spans="1:10" ht="24" hidden="1" customHeight="1">
      <c r="A1078" s="1014"/>
      <c r="B1078" s="972"/>
      <c r="C1078" s="862"/>
      <c r="D1078" s="862"/>
      <c r="E1078" s="862"/>
      <c r="F1078" s="826"/>
      <c r="G1078" s="862"/>
      <c r="H1078" s="861"/>
      <c r="I1078" s="1360"/>
      <c r="J1078" s="1378"/>
    </row>
    <row r="1079" spans="1:10" ht="24" hidden="1" customHeight="1">
      <c r="A1079" s="1014"/>
      <c r="B1079" s="972"/>
      <c r="C1079" s="862"/>
      <c r="D1079" s="862"/>
      <c r="E1079" s="862"/>
      <c r="F1079" s="826"/>
      <c r="G1079" s="862"/>
      <c r="H1079" s="863"/>
      <c r="I1079" s="1360"/>
      <c r="J1079" s="1378"/>
    </row>
    <row r="1080" spans="1:10" ht="24" hidden="1" customHeight="1" thickBot="1">
      <c r="A1080" s="1014"/>
      <c r="B1080" s="828"/>
      <c r="C1080" s="829"/>
      <c r="D1080" s="829"/>
      <c r="E1080" s="829"/>
      <c r="F1080" s="829"/>
      <c r="G1080" s="830" t="s">
        <v>113</v>
      </c>
      <c r="H1080" s="831">
        <f>ROUND((SUM(H1072:H1079)),2)</f>
        <v>0</v>
      </c>
      <c r="I1080" s="1360"/>
      <c r="J1080" s="1378"/>
    </row>
    <row r="1081" spans="1:10" ht="24" hidden="1" customHeight="1">
      <c r="A1081" s="1014"/>
      <c r="B1081" s="1364" t="s">
        <v>102</v>
      </c>
      <c r="C1081" s="1366">
        <v>12</v>
      </c>
      <c r="D1081" s="1368" t="s">
        <v>103</v>
      </c>
      <c r="E1081" s="1368"/>
      <c r="F1081" s="1368"/>
      <c r="G1081" s="1368"/>
      <c r="H1081" s="1368"/>
      <c r="I1081" s="814" t="s">
        <v>104</v>
      </c>
      <c r="J1081" s="815" t="s">
        <v>105</v>
      </c>
    </row>
    <row r="1082" spans="1:10" ht="24" hidden="1" customHeight="1">
      <c r="A1082" s="1014"/>
      <c r="B1082" s="1365"/>
      <c r="C1082" s="1367"/>
      <c r="D1082" s="1369"/>
      <c r="E1082" s="1369"/>
      <c r="F1082" s="1369"/>
      <c r="G1082" s="1369"/>
      <c r="H1082" s="1369"/>
      <c r="I1082" s="816" t="e">
        <f>+#REF!</f>
        <v>#REF!</v>
      </c>
      <c r="J1082" s="817" t="e">
        <f>+#REF!</f>
        <v>#REF!</v>
      </c>
    </row>
    <row r="1083" spans="1:10" ht="38.25" hidden="1" customHeight="1">
      <c r="A1083" s="1014"/>
      <c r="B1083" s="818" t="s">
        <v>41</v>
      </c>
      <c r="C1083" s="1353" t="e">
        <f>VLOOKUP(B1084,'2-Presupuesto'!B:I,2,0)</f>
        <v>#N/A</v>
      </c>
      <c r="D1083" s="1353"/>
      <c r="E1083" s="1353"/>
      <c r="F1083" s="1353"/>
      <c r="G1083" s="1353"/>
      <c r="H1083" s="1353"/>
      <c r="I1083" s="1353"/>
      <c r="J1083" s="819" t="s">
        <v>106</v>
      </c>
    </row>
    <row r="1084" spans="1:10" ht="98.25" hidden="1" customHeight="1">
      <c r="A1084" s="1014"/>
      <c r="B1084" s="1162">
        <v>5.16</v>
      </c>
      <c r="C1084" s="1353"/>
      <c r="D1084" s="1353"/>
      <c r="E1084" s="1353"/>
      <c r="F1084" s="1353"/>
      <c r="G1084" s="1353"/>
      <c r="H1084" s="1353"/>
      <c r="I1084" s="1353"/>
      <c r="J1084" s="819" t="e">
        <f>VLOOKUP(B1084,'2-Presupuesto'!B:E,3,0)</f>
        <v>#N/A</v>
      </c>
    </row>
    <row r="1085" spans="1:10" ht="24" hidden="1" customHeight="1" thickBot="1">
      <c r="A1085" s="1014"/>
      <c r="B1085" s="1372"/>
      <c r="C1085" s="1373"/>
      <c r="D1085" s="1373"/>
      <c r="E1085" s="1373"/>
      <c r="F1085" s="1373"/>
      <c r="G1085" s="1373"/>
      <c r="H1085" s="1373"/>
      <c r="I1085" s="1374" t="s">
        <v>107</v>
      </c>
      <c r="J1085" s="1375"/>
    </row>
    <row r="1086" spans="1:10" ht="24" hidden="1" customHeight="1">
      <c r="A1086" s="1014"/>
      <c r="B1086" s="821" t="s">
        <v>108</v>
      </c>
      <c r="C1086" s="822"/>
      <c r="D1086" s="823" t="s">
        <v>109</v>
      </c>
      <c r="E1086" s="823" t="s">
        <v>117</v>
      </c>
      <c r="F1086" s="823" t="s">
        <v>118</v>
      </c>
      <c r="G1086" s="823" t="s">
        <v>136</v>
      </c>
      <c r="H1086" s="824" t="s">
        <v>113</v>
      </c>
      <c r="I1086" s="1376"/>
      <c r="J1086" s="1377"/>
    </row>
    <row r="1087" spans="1:10" ht="24" hidden="1" customHeight="1">
      <c r="A1087" s="1014"/>
      <c r="B1087" s="995"/>
      <c r="C1087" s="1034"/>
      <c r="D1087" s="1034"/>
      <c r="E1087" s="1034"/>
      <c r="F1087" s="1034"/>
      <c r="G1087" s="1034"/>
      <c r="H1087" s="1035">
        <f>D1087</f>
        <v>0</v>
      </c>
      <c r="I1087" s="1360"/>
      <c r="J1087" s="1378"/>
    </row>
    <row r="1088" spans="1:10" ht="24" hidden="1" customHeight="1">
      <c r="A1088" s="1014"/>
      <c r="B1088" s="1055"/>
      <c r="C1088" s="826"/>
      <c r="D1088" s="826"/>
      <c r="E1088" s="826"/>
      <c r="F1088" s="826"/>
      <c r="G1088" s="826"/>
      <c r="H1088" s="1035">
        <f>D1088</f>
        <v>0</v>
      </c>
      <c r="I1088" s="1360"/>
      <c r="J1088" s="1378"/>
    </row>
    <row r="1089" spans="1:10" ht="24" hidden="1" customHeight="1">
      <c r="A1089" s="1014"/>
      <c r="B1089" s="972"/>
      <c r="C1089" s="826"/>
      <c r="D1089" s="826"/>
      <c r="E1089" s="826"/>
      <c r="F1089" s="826"/>
      <c r="G1089" s="826"/>
      <c r="H1089" s="861"/>
      <c r="I1089" s="1360"/>
      <c r="J1089" s="1378"/>
    </row>
    <row r="1090" spans="1:10" ht="24" hidden="1" customHeight="1">
      <c r="A1090" s="1014"/>
      <c r="B1090" s="972"/>
      <c r="C1090" s="862"/>
      <c r="D1090" s="862"/>
      <c r="E1090" s="862"/>
      <c r="F1090" s="826"/>
      <c r="G1090" s="862"/>
      <c r="H1090" s="861"/>
      <c r="I1090" s="1360"/>
      <c r="J1090" s="1378"/>
    </row>
    <row r="1091" spans="1:10" ht="24" hidden="1" customHeight="1">
      <c r="A1091" s="1014"/>
      <c r="B1091" s="972"/>
      <c r="C1091" s="862"/>
      <c r="D1091" s="862"/>
      <c r="E1091" s="862"/>
      <c r="F1091" s="826"/>
      <c r="G1091" s="862"/>
      <c r="H1091" s="861"/>
      <c r="I1091" s="1360"/>
      <c r="J1091" s="1378"/>
    </row>
    <row r="1092" spans="1:10" ht="24" hidden="1" customHeight="1">
      <c r="A1092" s="1014"/>
      <c r="B1092" s="972"/>
      <c r="C1092" s="862"/>
      <c r="D1092" s="862"/>
      <c r="E1092" s="862"/>
      <c r="F1092" s="826"/>
      <c r="G1092" s="862"/>
      <c r="H1092" s="861"/>
      <c r="I1092" s="1360"/>
      <c r="J1092" s="1378"/>
    </row>
    <row r="1093" spans="1:10" ht="24" hidden="1" customHeight="1">
      <c r="A1093" s="1014"/>
      <c r="B1093" s="972"/>
      <c r="C1093" s="862"/>
      <c r="D1093" s="862"/>
      <c r="E1093" s="862"/>
      <c r="F1093" s="826"/>
      <c r="G1093" s="862"/>
      <c r="H1093" s="861"/>
      <c r="I1093" s="1360"/>
      <c r="J1093" s="1378"/>
    </row>
    <row r="1094" spans="1:10" ht="24" hidden="1" customHeight="1">
      <c r="A1094" s="1014"/>
      <c r="B1094" s="972"/>
      <c r="C1094" s="862"/>
      <c r="D1094" s="862"/>
      <c r="E1094" s="862"/>
      <c r="F1094" s="826"/>
      <c r="G1094" s="862"/>
      <c r="H1094" s="863"/>
      <c r="I1094" s="1360"/>
      <c r="J1094" s="1378"/>
    </row>
    <row r="1095" spans="1:10" ht="24" hidden="1" customHeight="1" thickBot="1">
      <c r="A1095" s="1014"/>
      <c r="B1095" s="828"/>
      <c r="C1095" s="829"/>
      <c r="D1095" s="829"/>
      <c r="E1095" s="829"/>
      <c r="F1095" s="829"/>
      <c r="G1095" s="830" t="s">
        <v>113</v>
      </c>
      <c r="H1095" s="831">
        <f>ROUND((SUM(H1087:H1094)),2)</f>
        <v>0</v>
      </c>
      <c r="I1095" s="1360"/>
      <c r="J1095" s="1378"/>
    </row>
    <row r="1096" spans="1:10" ht="24" hidden="1" customHeight="1">
      <c r="A1096" s="1014"/>
      <c r="B1096" s="1364" t="s">
        <v>102</v>
      </c>
      <c r="C1096" s="1366">
        <v>12</v>
      </c>
      <c r="D1096" s="1368" t="s">
        <v>103</v>
      </c>
      <c r="E1096" s="1368"/>
      <c r="F1096" s="1368"/>
      <c r="G1096" s="1368"/>
      <c r="H1096" s="1368"/>
      <c r="I1096" s="814" t="s">
        <v>104</v>
      </c>
      <c r="J1096" s="815" t="s">
        <v>105</v>
      </c>
    </row>
    <row r="1097" spans="1:10" ht="24" hidden="1" customHeight="1">
      <c r="A1097" s="1014"/>
      <c r="B1097" s="1365"/>
      <c r="C1097" s="1367"/>
      <c r="D1097" s="1369"/>
      <c r="E1097" s="1369"/>
      <c r="F1097" s="1369"/>
      <c r="G1097" s="1369"/>
      <c r="H1097" s="1369"/>
      <c r="I1097" s="816" t="e">
        <f>+#REF!</f>
        <v>#REF!</v>
      </c>
      <c r="J1097" s="817" t="e">
        <f>+#REF!</f>
        <v>#REF!</v>
      </c>
    </row>
    <row r="1098" spans="1:10" ht="60" hidden="1" customHeight="1">
      <c r="A1098" s="1014"/>
      <c r="B1098" s="818" t="s">
        <v>41</v>
      </c>
      <c r="C1098" s="1353" t="e">
        <f>VLOOKUP(B1099,'2-Presupuesto'!B:I,2,0)</f>
        <v>#N/A</v>
      </c>
      <c r="D1098" s="1353"/>
      <c r="E1098" s="1353"/>
      <c r="F1098" s="1353"/>
      <c r="G1098" s="1353"/>
      <c r="H1098" s="1353"/>
      <c r="I1098" s="1353"/>
      <c r="J1098" s="819" t="s">
        <v>106</v>
      </c>
    </row>
    <row r="1099" spans="1:10" ht="24" hidden="1" customHeight="1">
      <c r="A1099" s="1014"/>
      <c r="B1099" s="820" t="s">
        <v>225</v>
      </c>
      <c r="C1099" s="1353"/>
      <c r="D1099" s="1353"/>
      <c r="E1099" s="1353"/>
      <c r="F1099" s="1353"/>
      <c r="G1099" s="1353"/>
      <c r="H1099" s="1353"/>
      <c r="I1099" s="1353"/>
      <c r="J1099" s="819" t="e">
        <f>VLOOKUP(B1099,'2-Presupuesto'!B:E,3,0)</f>
        <v>#N/A</v>
      </c>
    </row>
    <row r="1100" spans="1:10" ht="24" hidden="1" customHeight="1">
      <c r="A1100" s="1014"/>
      <c r="B1100" s="1372"/>
      <c r="C1100" s="1373"/>
      <c r="D1100" s="1373"/>
      <c r="E1100" s="1373"/>
      <c r="F1100" s="1373"/>
      <c r="G1100" s="1373"/>
      <c r="H1100" s="1373"/>
      <c r="I1100" s="1374" t="s">
        <v>107</v>
      </c>
      <c r="J1100" s="1375"/>
    </row>
    <row r="1101" spans="1:10" ht="24" hidden="1" customHeight="1">
      <c r="A1101" s="1014"/>
      <c r="B1101" s="821" t="s">
        <v>108</v>
      </c>
      <c r="C1101" s="822"/>
      <c r="D1101" s="823" t="s">
        <v>109</v>
      </c>
      <c r="E1101" s="823" t="s">
        <v>117</v>
      </c>
      <c r="F1101" s="823" t="s">
        <v>118</v>
      </c>
      <c r="G1101" s="823" t="s">
        <v>136</v>
      </c>
      <c r="H1101" s="824" t="s">
        <v>113</v>
      </c>
      <c r="I1101" s="1376"/>
      <c r="J1101" s="1377"/>
    </row>
    <row r="1102" spans="1:10" ht="24" hidden="1" customHeight="1">
      <c r="A1102" s="1014"/>
      <c r="B1102" s="857"/>
      <c r="C1102" s="877"/>
      <c r="D1102" s="877"/>
      <c r="E1102" s="877"/>
      <c r="F1102" s="877"/>
      <c r="G1102" s="1040"/>
      <c r="H1102" s="1045"/>
      <c r="I1102" s="1360"/>
      <c r="J1102" s="1378"/>
    </row>
    <row r="1103" spans="1:10" ht="24" hidden="1" customHeight="1">
      <c r="A1103" s="1014"/>
      <c r="B1103" s="972"/>
      <c r="C1103" s="826"/>
      <c r="D1103" s="826"/>
      <c r="E1103" s="826"/>
      <c r="F1103" s="826"/>
      <c r="G1103" s="826"/>
      <c r="H1103" s="874"/>
      <c r="I1103" s="1360"/>
      <c r="J1103" s="1378"/>
    </row>
    <row r="1104" spans="1:10" ht="24" hidden="1" customHeight="1">
      <c r="A1104" s="1014"/>
      <c r="B1104" s="972"/>
      <c r="C1104" s="826"/>
      <c r="D1104" s="826"/>
      <c r="E1104" s="826"/>
      <c r="F1104" s="826"/>
      <c r="G1104" s="826"/>
      <c r="H1104" s="874"/>
      <c r="I1104" s="1360"/>
      <c r="J1104" s="1378"/>
    </row>
    <row r="1105" spans="1:10" ht="24" hidden="1" customHeight="1">
      <c r="A1105" s="1014"/>
      <c r="B1105" s="972"/>
      <c r="C1105" s="862"/>
      <c r="D1105" s="862"/>
      <c r="E1105" s="862"/>
      <c r="F1105" s="826"/>
      <c r="G1105" s="862"/>
      <c r="H1105" s="874"/>
      <c r="I1105" s="1360"/>
      <c r="J1105" s="1378"/>
    </row>
    <row r="1106" spans="1:10" ht="24" hidden="1" customHeight="1">
      <c r="A1106" s="1014"/>
      <c r="B1106" s="972"/>
      <c r="C1106" s="862"/>
      <c r="D1106" s="862"/>
      <c r="E1106" s="862"/>
      <c r="F1106" s="826"/>
      <c r="G1106" s="862"/>
      <c r="H1106" s="874"/>
      <c r="I1106" s="1360"/>
      <c r="J1106" s="1378"/>
    </row>
    <row r="1107" spans="1:10" ht="24" hidden="1" customHeight="1">
      <c r="A1107" s="1014"/>
      <c r="B1107" s="972"/>
      <c r="C1107" s="862"/>
      <c r="D1107" s="862"/>
      <c r="E1107" s="862"/>
      <c r="F1107" s="826"/>
      <c r="G1107" s="862"/>
      <c r="H1107" s="874"/>
      <c r="I1107" s="1360"/>
      <c r="J1107" s="1378"/>
    </row>
    <row r="1108" spans="1:10" ht="24" hidden="1" customHeight="1">
      <c r="A1108" s="1014"/>
      <c r="B1108" s="972"/>
      <c r="C1108" s="862"/>
      <c r="D1108" s="862"/>
      <c r="E1108" s="862"/>
      <c r="F1108" s="826"/>
      <c r="G1108" s="862"/>
      <c r="H1108" s="874"/>
      <c r="I1108" s="1360"/>
      <c r="J1108" s="1378"/>
    </row>
    <row r="1109" spans="1:10" ht="24" hidden="1" customHeight="1">
      <c r="A1109" s="1014"/>
      <c r="B1109" s="972"/>
      <c r="C1109" s="862"/>
      <c r="D1109" s="862"/>
      <c r="E1109" s="862"/>
      <c r="F1109" s="826"/>
      <c r="G1109" s="862"/>
      <c r="H1109" s="876"/>
      <c r="I1109" s="1360"/>
      <c r="J1109" s="1378"/>
    </row>
    <row r="1110" spans="1:10" ht="24" hidden="1" customHeight="1">
      <c r="A1110" s="1014"/>
      <c r="B1110" s="828"/>
      <c r="C1110" s="829"/>
      <c r="D1110" s="829"/>
      <c r="E1110" s="829"/>
      <c r="F1110" s="829"/>
      <c r="G1110" s="830" t="s">
        <v>113</v>
      </c>
      <c r="H1110" s="831">
        <f>ROUND((SUM(H1102:H1109)),2)</f>
        <v>0</v>
      </c>
      <c r="I1110" s="1360"/>
      <c r="J1110" s="1378"/>
    </row>
    <row r="1111" spans="1:10" ht="24" hidden="1" customHeight="1">
      <c r="A1111" s="1014"/>
      <c r="B1111" s="1364" t="s">
        <v>102</v>
      </c>
      <c r="C1111" s="1366">
        <v>12</v>
      </c>
      <c r="D1111" s="1368" t="s">
        <v>103</v>
      </c>
      <c r="E1111" s="1368"/>
      <c r="F1111" s="1368"/>
      <c r="G1111" s="1368"/>
      <c r="H1111" s="1368"/>
      <c r="I1111" s="814" t="s">
        <v>104</v>
      </c>
      <c r="J1111" s="815" t="s">
        <v>105</v>
      </c>
    </row>
    <row r="1112" spans="1:10" ht="24" hidden="1" customHeight="1">
      <c r="A1112" s="1014"/>
      <c r="B1112" s="1365"/>
      <c r="C1112" s="1367"/>
      <c r="D1112" s="1369"/>
      <c r="E1112" s="1369"/>
      <c r="F1112" s="1369"/>
      <c r="G1112" s="1369"/>
      <c r="H1112" s="1369"/>
      <c r="I1112" s="816" t="e">
        <f>+#REF!</f>
        <v>#REF!</v>
      </c>
      <c r="J1112" s="817" t="e">
        <f>+#REF!</f>
        <v>#REF!</v>
      </c>
    </row>
    <row r="1113" spans="1:10" ht="49.5" hidden="1" customHeight="1">
      <c r="A1113" s="1014"/>
      <c r="B1113" s="818" t="s">
        <v>41</v>
      </c>
      <c r="C1113" s="1353" t="e">
        <f>VLOOKUP(B1114,'2-Presupuesto'!B:I,2,0)</f>
        <v>#N/A</v>
      </c>
      <c r="D1113" s="1353"/>
      <c r="E1113" s="1353"/>
      <c r="F1113" s="1353"/>
      <c r="G1113" s="1353"/>
      <c r="H1113" s="1353"/>
      <c r="I1113" s="1353"/>
      <c r="J1113" s="819" t="s">
        <v>106</v>
      </c>
    </row>
    <row r="1114" spans="1:10" ht="49.5" hidden="1" customHeight="1">
      <c r="A1114" s="1014"/>
      <c r="B1114" s="820" t="s">
        <v>226</v>
      </c>
      <c r="C1114" s="1353"/>
      <c r="D1114" s="1353"/>
      <c r="E1114" s="1353"/>
      <c r="F1114" s="1353"/>
      <c r="G1114" s="1353"/>
      <c r="H1114" s="1353"/>
      <c r="I1114" s="1353"/>
      <c r="J1114" s="819" t="e">
        <f>VLOOKUP(B1114,'2-Presupuesto'!B:E,3,0)</f>
        <v>#N/A</v>
      </c>
    </row>
    <row r="1115" spans="1:10" ht="24" hidden="1" customHeight="1">
      <c r="A1115" s="1014"/>
      <c r="B1115" s="1372"/>
      <c r="C1115" s="1373"/>
      <c r="D1115" s="1373"/>
      <c r="E1115" s="1373"/>
      <c r="F1115" s="1373"/>
      <c r="G1115" s="1373"/>
      <c r="H1115" s="1373"/>
      <c r="I1115" s="1374" t="s">
        <v>107</v>
      </c>
      <c r="J1115" s="1375"/>
    </row>
    <row r="1116" spans="1:10" ht="24" hidden="1" customHeight="1">
      <c r="A1116" s="1014"/>
      <c r="B1116" s="821" t="s">
        <v>108</v>
      </c>
      <c r="C1116" s="822"/>
      <c r="D1116" s="823" t="s">
        <v>109</v>
      </c>
      <c r="E1116" s="823" t="s">
        <v>117</v>
      </c>
      <c r="F1116" s="823" t="s">
        <v>118</v>
      </c>
      <c r="G1116" s="823" t="s">
        <v>136</v>
      </c>
      <c r="H1116" s="824" t="s">
        <v>113</v>
      </c>
      <c r="I1116" s="1376"/>
      <c r="J1116" s="1377"/>
    </row>
    <row r="1117" spans="1:10" ht="24" hidden="1" customHeight="1">
      <c r="A1117" s="1014"/>
      <c r="B1117" s="1033"/>
      <c r="C1117" s="1034"/>
      <c r="D1117" s="1034"/>
      <c r="E1117" s="1034"/>
      <c r="F1117" s="1034"/>
      <c r="G1117" s="1040"/>
      <c r="H1117" s="1045"/>
      <c r="I1117" s="1360"/>
      <c r="J1117" s="1378"/>
    </row>
    <row r="1118" spans="1:10" ht="24" hidden="1" customHeight="1">
      <c r="A1118" s="1014"/>
      <c r="B1118" s="995"/>
      <c r="C1118" s="993"/>
      <c r="D1118" s="993"/>
      <c r="E1118" s="993"/>
      <c r="F1118" s="993"/>
      <c r="G1118" s="993"/>
      <c r="H1118" s="1045"/>
      <c r="I1118" s="1360"/>
      <c r="J1118" s="1378"/>
    </row>
    <row r="1119" spans="1:10" ht="24" hidden="1" customHeight="1">
      <c r="A1119" s="1014"/>
      <c r="B1119" s="972"/>
      <c r="C1119" s="826"/>
      <c r="D1119" s="826"/>
      <c r="E1119" s="826"/>
      <c r="F1119" s="826"/>
      <c r="G1119" s="826"/>
      <c r="H1119" s="874"/>
      <c r="I1119" s="1360"/>
      <c r="J1119" s="1378"/>
    </row>
    <row r="1120" spans="1:10" ht="24" hidden="1" customHeight="1">
      <c r="A1120" s="1014"/>
      <c r="B1120" s="972"/>
      <c r="C1120" s="862"/>
      <c r="D1120" s="862"/>
      <c r="E1120" s="862"/>
      <c r="F1120" s="826"/>
      <c r="G1120" s="862"/>
      <c r="H1120" s="874"/>
      <c r="I1120" s="1360"/>
      <c r="J1120" s="1378"/>
    </row>
    <row r="1121" spans="1:10" ht="24" hidden="1" customHeight="1">
      <c r="A1121" s="1014"/>
      <c r="B1121" s="972"/>
      <c r="C1121" s="862"/>
      <c r="D1121" s="862"/>
      <c r="E1121" s="862"/>
      <c r="F1121" s="826"/>
      <c r="G1121" s="862"/>
      <c r="H1121" s="874"/>
      <c r="I1121" s="1360"/>
      <c r="J1121" s="1378"/>
    </row>
    <row r="1122" spans="1:10" ht="24" hidden="1" customHeight="1">
      <c r="A1122" s="1014"/>
      <c r="B1122" s="972"/>
      <c r="C1122" s="862"/>
      <c r="D1122" s="862"/>
      <c r="E1122" s="862"/>
      <c r="F1122" s="826"/>
      <c r="G1122" s="862"/>
      <c r="H1122" s="874"/>
      <c r="I1122" s="1360"/>
      <c r="J1122" s="1378"/>
    </row>
    <row r="1123" spans="1:10" ht="24" hidden="1" customHeight="1">
      <c r="A1123" s="1014"/>
      <c r="B1123" s="972"/>
      <c r="C1123" s="862"/>
      <c r="D1123" s="862"/>
      <c r="E1123" s="862"/>
      <c r="F1123" s="826"/>
      <c r="G1123" s="862"/>
      <c r="H1123" s="874"/>
      <c r="I1123" s="1360"/>
      <c r="J1123" s="1378"/>
    </row>
    <row r="1124" spans="1:10" ht="24" hidden="1" customHeight="1">
      <c r="A1124" s="1014"/>
      <c r="B1124" s="972"/>
      <c r="C1124" s="862"/>
      <c r="D1124" s="862"/>
      <c r="E1124" s="862"/>
      <c r="F1124" s="826"/>
      <c r="G1124" s="862"/>
      <c r="H1124" s="876"/>
      <c r="I1124" s="1360"/>
      <c r="J1124" s="1378"/>
    </row>
    <row r="1125" spans="1:10" ht="24" hidden="1" customHeight="1">
      <c r="A1125" s="1014"/>
      <c r="B1125" s="828"/>
      <c r="C1125" s="829"/>
      <c r="D1125" s="829"/>
      <c r="E1125" s="829"/>
      <c r="F1125" s="829"/>
      <c r="G1125" s="830" t="s">
        <v>113</v>
      </c>
      <c r="H1125" s="831">
        <f>ROUND((SUM(H1117:H1124)),2)</f>
        <v>0</v>
      </c>
      <c r="I1125" s="1360"/>
      <c r="J1125" s="1378"/>
    </row>
    <row r="1126" spans="1:10" ht="24" hidden="1" customHeight="1">
      <c r="A1126" s="1014"/>
      <c r="B1126" s="1364" t="s">
        <v>102</v>
      </c>
      <c r="C1126" s="1366">
        <v>12</v>
      </c>
      <c r="D1126" s="1368" t="s">
        <v>103</v>
      </c>
      <c r="E1126" s="1368"/>
      <c r="F1126" s="1368"/>
      <c r="G1126" s="1368"/>
      <c r="H1126" s="1368"/>
      <c r="I1126" s="814" t="s">
        <v>104</v>
      </c>
      <c r="J1126" s="815" t="s">
        <v>105</v>
      </c>
    </row>
    <row r="1127" spans="1:10" ht="24" hidden="1" customHeight="1">
      <c r="A1127" s="1014"/>
      <c r="B1127" s="1365"/>
      <c r="C1127" s="1367"/>
      <c r="D1127" s="1369"/>
      <c r="E1127" s="1369"/>
      <c r="F1127" s="1369"/>
      <c r="G1127" s="1369"/>
      <c r="H1127" s="1369"/>
      <c r="I1127" s="816" t="e">
        <f>+#REF!</f>
        <v>#REF!</v>
      </c>
      <c r="J1127" s="817" t="e">
        <f>+#REF!</f>
        <v>#REF!</v>
      </c>
    </row>
    <row r="1128" spans="1:10" ht="24" hidden="1" customHeight="1">
      <c r="A1128" s="1014"/>
      <c r="B1128" s="818" t="s">
        <v>41</v>
      </c>
      <c r="C1128" s="1353" t="e">
        <f>VLOOKUP(B1129,'2-Presupuesto'!B:I,2,0)</f>
        <v>#N/A</v>
      </c>
      <c r="D1128" s="1353"/>
      <c r="E1128" s="1353"/>
      <c r="F1128" s="1353"/>
      <c r="G1128" s="1353"/>
      <c r="H1128" s="1353"/>
      <c r="I1128" s="1353"/>
      <c r="J1128" s="819" t="s">
        <v>106</v>
      </c>
    </row>
    <row r="1129" spans="1:10" ht="24" hidden="1" customHeight="1">
      <c r="A1129" s="1014"/>
      <c r="B1129" s="820" t="s">
        <v>227</v>
      </c>
      <c r="C1129" s="1353"/>
      <c r="D1129" s="1353"/>
      <c r="E1129" s="1353"/>
      <c r="F1129" s="1353"/>
      <c r="G1129" s="1353"/>
      <c r="H1129" s="1353"/>
      <c r="I1129" s="1353"/>
      <c r="J1129" s="819" t="e">
        <f>VLOOKUP(B1129,'2-Presupuesto'!B:E,3,0)</f>
        <v>#N/A</v>
      </c>
    </row>
    <row r="1130" spans="1:10" ht="24" hidden="1" customHeight="1">
      <c r="A1130" s="1014"/>
      <c r="B1130" s="1372"/>
      <c r="C1130" s="1373"/>
      <c r="D1130" s="1373"/>
      <c r="E1130" s="1373"/>
      <c r="F1130" s="1373"/>
      <c r="G1130" s="1373"/>
      <c r="H1130" s="1373"/>
      <c r="I1130" s="1374" t="s">
        <v>107</v>
      </c>
      <c r="J1130" s="1375"/>
    </row>
    <row r="1131" spans="1:10" ht="24" hidden="1" customHeight="1">
      <c r="A1131" s="1014"/>
      <c r="B1131" s="821" t="s">
        <v>108</v>
      </c>
      <c r="C1131" s="822"/>
      <c r="D1131" s="823" t="s">
        <v>109</v>
      </c>
      <c r="E1131" s="823" t="s">
        <v>117</v>
      </c>
      <c r="F1131" s="823" t="s">
        <v>118</v>
      </c>
      <c r="G1131" s="823" t="s">
        <v>136</v>
      </c>
      <c r="H1131" s="824" t="s">
        <v>113</v>
      </c>
      <c r="I1131" s="1376"/>
      <c r="J1131" s="1377"/>
    </row>
    <row r="1132" spans="1:10" ht="24" hidden="1" customHeight="1">
      <c r="A1132" s="1014"/>
      <c r="B1132" s="1033"/>
      <c r="C1132" s="1034"/>
      <c r="D1132" s="1034"/>
      <c r="E1132" s="1034"/>
      <c r="F1132" s="1034"/>
      <c r="G1132" s="1034"/>
      <c r="H1132" s="1035"/>
      <c r="I1132" s="1360"/>
      <c r="J1132" s="1378"/>
    </row>
    <row r="1133" spans="1:10" ht="24" hidden="1" customHeight="1">
      <c r="A1133" s="1014"/>
      <c r="B1133" s="1016"/>
      <c r="C1133" s="1018"/>
      <c r="D1133" s="1018"/>
      <c r="E1133" s="1018"/>
      <c r="F1133" s="1018"/>
      <c r="G1133" s="1018"/>
      <c r="H1133" s="861"/>
      <c r="I1133" s="1360"/>
      <c r="J1133" s="1378"/>
    </row>
    <row r="1134" spans="1:10" ht="24" hidden="1" customHeight="1">
      <c r="A1134" s="1014"/>
      <c r="B1134" s="972"/>
      <c r="C1134" s="826"/>
      <c r="D1134" s="826"/>
      <c r="E1134" s="826"/>
      <c r="F1134" s="826"/>
      <c r="G1134" s="826"/>
      <c r="H1134" s="861"/>
      <c r="I1134" s="1360"/>
      <c r="J1134" s="1378"/>
    </row>
    <row r="1135" spans="1:10" ht="24" hidden="1" customHeight="1">
      <c r="A1135" s="1014"/>
      <c r="B1135" s="972"/>
      <c r="C1135" s="826"/>
      <c r="D1135" s="826"/>
      <c r="E1135" s="826"/>
      <c r="F1135" s="826"/>
      <c r="G1135" s="826"/>
      <c r="H1135" s="861"/>
      <c r="I1135" s="1360"/>
      <c r="J1135" s="1378"/>
    </row>
    <row r="1136" spans="1:10" ht="24" hidden="1" customHeight="1">
      <c r="A1136" s="1014"/>
      <c r="B1136" s="972"/>
      <c r="C1136" s="826"/>
      <c r="D1136" s="826"/>
      <c r="E1136" s="826"/>
      <c r="F1136" s="826"/>
      <c r="G1136" s="826"/>
      <c r="H1136" s="861"/>
      <c r="I1136" s="1360"/>
      <c r="J1136" s="1378"/>
    </row>
    <row r="1137" spans="1:10" ht="24" hidden="1" customHeight="1" thickBot="1">
      <c r="A1137" s="1014"/>
      <c r="B1137" s="828"/>
      <c r="C1137" s="829"/>
      <c r="D1137" s="829"/>
      <c r="E1137" s="829"/>
      <c r="F1137" s="829"/>
      <c r="G1137" s="830" t="s">
        <v>113</v>
      </c>
      <c r="H1137" s="831">
        <f>ROUND((SUM(H1132:H1136)),2)</f>
        <v>0</v>
      </c>
      <c r="I1137" s="1360"/>
      <c r="J1137" s="1378"/>
    </row>
    <row r="1138" spans="1:10" ht="24" hidden="1" customHeight="1">
      <c r="A1138" s="1014"/>
      <c r="B1138" s="1364" t="s">
        <v>102</v>
      </c>
      <c r="C1138" s="1366">
        <v>12</v>
      </c>
      <c r="D1138" s="1368" t="s">
        <v>103</v>
      </c>
      <c r="E1138" s="1368"/>
      <c r="F1138" s="1368"/>
      <c r="G1138" s="1368"/>
      <c r="H1138" s="1368"/>
      <c r="I1138" s="814" t="s">
        <v>104</v>
      </c>
      <c r="J1138" s="815" t="s">
        <v>105</v>
      </c>
    </row>
    <row r="1139" spans="1:10" ht="24" hidden="1" customHeight="1">
      <c r="A1139" s="1014"/>
      <c r="B1139" s="1365"/>
      <c r="C1139" s="1367"/>
      <c r="D1139" s="1369"/>
      <c r="E1139" s="1369"/>
      <c r="F1139" s="1369"/>
      <c r="G1139" s="1369"/>
      <c r="H1139" s="1369"/>
      <c r="I1139" s="816" t="e">
        <f>+#REF!</f>
        <v>#REF!</v>
      </c>
      <c r="J1139" s="817" t="e">
        <f>+#REF!</f>
        <v>#REF!</v>
      </c>
    </row>
    <row r="1140" spans="1:10" ht="24" hidden="1" customHeight="1">
      <c r="A1140" s="1014"/>
      <c r="B1140" s="818" t="s">
        <v>41</v>
      </c>
      <c r="C1140" s="1353" t="e">
        <f>VLOOKUP(B1141,'2-Presupuesto'!B:I,2,0)</f>
        <v>#N/A</v>
      </c>
      <c r="D1140" s="1353"/>
      <c r="E1140" s="1353"/>
      <c r="F1140" s="1353"/>
      <c r="G1140" s="1353"/>
      <c r="H1140" s="1353"/>
      <c r="I1140" s="1353"/>
      <c r="J1140" s="819" t="s">
        <v>106</v>
      </c>
    </row>
    <row r="1141" spans="1:10" ht="56.25" hidden="1" customHeight="1">
      <c r="A1141" s="1014"/>
      <c r="B1141" s="820" t="s">
        <v>228</v>
      </c>
      <c r="C1141" s="1353"/>
      <c r="D1141" s="1353"/>
      <c r="E1141" s="1353"/>
      <c r="F1141" s="1353"/>
      <c r="G1141" s="1353"/>
      <c r="H1141" s="1353"/>
      <c r="I1141" s="1353"/>
      <c r="J1141" s="819" t="s">
        <v>145</v>
      </c>
    </row>
    <row r="1142" spans="1:10" ht="24" hidden="1" customHeight="1">
      <c r="A1142" s="1014"/>
      <c r="B1142" s="1372"/>
      <c r="C1142" s="1373"/>
      <c r="D1142" s="1373"/>
      <c r="E1142" s="1373"/>
      <c r="F1142" s="1373"/>
      <c r="G1142" s="1373"/>
      <c r="H1142" s="1373"/>
      <c r="I1142" s="1374" t="s">
        <v>107</v>
      </c>
      <c r="J1142" s="1375"/>
    </row>
    <row r="1143" spans="1:10" ht="24" hidden="1" customHeight="1">
      <c r="A1143" s="1014"/>
      <c r="B1143" s="821" t="s">
        <v>108</v>
      </c>
      <c r="C1143" s="822"/>
      <c r="D1143" s="823" t="s">
        <v>229</v>
      </c>
      <c r="E1143" s="823" t="s">
        <v>187</v>
      </c>
      <c r="F1143" s="823" t="s">
        <v>185</v>
      </c>
      <c r="G1143" s="823" t="s">
        <v>136</v>
      </c>
      <c r="H1143" s="824" t="s">
        <v>113</v>
      </c>
      <c r="I1143" s="1376"/>
      <c r="J1143" s="1377"/>
    </row>
    <row r="1144" spans="1:10" ht="24" hidden="1" customHeight="1">
      <c r="A1144" s="1014"/>
      <c r="B1144" s="857"/>
      <c r="C1144" s="877"/>
      <c r="D1144" s="877"/>
      <c r="E1144" s="877"/>
      <c r="F1144" s="877"/>
      <c r="G1144" s="877"/>
      <c r="H1144" s="859"/>
      <c r="I1144" s="1360"/>
      <c r="J1144" s="1378"/>
    </row>
    <row r="1145" spans="1:10" ht="24" hidden="1" customHeight="1">
      <c r="A1145" s="1014"/>
      <c r="B1145" s="972"/>
      <c r="C1145" s="826"/>
      <c r="D1145" s="826"/>
      <c r="E1145" s="826"/>
      <c r="F1145" s="826"/>
      <c r="G1145" s="826"/>
      <c r="H1145" s="874"/>
      <c r="I1145" s="1360"/>
      <c r="J1145" s="1378"/>
    </row>
    <row r="1146" spans="1:10" ht="24" hidden="1" customHeight="1">
      <c r="A1146" s="1014"/>
      <c r="B1146" s="972"/>
      <c r="C1146" s="826"/>
      <c r="D1146" s="826"/>
      <c r="E1146" s="826"/>
      <c r="F1146" s="826"/>
      <c r="G1146" s="826"/>
      <c r="H1146" s="874"/>
      <c r="I1146" s="1360"/>
      <c r="J1146" s="1378"/>
    </row>
    <row r="1147" spans="1:10" ht="24" hidden="1" customHeight="1">
      <c r="A1147" s="1014"/>
      <c r="B1147" s="972"/>
      <c r="C1147" s="862"/>
      <c r="D1147" s="862"/>
      <c r="E1147" s="862"/>
      <c r="F1147" s="826"/>
      <c r="G1147" s="862"/>
      <c r="H1147" s="874"/>
      <c r="I1147" s="1360"/>
      <c r="J1147" s="1378"/>
    </row>
    <row r="1148" spans="1:10" ht="24" hidden="1" customHeight="1">
      <c r="A1148" s="1014"/>
      <c r="B1148" s="972"/>
      <c r="C1148" s="862"/>
      <c r="D1148" s="862"/>
      <c r="E1148" s="862"/>
      <c r="F1148" s="826"/>
      <c r="G1148" s="862"/>
      <c r="H1148" s="874"/>
      <c r="I1148" s="1360"/>
      <c r="J1148" s="1378"/>
    </row>
    <row r="1149" spans="1:10" ht="24" hidden="1" customHeight="1">
      <c r="A1149" s="1014"/>
      <c r="B1149" s="972"/>
      <c r="C1149" s="862"/>
      <c r="D1149" s="862"/>
      <c r="E1149" s="862"/>
      <c r="F1149" s="826"/>
      <c r="G1149" s="862"/>
      <c r="H1149" s="874"/>
      <c r="I1149" s="1360"/>
      <c r="J1149" s="1378"/>
    </row>
    <row r="1150" spans="1:10" ht="24" hidden="1" customHeight="1">
      <c r="A1150" s="1014"/>
      <c r="B1150" s="972"/>
      <c r="C1150" s="862"/>
      <c r="D1150" s="862"/>
      <c r="E1150" s="862"/>
      <c r="F1150" s="826"/>
      <c r="G1150" s="862"/>
      <c r="H1150" s="874"/>
      <c r="I1150" s="1360"/>
      <c r="J1150" s="1378"/>
    </row>
    <row r="1151" spans="1:10" ht="24" hidden="1" customHeight="1">
      <c r="A1151" s="1014"/>
      <c r="B1151" s="972"/>
      <c r="C1151" s="862"/>
      <c r="D1151" s="862"/>
      <c r="E1151" s="862"/>
      <c r="F1151" s="826"/>
      <c r="G1151" s="862"/>
      <c r="H1151" s="876"/>
      <c r="I1151" s="1360"/>
      <c r="J1151" s="1378"/>
    </row>
    <row r="1152" spans="1:10" ht="24" hidden="1" customHeight="1" thickBot="1">
      <c r="A1152" s="1014"/>
      <c r="B1152" s="828"/>
      <c r="C1152" s="829"/>
      <c r="D1152" s="829"/>
      <c r="E1152" s="829"/>
      <c r="F1152" s="829"/>
      <c r="G1152" s="830" t="s">
        <v>113</v>
      </c>
      <c r="H1152" s="831">
        <f>ROUND((SUM(H1144:H1151)),2)</f>
        <v>0</v>
      </c>
      <c r="I1152" s="1360"/>
      <c r="J1152" s="1378"/>
    </row>
    <row r="1153" spans="1:10" ht="24" hidden="1" customHeight="1">
      <c r="A1153" s="1014"/>
      <c r="B1153" s="1364" t="s">
        <v>102</v>
      </c>
      <c r="C1153" s="1366">
        <v>12</v>
      </c>
      <c r="D1153" s="1368" t="s">
        <v>103</v>
      </c>
      <c r="E1153" s="1368"/>
      <c r="F1153" s="1368"/>
      <c r="G1153" s="1368"/>
      <c r="H1153" s="1368"/>
      <c r="I1153" s="814" t="s">
        <v>104</v>
      </c>
      <c r="J1153" s="815" t="s">
        <v>105</v>
      </c>
    </row>
    <row r="1154" spans="1:10" ht="24" hidden="1" customHeight="1">
      <c r="A1154" s="1014"/>
      <c r="B1154" s="1365"/>
      <c r="C1154" s="1367"/>
      <c r="D1154" s="1369"/>
      <c r="E1154" s="1369"/>
      <c r="F1154" s="1369"/>
      <c r="G1154" s="1369"/>
      <c r="H1154" s="1369"/>
      <c r="I1154" s="816" t="e">
        <f>+#REF!</f>
        <v>#REF!</v>
      </c>
      <c r="J1154" s="817" t="e">
        <f>+#REF!</f>
        <v>#REF!</v>
      </c>
    </row>
    <row r="1155" spans="1:10" ht="39" hidden="1" customHeight="1">
      <c r="A1155" s="1014"/>
      <c r="B1155" s="818" t="s">
        <v>41</v>
      </c>
      <c r="C1155" s="1353" t="e">
        <f>VLOOKUP(B1156,'2-Presupuesto'!B:I,2,0)</f>
        <v>#N/A</v>
      </c>
      <c r="D1155" s="1353"/>
      <c r="E1155" s="1353"/>
      <c r="F1155" s="1353"/>
      <c r="G1155" s="1353"/>
      <c r="H1155" s="1353"/>
      <c r="I1155" s="1353"/>
      <c r="J1155" s="819" t="s">
        <v>106</v>
      </c>
    </row>
    <row r="1156" spans="1:10" ht="31.5" hidden="1" customHeight="1">
      <c r="A1156" s="1014"/>
      <c r="B1156" s="820" t="s">
        <v>230</v>
      </c>
      <c r="C1156" s="1353"/>
      <c r="D1156" s="1353"/>
      <c r="E1156" s="1353"/>
      <c r="F1156" s="1353"/>
      <c r="G1156" s="1353"/>
      <c r="H1156" s="1353"/>
      <c r="I1156" s="1353"/>
      <c r="J1156" s="819" t="e">
        <f>VLOOKUP(B1156,'2-Presupuesto'!B:E,3,0)</f>
        <v>#N/A</v>
      </c>
    </row>
    <row r="1157" spans="1:10" ht="24" hidden="1" customHeight="1">
      <c r="A1157" s="1014"/>
      <c r="B1157" s="1372"/>
      <c r="C1157" s="1373"/>
      <c r="D1157" s="1373"/>
      <c r="E1157" s="1373"/>
      <c r="F1157" s="1373"/>
      <c r="G1157" s="1373"/>
      <c r="H1157" s="1373"/>
      <c r="I1157" s="1374" t="s">
        <v>107</v>
      </c>
      <c r="J1157" s="1375"/>
    </row>
    <row r="1158" spans="1:10" ht="24" hidden="1" customHeight="1">
      <c r="A1158" s="1014"/>
      <c r="B1158" s="821" t="s">
        <v>108</v>
      </c>
      <c r="C1158" s="822"/>
      <c r="D1158" s="823" t="s">
        <v>109</v>
      </c>
      <c r="E1158" s="823" t="s">
        <v>117</v>
      </c>
      <c r="F1158" s="823" t="s">
        <v>118</v>
      </c>
      <c r="G1158" s="823" t="s">
        <v>136</v>
      </c>
      <c r="H1158" s="824" t="s">
        <v>113</v>
      </c>
      <c r="I1158" s="1376"/>
      <c r="J1158" s="1377"/>
    </row>
    <row r="1159" spans="1:10" ht="24" hidden="1" customHeight="1">
      <c r="A1159" s="1014"/>
      <c r="B1159" s="1427"/>
      <c r="C1159" s="1446"/>
      <c r="D1159" s="826"/>
      <c r="E1159" s="826"/>
      <c r="F1159" s="826"/>
      <c r="G1159" s="826"/>
      <c r="H1159" s="921"/>
      <c r="I1159" s="1360"/>
      <c r="J1159" s="1378"/>
    </row>
    <row r="1160" spans="1:10" ht="24" hidden="1" customHeight="1">
      <c r="A1160" s="1014"/>
      <c r="B1160" s="972"/>
      <c r="C1160" s="826"/>
      <c r="D1160" s="826"/>
      <c r="E1160" s="826"/>
      <c r="F1160" s="826"/>
      <c r="G1160" s="826"/>
      <c r="H1160" s="874"/>
      <c r="I1160" s="1360"/>
      <c r="J1160" s="1378"/>
    </row>
    <row r="1161" spans="1:10" ht="24" hidden="1" customHeight="1">
      <c r="A1161" s="1014"/>
      <c r="B1161" s="972"/>
      <c r="C1161" s="826"/>
      <c r="D1161" s="826"/>
      <c r="E1161" s="826"/>
      <c r="F1161" s="826"/>
      <c r="G1161" s="826"/>
      <c r="H1161" s="874"/>
      <c r="I1161" s="1360"/>
      <c r="J1161" s="1378"/>
    </row>
    <row r="1162" spans="1:10" ht="24" hidden="1" customHeight="1">
      <c r="A1162" s="1014"/>
      <c r="B1162" s="972"/>
      <c r="C1162" s="862"/>
      <c r="D1162" s="862"/>
      <c r="E1162" s="862"/>
      <c r="F1162" s="826"/>
      <c r="G1162" s="862"/>
      <c r="H1162" s="874"/>
      <c r="I1162" s="1360"/>
      <c r="J1162" s="1378"/>
    </row>
    <row r="1163" spans="1:10" ht="24" hidden="1" customHeight="1">
      <c r="A1163" s="1014"/>
      <c r="B1163" s="972"/>
      <c r="C1163" s="862"/>
      <c r="D1163" s="862"/>
      <c r="E1163" s="862"/>
      <c r="F1163" s="826"/>
      <c r="G1163" s="862"/>
      <c r="H1163" s="874"/>
      <c r="I1163" s="1360"/>
      <c r="J1163" s="1378"/>
    </row>
    <row r="1164" spans="1:10" ht="24" hidden="1" customHeight="1">
      <c r="A1164" s="1014"/>
      <c r="B1164" s="972"/>
      <c r="C1164" s="862"/>
      <c r="D1164" s="862"/>
      <c r="E1164" s="862"/>
      <c r="F1164" s="826"/>
      <c r="G1164" s="862"/>
      <c r="H1164" s="874"/>
      <c r="I1164" s="1360"/>
      <c r="J1164" s="1378"/>
    </row>
    <row r="1165" spans="1:10" ht="24" hidden="1" customHeight="1">
      <c r="A1165" s="1014"/>
      <c r="B1165" s="972"/>
      <c r="C1165" s="862"/>
      <c r="D1165" s="862"/>
      <c r="E1165" s="862"/>
      <c r="F1165" s="826"/>
      <c r="G1165" s="862"/>
      <c r="H1165" s="874"/>
      <c r="I1165" s="1360"/>
      <c r="J1165" s="1378"/>
    </row>
    <row r="1166" spans="1:10" ht="24" hidden="1" customHeight="1">
      <c r="A1166" s="1014"/>
      <c r="B1166" s="972"/>
      <c r="C1166" s="862"/>
      <c r="D1166" s="862"/>
      <c r="E1166" s="862"/>
      <c r="F1166" s="826"/>
      <c r="G1166" s="862"/>
      <c r="H1166" s="876"/>
      <c r="I1166" s="1360"/>
      <c r="J1166" s="1378"/>
    </row>
    <row r="1167" spans="1:10" ht="24" hidden="1" customHeight="1">
      <c r="A1167" s="1014"/>
      <c r="B1167" s="828"/>
      <c r="C1167" s="829"/>
      <c r="D1167" s="829"/>
      <c r="E1167" s="829"/>
      <c r="F1167" s="829"/>
      <c r="G1167" s="830" t="s">
        <v>113</v>
      </c>
      <c r="H1167" s="831">
        <f>ROUND((SUM(H1159:H1166)),2)</f>
        <v>0</v>
      </c>
      <c r="I1167" s="1360"/>
      <c r="J1167" s="1378"/>
    </row>
    <row r="1168" spans="1:10" ht="24" hidden="1" customHeight="1">
      <c r="A1168" s="1014"/>
      <c r="B1168" s="1364" t="s">
        <v>102</v>
      </c>
      <c r="C1168" s="1366">
        <v>12</v>
      </c>
      <c r="D1168" s="1368" t="s">
        <v>103</v>
      </c>
      <c r="E1168" s="1368"/>
      <c r="F1168" s="1368"/>
      <c r="G1168" s="1368"/>
      <c r="H1168" s="1368"/>
      <c r="I1168" s="814" t="s">
        <v>104</v>
      </c>
      <c r="J1168" s="815" t="s">
        <v>105</v>
      </c>
    </row>
    <row r="1169" spans="1:10" ht="24" hidden="1" customHeight="1">
      <c r="A1169" s="1014"/>
      <c r="B1169" s="1365"/>
      <c r="C1169" s="1367"/>
      <c r="D1169" s="1369"/>
      <c r="E1169" s="1369"/>
      <c r="F1169" s="1369"/>
      <c r="G1169" s="1369"/>
      <c r="H1169" s="1369"/>
      <c r="I1169" s="816" t="e">
        <f>+#REF!</f>
        <v>#REF!</v>
      </c>
      <c r="J1169" s="817" t="e">
        <f>+#REF!</f>
        <v>#REF!</v>
      </c>
    </row>
    <row r="1170" spans="1:10" ht="45" hidden="1" customHeight="1">
      <c r="A1170" s="1014"/>
      <c r="B1170" s="818" t="s">
        <v>41</v>
      </c>
      <c r="C1170" s="1353" t="e">
        <f>VLOOKUP(B1171,'2-Presupuesto'!B:I,2,0)</f>
        <v>#N/A</v>
      </c>
      <c r="D1170" s="1353"/>
      <c r="E1170" s="1353"/>
      <c r="F1170" s="1353"/>
      <c r="G1170" s="1353"/>
      <c r="H1170" s="1353"/>
      <c r="I1170" s="1353"/>
      <c r="J1170" s="819" t="s">
        <v>106</v>
      </c>
    </row>
    <row r="1171" spans="1:10" ht="45" hidden="1" customHeight="1">
      <c r="A1171" s="1014"/>
      <c r="B1171" s="820" t="s">
        <v>231</v>
      </c>
      <c r="C1171" s="1353"/>
      <c r="D1171" s="1353"/>
      <c r="E1171" s="1353"/>
      <c r="F1171" s="1353"/>
      <c r="G1171" s="1353"/>
      <c r="H1171" s="1353"/>
      <c r="I1171" s="1353"/>
      <c r="J1171" s="819" t="e">
        <f>VLOOKUP(B1171,'2-Presupuesto'!B:E,3,0)</f>
        <v>#N/A</v>
      </c>
    </row>
    <row r="1172" spans="1:10" ht="24" hidden="1" customHeight="1">
      <c r="A1172" s="1014"/>
      <c r="B1172" s="1372"/>
      <c r="C1172" s="1373"/>
      <c r="D1172" s="1373"/>
      <c r="E1172" s="1373"/>
      <c r="F1172" s="1373"/>
      <c r="G1172" s="1373"/>
      <c r="H1172" s="1373"/>
      <c r="I1172" s="1374" t="s">
        <v>107</v>
      </c>
      <c r="J1172" s="1375"/>
    </row>
    <row r="1173" spans="1:10" ht="24" hidden="1" customHeight="1">
      <c r="A1173" s="1014"/>
      <c r="B1173" s="821" t="s">
        <v>108</v>
      </c>
      <c r="C1173" s="822"/>
      <c r="D1173" s="823" t="s">
        <v>109</v>
      </c>
      <c r="E1173" s="823" t="s">
        <v>117</v>
      </c>
      <c r="F1173" s="823" t="s">
        <v>118</v>
      </c>
      <c r="G1173" s="823" t="s">
        <v>136</v>
      </c>
      <c r="H1173" s="824" t="s">
        <v>113</v>
      </c>
      <c r="I1173" s="1376"/>
      <c r="J1173" s="1377"/>
    </row>
    <row r="1174" spans="1:10" ht="24" hidden="1" customHeight="1">
      <c r="A1174" s="1014"/>
      <c r="B1174" s="972"/>
      <c r="C1174" s="826"/>
      <c r="D1174" s="826"/>
      <c r="E1174" s="826"/>
      <c r="F1174" s="826"/>
      <c r="G1174" s="826"/>
      <c r="H1174" s="861"/>
      <c r="I1174" s="1360"/>
      <c r="J1174" s="1378"/>
    </row>
    <row r="1175" spans="1:10" ht="24" hidden="1" customHeight="1">
      <c r="A1175" s="1014"/>
      <c r="B1175" s="972"/>
      <c r="C1175" s="922"/>
      <c r="D1175" s="923"/>
      <c r="E1175" s="826"/>
      <c r="F1175" s="826"/>
      <c r="G1175" s="923"/>
      <c r="H1175" s="861"/>
      <c r="I1175" s="1360"/>
      <c r="J1175" s="1378"/>
    </row>
    <row r="1176" spans="1:10" ht="24" hidden="1" customHeight="1">
      <c r="A1176" s="1014"/>
      <c r="B1176" s="972"/>
      <c r="C1176" s="922"/>
      <c r="D1176" s="923"/>
      <c r="E1176" s="826"/>
      <c r="F1176" s="826"/>
      <c r="G1176" s="923"/>
      <c r="H1176" s="861"/>
      <c r="I1176" s="1360"/>
      <c r="J1176" s="1378"/>
    </row>
    <row r="1177" spans="1:10" ht="24" hidden="1" customHeight="1">
      <c r="A1177" s="1014"/>
      <c r="B1177" s="972"/>
      <c r="C1177" s="862"/>
      <c r="D1177" s="862"/>
      <c r="E1177" s="826"/>
      <c r="F1177" s="826"/>
      <c r="G1177" s="862"/>
      <c r="H1177" s="861"/>
      <c r="I1177" s="1360"/>
      <c r="J1177" s="1378"/>
    </row>
    <row r="1178" spans="1:10" ht="24" hidden="1" customHeight="1">
      <c r="A1178" s="1014"/>
      <c r="B1178" s="972"/>
      <c r="C1178" s="862"/>
      <c r="D1178" s="862"/>
      <c r="E1178" s="862"/>
      <c r="F1178" s="826"/>
      <c r="G1178" s="862"/>
      <c r="H1178" s="874"/>
      <c r="I1178" s="1360"/>
      <c r="J1178" s="1378"/>
    </row>
    <row r="1179" spans="1:10" ht="24" hidden="1" customHeight="1">
      <c r="A1179" s="1014"/>
      <c r="B1179" s="972"/>
      <c r="C1179" s="862"/>
      <c r="D1179" s="862"/>
      <c r="E1179" s="862"/>
      <c r="F1179" s="826"/>
      <c r="G1179" s="862"/>
      <c r="H1179" s="874"/>
      <c r="I1179" s="1360"/>
      <c r="J1179" s="1378"/>
    </row>
    <row r="1180" spans="1:10" ht="24" hidden="1" customHeight="1">
      <c r="A1180" s="1014"/>
      <c r="B1180" s="972"/>
      <c r="C1180" s="862"/>
      <c r="D1180" s="862"/>
      <c r="E1180" s="862"/>
      <c r="F1180" s="826"/>
      <c r="G1180" s="862"/>
      <c r="H1180" s="876"/>
      <c r="I1180" s="1360"/>
      <c r="J1180" s="1378"/>
    </row>
    <row r="1181" spans="1:10" ht="24" hidden="1" customHeight="1">
      <c r="A1181" s="1014"/>
      <c r="B1181" s="828"/>
      <c r="C1181" s="829"/>
      <c r="D1181" s="829"/>
      <c r="E1181" s="829"/>
      <c r="F1181" s="829"/>
      <c r="G1181" s="830" t="s">
        <v>113</v>
      </c>
      <c r="H1181" s="831">
        <f>ROUND((SUM(H1174:H1180)),2)</f>
        <v>0</v>
      </c>
      <c r="I1181" s="1360"/>
      <c r="J1181" s="1378"/>
    </row>
    <row r="1182" spans="1:10" ht="24" hidden="1" customHeight="1">
      <c r="A1182" s="1014"/>
      <c r="B1182" s="1364" t="s">
        <v>102</v>
      </c>
      <c r="C1182" s="1366">
        <v>12</v>
      </c>
      <c r="D1182" s="1368" t="s">
        <v>103</v>
      </c>
      <c r="E1182" s="1368"/>
      <c r="F1182" s="1368"/>
      <c r="G1182" s="1368"/>
      <c r="H1182" s="1368"/>
      <c r="I1182" s="814" t="s">
        <v>104</v>
      </c>
      <c r="J1182" s="815" t="s">
        <v>105</v>
      </c>
    </row>
    <row r="1183" spans="1:10" ht="24" hidden="1" customHeight="1">
      <c r="A1183" s="1014"/>
      <c r="B1183" s="1365"/>
      <c r="C1183" s="1367"/>
      <c r="D1183" s="1369"/>
      <c r="E1183" s="1369"/>
      <c r="F1183" s="1369"/>
      <c r="G1183" s="1369"/>
      <c r="H1183" s="1369"/>
      <c r="I1183" s="816" t="e">
        <f>+#REF!</f>
        <v>#REF!</v>
      </c>
      <c r="J1183" s="817" t="e">
        <f>+#REF!</f>
        <v>#REF!</v>
      </c>
    </row>
    <row r="1184" spans="1:10" ht="46.5" hidden="1" customHeight="1">
      <c r="A1184" s="1014"/>
      <c r="B1184" s="818" t="s">
        <v>41</v>
      </c>
      <c r="C1184" s="1353" t="e">
        <f>VLOOKUP(B1185,'2-Presupuesto'!B:I,2,0)</f>
        <v>#N/A</v>
      </c>
      <c r="D1184" s="1353"/>
      <c r="E1184" s="1353"/>
      <c r="F1184" s="1353"/>
      <c r="G1184" s="1353"/>
      <c r="H1184" s="1353"/>
      <c r="I1184" s="1353"/>
      <c r="J1184" s="819" t="s">
        <v>106</v>
      </c>
    </row>
    <row r="1185" spans="1:10" ht="24" hidden="1" customHeight="1">
      <c r="A1185" s="1014"/>
      <c r="B1185" s="820" t="s">
        <v>232</v>
      </c>
      <c r="C1185" s="1353"/>
      <c r="D1185" s="1353"/>
      <c r="E1185" s="1353"/>
      <c r="F1185" s="1353"/>
      <c r="G1185" s="1353"/>
      <c r="H1185" s="1353"/>
      <c r="I1185" s="1353"/>
      <c r="J1185" s="819" t="e">
        <f>VLOOKUP(B1185,'2-Presupuesto'!B:E,3,0)</f>
        <v>#N/A</v>
      </c>
    </row>
    <row r="1186" spans="1:10" ht="24" hidden="1" customHeight="1">
      <c r="A1186" s="1014"/>
      <c r="B1186" s="1372"/>
      <c r="C1186" s="1373"/>
      <c r="D1186" s="1373"/>
      <c r="E1186" s="1373"/>
      <c r="F1186" s="1373"/>
      <c r="G1186" s="1373"/>
      <c r="H1186" s="1373"/>
      <c r="I1186" s="1374" t="s">
        <v>107</v>
      </c>
      <c r="J1186" s="1375"/>
    </row>
    <row r="1187" spans="1:10" ht="24" hidden="1" customHeight="1">
      <c r="A1187" s="1014"/>
      <c r="B1187" s="821" t="s">
        <v>108</v>
      </c>
      <c r="C1187" s="822"/>
      <c r="D1187" s="823" t="s">
        <v>109</v>
      </c>
      <c r="E1187" s="823" t="s">
        <v>117</v>
      </c>
      <c r="F1187" s="823" t="s">
        <v>118</v>
      </c>
      <c r="G1187" s="823" t="s">
        <v>136</v>
      </c>
      <c r="H1187" s="824" t="s">
        <v>113</v>
      </c>
      <c r="I1187" s="1376"/>
      <c r="J1187" s="1377"/>
    </row>
    <row r="1188" spans="1:10" ht="24" hidden="1" customHeight="1">
      <c r="A1188" s="1014"/>
      <c r="B1188" s="995"/>
      <c r="C1188" s="993"/>
      <c r="D1188" s="993"/>
      <c r="E1188" s="993"/>
      <c r="F1188" s="993"/>
      <c r="G1188" s="1040"/>
      <c r="H1188" s="1045"/>
      <c r="I1188" s="1360"/>
      <c r="J1188" s="1378"/>
    </row>
    <row r="1189" spans="1:10" ht="24" hidden="1" customHeight="1">
      <c r="A1189" s="1014"/>
      <c r="B1189" s="972"/>
      <c r="C1189" s="826"/>
      <c r="D1189" s="826"/>
      <c r="E1189" s="826"/>
      <c r="F1189" s="826"/>
      <c r="G1189" s="826"/>
      <c r="H1189" s="874"/>
      <c r="I1189" s="1360"/>
      <c r="J1189" s="1378"/>
    </row>
    <row r="1190" spans="1:10" ht="24" hidden="1" customHeight="1">
      <c r="A1190" s="1014"/>
      <c r="B1190" s="972"/>
      <c r="C1190" s="826"/>
      <c r="D1190" s="826"/>
      <c r="E1190" s="826"/>
      <c r="F1190" s="826"/>
      <c r="G1190" s="826"/>
      <c r="H1190" s="874"/>
      <c r="I1190" s="1360"/>
      <c r="J1190" s="1378"/>
    </row>
    <row r="1191" spans="1:10" ht="24" hidden="1" customHeight="1">
      <c r="A1191" s="1014"/>
      <c r="B1191" s="972"/>
      <c r="C1191" s="862"/>
      <c r="D1191" s="862"/>
      <c r="E1191" s="862"/>
      <c r="F1191" s="826"/>
      <c r="G1191" s="862"/>
      <c r="H1191" s="874"/>
      <c r="I1191" s="1360"/>
      <c r="J1191" s="1378"/>
    </row>
    <row r="1192" spans="1:10" ht="24" hidden="1" customHeight="1">
      <c r="A1192" s="1014"/>
      <c r="B1192" s="972"/>
      <c r="C1192" s="862"/>
      <c r="D1192" s="862"/>
      <c r="E1192" s="862"/>
      <c r="F1192" s="826"/>
      <c r="G1192" s="862"/>
      <c r="H1192" s="874"/>
      <c r="I1192" s="1360"/>
      <c r="J1192" s="1378"/>
    </row>
    <row r="1193" spans="1:10" ht="24" hidden="1" customHeight="1">
      <c r="A1193" s="1014"/>
      <c r="B1193" s="972"/>
      <c r="C1193" s="862"/>
      <c r="D1193" s="862"/>
      <c r="E1193" s="862"/>
      <c r="F1193" s="826"/>
      <c r="G1193" s="862"/>
      <c r="H1193" s="874"/>
      <c r="I1193" s="1360"/>
      <c r="J1193" s="1378"/>
    </row>
    <row r="1194" spans="1:10" ht="24" hidden="1" customHeight="1">
      <c r="A1194" s="1014"/>
      <c r="B1194" s="972"/>
      <c r="C1194" s="862"/>
      <c r="D1194" s="862"/>
      <c r="E1194" s="862"/>
      <c r="F1194" s="826"/>
      <c r="G1194" s="862"/>
      <c r="H1194" s="874"/>
      <c r="I1194" s="1360"/>
      <c r="J1194" s="1378"/>
    </row>
    <row r="1195" spans="1:10" ht="24" hidden="1" customHeight="1">
      <c r="A1195" s="1014"/>
      <c r="B1195" s="972"/>
      <c r="C1195" s="862"/>
      <c r="D1195" s="862"/>
      <c r="E1195" s="862"/>
      <c r="F1195" s="826"/>
      <c r="G1195" s="862"/>
      <c r="H1195" s="876"/>
      <c r="I1195" s="1360"/>
      <c r="J1195" s="1378"/>
    </row>
    <row r="1196" spans="1:10" ht="24" hidden="1" customHeight="1">
      <c r="A1196" s="1014"/>
      <c r="B1196" s="828"/>
      <c r="C1196" s="829"/>
      <c r="D1196" s="829"/>
      <c r="E1196" s="829"/>
      <c r="F1196" s="829"/>
      <c r="G1196" s="830" t="s">
        <v>113</v>
      </c>
      <c r="H1196" s="831">
        <f>ROUND((SUM(H1188:H1195)),2)</f>
        <v>0</v>
      </c>
      <c r="I1196" s="1360"/>
      <c r="J1196" s="1378"/>
    </row>
    <row r="1197" spans="1:10" ht="24" hidden="1" customHeight="1">
      <c r="A1197" s="1014"/>
      <c r="B1197" s="1364" t="s">
        <v>102</v>
      </c>
      <c r="C1197" s="1366">
        <v>12</v>
      </c>
      <c r="D1197" s="1368" t="s">
        <v>103</v>
      </c>
      <c r="E1197" s="1368"/>
      <c r="F1197" s="1368"/>
      <c r="G1197" s="1368"/>
      <c r="H1197" s="1368"/>
      <c r="I1197" s="814" t="s">
        <v>104</v>
      </c>
      <c r="J1197" s="815" t="s">
        <v>105</v>
      </c>
    </row>
    <row r="1198" spans="1:10" ht="24" hidden="1" customHeight="1">
      <c r="A1198" s="1014"/>
      <c r="B1198" s="1365"/>
      <c r="C1198" s="1367"/>
      <c r="D1198" s="1369"/>
      <c r="E1198" s="1369"/>
      <c r="F1198" s="1369"/>
      <c r="G1198" s="1369"/>
      <c r="H1198" s="1369"/>
      <c r="I1198" s="816" t="e">
        <f>+#REF!</f>
        <v>#REF!</v>
      </c>
      <c r="J1198" s="817" t="e">
        <f>+#REF!</f>
        <v>#REF!</v>
      </c>
    </row>
    <row r="1199" spans="1:10" ht="39.6" hidden="1" customHeight="1">
      <c r="A1199" s="1014"/>
      <c r="B1199" s="818" t="s">
        <v>41</v>
      </c>
      <c r="C1199" s="1353" t="e">
        <f>VLOOKUP(B1200,'2-Presupuesto'!B:I,2,0)</f>
        <v>#N/A</v>
      </c>
      <c r="D1199" s="1353"/>
      <c r="E1199" s="1353"/>
      <c r="F1199" s="1353"/>
      <c r="G1199" s="1353"/>
      <c r="H1199" s="1353"/>
      <c r="I1199" s="1353"/>
      <c r="J1199" s="819" t="s">
        <v>106</v>
      </c>
    </row>
    <row r="1200" spans="1:10" ht="24" hidden="1" customHeight="1">
      <c r="A1200" s="1014"/>
      <c r="B1200" s="820" t="s">
        <v>233</v>
      </c>
      <c r="C1200" s="1353"/>
      <c r="D1200" s="1353"/>
      <c r="E1200" s="1353"/>
      <c r="F1200" s="1353"/>
      <c r="G1200" s="1353"/>
      <c r="H1200" s="1353"/>
      <c r="I1200" s="1353"/>
      <c r="J1200" s="819" t="e">
        <f>VLOOKUP(B1200,'2-Presupuesto'!B:E,3,0)</f>
        <v>#N/A</v>
      </c>
    </row>
    <row r="1201" spans="1:10" ht="24" hidden="1" customHeight="1">
      <c r="A1201" s="1014"/>
      <c r="B1201" s="1372"/>
      <c r="C1201" s="1373"/>
      <c r="D1201" s="1373"/>
      <c r="E1201" s="1373"/>
      <c r="F1201" s="1373"/>
      <c r="G1201" s="1373"/>
      <c r="H1201" s="1373"/>
      <c r="I1201" s="1374" t="s">
        <v>107</v>
      </c>
      <c r="J1201" s="1375"/>
    </row>
    <row r="1202" spans="1:10" ht="24" hidden="1" customHeight="1">
      <c r="A1202" s="1014"/>
      <c r="B1202" s="821" t="s">
        <v>108</v>
      </c>
      <c r="C1202" s="822"/>
      <c r="D1202" s="823" t="s">
        <v>109</v>
      </c>
      <c r="E1202" s="823" t="s">
        <v>117</v>
      </c>
      <c r="F1202" s="823" t="s">
        <v>118</v>
      </c>
      <c r="G1202" s="823" t="s">
        <v>136</v>
      </c>
      <c r="H1202" s="824" t="s">
        <v>113</v>
      </c>
      <c r="I1202" s="1376"/>
      <c r="J1202" s="1377"/>
    </row>
    <row r="1203" spans="1:10" ht="24" hidden="1" customHeight="1">
      <c r="A1203" s="1014"/>
      <c r="B1203" s="1033"/>
      <c r="C1203" s="1034"/>
      <c r="D1203" s="1034"/>
      <c r="E1203" s="1034"/>
      <c r="F1203" s="1034"/>
      <c r="G1203" s="1034"/>
      <c r="H1203" s="1035"/>
      <c r="I1203" s="1360"/>
      <c r="J1203" s="1378"/>
    </row>
    <row r="1204" spans="1:10" ht="24" hidden="1" customHeight="1">
      <c r="A1204" s="1014"/>
      <c r="B1204" s="972"/>
      <c r="C1204" s="826"/>
      <c r="D1204" s="826"/>
      <c r="E1204" s="826"/>
      <c r="F1204" s="826"/>
      <c r="G1204" s="826"/>
      <c r="H1204" s="874"/>
      <c r="I1204" s="1360"/>
      <c r="J1204" s="1378"/>
    </row>
    <row r="1205" spans="1:10" ht="24" hidden="1" customHeight="1">
      <c r="A1205" s="1014"/>
      <c r="B1205" s="972"/>
      <c r="C1205" s="826"/>
      <c r="D1205" s="826"/>
      <c r="E1205" s="826"/>
      <c r="F1205" s="826"/>
      <c r="G1205" s="826"/>
      <c r="H1205" s="874"/>
      <c r="I1205" s="1360"/>
      <c r="J1205" s="1378"/>
    </row>
    <row r="1206" spans="1:10" ht="24" hidden="1" customHeight="1">
      <c r="A1206" s="1014"/>
      <c r="B1206" s="972"/>
      <c r="C1206" s="862"/>
      <c r="D1206" s="862"/>
      <c r="E1206" s="862"/>
      <c r="F1206" s="826"/>
      <c r="G1206" s="862"/>
      <c r="H1206" s="874"/>
      <c r="I1206" s="1360"/>
      <c r="J1206" s="1378"/>
    </row>
    <row r="1207" spans="1:10" ht="24" hidden="1" customHeight="1">
      <c r="A1207" s="1014"/>
      <c r="B1207" s="972"/>
      <c r="C1207" s="862"/>
      <c r="D1207" s="862"/>
      <c r="E1207" s="862"/>
      <c r="F1207" s="826"/>
      <c r="G1207" s="862"/>
      <c r="H1207" s="874"/>
      <c r="I1207" s="1360"/>
      <c r="J1207" s="1378"/>
    </row>
    <row r="1208" spans="1:10" ht="24" hidden="1" customHeight="1" thickBot="1">
      <c r="A1208" s="1014"/>
      <c r="B1208" s="851"/>
      <c r="C1208" s="852"/>
      <c r="D1208" s="852"/>
      <c r="E1208" s="852"/>
      <c r="F1208" s="852"/>
      <c r="G1208" s="881" t="s">
        <v>113</v>
      </c>
      <c r="H1208" s="899">
        <f>ROUND((SUM(H1203:H1207)),2)</f>
        <v>0</v>
      </c>
      <c r="I1208" s="1391"/>
      <c r="J1208" s="1392"/>
    </row>
    <row r="1209" spans="1:10" ht="24" hidden="1" customHeight="1">
      <c r="A1209" s="1014"/>
      <c r="B1209" s="1364" t="s">
        <v>102</v>
      </c>
      <c r="C1209" s="1366">
        <v>12</v>
      </c>
      <c r="D1209" s="1368" t="s">
        <v>103</v>
      </c>
      <c r="E1209" s="1368"/>
      <c r="F1209" s="1368"/>
      <c r="G1209" s="1368"/>
      <c r="H1209" s="1368"/>
      <c r="I1209" s="814" t="s">
        <v>104</v>
      </c>
      <c r="J1209" s="815" t="s">
        <v>105</v>
      </c>
    </row>
    <row r="1210" spans="1:10" ht="24" hidden="1" customHeight="1">
      <c r="A1210" s="1014"/>
      <c r="B1210" s="1365"/>
      <c r="C1210" s="1367"/>
      <c r="D1210" s="1369"/>
      <c r="E1210" s="1369"/>
      <c r="F1210" s="1369"/>
      <c r="G1210" s="1369"/>
      <c r="H1210" s="1369"/>
      <c r="I1210" s="816" t="e">
        <f>+#REF!</f>
        <v>#REF!</v>
      </c>
      <c r="J1210" s="817" t="e">
        <f>+#REF!</f>
        <v>#REF!</v>
      </c>
    </row>
    <row r="1211" spans="1:10" ht="48" hidden="1" customHeight="1">
      <c r="A1211" s="1014"/>
      <c r="B1211" s="818" t="s">
        <v>41</v>
      </c>
      <c r="C1211" s="1353" t="e">
        <f>VLOOKUP(B1212,'2-Presupuesto'!B:I,2,0)</f>
        <v>#N/A</v>
      </c>
      <c r="D1211" s="1353"/>
      <c r="E1211" s="1353"/>
      <c r="F1211" s="1353"/>
      <c r="G1211" s="1353"/>
      <c r="H1211" s="1353"/>
      <c r="I1211" s="1353"/>
      <c r="J1211" s="819" t="s">
        <v>106</v>
      </c>
    </row>
    <row r="1212" spans="1:10" ht="24" hidden="1" customHeight="1">
      <c r="A1212" s="1014"/>
      <c r="B1212" s="820" t="s">
        <v>234</v>
      </c>
      <c r="C1212" s="1353"/>
      <c r="D1212" s="1353"/>
      <c r="E1212" s="1353"/>
      <c r="F1212" s="1353"/>
      <c r="G1212" s="1353"/>
      <c r="H1212" s="1353"/>
      <c r="I1212" s="1353"/>
      <c r="J1212" s="819" t="e">
        <f>VLOOKUP(B1212,'2-Presupuesto'!B:E,3,0)</f>
        <v>#N/A</v>
      </c>
    </row>
    <row r="1213" spans="1:10" ht="24" hidden="1" customHeight="1" thickBot="1">
      <c r="A1213" s="1014"/>
      <c r="B1213" s="1372"/>
      <c r="C1213" s="1373"/>
      <c r="D1213" s="1373"/>
      <c r="E1213" s="1373"/>
      <c r="F1213" s="1373"/>
      <c r="G1213" s="1373"/>
      <c r="H1213" s="1373"/>
      <c r="I1213" s="1374" t="s">
        <v>107</v>
      </c>
      <c r="J1213" s="1375"/>
    </row>
    <row r="1214" spans="1:10" ht="24" hidden="1" customHeight="1">
      <c r="A1214" s="1014"/>
      <c r="B1214" s="821" t="s">
        <v>108</v>
      </c>
      <c r="C1214" s="822"/>
      <c r="D1214" s="823" t="s">
        <v>109</v>
      </c>
      <c r="E1214" s="823" t="s">
        <v>117</v>
      </c>
      <c r="F1214" s="823" t="s">
        <v>118</v>
      </c>
      <c r="G1214" s="823" t="s">
        <v>136</v>
      </c>
      <c r="H1214" s="824" t="s">
        <v>113</v>
      </c>
      <c r="I1214" s="1376"/>
      <c r="J1214" s="1377"/>
    </row>
    <row r="1215" spans="1:10" ht="24" hidden="1" customHeight="1">
      <c r="A1215" s="1014"/>
      <c r="B1215" s="995"/>
      <c r="C1215" s="877"/>
      <c r="D1215" s="877"/>
      <c r="E1215" s="877"/>
      <c r="F1215" s="877"/>
      <c r="G1215" s="1034"/>
      <c r="H1215" s="1035"/>
      <c r="I1215" s="1360"/>
      <c r="J1215" s="1378"/>
    </row>
    <row r="1216" spans="1:10" ht="24" hidden="1" customHeight="1">
      <c r="A1216" s="1014"/>
      <c r="B1216" s="972"/>
      <c r="C1216" s="826"/>
      <c r="D1216" s="826"/>
      <c r="E1216" s="826"/>
      <c r="F1216" s="826"/>
      <c r="G1216" s="826"/>
      <c r="H1216" s="874"/>
      <c r="I1216" s="1360"/>
      <c r="J1216" s="1378"/>
    </row>
    <row r="1217" spans="1:10" ht="24" hidden="1" customHeight="1">
      <c r="A1217" s="1014"/>
      <c r="B1217" s="972"/>
      <c r="C1217" s="826"/>
      <c r="D1217" s="826"/>
      <c r="E1217" s="826"/>
      <c r="F1217" s="826"/>
      <c r="G1217" s="826"/>
      <c r="H1217" s="874"/>
      <c r="I1217" s="1360"/>
      <c r="J1217" s="1378"/>
    </row>
    <row r="1218" spans="1:10" ht="24" hidden="1" customHeight="1">
      <c r="A1218" s="1014"/>
      <c r="B1218" s="972"/>
      <c r="C1218" s="862"/>
      <c r="D1218" s="862"/>
      <c r="E1218" s="862"/>
      <c r="F1218" s="826"/>
      <c r="G1218" s="862"/>
      <c r="H1218" s="874"/>
      <c r="I1218" s="1360"/>
      <c r="J1218" s="1378"/>
    </row>
    <row r="1219" spans="1:10" ht="24" hidden="1" customHeight="1">
      <c r="A1219" s="1014"/>
      <c r="B1219" s="972"/>
      <c r="C1219" s="862"/>
      <c r="D1219" s="862"/>
      <c r="E1219" s="862"/>
      <c r="F1219" s="826"/>
      <c r="G1219" s="862"/>
      <c r="H1219" s="874"/>
      <c r="I1219" s="1360"/>
      <c r="J1219" s="1378"/>
    </row>
    <row r="1220" spans="1:10" ht="24" hidden="1" customHeight="1" thickBot="1">
      <c r="A1220" s="1014"/>
      <c r="B1220" s="851"/>
      <c r="C1220" s="852"/>
      <c r="D1220" s="852"/>
      <c r="E1220" s="852"/>
      <c r="F1220" s="852"/>
      <c r="G1220" s="881" t="s">
        <v>113</v>
      </c>
      <c r="H1220" s="899">
        <f>ROUND((SUM(H1215:H1219)),2)</f>
        <v>0</v>
      </c>
      <c r="I1220" s="1391"/>
      <c r="J1220" s="1392"/>
    </row>
    <row r="1221" spans="1:10" ht="24" hidden="1" customHeight="1">
      <c r="A1221" s="1014"/>
      <c r="B1221" s="1364" t="s">
        <v>102</v>
      </c>
      <c r="C1221" s="1366">
        <v>12</v>
      </c>
      <c r="D1221" s="1368" t="s">
        <v>103</v>
      </c>
      <c r="E1221" s="1368"/>
      <c r="F1221" s="1368"/>
      <c r="G1221" s="1368"/>
      <c r="H1221" s="1368"/>
      <c r="I1221" s="814" t="s">
        <v>104</v>
      </c>
      <c r="J1221" s="815" t="s">
        <v>105</v>
      </c>
    </row>
    <row r="1222" spans="1:10" ht="24" hidden="1" customHeight="1">
      <c r="A1222" s="1014"/>
      <c r="B1222" s="1365"/>
      <c r="C1222" s="1367"/>
      <c r="D1222" s="1369"/>
      <c r="E1222" s="1369"/>
      <c r="F1222" s="1369"/>
      <c r="G1222" s="1369"/>
      <c r="H1222" s="1369"/>
      <c r="I1222" s="816" t="e">
        <f>+#REF!</f>
        <v>#REF!</v>
      </c>
      <c r="J1222" s="817" t="e">
        <f>+#REF!</f>
        <v>#REF!</v>
      </c>
    </row>
    <row r="1223" spans="1:10" ht="36" hidden="1" customHeight="1">
      <c r="A1223" s="1014"/>
      <c r="B1223" s="818" t="s">
        <v>41</v>
      </c>
      <c r="C1223" s="1387" t="e">
        <f>VLOOKUP(B1224,'2-Presupuesto'!B:I,2,0)</f>
        <v>#N/A</v>
      </c>
      <c r="D1223" s="1387"/>
      <c r="E1223" s="1387"/>
      <c r="F1223" s="1387"/>
      <c r="G1223" s="1387"/>
      <c r="H1223" s="1387"/>
      <c r="I1223" s="1387"/>
      <c r="J1223" s="819" t="s">
        <v>106</v>
      </c>
    </row>
    <row r="1224" spans="1:10" ht="31.9" hidden="1" customHeight="1">
      <c r="A1224" s="1014"/>
      <c r="B1224" s="820" t="s">
        <v>235</v>
      </c>
      <c r="C1224" s="1387"/>
      <c r="D1224" s="1387"/>
      <c r="E1224" s="1387"/>
      <c r="F1224" s="1387"/>
      <c r="G1224" s="1387"/>
      <c r="H1224" s="1387"/>
      <c r="I1224" s="1387"/>
      <c r="J1224" s="819" t="e">
        <f>VLOOKUP(B1224,'2-Presupuesto'!B:E,3,0)</f>
        <v>#N/A</v>
      </c>
    </row>
    <row r="1225" spans="1:10" ht="24" hidden="1" customHeight="1" thickBot="1">
      <c r="A1225" s="1014"/>
      <c r="B1225" s="1372"/>
      <c r="C1225" s="1373"/>
      <c r="D1225" s="1373"/>
      <c r="E1225" s="1373"/>
      <c r="F1225" s="1373"/>
      <c r="G1225" s="1373"/>
      <c r="H1225" s="1373"/>
      <c r="I1225" s="1374" t="s">
        <v>107</v>
      </c>
      <c r="J1225" s="1375"/>
    </row>
    <row r="1226" spans="1:10" ht="24" hidden="1" customHeight="1">
      <c r="A1226" s="1014"/>
      <c r="B1226" s="821" t="s">
        <v>108</v>
      </c>
      <c r="C1226" s="822"/>
      <c r="D1226" s="823" t="s">
        <v>109</v>
      </c>
      <c r="E1226" s="823" t="s">
        <v>117</v>
      </c>
      <c r="F1226" s="823" t="s">
        <v>118</v>
      </c>
      <c r="G1226" s="823" t="s">
        <v>136</v>
      </c>
      <c r="H1226" s="824" t="s">
        <v>113</v>
      </c>
      <c r="I1226" s="1376"/>
      <c r="J1226" s="1377"/>
    </row>
    <row r="1227" spans="1:10" ht="24" hidden="1" customHeight="1">
      <c r="A1227" s="1014"/>
      <c r="B1227" s="857"/>
      <c r="C1227" s="877"/>
      <c r="D1227" s="877"/>
      <c r="E1227" s="877"/>
      <c r="F1227" s="877"/>
      <c r="G1227" s="1034"/>
      <c r="H1227" s="1035"/>
      <c r="I1227" s="1360"/>
      <c r="J1227" s="1378"/>
    </row>
    <row r="1228" spans="1:10" ht="24" hidden="1" customHeight="1">
      <c r="A1228" s="1014"/>
      <c r="B1228" s="972"/>
      <c r="C1228" s="826"/>
      <c r="D1228" s="826"/>
      <c r="E1228" s="826"/>
      <c r="F1228" s="826"/>
      <c r="G1228" s="826"/>
      <c r="H1228" s="874"/>
      <c r="I1228" s="1360"/>
      <c r="J1228" s="1378"/>
    </row>
    <row r="1229" spans="1:10" ht="24" hidden="1" customHeight="1">
      <c r="A1229" s="1014"/>
      <c r="B1229" s="972"/>
      <c r="C1229" s="826"/>
      <c r="D1229" s="826"/>
      <c r="E1229" s="826"/>
      <c r="F1229" s="826"/>
      <c r="G1229" s="826"/>
      <c r="H1229" s="874"/>
      <c r="I1229" s="1360"/>
      <c r="J1229" s="1378"/>
    </row>
    <row r="1230" spans="1:10" ht="24" hidden="1" customHeight="1">
      <c r="A1230" s="1014"/>
      <c r="B1230" s="972"/>
      <c r="C1230" s="862"/>
      <c r="D1230" s="862"/>
      <c r="E1230" s="862"/>
      <c r="F1230" s="826"/>
      <c r="G1230" s="862"/>
      <c r="H1230" s="874"/>
      <c r="I1230" s="1360"/>
      <c r="J1230" s="1378"/>
    </row>
    <row r="1231" spans="1:10" ht="24" hidden="1" customHeight="1">
      <c r="A1231" s="1014"/>
      <c r="B1231" s="972"/>
      <c r="C1231" s="862"/>
      <c r="D1231" s="862"/>
      <c r="E1231" s="862"/>
      <c r="F1231" s="826"/>
      <c r="G1231" s="862"/>
      <c r="H1231" s="874"/>
      <c r="I1231" s="1360"/>
      <c r="J1231" s="1378"/>
    </row>
    <row r="1232" spans="1:10" ht="24" hidden="1" customHeight="1" thickBot="1">
      <c r="A1232" s="1014"/>
      <c r="B1232" s="851"/>
      <c r="C1232" s="852"/>
      <c r="D1232" s="852"/>
      <c r="E1232" s="852"/>
      <c r="F1232" s="852"/>
      <c r="G1232" s="881" t="s">
        <v>113</v>
      </c>
      <c r="H1232" s="899">
        <f>ROUND((SUM(H1227:H1231)),2)</f>
        <v>0</v>
      </c>
      <c r="I1232" s="1391"/>
      <c r="J1232" s="1392"/>
    </row>
    <row r="1233" spans="1:10" ht="24" hidden="1" customHeight="1">
      <c r="A1233" s="1014"/>
      <c r="B1233" s="1364" t="s">
        <v>102</v>
      </c>
      <c r="C1233" s="1366">
        <v>12</v>
      </c>
      <c r="D1233" s="1368" t="s">
        <v>103</v>
      </c>
      <c r="E1233" s="1368"/>
      <c r="F1233" s="1368"/>
      <c r="G1233" s="1368"/>
      <c r="H1233" s="1368"/>
      <c r="I1233" s="814" t="s">
        <v>104</v>
      </c>
      <c r="J1233" s="815" t="s">
        <v>105</v>
      </c>
    </row>
    <row r="1234" spans="1:10" ht="24" hidden="1" customHeight="1">
      <c r="A1234" s="1014"/>
      <c r="B1234" s="1365"/>
      <c r="C1234" s="1367"/>
      <c r="D1234" s="1369"/>
      <c r="E1234" s="1369"/>
      <c r="F1234" s="1369"/>
      <c r="G1234" s="1369"/>
      <c r="H1234" s="1369"/>
      <c r="I1234" s="816" t="e">
        <f>+#REF!</f>
        <v>#REF!</v>
      </c>
      <c r="J1234" s="817" t="e">
        <f>+#REF!</f>
        <v>#REF!</v>
      </c>
    </row>
    <row r="1235" spans="1:10" ht="24" hidden="1" customHeight="1">
      <c r="A1235" s="1014"/>
      <c r="B1235" s="818" t="s">
        <v>41</v>
      </c>
      <c r="C1235" s="1442" t="e">
        <f>VLOOKUP(B1236,'2-Presupuesto'!B:I,2,0)</f>
        <v>#N/A</v>
      </c>
      <c r="D1235" s="1442"/>
      <c r="E1235" s="1442"/>
      <c r="F1235" s="1442"/>
      <c r="G1235" s="1442"/>
      <c r="H1235" s="1442"/>
      <c r="I1235" s="1442"/>
      <c r="J1235" s="819" t="s">
        <v>106</v>
      </c>
    </row>
    <row r="1236" spans="1:10" ht="24" hidden="1" customHeight="1">
      <c r="A1236" s="1014"/>
      <c r="B1236" s="820" t="s">
        <v>236</v>
      </c>
      <c r="C1236" s="1442"/>
      <c r="D1236" s="1442"/>
      <c r="E1236" s="1442"/>
      <c r="F1236" s="1442"/>
      <c r="G1236" s="1442"/>
      <c r="H1236" s="1442"/>
      <c r="I1236" s="1442"/>
      <c r="J1236" s="819" t="e">
        <f>VLOOKUP(B1236,'2-Presupuesto'!B:E,3,0)</f>
        <v>#N/A</v>
      </c>
    </row>
    <row r="1237" spans="1:10" ht="24" hidden="1" customHeight="1" thickBot="1">
      <c r="A1237" s="1014"/>
      <c r="B1237" s="1372"/>
      <c r="C1237" s="1373"/>
      <c r="D1237" s="1373"/>
      <c r="E1237" s="1373"/>
      <c r="F1237" s="1373"/>
      <c r="G1237" s="1373"/>
      <c r="H1237" s="1373"/>
      <c r="I1237" s="1374" t="s">
        <v>107</v>
      </c>
      <c r="J1237" s="1375"/>
    </row>
    <row r="1238" spans="1:10" ht="24" hidden="1" customHeight="1">
      <c r="A1238" s="1014"/>
      <c r="B1238" s="821" t="s">
        <v>108</v>
      </c>
      <c r="C1238" s="822"/>
      <c r="D1238" s="823" t="s">
        <v>109</v>
      </c>
      <c r="E1238" s="823" t="s">
        <v>117</v>
      </c>
      <c r="F1238" s="823" t="s">
        <v>118</v>
      </c>
      <c r="G1238" s="823" t="s">
        <v>136</v>
      </c>
      <c r="H1238" s="824" t="s">
        <v>113</v>
      </c>
      <c r="I1238" s="1376"/>
      <c r="J1238" s="1377"/>
    </row>
    <row r="1239" spans="1:10" ht="24" hidden="1" customHeight="1">
      <c r="A1239" s="1014"/>
      <c r="B1239" s="1039"/>
      <c r="C1239" s="1040"/>
      <c r="D1239" s="1040"/>
      <c r="E1239" s="1040"/>
      <c r="F1239" s="1042"/>
      <c r="G1239" s="993"/>
      <c r="H1239" s="1043"/>
      <c r="I1239" s="1360"/>
      <c r="J1239" s="1378"/>
    </row>
    <row r="1240" spans="1:10" ht="24" hidden="1" customHeight="1">
      <c r="A1240" s="1014"/>
      <c r="B1240" s="1039"/>
      <c r="C1240" s="1040"/>
      <c r="D1240" s="1040"/>
      <c r="E1240" s="1040"/>
      <c r="F1240" s="1042"/>
      <c r="G1240" s="993"/>
      <c r="H1240" s="1043"/>
      <c r="I1240" s="1360"/>
      <c r="J1240" s="1378"/>
    </row>
    <row r="1241" spans="1:10" ht="24" hidden="1" customHeight="1">
      <c r="A1241" s="1014"/>
      <c r="B1241" s="1039"/>
      <c r="C1241" s="1040"/>
      <c r="D1241" s="1040"/>
      <c r="E1241" s="1040"/>
      <c r="F1241" s="1042"/>
      <c r="G1241" s="993"/>
      <c r="H1241" s="1043"/>
      <c r="I1241" s="1360"/>
      <c r="J1241" s="1378"/>
    </row>
    <row r="1242" spans="1:10" ht="24" hidden="1" customHeight="1">
      <c r="A1242" s="1014"/>
      <c r="B1242" s="1039"/>
      <c r="C1242" s="1040"/>
      <c r="D1242" s="1040"/>
      <c r="E1242" s="1040"/>
      <c r="F1242" s="1042"/>
      <c r="G1242" s="993"/>
      <c r="H1242" s="1043"/>
      <c r="I1242" s="1360"/>
      <c r="J1242" s="1378"/>
    </row>
    <row r="1243" spans="1:10" ht="24" hidden="1" customHeight="1">
      <c r="A1243" s="1014"/>
      <c r="B1243" s="1039"/>
      <c r="C1243" s="1040"/>
      <c r="D1243" s="1040"/>
      <c r="E1243" s="1040"/>
      <c r="F1243" s="1042"/>
      <c r="G1243" s="993"/>
      <c r="H1243" s="1043"/>
      <c r="I1243" s="1360"/>
      <c r="J1243" s="1378"/>
    </row>
    <row r="1244" spans="1:10" ht="24" hidden="1" customHeight="1">
      <c r="A1244" s="1014"/>
      <c r="B1244" s="1039"/>
      <c r="C1244" s="1040"/>
      <c r="D1244" s="1040"/>
      <c r="E1244" s="1040"/>
      <c r="F1244" s="1042"/>
      <c r="G1244" s="993"/>
      <c r="H1244" s="1043"/>
      <c r="I1244" s="1360"/>
      <c r="J1244" s="1378"/>
    </row>
    <row r="1245" spans="1:10" ht="24" hidden="1" customHeight="1">
      <c r="A1245" s="1014"/>
      <c r="B1245" s="1039"/>
      <c r="C1245" s="1040"/>
      <c r="D1245" s="1040"/>
      <c r="E1245" s="1040"/>
      <c r="F1245" s="1042"/>
      <c r="G1245" s="993"/>
      <c r="H1245" s="1043"/>
      <c r="I1245" s="1360"/>
      <c r="J1245" s="1378"/>
    </row>
    <row r="1246" spans="1:10" ht="24" hidden="1" customHeight="1">
      <c r="A1246" s="1014"/>
      <c r="B1246" s="1039"/>
      <c r="C1246" s="1040"/>
      <c r="D1246" s="1040"/>
      <c r="E1246" s="1040"/>
      <c r="F1246" s="1042"/>
      <c r="G1246" s="993"/>
      <c r="H1246" s="1043"/>
      <c r="I1246" s="1360"/>
      <c r="J1246" s="1378"/>
    </row>
    <row r="1247" spans="1:10" ht="24" hidden="1" customHeight="1">
      <c r="A1247" s="1014"/>
      <c r="B1247" s="1039"/>
      <c r="C1247" s="1041"/>
      <c r="D1247" s="1041"/>
      <c r="E1247" s="1041"/>
      <c r="F1247" s="1042"/>
      <c r="G1247" s="1042"/>
      <c r="H1247" s="1043"/>
      <c r="I1247" s="1360"/>
      <c r="J1247" s="1378"/>
    </row>
    <row r="1248" spans="1:10" ht="24" hidden="1" customHeight="1">
      <c r="A1248" s="1014"/>
      <c r="B1248" s="1039"/>
      <c r="C1248" s="1041"/>
      <c r="D1248" s="1041"/>
      <c r="E1248" s="1041"/>
      <c r="F1248" s="1042"/>
      <c r="G1248" s="1042"/>
      <c r="H1248" s="1043"/>
      <c r="I1248" s="1360"/>
      <c r="J1248" s="1378"/>
    </row>
    <row r="1249" spans="1:10" ht="24" hidden="1" customHeight="1" thickBot="1">
      <c r="A1249" s="1014"/>
      <c r="B1249" s="851"/>
      <c r="C1249" s="852"/>
      <c r="D1249" s="852"/>
      <c r="E1249" s="852"/>
      <c r="F1249" s="852"/>
      <c r="G1249" s="881" t="s">
        <v>113</v>
      </c>
      <c r="H1249" s="899">
        <f>ROUND((SUM(H1239:H1248)),2)</f>
        <v>0</v>
      </c>
      <c r="I1249" s="1391"/>
      <c r="J1249" s="1392"/>
    </row>
    <row r="1250" spans="1:10" ht="24" hidden="1" customHeight="1">
      <c r="A1250" s="1014"/>
      <c r="B1250" s="1364" t="s">
        <v>102</v>
      </c>
      <c r="C1250" s="1366">
        <v>12</v>
      </c>
      <c r="D1250" s="1368" t="s">
        <v>103</v>
      </c>
      <c r="E1250" s="1368"/>
      <c r="F1250" s="1368"/>
      <c r="G1250" s="1368"/>
      <c r="H1250" s="1368"/>
      <c r="I1250" s="814" t="s">
        <v>104</v>
      </c>
      <c r="J1250" s="815" t="s">
        <v>105</v>
      </c>
    </row>
    <row r="1251" spans="1:10" ht="24" hidden="1" customHeight="1">
      <c r="A1251" s="1014"/>
      <c r="B1251" s="1365"/>
      <c r="C1251" s="1367"/>
      <c r="D1251" s="1369"/>
      <c r="E1251" s="1369"/>
      <c r="F1251" s="1369"/>
      <c r="G1251" s="1369"/>
      <c r="H1251" s="1369"/>
      <c r="I1251" s="816" t="e">
        <f>+#REF!</f>
        <v>#REF!</v>
      </c>
      <c r="J1251" s="817" t="e">
        <f>+#REF!</f>
        <v>#REF!</v>
      </c>
    </row>
    <row r="1252" spans="1:10" ht="24" hidden="1" customHeight="1">
      <c r="A1252" s="1014"/>
      <c r="B1252" s="818" t="s">
        <v>41</v>
      </c>
      <c r="C1252" s="1387" t="e">
        <f>VLOOKUP(B1253,'2-Presupuesto'!B:I,2,0)</f>
        <v>#N/A</v>
      </c>
      <c r="D1252" s="1387"/>
      <c r="E1252" s="1387"/>
      <c r="F1252" s="1387"/>
      <c r="G1252" s="1387"/>
      <c r="H1252" s="1387"/>
      <c r="I1252" s="1387"/>
      <c r="J1252" s="819" t="s">
        <v>106</v>
      </c>
    </row>
    <row r="1253" spans="1:10" ht="24" hidden="1" customHeight="1">
      <c r="A1253" s="1014"/>
      <c r="B1253" s="820" t="s">
        <v>237</v>
      </c>
      <c r="C1253" s="1387"/>
      <c r="D1253" s="1387"/>
      <c r="E1253" s="1387"/>
      <c r="F1253" s="1387"/>
      <c r="G1253" s="1387"/>
      <c r="H1253" s="1387"/>
      <c r="I1253" s="1387"/>
      <c r="J1253" s="819" t="e">
        <f>VLOOKUP(B1253,'2-Presupuesto'!B:E,3,0)</f>
        <v>#N/A</v>
      </c>
    </row>
    <row r="1254" spans="1:10" ht="24" hidden="1" customHeight="1" thickBot="1">
      <c r="A1254" s="1014"/>
      <c r="B1254" s="1372"/>
      <c r="C1254" s="1373"/>
      <c r="D1254" s="1373"/>
      <c r="E1254" s="1373"/>
      <c r="F1254" s="1373"/>
      <c r="G1254" s="1373"/>
      <c r="H1254" s="1373"/>
      <c r="I1254" s="1374" t="s">
        <v>107</v>
      </c>
      <c r="J1254" s="1375"/>
    </row>
    <row r="1255" spans="1:10" ht="24" hidden="1" customHeight="1">
      <c r="A1255" s="1014"/>
      <c r="B1255" s="821" t="s">
        <v>108</v>
      </c>
      <c r="C1255" s="822"/>
      <c r="D1255" s="823" t="s">
        <v>109</v>
      </c>
      <c r="E1255" s="823" t="s">
        <v>117</v>
      </c>
      <c r="F1255" s="823" t="s">
        <v>118</v>
      </c>
      <c r="G1255" s="823" t="s">
        <v>136</v>
      </c>
      <c r="H1255" s="824" t="s">
        <v>113</v>
      </c>
      <c r="I1255" s="1376"/>
      <c r="J1255" s="1377"/>
    </row>
    <row r="1256" spans="1:10" ht="24" hidden="1" customHeight="1">
      <c r="A1256" s="1014"/>
      <c r="B1256" s="857"/>
      <c r="C1256" s="877"/>
      <c r="D1256" s="877"/>
      <c r="E1256" s="877"/>
      <c r="F1256" s="877"/>
      <c r="G1256" s="877"/>
      <c r="H1256" s="859"/>
      <c r="I1256" s="1360"/>
      <c r="J1256" s="1378"/>
    </row>
    <row r="1257" spans="1:10" ht="24" hidden="1" customHeight="1">
      <c r="A1257" s="1014"/>
      <c r="B1257" s="972"/>
      <c r="C1257" s="826"/>
      <c r="D1257" s="826"/>
      <c r="E1257" s="826"/>
      <c r="F1257" s="826"/>
      <c r="G1257" s="826"/>
      <c r="H1257" s="874"/>
      <c r="I1257" s="1360"/>
      <c r="J1257" s="1378"/>
    </row>
    <row r="1258" spans="1:10" ht="24" hidden="1" customHeight="1">
      <c r="A1258" s="1014"/>
      <c r="B1258" s="972"/>
      <c r="C1258" s="826"/>
      <c r="D1258" s="826"/>
      <c r="E1258" s="826"/>
      <c r="F1258" s="826"/>
      <c r="G1258" s="826"/>
      <c r="H1258" s="874"/>
      <c r="I1258" s="1360"/>
      <c r="J1258" s="1378"/>
    </row>
    <row r="1259" spans="1:10" ht="24" hidden="1" customHeight="1">
      <c r="A1259" s="1014"/>
      <c r="B1259" s="972"/>
      <c r="C1259" s="862"/>
      <c r="D1259" s="862"/>
      <c r="E1259" s="862"/>
      <c r="F1259" s="826"/>
      <c r="G1259" s="862"/>
      <c r="H1259" s="874"/>
      <c r="I1259" s="1360"/>
      <c r="J1259" s="1378"/>
    </row>
    <row r="1260" spans="1:10" ht="24" hidden="1" customHeight="1">
      <c r="A1260" s="1014"/>
      <c r="B1260" s="972"/>
      <c r="C1260" s="862"/>
      <c r="D1260" s="862"/>
      <c r="E1260" s="862"/>
      <c r="F1260" s="826"/>
      <c r="G1260" s="862"/>
      <c r="H1260" s="874"/>
      <c r="I1260" s="1360"/>
      <c r="J1260" s="1378"/>
    </row>
    <row r="1261" spans="1:10" ht="24" hidden="1" customHeight="1" thickBot="1">
      <c r="A1261" s="1014"/>
      <c r="B1261" s="851"/>
      <c r="C1261" s="852"/>
      <c r="D1261" s="852"/>
      <c r="E1261" s="852"/>
      <c r="F1261" s="852"/>
      <c r="G1261" s="881" t="s">
        <v>113</v>
      </c>
      <c r="H1261" s="899">
        <f>ROUND((SUM(H1256:H1260)),2)</f>
        <v>0</v>
      </c>
      <c r="I1261" s="1391"/>
      <c r="J1261" s="1392"/>
    </row>
    <row r="1262" spans="1:10" ht="24" hidden="1" customHeight="1">
      <c r="A1262" s="1014"/>
      <c r="B1262" s="1364" t="s">
        <v>102</v>
      </c>
      <c r="C1262" s="1366">
        <v>12</v>
      </c>
      <c r="D1262" s="1368" t="s">
        <v>103</v>
      </c>
      <c r="E1262" s="1368"/>
      <c r="F1262" s="1368"/>
      <c r="G1262" s="1368"/>
      <c r="H1262" s="1368"/>
      <c r="I1262" s="814" t="s">
        <v>104</v>
      </c>
      <c r="J1262" s="815" t="s">
        <v>105</v>
      </c>
    </row>
    <row r="1263" spans="1:10" ht="24" hidden="1" customHeight="1">
      <c r="A1263" s="1014"/>
      <c r="B1263" s="1365"/>
      <c r="C1263" s="1367"/>
      <c r="D1263" s="1369"/>
      <c r="E1263" s="1369"/>
      <c r="F1263" s="1369"/>
      <c r="G1263" s="1369"/>
      <c r="H1263" s="1369"/>
      <c r="I1263" s="816" t="e">
        <f>+#REF!</f>
        <v>#REF!</v>
      </c>
      <c r="J1263" s="817" t="e">
        <f>+#REF!</f>
        <v>#REF!</v>
      </c>
    </row>
    <row r="1264" spans="1:10" ht="24" hidden="1" customHeight="1">
      <c r="A1264" s="1014"/>
      <c r="B1264" s="818" t="s">
        <v>41</v>
      </c>
      <c r="C1264" s="1387" t="e">
        <f>VLOOKUP(B1265,'2-Presupuesto'!B:I,2,0)</f>
        <v>#N/A</v>
      </c>
      <c r="D1264" s="1387"/>
      <c r="E1264" s="1387"/>
      <c r="F1264" s="1387"/>
      <c r="G1264" s="1387"/>
      <c r="H1264" s="1387"/>
      <c r="I1264" s="1387"/>
      <c r="J1264" s="819" t="s">
        <v>106</v>
      </c>
    </row>
    <row r="1265" spans="1:10" ht="24" hidden="1" customHeight="1">
      <c r="A1265" s="1014"/>
      <c r="B1265" s="820" t="s">
        <v>238</v>
      </c>
      <c r="C1265" s="1387"/>
      <c r="D1265" s="1387"/>
      <c r="E1265" s="1387"/>
      <c r="F1265" s="1387"/>
      <c r="G1265" s="1387"/>
      <c r="H1265" s="1387"/>
      <c r="I1265" s="1387"/>
      <c r="J1265" s="819" t="e">
        <f>VLOOKUP(B1265,'2-Presupuesto'!B:E,3,0)</f>
        <v>#N/A</v>
      </c>
    </row>
    <row r="1266" spans="1:10" ht="24" hidden="1" customHeight="1" thickBot="1">
      <c r="A1266" s="1014"/>
      <c r="B1266" s="1372"/>
      <c r="C1266" s="1373"/>
      <c r="D1266" s="1373"/>
      <c r="E1266" s="1373"/>
      <c r="F1266" s="1373"/>
      <c r="G1266" s="1373"/>
      <c r="H1266" s="1373"/>
      <c r="I1266" s="1374" t="s">
        <v>107</v>
      </c>
      <c r="J1266" s="1375"/>
    </row>
    <row r="1267" spans="1:10" ht="24" hidden="1" customHeight="1">
      <c r="A1267" s="1014"/>
      <c r="B1267" s="821" t="s">
        <v>108</v>
      </c>
      <c r="C1267" s="822"/>
      <c r="D1267" s="823" t="s">
        <v>109</v>
      </c>
      <c r="E1267" s="823" t="s">
        <v>117</v>
      </c>
      <c r="F1267" s="823" t="s">
        <v>118</v>
      </c>
      <c r="G1267" s="823" t="s">
        <v>136</v>
      </c>
      <c r="H1267" s="824" t="s">
        <v>113</v>
      </c>
      <c r="I1267" s="1376"/>
      <c r="J1267" s="1377"/>
    </row>
    <row r="1268" spans="1:10" ht="24" hidden="1" customHeight="1">
      <c r="A1268" s="1014"/>
      <c r="B1268" s="857"/>
      <c r="C1268" s="877"/>
      <c r="D1268" s="877"/>
      <c r="E1268" s="877"/>
      <c r="F1268" s="877"/>
      <c r="G1268" s="1034"/>
      <c r="H1268" s="1035"/>
      <c r="I1268" s="1360"/>
      <c r="J1268" s="1378"/>
    </row>
    <row r="1269" spans="1:10" ht="24" hidden="1" customHeight="1">
      <c r="A1269" s="1014"/>
      <c r="B1269" s="972"/>
      <c r="C1269" s="826"/>
      <c r="D1269" s="826"/>
      <c r="E1269" s="826"/>
      <c r="F1269" s="826"/>
      <c r="G1269" s="826"/>
      <c r="H1269" s="874"/>
      <c r="I1269" s="1360"/>
      <c r="J1269" s="1378"/>
    </row>
    <row r="1270" spans="1:10" ht="24" hidden="1" customHeight="1">
      <c r="A1270" s="1014"/>
      <c r="B1270" s="972"/>
      <c r="C1270" s="826"/>
      <c r="D1270" s="826"/>
      <c r="E1270" s="826"/>
      <c r="F1270" s="826"/>
      <c r="G1270" s="826"/>
      <c r="H1270" s="874"/>
      <c r="I1270" s="1360"/>
      <c r="J1270" s="1378"/>
    </row>
    <row r="1271" spans="1:10" ht="24" hidden="1" customHeight="1">
      <c r="A1271" s="1014"/>
      <c r="B1271" s="972"/>
      <c r="C1271" s="862"/>
      <c r="D1271" s="862"/>
      <c r="E1271" s="862"/>
      <c r="F1271" s="826"/>
      <c r="G1271" s="862"/>
      <c r="H1271" s="874"/>
      <c r="I1271" s="1360"/>
      <c r="J1271" s="1378"/>
    </row>
    <row r="1272" spans="1:10" ht="24" hidden="1" customHeight="1">
      <c r="A1272" s="1014"/>
      <c r="B1272" s="972"/>
      <c r="C1272" s="862"/>
      <c r="D1272" s="862"/>
      <c r="E1272" s="862"/>
      <c r="F1272" s="826"/>
      <c r="G1272" s="862"/>
      <c r="H1272" s="874"/>
      <c r="I1272" s="1360"/>
      <c r="J1272" s="1378"/>
    </row>
    <row r="1273" spans="1:10" ht="24" hidden="1" customHeight="1" thickBot="1">
      <c r="A1273" s="1014"/>
      <c r="B1273" s="851"/>
      <c r="C1273" s="852"/>
      <c r="D1273" s="852"/>
      <c r="E1273" s="852"/>
      <c r="F1273" s="852"/>
      <c r="G1273" s="881" t="s">
        <v>113</v>
      </c>
      <c r="H1273" s="899">
        <f>ROUND((SUM(H1268:H1272)),2)</f>
        <v>0</v>
      </c>
      <c r="I1273" s="1391"/>
      <c r="J1273" s="1392"/>
    </row>
    <row r="1274" spans="1:10" ht="24" hidden="1" customHeight="1">
      <c r="A1274" s="1014"/>
      <c r="B1274" s="1364" t="s">
        <v>102</v>
      </c>
      <c r="C1274" s="1366">
        <v>12</v>
      </c>
      <c r="D1274" s="1368" t="s">
        <v>103</v>
      </c>
      <c r="E1274" s="1368"/>
      <c r="F1274" s="1368"/>
      <c r="G1274" s="1368"/>
      <c r="H1274" s="1368"/>
      <c r="I1274" s="814" t="s">
        <v>104</v>
      </c>
      <c r="J1274" s="815" t="s">
        <v>105</v>
      </c>
    </row>
    <row r="1275" spans="1:10" ht="24" hidden="1" customHeight="1">
      <c r="A1275" s="1014"/>
      <c r="B1275" s="1365"/>
      <c r="C1275" s="1367"/>
      <c r="D1275" s="1369"/>
      <c r="E1275" s="1369"/>
      <c r="F1275" s="1369"/>
      <c r="G1275" s="1369"/>
      <c r="H1275" s="1369"/>
      <c r="I1275" s="816" t="e">
        <f>+#REF!</f>
        <v>#REF!</v>
      </c>
      <c r="J1275" s="817" t="e">
        <f>+#REF!</f>
        <v>#REF!</v>
      </c>
    </row>
    <row r="1276" spans="1:10" ht="24" hidden="1" customHeight="1">
      <c r="A1276" s="1014"/>
      <c r="B1276" s="818" t="s">
        <v>41</v>
      </c>
      <c r="C1276" s="1387" t="e">
        <f>VLOOKUP(B1277,'2-Presupuesto'!B:I,2,0)</f>
        <v>#N/A</v>
      </c>
      <c r="D1276" s="1387"/>
      <c r="E1276" s="1387"/>
      <c r="F1276" s="1387"/>
      <c r="G1276" s="1387"/>
      <c r="H1276" s="1387"/>
      <c r="I1276" s="1387"/>
      <c r="J1276" s="819" t="s">
        <v>106</v>
      </c>
    </row>
    <row r="1277" spans="1:10" ht="24" hidden="1" customHeight="1">
      <c r="A1277" s="1014"/>
      <c r="B1277" s="820" t="s">
        <v>239</v>
      </c>
      <c r="C1277" s="1387"/>
      <c r="D1277" s="1387"/>
      <c r="E1277" s="1387"/>
      <c r="F1277" s="1387"/>
      <c r="G1277" s="1387"/>
      <c r="H1277" s="1387"/>
      <c r="I1277" s="1387"/>
      <c r="J1277" s="819" t="e">
        <f>VLOOKUP(B1277,'2-Presupuesto'!B:E,3,0)</f>
        <v>#N/A</v>
      </c>
    </row>
    <row r="1278" spans="1:10" ht="24" hidden="1" customHeight="1" thickBot="1">
      <c r="A1278" s="1014"/>
      <c r="B1278" s="1372"/>
      <c r="C1278" s="1373"/>
      <c r="D1278" s="1373"/>
      <c r="E1278" s="1373"/>
      <c r="F1278" s="1373"/>
      <c r="G1278" s="1373"/>
      <c r="H1278" s="1373"/>
      <c r="I1278" s="1374" t="s">
        <v>107</v>
      </c>
      <c r="J1278" s="1375"/>
    </row>
    <row r="1279" spans="1:10" ht="24" hidden="1" customHeight="1">
      <c r="A1279" s="1014"/>
      <c r="B1279" s="821" t="s">
        <v>108</v>
      </c>
      <c r="C1279" s="822"/>
      <c r="D1279" s="823" t="s">
        <v>109</v>
      </c>
      <c r="E1279" s="823" t="s">
        <v>117</v>
      </c>
      <c r="F1279" s="823" t="s">
        <v>118</v>
      </c>
      <c r="G1279" s="823" t="s">
        <v>136</v>
      </c>
      <c r="H1279" s="824" t="s">
        <v>113</v>
      </c>
      <c r="I1279" s="1376"/>
      <c r="J1279" s="1377"/>
    </row>
    <row r="1280" spans="1:10" ht="24" hidden="1" customHeight="1">
      <c r="A1280" s="1014"/>
      <c r="B1280" s="976"/>
      <c r="C1280" s="877"/>
      <c r="D1280" s="993"/>
      <c r="E1280" s="1044"/>
      <c r="F1280" s="1044"/>
      <c r="G1280" s="1046"/>
      <c r="H1280" s="1066"/>
      <c r="I1280" s="1360"/>
      <c r="J1280" s="1378"/>
    </row>
    <row r="1281" spans="1:10" ht="24" hidden="1" customHeight="1">
      <c r="A1281" s="1014"/>
      <c r="B1281" s="972"/>
      <c r="C1281" s="826"/>
      <c r="D1281" s="826"/>
      <c r="E1281" s="826"/>
      <c r="F1281" s="826"/>
      <c r="G1281" s="826"/>
      <c r="H1281" s="874"/>
      <c r="I1281" s="1360"/>
      <c r="J1281" s="1378"/>
    </row>
    <row r="1282" spans="1:10" ht="24" hidden="1" customHeight="1">
      <c r="A1282" s="1014"/>
      <c r="B1282" s="972"/>
      <c r="C1282" s="826"/>
      <c r="D1282" s="826"/>
      <c r="E1282" s="826"/>
      <c r="F1282" s="826"/>
      <c r="G1282" s="826"/>
      <c r="H1282" s="874"/>
      <c r="I1282" s="1360"/>
      <c r="J1282" s="1378"/>
    </row>
    <row r="1283" spans="1:10" ht="24" hidden="1" customHeight="1">
      <c r="A1283" s="1014"/>
      <c r="B1283" s="972"/>
      <c r="C1283" s="862"/>
      <c r="D1283" s="862"/>
      <c r="E1283" s="862"/>
      <c r="F1283" s="826"/>
      <c r="G1283" s="862"/>
      <c r="H1283" s="874"/>
      <c r="I1283" s="1360"/>
      <c r="J1283" s="1378"/>
    </row>
    <row r="1284" spans="1:10" ht="24" hidden="1" customHeight="1">
      <c r="A1284" s="1014"/>
      <c r="B1284" s="972"/>
      <c r="C1284" s="862"/>
      <c r="D1284" s="862"/>
      <c r="E1284" s="862"/>
      <c r="F1284" s="826"/>
      <c r="G1284" s="862"/>
      <c r="H1284" s="874"/>
      <c r="I1284" s="1360"/>
      <c r="J1284" s="1378"/>
    </row>
    <row r="1285" spans="1:10" ht="24" hidden="1" customHeight="1" thickBot="1">
      <c r="A1285" s="1014"/>
      <c r="B1285" s="851"/>
      <c r="C1285" s="852"/>
      <c r="D1285" s="852"/>
      <c r="E1285" s="852"/>
      <c r="F1285" s="852"/>
      <c r="G1285" s="881" t="s">
        <v>113</v>
      </c>
      <c r="H1285" s="899">
        <f>ROUND((SUM(H1280:H1284)),2)</f>
        <v>0</v>
      </c>
      <c r="I1285" s="1391"/>
      <c r="J1285" s="1392"/>
    </row>
    <row r="1286" spans="1:10" ht="24" hidden="1" customHeight="1">
      <c r="A1286" s="1014"/>
      <c r="B1286" s="1364" t="s">
        <v>102</v>
      </c>
      <c r="C1286" s="1366">
        <v>12</v>
      </c>
      <c r="D1286" s="1368" t="s">
        <v>103</v>
      </c>
      <c r="E1286" s="1368"/>
      <c r="F1286" s="1368"/>
      <c r="G1286" s="1368"/>
      <c r="H1286" s="1368"/>
      <c r="I1286" s="814" t="s">
        <v>104</v>
      </c>
      <c r="J1286" s="815" t="s">
        <v>105</v>
      </c>
    </row>
    <row r="1287" spans="1:10" ht="24" hidden="1" customHeight="1">
      <c r="A1287" s="1014"/>
      <c r="B1287" s="1365"/>
      <c r="C1287" s="1367"/>
      <c r="D1287" s="1369"/>
      <c r="E1287" s="1369"/>
      <c r="F1287" s="1369"/>
      <c r="G1287" s="1369"/>
      <c r="H1287" s="1369"/>
      <c r="I1287" s="816" t="e">
        <f>+#REF!</f>
        <v>#REF!</v>
      </c>
      <c r="J1287" s="817" t="e">
        <f>+#REF!</f>
        <v>#REF!</v>
      </c>
    </row>
    <row r="1288" spans="1:10" ht="24" hidden="1" customHeight="1">
      <c r="A1288" s="1014"/>
      <c r="B1288" s="818" t="s">
        <v>41</v>
      </c>
      <c r="C1288" s="1387" t="e">
        <f>VLOOKUP(B1289,'2-Presupuesto'!B:I,2,0)</f>
        <v>#N/A</v>
      </c>
      <c r="D1288" s="1387"/>
      <c r="E1288" s="1387"/>
      <c r="F1288" s="1387"/>
      <c r="G1288" s="1387"/>
      <c r="H1288" s="1387"/>
      <c r="I1288" s="1387"/>
      <c r="J1288" s="819" t="s">
        <v>106</v>
      </c>
    </row>
    <row r="1289" spans="1:10" ht="24" hidden="1" customHeight="1">
      <c r="A1289" s="1014"/>
      <c r="B1289" s="820" t="s">
        <v>240</v>
      </c>
      <c r="C1289" s="1387"/>
      <c r="D1289" s="1387"/>
      <c r="E1289" s="1387"/>
      <c r="F1289" s="1387"/>
      <c r="G1289" s="1387"/>
      <c r="H1289" s="1387"/>
      <c r="I1289" s="1387"/>
      <c r="J1289" s="819" t="e">
        <f>VLOOKUP(B1289,'2-Presupuesto'!B:E,3,0)</f>
        <v>#N/A</v>
      </c>
    </row>
    <row r="1290" spans="1:10" ht="24" hidden="1" customHeight="1" thickBot="1">
      <c r="A1290" s="1014"/>
      <c r="B1290" s="1372"/>
      <c r="C1290" s="1373"/>
      <c r="D1290" s="1373"/>
      <c r="E1290" s="1373"/>
      <c r="F1290" s="1373"/>
      <c r="G1290" s="1373"/>
      <c r="H1290" s="1373"/>
      <c r="I1290" s="1374" t="s">
        <v>107</v>
      </c>
      <c r="J1290" s="1375"/>
    </row>
    <row r="1291" spans="1:10" ht="24" hidden="1" customHeight="1">
      <c r="A1291" s="1014"/>
      <c r="B1291" s="821" t="s">
        <v>108</v>
      </c>
      <c r="C1291" s="822"/>
      <c r="D1291" s="823" t="s">
        <v>109</v>
      </c>
      <c r="E1291" s="823" t="s">
        <v>117</v>
      </c>
      <c r="F1291" s="823" t="s">
        <v>118</v>
      </c>
      <c r="G1291" s="823" t="s">
        <v>136</v>
      </c>
      <c r="H1291" s="824" t="s">
        <v>113</v>
      </c>
      <c r="I1291" s="1376"/>
      <c r="J1291" s="1377"/>
    </row>
    <row r="1292" spans="1:10" ht="24" hidden="1" customHeight="1">
      <c r="A1292" s="1014"/>
      <c r="B1292" s="857"/>
      <c r="C1292" s="877"/>
      <c r="D1292" s="877"/>
      <c r="E1292" s="877"/>
      <c r="F1292" s="877"/>
      <c r="G1292" s="877"/>
      <c r="H1292" s="859"/>
      <c r="I1292" s="1360"/>
      <c r="J1292" s="1378"/>
    </row>
    <row r="1293" spans="1:10" ht="24" hidden="1" customHeight="1">
      <c r="A1293" s="1014"/>
      <c r="B1293" s="972"/>
      <c r="C1293" s="826"/>
      <c r="D1293" s="826"/>
      <c r="E1293" s="826"/>
      <c r="F1293" s="826"/>
      <c r="G1293" s="826"/>
      <c r="H1293" s="874"/>
      <c r="I1293" s="1360"/>
      <c r="J1293" s="1378"/>
    </row>
    <row r="1294" spans="1:10" ht="24" hidden="1" customHeight="1">
      <c r="A1294" s="1014"/>
      <c r="B1294" s="972"/>
      <c r="C1294" s="826"/>
      <c r="D1294" s="826"/>
      <c r="E1294" s="826"/>
      <c r="F1294" s="826"/>
      <c r="G1294" s="826"/>
      <c r="H1294" s="874"/>
      <c r="I1294" s="1360"/>
      <c r="J1294" s="1378"/>
    </row>
    <row r="1295" spans="1:10" ht="24" hidden="1" customHeight="1">
      <c r="A1295" s="1014"/>
      <c r="B1295" s="972"/>
      <c r="C1295" s="862"/>
      <c r="D1295" s="862"/>
      <c r="E1295" s="862"/>
      <c r="F1295" s="826"/>
      <c r="G1295" s="862"/>
      <c r="H1295" s="874"/>
      <c r="I1295" s="1360"/>
      <c r="J1295" s="1378"/>
    </row>
    <row r="1296" spans="1:10" ht="24" hidden="1" customHeight="1">
      <c r="A1296" s="1014"/>
      <c r="B1296" s="972"/>
      <c r="C1296" s="862"/>
      <c r="D1296" s="862"/>
      <c r="E1296" s="862"/>
      <c r="F1296" s="826"/>
      <c r="G1296" s="862"/>
      <c r="H1296" s="874"/>
      <c r="I1296" s="1360"/>
      <c r="J1296" s="1378"/>
    </row>
    <row r="1297" spans="1:10" ht="24" hidden="1" customHeight="1" thickBot="1">
      <c r="A1297" s="1014"/>
      <c r="B1297" s="851"/>
      <c r="C1297" s="852"/>
      <c r="D1297" s="852"/>
      <c r="E1297" s="852"/>
      <c r="F1297" s="852"/>
      <c r="G1297" s="881" t="s">
        <v>113</v>
      </c>
      <c r="H1297" s="899">
        <f>ROUND((SUM(H1292:H1296)),2)</f>
        <v>0</v>
      </c>
      <c r="I1297" s="1391"/>
      <c r="J1297" s="1392"/>
    </row>
    <row r="1298" spans="1:10" ht="24" hidden="1" customHeight="1">
      <c r="A1298" s="1014"/>
      <c r="B1298" s="1364" t="s">
        <v>102</v>
      </c>
      <c r="C1298" s="1366">
        <v>12</v>
      </c>
      <c r="D1298" s="1368" t="s">
        <v>103</v>
      </c>
      <c r="E1298" s="1368"/>
      <c r="F1298" s="1368"/>
      <c r="G1298" s="1368"/>
      <c r="H1298" s="1368"/>
      <c r="I1298" s="814" t="s">
        <v>104</v>
      </c>
      <c r="J1298" s="815" t="s">
        <v>105</v>
      </c>
    </row>
    <row r="1299" spans="1:10" ht="24" hidden="1" customHeight="1">
      <c r="A1299" s="1014"/>
      <c r="B1299" s="1365"/>
      <c r="C1299" s="1367"/>
      <c r="D1299" s="1369"/>
      <c r="E1299" s="1369"/>
      <c r="F1299" s="1369"/>
      <c r="G1299" s="1369"/>
      <c r="H1299" s="1369"/>
      <c r="I1299" s="816" t="e">
        <f>+#REF!</f>
        <v>#REF!</v>
      </c>
      <c r="J1299" s="817" t="e">
        <f>+#REF!</f>
        <v>#REF!</v>
      </c>
    </row>
    <row r="1300" spans="1:10" ht="24" hidden="1" customHeight="1">
      <c r="A1300" s="1014"/>
      <c r="B1300" s="818" t="s">
        <v>41</v>
      </c>
      <c r="C1300" s="1387" t="e">
        <f>VLOOKUP(B1301,'2-Presupuesto'!B:I,2,0)</f>
        <v>#N/A</v>
      </c>
      <c r="D1300" s="1387"/>
      <c r="E1300" s="1387"/>
      <c r="F1300" s="1387"/>
      <c r="G1300" s="1387"/>
      <c r="H1300" s="1387"/>
      <c r="I1300" s="1387"/>
      <c r="J1300" s="819" t="s">
        <v>106</v>
      </c>
    </row>
    <row r="1301" spans="1:10" ht="24" hidden="1" customHeight="1">
      <c r="A1301" s="1014"/>
      <c r="B1301" s="820" t="s">
        <v>241</v>
      </c>
      <c r="C1301" s="1387"/>
      <c r="D1301" s="1387"/>
      <c r="E1301" s="1387"/>
      <c r="F1301" s="1387"/>
      <c r="G1301" s="1387"/>
      <c r="H1301" s="1387"/>
      <c r="I1301" s="1387"/>
      <c r="J1301" s="819" t="e">
        <f>VLOOKUP(B1301,'2-Presupuesto'!B:E,3,0)</f>
        <v>#N/A</v>
      </c>
    </row>
    <row r="1302" spans="1:10" ht="24" hidden="1" customHeight="1" thickBot="1">
      <c r="A1302" s="1014"/>
      <c r="B1302" s="1372"/>
      <c r="C1302" s="1373"/>
      <c r="D1302" s="1373"/>
      <c r="E1302" s="1373"/>
      <c r="F1302" s="1373"/>
      <c r="G1302" s="1373"/>
      <c r="H1302" s="1373"/>
      <c r="I1302" s="1374" t="s">
        <v>107</v>
      </c>
      <c r="J1302" s="1375"/>
    </row>
    <row r="1303" spans="1:10" ht="24" hidden="1" customHeight="1">
      <c r="A1303" s="1014"/>
      <c r="B1303" s="821" t="s">
        <v>108</v>
      </c>
      <c r="C1303" s="822"/>
      <c r="D1303" s="823" t="s">
        <v>109</v>
      </c>
      <c r="E1303" s="823" t="s">
        <v>117</v>
      </c>
      <c r="F1303" s="823" t="s">
        <v>118</v>
      </c>
      <c r="G1303" s="823" t="s">
        <v>136</v>
      </c>
      <c r="H1303" s="824" t="s">
        <v>113</v>
      </c>
      <c r="I1303" s="1376"/>
      <c r="J1303" s="1377"/>
    </row>
    <row r="1304" spans="1:10" ht="24" hidden="1" customHeight="1">
      <c r="A1304" s="1014"/>
      <c r="B1304" s="976"/>
      <c r="C1304" s="877"/>
      <c r="D1304" s="877"/>
      <c r="E1304" s="975"/>
      <c r="F1304" s="975"/>
      <c r="G1304" s="977"/>
      <c r="H1304" s="978"/>
      <c r="I1304" s="1360"/>
      <c r="J1304" s="1378"/>
    </row>
    <row r="1305" spans="1:10" ht="24" hidden="1" customHeight="1">
      <c r="A1305" s="1014"/>
      <c r="B1305" s="972"/>
      <c r="C1305" s="826"/>
      <c r="D1305" s="826"/>
      <c r="E1305" s="826"/>
      <c r="F1305" s="826"/>
      <c r="G1305" s="826"/>
      <c r="H1305" s="874"/>
      <c r="I1305" s="1360"/>
      <c r="J1305" s="1378"/>
    </row>
    <row r="1306" spans="1:10" ht="24" hidden="1" customHeight="1">
      <c r="A1306" s="1014"/>
      <c r="B1306" s="972"/>
      <c r="C1306" s="826"/>
      <c r="D1306" s="826"/>
      <c r="E1306" s="826"/>
      <c r="F1306" s="826"/>
      <c r="G1306" s="826"/>
      <c r="H1306" s="874"/>
      <c r="I1306" s="1360"/>
      <c r="J1306" s="1378"/>
    </row>
    <row r="1307" spans="1:10" ht="24" hidden="1" customHeight="1">
      <c r="A1307" s="1014"/>
      <c r="B1307" s="972"/>
      <c r="C1307" s="862"/>
      <c r="D1307" s="862"/>
      <c r="E1307" s="862"/>
      <c r="F1307" s="826"/>
      <c r="G1307" s="862"/>
      <c r="H1307" s="874"/>
      <c r="I1307" s="1360"/>
      <c r="J1307" s="1378"/>
    </row>
    <row r="1308" spans="1:10" ht="24" hidden="1" customHeight="1">
      <c r="A1308" s="1014"/>
      <c r="B1308" s="972"/>
      <c r="C1308" s="862"/>
      <c r="D1308" s="862"/>
      <c r="E1308" s="862"/>
      <c r="F1308" s="826"/>
      <c r="G1308" s="862"/>
      <c r="H1308" s="874"/>
      <c r="I1308" s="1360"/>
      <c r="J1308" s="1378"/>
    </row>
    <row r="1309" spans="1:10" ht="24" hidden="1" customHeight="1" thickBot="1">
      <c r="A1309" s="1014"/>
      <c r="B1309" s="851"/>
      <c r="C1309" s="852"/>
      <c r="D1309" s="852"/>
      <c r="E1309" s="852"/>
      <c r="F1309" s="852"/>
      <c r="G1309" s="881" t="s">
        <v>113</v>
      </c>
      <c r="H1309" s="899">
        <f>ROUND((SUM(H1304:H1308)),2)</f>
        <v>0</v>
      </c>
      <c r="I1309" s="1391"/>
      <c r="J1309" s="1392"/>
    </row>
    <row r="1310" spans="1:10" ht="24" hidden="1" customHeight="1">
      <c r="A1310" s="1014"/>
      <c r="B1310" s="1364" t="s">
        <v>102</v>
      </c>
      <c r="C1310" s="1366">
        <v>12</v>
      </c>
      <c r="D1310" s="1368" t="s">
        <v>103</v>
      </c>
      <c r="E1310" s="1368"/>
      <c r="F1310" s="1368"/>
      <c r="G1310" s="1368"/>
      <c r="H1310" s="1368"/>
      <c r="I1310" s="814" t="s">
        <v>104</v>
      </c>
      <c r="J1310" s="815" t="s">
        <v>105</v>
      </c>
    </row>
    <row r="1311" spans="1:10" ht="24" hidden="1" customHeight="1">
      <c r="A1311" s="1014"/>
      <c r="B1311" s="1365"/>
      <c r="C1311" s="1367"/>
      <c r="D1311" s="1369"/>
      <c r="E1311" s="1369"/>
      <c r="F1311" s="1369"/>
      <c r="G1311" s="1369"/>
      <c r="H1311" s="1369"/>
      <c r="I1311" s="816" t="e">
        <f>+#REF!</f>
        <v>#REF!</v>
      </c>
      <c r="J1311" s="817" t="e">
        <f>+#REF!</f>
        <v>#REF!</v>
      </c>
    </row>
    <row r="1312" spans="1:10" ht="24" hidden="1" customHeight="1">
      <c r="A1312" s="1014"/>
      <c r="B1312" s="818" t="s">
        <v>41</v>
      </c>
      <c r="C1312" s="1387" t="e">
        <f>VLOOKUP(B1313,'2-Presupuesto'!B:I,2,0)</f>
        <v>#N/A</v>
      </c>
      <c r="D1312" s="1387"/>
      <c r="E1312" s="1387"/>
      <c r="F1312" s="1387"/>
      <c r="G1312" s="1387"/>
      <c r="H1312" s="1387"/>
      <c r="I1312" s="1387"/>
      <c r="J1312" s="819" t="s">
        <v>106</v>
      </c>
    </row>
    <row r="1313" spans="1:10" ht="24" hidden="1" customHeight="1">
      <c r="A1313" s="1014"/>
      <c r="B1313" s="820" t="s">
        <v>242</v>
      </c>
      <c r="C1313" s="1387"/>
      <c r="D1313" s="1387"/>
      <c r="E1313" s="1387"/>
      <c r="F1313" s="1387"/>
      <c r="G1313" s="1387"/>
      <c r="H1313" s="1387"/>
      <c r="I1313" s="1387"/>
      <c r="J1313" s="819" t="e">
        <f>VLOOKUP(B1313,'2-Presupuesto'!B:E,3,0)</f>
        <v>#N/A</v>
      </c>
    </row>
    <row r="1314" spans="1:10" ht="24" hidden="1" customHeight="1" thickBot="1">
      <c r="A1314" s="1014"/>
      <c r="B1314" s="1372"/>
      <c r="C1314" s="1373"/>
      <c r="D1314" s="1373"/>
      <c r="E1314" s="1373"/>
      <c r="F1314" s="1373"/>
      <c r="G1314" s="1373"/>
      <c r="H1314" s="1373"/>
      <c r="I1314" s="1374" t="s">
        <v>107</v>
      </c>
      <c r="J1314" s="1375"/>
    </row>
    <row r="1315" spans="1:10" ht="24" hidden="1" customHeight="1">
      <c r="A1315" s="1014"/>
      <c r="B1315" s="821" t="s">
        <v>108</v>
      </c>
      <c r="C1315" s="822"/>
      <c r="D1315" s="823" t="s">
        <v>109</v>
      </c>
      <c r="E1315" s="823" t="s">
        <v>117</v>
      </c>
      <c r="F1315" s="823" t="s">
        <v>118</v>
      </c>
      <c r="G1315" s="823" t="s">
        <v>136</v>
      </c>
      <c r="H1315" s="824" t="s">
        <v>113</v>
      </c>
      <c r="I1315" s="1376"/>
      <c r="J1315" s="1377"/>
    </row>
    <row r="1316" spans="1:10" ht="24" hidden="1" customHeight="1">
      <c r="A1316" s="1014"/>
      <c r="B1316" s="976"/>
      <c r="C1316" s="877"/>
      <c r="D1316" s="877">
        <f>+D1304</f>
        <v>0</v>
      </c>
      <c r="E1316" s="975"/>
      <c r="F1316" s="975"/>
      <c r="G1316" s="977"/>
      <c r="H1316" s="978"/>
      <c r="I1316" s="1360"/>
      <c r="J1316" s="1378"/>
    </row>
    <row r="1317" spans="1:10" ht="24" hidden="1" customHeight="1">
      <c r="A1317" s="1014"/>
      <c r="B1317" s="972"/>
      <c r="C1317" s="826"/>
      <c r="D1317" s="826"/>
      <c r="E1317" s="826"/>
      <c r="F1317" s="826"/>
      <c r="G1317" s="826"/>
      <c r="H1317" s="874"/>
      <c r="I1317" s="1360"/>
      <c r="J1317" s="1378"/>
    </row>
    <row r="1318" spans="1:10" ht="24" hidden="1" customHeight="1">
      <c r="A1318" s="1014"/>
      <c r="B1318" s="972"/>
      <c r="C1318" s="826"/>
      <c r="D1318" s="826"/>
      <c r="E1318" s="826"/>
      <c r="F1318" s="826"/>
      <c r="G1318" s="826"/>
      <c r="H1318" s="874"/>
      <c r="I1318" s="1360"/>
      <c r="J1318" s="1378"/>
    </row>
    <row r="1319" spans="1:10" ht="24" hidden="1" customHeight="1">
      <c r="A1319" s="1014"/>
      <c r="B1319" s="972"/>
      <c r="C1319" s="862"/>
      <c r="D1319" s="862"/>
      <c r="E1319" s="862"/>
      <c r="F1319" s="826"/>
      <c r="G1319" s="862"/>
      <c r="H1319" s="874"/>
      <c r="I1319" s="1360"/>
      <c r="J1319" s="1378"/>
    </row>
    <row r="1320" spans="1:10" ht="24" hidden="1" customHeight="1">
      <c r="A1320" s="1014"/>
      <c r="B1320" s="972"/>
      <c r="C1320" s="862"/>
      <c r="D1320" s="862"/>
      <c r="E1320" s="862"/>
      <c r="F1320" s="826"/>
      <c r="G1320" s="862"/>
      <c r="H1320" s="874"/>
      <c r="I1320" s="1360"/>
      <c r="J1320" s="1378"/>
    </row>
    <row r="1321" spans="1:10" ht="24" hidden="1" customHeight="1" thickBot="1">
      <c r="A1321" s="1014"/>
      <c r="B1321" s="851"/>
      <c r="C1321" s="852"/>
      <c r="D1321" s="852"/>
      <c r="E1321" s="852"/>
      <c r="F1321" s="852"/>
      <c r="G1321" s="881" t="s">
        <v>113</v>
      </c>
      <c r="H1321" s="899">
        <f>ROUND((SUM(H1316:H1320)),2)</f>
        <v>0</v>
      </c>
      <c r="I1321" s="1391"/>
      <c r="J1321" s="1392"/>
    </row>
    <row r="1322" spans="1:10" ht="24" hidden="1" customHeight="1">
      <c r="A1322" s="1014"/>
      <c r="B1322" s="1364" t="s">
        <v>102</v>
      </c>
      <c r="C1322" s="1366">
        <v>12</v>
      </c>
      <c r="D1322" s="1368" t="s">
        <v>103</v>
      </c>
      <c r="E1322" s="1368"/>
      <c r="F1322" s="1368"/>
      <c r="G1322" s="1368"/>
      <c r="H1322" s="1368"/>
      <c r="I1322" s="814" t="s">
        <v>104</v>
      </c>
      <c r="J1322" s="815" t="s">
        <v>105</v>
      </c>
    </row>
    <row r="1323" spans="1:10" ht="24" hidden="1" customHeight="1">
      <c r="A1323" s="1014"/>
      <c r="B1323" s="1365"/>
      <c r="C1323" s="1367"/>
      <c r="D1323" s="1369"/>
      <c r="E1323" s="1369"/>
      <c r="F1323" s="1369"/>
      <c r="G1323" s="1369"/>
      <c r="H1323" s="1369"/>
      <c r="I1323" s="816" t="e">
        <f>+#REF!</f>
        <v>#REF!</v>
      </c>
      <c r="J1323" s="817" t="e">
        <f>+#REF!</f>
        <v>#REF!</v>
      </c>
    </row>
    <row r="1324" spans="1:10" ht="24" hidden="1" customHeight="1">
      <c r="A1324" s="1014"/>
      <c r="B1324" s="818" t="s">
        <v>41</v>
      </c>
      <c r="C1324" s="1387" t="e">
        <f>VLOOKUP(B1325,'2-Presupuesto'!B:I,2,0)</f>
        <v>#N/A</v>
      </c>
      <c r="D1324" s="1387"/>
      <c r="E1324" s="1387"/>
      <c r="F1324" s="1387"/>
      <c r="G1324" s="1387"/>
      <c r="H1324" s="1387"/>
      <c r="I1324" s="1387"/>
      <c r="J1324" s="819" t="s">
        <v>106</v>
      </c>
    </row>
    <row r="1325" spans="1:10" ht="24" hidden="1" customHeight="1">
      <c r="A1325" s="1014"/>
      <c r="B1325" s="820" t="s">
        <v>243</v>
      </c>
      <c r="C1325" s="1387"/>
      <c r="D1325" s="1387"/>
      <c r="E1325" s="1387"/>
      <c r="F1325" s="1387"/>
      <c r="G1325" s="1387"/>
      <c r="H1325" s="1387"/>
      <c r="I1325" s="1387"/>
      <c r="J1325" s="819" t="e">
        <f>VLOOKUP(B1325,'2-Presupuesto'!B:E,3,0)</f>
        <v>#N/A</v>
      </c>
    </row>
    <row r="1326" spans="1:10" ht="24" hidden="1" customHeight="1" thickBot="1">
      <c r="A1326" s="1014"/>
      <c r="B1326" s="1372"/>
      <c r="C1326" s="1373"/>
      <c r="D1326" s="1373"/>
      <c r="E1326" s="1373"/>
      <c r="F1326" s="1373"/>
      <c r="G1326" s="1373"/>
      <c r="H1326" s="1373"/>
      <c r="I1326" s="1374" t="s">
        <v>107</v>
      </c>
      <c r="J1326" s="1375"/>
    </row>
    <row r="1327" spans="1:10" ht="24" hidden="1" customHeight="1">
      <c r="A1327" s="1014"/>
      <c r="B1327" s="821" t="s">
        <v>108</v>
      </c>
      <c r="C1327" s="822"/>
      <c r="D1327" s="823" t="s">
        <v>109</v>
      </c>
      <c r="E1327" s="823" t="s">
        <v>117</v>
      </c>
      <c r="F1327" s="823" t="s">
        <v>118</v>
      </c>
      <c r="G1327" s="823" t="s">
        <v>136</v>
      </c>
      <c r="H1327" s="824" t="s">
        <v>113</v>
      </c>
      <c r="I1327" s="1376"/>
      <c r="J1327" s="1377"/>
    </row>
    <row r="1328" spans="1:10" ht="24" hidden="1" customHeight="1">
      <c r="A1328" s="1014"/>
      <c r="B1328" s="976"/>
      <c r="C1328" s="877"/>
      <c r="D1328" s="1034"/>
      <c r="E1328" s="1033"/>
      <c r="F1328" s="1034"/>
      <c r="G1328" s="1037"/>
      <c r="H1328" s="1035"/>
      <c r="I1328" s="1360"/>
      <c r="J1328" s="1378"/>
    </row>
    <row r="1329" spans="1:10" ht="24" hidden="1" customHeight="1">
      <c r="A1329" s="1014"/>
      <c r="B1329" s="1016"/>
      <c r="C1329" s="842"/>
      <c r="D1329" s="842"/>
      <c r="E1329" s="842"/>
      <c r="F1329" s="842"/>
      <c r="G1329" s="842"/>
      <c r="H1329" s="859"/>
      <c r="I1329" s="1360"/>
      <c r="J1329" s="1378"/>
    </row>
    <row r="1330" spans="1:10" ht="24" hidden="1" customHeight="1">
      <c r="A1330" s="1014"/>
      <c r="B1330" s="972"/>
      <c r="C1330" s="826"/>
      <c r="D1330" s="826"/>
      <c r="E1330" s="826"/>
      <c r="F1330" s="826"/>
      <c r="G1330" s="826"/>
      <c r="H1330" s="874"/>
      <c r="I1330" s="1360"/>
      <c r="J1330" s="1378"/>
    </row>
    <row r="1331" spans="1:10" ht="24" hidden="1" customHeight="1">
      <c r="A1331" s="1014"/>
      <c r="B1331" s="972"/>
      <c r="C1331" s="862"/>
      <c r="D1331" s="862"/>
      <c r="E1331" s="862"/>
      <c r="F1331" s="826"/>
      <c r="G1331" s="862"/>
      <c r="H1331" s="874"/>
      <c r="I1331" s="1360"/>
      <c r="J1331" s="1378"/>
    </row>
    <row r="1332" spans="1:10" ht="24" hidden="1" customHeight="1">
      <c r="A1332" s="1014"/>
      <c r="B1332" s="972"/>
      <c r="C1332" s="862"/>
      <c r="D1332" s="862"/>
      <c r="E1332" s="862"/>
      <c r="F1332" s="826"/>
      <c r="G1332" s="862"/>
      <c r="H1332" s="874"/>
      <c r="I1332" s="1360"/>
      <c r="J1332" s="1378"/>
    </row>
    <row r="1333" spans="1:10" ht="24" hidden="1" customHeight="1">
      <c r="A1333" s="1014"/>
      <c r="B1333" s="851"/>
      <c r="C1333" s="852"/>
      <c r="D1333" s="852"/>
      <c r="E1333" s="852"/>
      <c r="F1333" s="852"/>
      <c r="G1333" s="881" t="s">
        <v>113</v>
      </c>
      <c r="H1333" s="899">
        <f>ROUND((SUM(H1328:H1332)),2)</f>
        <v>0</v>
      </c>
      <c r="I1333" s="1391"/>
      <c r="J1333" s="1392"/>
    </row>
    <row r="1334" spans="1:10" ht="24" hidden="1" customHeight="1">
      <c r="A1334" s="1014"/>
      <c r="B1334" s="1364" t="s">
        <v>102</v>
      </c>
      <c r="C1334" s="1366">
        <v>12</v>
      </c>
      <c r="D1334" s="1368" t="s">
        <v>103</v>
      </c>
      <c r="E1334" s="1368"/>
      <c r="F1334" s="1368"/>
      <c r="G1334" s="1368"/>
      <c r="H1334" s="1368"/>
      <c r="I1334" s="814" t="s">
        <v>104</v>
      </c>
      <c r="J1334" s="815" t="s">
        <v>105</v>
      </c>
    </row>
    <row r="1335" spans="1:10" ht="24" hidden="1" customHeight="1">
      <c r="A1335" s="1014"/>
      <c r="B1335" s="1365"/>
      <c r="C1335" s="1367"/>
      <c r="D1335" s="1369"/>
      <c r="E1335" s="1369"/>
      <c r="F1335" s="1369"/>
      <c r="G1335" s="1369"/>
      <c r="H1335" s="1369"/>
      <c r="I1335" s="816" t="e">
        <f>+#REF!</f>
        <v>#REF!</v>
      </c>
      <c r="J1335" s="817" t="e">
        <f>+#REF!</f>
        <v>#REF!</v>
      </c>
    </row>
    <row r="1336" spans="1:10" ht="24" hidden="1" customHeight="1">
      <c r="A1336" s="1014"/>
      <c r="B1336" s="818" t="s">
        <v>41</v>
      </c>
      <c r="C1336" s="1387" t="e">
        <f>VLOOKUP(B1337,'2-Presupuesto'!B:I,2,0)</f>
        <v>#N/A</v>
      </c>
      <c r="D1336" s="1387"/>
      <c r="E1336" s="1387"/>
      <c r="F1336" s="1387"/>
      <c r="G1336" s="1387"/>
      <c r="H1336" s="1387"/>
      <c r="I1336" s="1387"/>
      <c r="J1336" s="819" t="s">
        <v>106</v>
      </c>
    </row>
    <row r="1337" spans="1:10" ht="24" hidden="1" customHeight="1">
      <c r="A1337" s="1014"/>
      <c r="B1337" s="820" t="s">
        <v>244</v>
      </c>
      <c r="C1337" s="1387"/>
      <c r="D1337" s="1387"/>
      <c r="E1337" s="1387"/>
      <c r="F1337" s="1387"/>
      <c r="G1337" s="1387"/>
      <c r="H1337" s="1387"/>
      <c r="I1337" s="1387"/>
      <c r="J1337" s="819" t="e">
        <f>VLOOKUP(B1337,'2-Presupuesto'!B:E,3,0)</f>
        <v>#N/A</v>
      </c>
    </row>
    <row r="1338" spans="1:10" ht="24" hidden="1" customHeight="1">
      <c r="A1338" s="1014"/>
      <c r="B1338" s="1372"/>
      <c r="C1338" s="1373"/>
      <c r="D1338" s="1373"/>
      <c r="E1338" s="1373"/>
      <c r="F1338" s="1373"/>
      <c r="G1338" s="1373"/>
      <c r="H1338" s="1373"/>
      <c r="I1338" s="1374" t="s">
        <v>107</v>
      </c>
      <c r="J1338" s="1375"/>
    </row>
    <row r="1339" spans="1:10" ht="24" hidden="1" customHeight="1">
      <c r="A1339" s="1014"/>
      <c r="B1339" s="821" t="s">
        <v>108</v>
      </c>
      <c r="C1339" s="822"/>
      <c r="D1339" s="823" t="s">
        <v>109</v>
      </c>
      <c r="E1339" s="823" t="s">
        <v>117</v>
      </c>
      <c r="F1339" s="823" t="s">
        <v>118</v>
      </c>
      <c r="G1339" s="823" t="s">
        <v>136</v>
      </c>
      <c r="H1339" s="824" t="s">
        <v>113</v>
      </c>
      <c r="I1339" s="1376"/>
      <c r="J1339" s="1377"/>
    </row>
    <row r="1340" spans="1:10" ht="24" hidden="1" customHeight="1">
      <c r="A1340" s="1014"/>
      <c r="B1340" s="976"/>
      <c r="C1340" s="877"/>
      <c r="D1340" s="877"/>
      <c r="E1340" s="894"/>
      <c r="F1340" s="877"/>
      <c r="G1340" s="1040"/>
      <c r="H1340" s="1045"/>
      <c r="I1340" s="1360"/>
      <c r="J1340" s="1378"/>
    </row>
    <row r="1341" spans="1:10" ht="24" hidden="1" customHeight="1">
      <c r="A1341" s="1014"/>
      <c r="B1341" s="1016"/>
      <c r="C1341" s="842"/>
      <c r="D1341" s="842"/>
      <c r="E1341" s="842"/>
      <c r="F1341" s="842"/>
      <c r="G1341" s="842"/>
      <c r="H1341" s="859"/>
      <c r="I1341" s="1360"/>
      <c r="J1341" s="1378"/>
    </row>
    <row r="1342" spans="1:10" ht="24" hidden="1" customHeight="1">
      <c r="A1342" s="1014"/>
      <c r="B1342" s="972"/>
      <c r="C1342" s="826"/>
      <c r="D1342" s="826"/>
      <c r="E1342" s="826"/>
      <c r="F1342" s="826"/>
      <c r="G1342" s="826"/>
      <c r="H1342" s="874"/>
      <c r="I1342" s="1360"/>
      <c r="J1342" s="1378"/>
    </row>
    <row r="1343" spans="1:10" ht="24" hidden="1" customHeight="1">
      <c r="A1343" s="1014"/>
      <c r="B1343" s="972"/>
      <c r="C1343" s="862"/>
      <c r="D1343" s="862"/>
      <c r="E1343" s="862"/>
      <c r="F1343" s="826"/>
      <c r="G1343" s="862"/>
      <c r="H1343" s="874"/>
      <c r="I1343" s="1360"/>
      <c r="J1343" s="1378"/>
    </row>
    <row r="1344" spans="1:10" ht="24" hidden="1" customHeight="1">
      <c r="A1344" s="1014"/>
      <c r="B1344" s="972"/>
      <c r="C1344" s="862"/>
      <c r="D1344" s="862"/>
      <c r="E1344" s="862"/>
      <c r="F1344" s="826"/>
      <c r="G1344" s="862"/>
      <c r="H1344" s="874"/>
      <c r="I1344" s="1360"/>
      <c r="J1344" s="1378"/>
    </row>
    <row r="1345" spans="1:10" ht="24" hidden="1" customHeight="1" thickBot="1">
      <c r="A1345" s="1014"/>
      <c r="B1345" s="851"/>
      <c r="C1345" s="852"/>
      <c r="D1345" s="852"/>
      <c r="E1345" s="852"/>
      <c r="F1345" s="852"/>
      <c r="G1345" s="881" t="s">
        <v>113</v>
      </c>
      <c r="H1345" s="899">
        <f>ROUND((SUM(H1340:H1344)),2)</f>
        <v>0</v>
      </c>
      <c r="I1345" s="1391"/>
      <c r="J1345" s="1392"/>
    </row>
    <row r="1346" spans="1:10" ht="24" hidden="1" customHeight="1">
      <c r="A1346" s="1014"/>
      <c r="B1346" s="1364" t="s">
        <v>102</v>
      </c>
      <c r="C1346" s="1366">
        <v>12</v>
      </c>
      <c r="D1346" s="1368" t="s">
        <v>103</v>
      </c>
      <c r="E1346" s="1368"/>
      <c r="F1346" s="1368"/>
      <c r="G1346" s="1368"/>
      <c r="H1346" s="1368"/>
      <c r="I1346" s="814" t="s">
        <v>104</v>
      </c>
      <c r="J1346" s="815" t="s">
        <v>105</v>
      </c>
    </row>
    <row r="1347" spans="1:10" ht="24" hidden="1" customHeight="1">
      <c r="A1347" s="1014"/>
      <c r="B1347" s="1365"/>
      <c r="C1347" s="1367"/>
      <c r="D1347" s="1369"/>
      <c r="E1347" s="1369"/>
      <c r="F1347" s="1369"/>
      <c r="G1347" s="1369"/>
      <c r="H1347" s="1369"/>
      <c r="I1347" s="816" t="e">
        <f>+#REF!</f>
        <v>#REF!</v>
      </c>
      <c r="J1347" s="817" t="e">
        <f>+#REF!</f>
        <v>#REF!</v>
      </c>
    </row>
    <row r="1348" spans="1:10" ht="24" hidden="1" customHeight="1">
      <c r="A1348" s="1014"/>
      <c r="B1348" s="818" t="s">
        <v>41</v>
      </c>
      <c r="C1348" s="1387" t="e">
        <f>VLOOKUP(B1349,'2-Presupuesto'!B:I,2,0)</f>
        <v>#N/A</v>
      </c>
      <c r="D1348" s="1387"/>
      <c r="E1348" s="1387"/>
      <c r="F1348" s="1387"/>
      <c r="G1348" s="1387"/>
      <c r="H1348" s="1387"/>
      <c r="I1348" s="1387"/>
      <c r="J1348" s="819" t="s">
        <v>106</v>
      </c>
    </row>
    <row r="1349" spans="1:10" ht="24" hidden="1" customHeight="1">
      <c r="A1349" s="1014"/>
      <c r="B1349" s="820" t="s">
        <v>245</v>
      </c>
      <c r="C1349" s="1387"/>
      <c r="D1349" s="1387"/>
      <c r="E1349" s="1387"/>
      <c r="F1349" s="1387"/>
      <c r="G1349" s="1387"/>
      <c r="H1349" s="1387"/>
      <c r="I1349" s="1387"/>
      <c r="J1349" s="819" t="e">
        <f>VLOOKUP(B1349,'2-Presupuesto'!B:E,3,0)</f>
        <v>#N/A</v>
      </c>
    </row>
    <row r="1350" spans="1:10" ht="24" hidden="1" customHeight="1" thickBot="1">
      <c r="A1350" s="1014"/>
      <c r="B1350" s="1372"/>
      <c r="C1350" s="1373"/>
      <c r="D1350" s="1373"/>
      <c r="E1350" s="1373"/>
      <c r="F1350" s="1373"/>
      <c r="G1350" s="1373"/>
      <c r="H1350" s="1373"/>
      <c r="I1350" s="1374" t="s">
        <v>107</v>
      </c>
      <c r="J1350" s="1375"/>
    </row>
    <row r="1351" spans="1:10" ht="24" hidden="1" customHeight="1">
      <c r="A1351" s="1014"/>
      <c r="B1351" s="821" t="s">
        <v>108</v>
      </c>
      <c r="C1351" s="822"/>
      <c r="D1351" s="823" t="s">
        <v>109</v>
      </c>
      <c r="E1351" s="823" t="s">
        <v>117</v>
      </c>
      <c r="F1351" s="823" t="s">
        <v>118</v>
      </c>
      <c r="G1351" s="823" t="s">
        <v>136</v>
      </c>
      <c r="H1351" s="824" t="s">
        <v>113</v>
      </c>
      <c r="I1351" s="1376"/>
      <c r="J1351" s="1377"/>
    </row>
    <row r="1352" spans="1:10" ht="24" hidden="1" customHeight="1">
      <c r="A1352" s="1014"/>
      <c r="B1352" s="976"/>
      <c r="C1352" s="877"/>
      <c r="D1352" s="877"/>
      <c r="E1352" s="894"/>
      <c r="F1352" s="877"/>
      <c r="G1352" s="1040"/>
      <c r="H1352" s="994"/>
      <c r="I1352" s="1360"/>
      <c r="J1352" s="1378"/>
    </row>
    <row r="1353" spans="1:10" ht="24" hidden="1" customHeight="1">
      <c r="A1353" s="1014"/>
      <c r="B1353" s="1016"/>
      <c r="C1353" s="842"/>
      <c r="D1353" s="842"/>
      <c r="E1353" s="842"/>
      <c r="F1353" s="842"/>
      <c r="G1353" s="842"/>
      <c r="H1353" s="859"/>
      <c r="I1353" s="1360"/>
      <c r="J1353" s="1378"/>
    </row>
    <row r="1354" spans="1:10" ht="24" hidden="1" customHeight="1">
      <c r="A1354" s="1014"/>
      <c r="B1354" s="972"/>
      <c r="C1354" s="826"/>
      <c r="D1354" s="826"/>
      <c r="E1354" s="826"/>
      <c r="F1354" s="826"/>
      <c r="G1354" s="826"/>
      <c r="H1354" s="874"/>
      <c r="I1354" s="1360"/>
      <c r="J1354" s="1378"/>
    </row>
    <row r="1355" spans="1:10" ht="24" hidden="1" customHeight="1">
      <c r="A1355" s="1014"/>
      <c r="B1355" s="972"/>
      <c r="C1355" s="862"/>
      <c r="D1355" s="862"/>
      <c r="E1355" s="862"/>
      <c r="F1355" s="826"/>
      <c r="G1355" s="862"/>
      <c r="H1355" s="874"/>
      <c r="I1355" s="1360"/>
      <c r="J1355" s="1378"/>
    </row>
    <row r="1356" spans="1:10" ht="24" hidden="1" customHeight="1">
      <c r="A1356" s="1014"/>
      <c r="B1356" s="972"/>
      <c r="C1356" s="862"/>
      <c r="D1356" s="862"/>
      <c r="E1356" s="862"/>
      <c r="F1356" s="826"/>
      <c r="G1356" s="862"/>
      <c r="H1356" s="874"/>
      <c r="I1356" s="1360"/>
      <c r="J1356" s="1378"/>
    </row>
    <row r="1357" spans="1:10" ht="24" hidden="1" customHeight="1" thickBot="1">
      <c r="A1357" s="1014"/>
      <c r="B1357" s="851"/>
      <c r="C1357" s="852"/>
      <c r="D1357" s="852"/>
      <c r="E1357" s="852"/>
      <c r="F1357" s="852"/>
      <c r="G1357" s="881" t="s">
        <v>113</v>
      </c>
      <c r="H1357" s="899">
        <f>ROUND((SUM(H1352:H1356)),2)</f>
        <v>0</v>
      </c>
      <c r="I1357" s="1391"/>
      <c r="J1357" s="1392"/>
    </row>
    <row r="1358" spans="1:10" ht="24" hidden="1" customHeight="1">
      <c r="A1358" s="1014"/>
      <c r="B1358" s="1364" t="s">
        <v>102</v>
      </c>
      <c r="C1358" s="1366">
        <v>12</v>
      </c>
      <c r="D1358" s="1368" t="s">
        <v>103</v>
      </c>
      <c r="E1358" s="1368"/>
      <c r="F1358" s="1368"/>
      <c r="G1358" s="1368"/>
      <c r="H1358" s="1368"/>
      <c r="I1358" s="814" t="s">
        <v>104</v>
      </c>
      <c r="J1358" s="815" t="s">
        <v>105</v>
      </c>
    </row>
    <row r="1359" spans="1:10" ht="24" hidden="1" customHeight="1">
      <c r="A1359" s="1014"/>
      <c r="B1359" s="1365"/>
      <c r="C1359" s="1367"/>
      <c r="D1359" s="1369"/>
      <c r="E1359" s="1369"/>
      <c r="F1359" s="1369"/>
      <c r="G1359" s="1369"/>
      <c r="H1359" s="1369"/>
      <c r="I1359" s="816" t="e">
        <f>+#REF!</f>
        <v>#REF!</v>
      </c>
      <c r="J1359" s="817" t="e">
        <f>+#REF!</f>
        <v>#REF!</v>
      </c>
    </row>
    <row r="1360" spans="1:10" ht="24" hidden="1" customHeight="1">
      <c r="A1360" s="1014"/>
      <c r="B1360" s="818" t="s">
        <v>41</v>
      </c>
      <c r="C1360" s="1387" t="e">
        <f>VLOOKUP(B1361,'2-Presupuesto'!B:I,2,0)</f>
        <v>#N/A</v>
      </c>
      <c r="D1360" s="1387"/>
      <c r="E1360" s="1387"/>
      <c r="F1360" s="1387"/>
      <c r="G1360" s="1387"/>
      <c r="H1360" s="1387"/>
      <c r="I1360" s="1387"/>
      <c r="J1360" s="819" t="s">
        <v>106</v>
      </c>
    </row>
    <row r="1361" spans="1:10" ht="24" hidden="1" customHeight="1">
      <c r="A1361" s="1014"/>
      <c r="B1361" s="1162">
        <v>5.41</v>
      </c>
      <c r="C1361" s="1387"/>
      <c r="D1361" s="1387"/>
      <c r="E1361" s="1387"/>
      <c r="F1361" s="1387"/>
      <c r="G1361" s="1387"/>
      <c r="H1361" s="1387"/>
      <c r="I1361" s="1387"/>
      <c r="J1361" s="819" t="e">
        <f>VLOOKUP(B1361,'2-Presupuesto'!B:E,3,0)</f>
        <v>#N/A</v>
      </c>
    </row>
    <row r="1362" spans="1:10" ht="24" hidden="1" customHeight="1" thickBot="1">
      <c r="A1362" s="1014"/>
      <c r="B1362" s="1372"/>
      <c r="C1362" s="1373"/>
      <c r="D1362" s="1373"/>
      <c r="E1362" s="1373"/>
      <c r="F1362" s="1373"/>
      <c r="G1362" s="1373"/>
      <c r="H1362" s="1373"/>
      <c r="I1362" s="1374" t="s">
        <v>107</v>
      </c>
      <c r="J1362" s="1375"/>
    </row>
    <row r="1363" spans="1:10" ht="24" hidden="1" customHeight="1">
      <c r="A1363" s="1014"/>
      <c r="B1363" s="821" t="s">
        <v>108</v>
      </c>
      <c r="C1363" s="822"/>
      <c r="D1363" s="823" t="s">
        <v>109</v>
      </c>
      <c r="E1363" s="823" t="s">
        <v>117</v>
      </c>
      <c r="F1363" s="823" t="s">
        <v>118</v>
      </c>
      <c r="G1363" s="823" t="s">
        <v>136</v>
      </c>
      <c r="H1363" s="824" t="s">
        <v>113</v>
      </c>
      <c r="I1363" s="1376"/>
      <c r="J1363" s="1377"/>
    </row>
    <row r="1364" spans="1:10" ht="24" hidden="1" customHeight="1">
      <c r="A1364" s="1014"/>
      <c r="B1364" s="995"/>
      <c r="C1364" s="877"/>
      <c r="D1364" s="877">
        <v>4.3</v>
      </c>
      <c r="E1364" s="894"/>
      <c r="F1364" s="877"/>
      <c r="G1364" s="1040"/>
      <c r="H1364" s="994"/>
      <c r="I1364" s="1360"/>
      <c r="J1364" s="1378"/>
    </row>
    <row r="1365" spans="1:10" ht="24" hidden="1" customHeight="1">
      <c r="A1365" s="1014"/>
      <c r="B1365" s="995"/>
      <c r="C1365" s="842"/>
      <c r="D1365" s="842"/>
      <c r="E1365" s="842"/>
      <c r="F1365" s="842"/>
      <c r="G1365" s="842"/>
      <c r="H1365" s="994"/>
      <c r="I1365" s="1360"/>
      <c r="J1365" s="1378"/>
    </row>
    <row r="1366" spans="1:10" ht="24" hidden="1" customHeight="1">
      <c r="A1366" s="1014"/>
      <c r="B1366" s="972"/>
      <c r="C1366" s="826"/>
      <c r="D1366" s="826"/>
      <c r="E1366" s="826"/>
      <c r="F1366" s="826"/>
      <c r="G1366" s="826"/>
      <c r="H1366" s="874"/>
      <c r="I1366" s="1360"/>
      <c r="J1366" s="1378"/>
    </row>
    <row r="1367" spans="1:10" ht="24" hidden="1" customHeight="1">
      <c r="A1367" s="1014"/>
      <c r="B1367" s="972"/>
      <c r="C1367" s="862"/>
      <c r="D1367" s="862"/>
      <c r="E1367" s="862"/>
      <c r="F1367" s="826"/>
      <c r="G1367" s="862"/>
      <c r="H1367" s="874"/>
      <c r="I1367" s="1360"/>
      <c r="J1367" s="1378"/>
    </row>
    <row r="1368" spans="1:10" ht="24" hidden="1" customHeight="1">
      <c r="A1368" s="1014"/>
      <c r="B1368" s="972"/>
      <c r="C1368" s="862"/>
      <c r="D1368" s="862"/>
      <c r="E1368" s="862"/>
      <c r="F1368" s="826"/>
      <c r="G1368" s="862"/>
      <c r="H1368" s="874"/>
      <c r="I1368" s="1360"/>
      <c r="J1368" s="1378"/>
    </row>
    <row r="1369" spans="1:10" ht="24" hidden="1" customHeight="1" thickBot="1">
      <c r="A1369" s="1014"/>
      <c r="B1369" s="851"/>
      <c r="C1369" s="852"/>
      <c r="D1369" s="852"/>
      <c r="E1369" s="852"/>
      <c r="F1369" s="852"/>
      <c r="G1369" s="881" t="s">
        <v>113</v>
      </c>
      <c r="H1369" s="899">
        <f>ROUND((SUM(H1364:H1368)),2)</f>
        <v>0</v>
      </c>
      <c r="I1369" s="1391"/>
      <c r="J1369" s="1392"/>
    </row>
    <row r="1370" spans="1:10" ht="24" hidden="1" customHeight="1">
      <c r="A1370" s="799"/>
      <c r="B1370" s="834"/>
      <c r="C1370" s="803"/>
      <c r="D1370" s="803"/>
      <c r="E1370" s="803"/>
      <c r="F1370" s="803"/>
      <c r="G1370" s="804"/>
      <c r="H1370" s="805"/>
      <c r="I1370" s="803"/>
      <c r="J1370" s="803"/>
    </row>
    <row r="1371" spans="1:10" ht="24" hidden="1" customHeight="1">
      <c r="A1371" s="799"/>
      <c r="B1371" s="752">
        <v>6</v>
      </c>
      <c r="C1371" s="751"/>
      <c r="D1371" s="751" t="s">
        <v>246</v>
      </c>
      <c r="E1371" s="751"/>
      <c r="F1371" s="751"/>
      <c r="G1371" s="751"/>
      <c r="H1371" s="751"/>
      <c r="I1371" s="751"/>
      <c r="J1371" s="751"/>
    </row>
    <row r="1372" spans="1:10" ht="24" hidden="1" customHeight="1">
      <c r="A1372" s="799"/>
      <c r="B1372" s="834"/>
      <c r="C1372" s="803"/>
      <c r="D1372" s="803"/>
      <c r="E1372" s="803"/>
      <c r="F1372" s="803"/>
      <c r="G1372" s="804"/>
      <c r="H1372" s="805"/>
      <c r="I1372" s="803"/>
      <c r="J1372" s="803"/>
    </row>
    <row r="1373" spans="1:10" ht="24" hidden="1" customHeight="1">
      <c r="A1373" s="1014"/>
      <c r="B1373" s="1364" t="s">
        <v>102</v>
      </c>
      <c r="C1373" s="1366">
        <v>12</v>
      </c>
      <c r="D1373" s="1368" t="s">
        <v>103</v>
      </c>
      <c r="E1373" s="1368"/>
      <c r="F1373" s="1368"/>
      <c r="G1373" s="1368"/>
      <c r="H1373" s="1368"/>
      <c r="I1373" s="814" t="s">
        <v>104</v>
      </c>
      <c r="J1373" s="815" t="s">
        <v>105</v>
      </c>
    </row>
    <row r="1374" spans="1:10" ht="24" hidden="1" customHeight="1">
      <c r="A1374" s="1014"/>
      <c r="B1374" s="1365"/>
      <c r="C1374" s="1367"/>
      <c r="D1374" s="1369"/>
      <c r="E1374" s="1369"/>
      <c r="F1374" s="1369"/>
      <c r="G1374" s="1369"/>
      <c r="H1374" s="1369"/>
      <c r="I1374" s="816" t="e">
        <f>+#REF!</f>
        <v>#REF!</v>
      </c>
      <c r="J1374" s="817" t="e">
        <f>+#REF!</f>
        <v>#REF!</v>
      </c>
    </row>
    <row r="1375" spans="1:10" ht="59.25" hidden="1" customHeight="1">
      <c r="A1375" s="1014"/>
      <c r="B1375" s="818" t="s">
        <v>41</v>
      </c>
      <c r="C1375" s="1353" t="e">
        <f>VLOOKUP(B1376,'2-Presupuesto'!B:I,2,0)</f>
        <v>#N/A</v>
      </c>
      <c r="D1375" s="1353"/>
      <c r="E1375" s="1353"/>
      <c r="F1375" s="1353"/>
      <c r="G1375" s="1353"/>
      <c r="H1375" s="1353"/>
      <c r="I1375" s="1353"/>
      <c r="J1375" s="819" t="s">
        <v>106</v>
      </c>
    </row>
    <row r="1376" spans="1:10" ht="39" hidden="1" customHeight="1">
      <c r="A1376" s="1014"/>
      <c r="B1376" s="820" t="s">
        <v>247</v>
      </c>
      <c r="C1376" s="1353"/>
      <c r="D1376" s="1353"/>
      <c r="E1376" s="1353"/>
      <c r="F1376" s="1353"/>
      <c r="G1376" s="1353"/>
      <c r="H1376" s="1353"/>
      <c r="I1376" s="1353"/>
      <c r="J1376" s="819" t="e">
        <f>VLOOKUP(B1376,'2-Presupuesto'!B:E,3,0)</f>
        <v>#N/A</v>
      </c>
    </row>
    <row r="1377" spans="1:10" ht="24" hidden="1" customHeight="1" thickBot="1">
      <c r="A1377" s="1014"/>
      <c r="B1377" s="1354"/>
      <c r="C1377" s="1355"/>
      <c r="D1377" s="1355"/>
      <c r="E1377" s="1355"/>
      <c r="F1377" s="1355"/>
      <c r="G1377" s="1355"/>
      <c r="H1377" s="1355"/>
      <c r="I1377" s="1356" t="s">
        <v>107</v>
      </c>
      <c r="J1377" s="1357"/>
    </row>
    <row r="1378" spans="1:10" ht="24" hidden="1" customHeight="1">
      <c r="A1378" s="1014"/>
      <c r="B1378" s="885" t="s">
        <v>108</v>
      </c>
      <c r="C1378" s="886"/>
      <c r="D1378" s="887" t="s">
        <v>109</v>
      </c>
      <c r="E1378" s="887" t="s">
        <v>117</v>
      </c>
      <c r="F1378" s="887" t="s">
        <v>136</v>
      </c>
      <c r="G1378" s="887" t="s">
        <v>119</v>
      </c>
      <c r="H1378" s="888" t="s">
        <v>113</v>
      </c>
      <c r="I1378" s="1358"/>
      <c r="J1378" s="1359"/>
    </row>
    <row r="1379" spans="1:10" ht="24" hidden="1" customHeight="1">
      <c r="A1379" s="1014"/>
      <c r="B1379" s="1349"/>
      <c r="C1379" s="1350"/>
      <c r="D1379" s="992"/>
      <c r="E1379" s="992"/>
      <c r="F1379" s="992"/>
      <c r="G1379" s="992"/>
      <c r="H1379" s="1054">
        <f>G1379</f>
        <v>0</v>
      </c>
      <c r="I1379" s="1360"/>
      <c r="J1379" s="1361"/>
    </row>
    <row r="1380" spans="1:10" ht="24" hidden="1" customHeight="1">
      <c r="A1380" s="1014"/>
      <c r="B1380" s="1351"/>
      <c r="C1380" s="1352"/>
      <c r="D1380" s="974"/>
      <c r="E1380" s="974"/>
      <c r="F1380" s="992"/>
      <c r="G1380" s="992"/>
      <c r="H1380" s="992"/>
      <c r="I1380" s="1360"/>
      <c r="J1380" s="1361"/>
    </row>
    <row r="1381" spans="1:10" ht="24" hidden="1" customHeight="1">
      <c r="A1381" s="1014"/>
      <c r="B1381" s="1017"/>
      <c r="C1381" s="826"/>
      <c r="D1381" s="826"/>
      <c r="E1381" s="826"/>
      <c r="F1381" s="826"/>
      <c r="G1381" s="924"/>
      <c r="H1381" s="861"/>
      <c r="I1381" s="1360"/>
      <c r="J1381" s="1361"/>
    </row>
    <row r="1382" spans="1:10" ht="24" hidden="1" customHeight="1">
      <c r="A1382" s="1014"/>
      <c r="B1382" s="1017"/>
      <c r="C1382" s="826"/>
      <c r="D1382" s="826"/>
      <c r="E1382" s="826"/>
      <c r="F1382" s="826"/>
      <c r="G1382" s="924"/>
      <c r="H1382" s="861"/>
      <c r="I1382" s="1360"/>
      <c r="J1382" s="1361"/>
    </row>
    <row r="1383" spans="1:10" ht="24" hidden="1" customHeight="1">
      <c r="A1383" s="1014"/>
      <c r="B1383" s="1017"/>
      <c r="C1383" s="826"/>
      <c r="D1383" s="826"/>
      <c r="E1383" s="826"/>
      <c r="F1383" s="826"/>
      <c r="G1383" s="924"/>
      <c r="H1383" s="861"/>
      <c r="I1383" s="1360"/>
      <c r="J1383" s="1361"/>
    </row>
    <row r="1384" spans="1:10" ht="24" hidden="1" customHeight="1">
      <c r="A1384" s="1014"/>
      <c r="B1384" s="1017"/>
      <c r="C1384" s="826"/>
      <c r="D1384" s="826"/>
      <c r="E1384" s="826"/>
      <c r="F1384" s="826"/>
      <c r="G1384" s="924"/>
      <c r="H1384" s="861"/>
      <c r="I1384" s="1360"/>
      <c r="J1384" s="1361"/>
    </row>
    <row r="1385" spans="1:10" ht="24" hidden="1" customHeight="1">
      <c r="A1385" s="1014"/>
      <c r="B1385" s="1017"/>
      <c r="C1385" s="826"/>
      <c r="D1385" s="826"/>
      <c r="E1385" s="826"/>
      <c r="F1385" s="826"/>
      <c r="G1385" s="924"/>
      <c r="H1385" s="861"/>
      <c r="I1385" s="1360"/>
      <c r="J1385" s="1361"/>
    </row>
    <row r="1386" spans="1:10" ht="24" hidden="1" customHeight="1">
      <c r="A1386" s="1014"/>
      <c r="B1386" s="1017"/>
      <c r="C1386" s="826"/>
      <c r="D1386" s="826"/>
      <c r="E1386" s="826"/>
      <c r="F1386" s="826"/>
      <c r="G1386" s="826"/>
      <c r="H1386" s="861"/>
      <c r="I1386" s="1360"/>
      <c r="J1386" s="1361"/>
    </row>
    <row r="1387" spans="1:10" ht="24" hidden="1" customHeight="1" thickBot="1">
      <c r="A1387" s="1014"/>
      <c r="B1387" s="889"/>
      <c r="C1387" s="890"/>
      <c r="D1387" s="890"/>
      <c r="E1387" s="890"/>
      <c r="F1387" s="890"/>
      <c r="G1387" s="891" t="s">
        <v>113</v>
      </c>
      <c r="H1387" s="892">
        <f>ROUND((SUM(H1379:H1386)),2)</f>
        <v>0</v>
      </c>
      <c r="I1387" s="1362"/>
      <c r="J1387" s="1363"/>
    </row>
    <row r="1388" spans="1:10" ht="24" hidden="1" customHeight="1">
      <c r="A1388" s="1014"/>
      <c r="B1388" s="1364" t="s">
        <v>102</v>
      </c>
      <c r="C1388" s="1366">
        <v>12</v>
      </c>
      <c r="D1388" s="1368" t="s">
        <v>103</v>
      </c>
      <c r="E1388" s="1368"/>
      <c r="F1388" s="1368"/>
      <c r="G1388" s="1368"/>
      <c r="H1388" s="1368"/>
      <c r="I1388" s="814" t="s">
        <v>104</v>
      </c>
      <c r="J1388" s="815" t="s">
        <v>105</v>
      </c>
    </row>
    <row r="1389" spans="1:10" ht="24" hidden="1" customHeight="1">
      <c r="A1389" s="1014"/>
      <c r="B1389" s="1365"/>
      <c r="C1389" s="1367"/>
      <c r="D1389" s="1369"/>
      <c r="E1389" s="1369"/>
      <c r="F1389" s="1369"/>
      <c r="G1389" s="1369"/>
      <c r="H1389" s="1369"/>
      <c r="I1389" s="816" t="e">
        <f>+#REF!</f>
        <v>#REF!</v>
      </c>
      <c r="J1389" s="817" t="e">
        <f>+#REF!</f>
        <v>#REF!</v>
      </c>
    </row>
    <row r="1390" spans="1:10" ht="24" hidden="1" customHeight="1">
      <c r="A1390" s="1014"/>
      <c r="B1390" s="818" t="s">
        <v>41</v>
      </c>
      <c r="C1390" s="1353" t="e">
        <f>VLOOKUP(B1391,'2-Presupuesto'!B:I,2,0)</f>
        <v>#N/A</v>
      </c>
      <c r="D1390" s="1353"/>
      <c r="E1390" s="1353"/>
      <c r="F1390" s="1353"/>
      <c r="G1390" s="1353"/>
      <c r="H1390" s="1353"/>
      <c r="I1390" s="1353"/>
      <c r="J1390" s="819" t="s">
        <v>106</v>
      </c>
    </row>
    <row r="1391" spans="1:10" ht="72.75" hidden="1" customHeight="1">
      <c r="A1391" s="1014"/>
      <c r="B1391" s="820" t="s">
        <v>248</v>
      </c>
      <c r="C1391" s="1353"/>
      <c r="D1391" s="1353"/>
      <c r="E1391" s="1353"/>
      <c r="F1391" s="1353"/>
      <c r="G1391" s="1353"/>
      <c r="H1391" s="1353"/>
      <c r="I1391" s="1353"/>
      <c r="J1391" s="819" t="e">
        <f>VLOOKUP(B1391,'2-Presupuesto'!B:E,3,0)</f>
        <v>#N/A</v>
      </c>
    </row>
    <row r="1392" spans="1:10" ht="24" hidden="1" customHeight="1" thickBot="1">
      <c r="A1392" s="1014"/>
      <c r="B1392" s="1354"/>
      <c r="C1392" s="1355"/>
      <c r="D1392" s="1355"/>
      <c r="E1392" s="1355"/>
      <c r="F1392" s="1355"/>
      <c r="G1392" s="1355"/>
      <c r="H1392" s="1355"/>
      <c r="I1392" s="1356" t="s">
        <v>107</v>
      </c>
      <c r="J1392" s="1357"/>
    </row>
    <row r="1393" spans="1:10" ht="24" hidden="1" customHeight="1">
      <c r="A1393" s="1014"/>
      <c r="B1393" s="885" t="s">
        <v>108</v>
      </c>
      <c r="C1393" s="886"/>
      <c r="D1393" s="887" t="s">
        <v>109</v>
      </c>
      <c r="E1393" s="887" t="s">
        <v>117</v>
      </c>
      <c r="F1393" s="887" t="s">
        <v>136</v>
      </c>
      <c r="G1393" s="887" t="s">
        <v>119</v>
      </c>
      <c r="H1393" s="888" t="s">
        <v>113</v>
      </c>
      <c r="I1393" s="1358"/>
      <c r="J1393" s="1359"/>
    </row>
    <row r="1394" spans="1:10" ht="24" hidden="1" customHeight="1">
      <c r="A1394" s="1014"/>
      <c r="B1394" s="1017"/>
      <c r="C1394" s="826"/>
      <c r="D1394" s="826"/>
      <c r="E1394" s="826"/>
      <c r="F1394" s="826"/>
      <c r="G1394" s="924"/>
      <c r="H1394" s="861"/>
      <c r="I1394" s="1360"/>
      <c r="J1394" s="1361"/>
    </row>
    <row r="1395" spans="1:10" ht="24" hidden="1" customHeight="1">
      <c r="A1395" s="1014"/>
      <c r="B1395" s="1017"/>
      <c r="C1395" s="826"/>
      <c r="D1395" s="826"/>
      <c r="E1395" s="826"/>
      <c r="F1395" s="826"/>
      <c r="G1395" s="924"/>
      <c r="H1395" s="861"/>
      <c r="I1395" s="1360"/>
      <c r="J1395" s="1361"/>
    </row>
    <row r="1396" spans="1:10" ht="24" hidden="1" customHeight="1">
      <c r="A1396" s="1014"/>
      <c r="B1396" s="1017"/>
      <c r="C1396" s="826"/>
      <c r="D1396" s="826"/>
      <c r="E1396" s="826"/>
      <c r="F1396" s="826"/>
      <c r="G1396" s="924"/>
      <c r="H1396" s="861"/>
      <c r="I1396" s="1360"/>
      <c r="J1396" s="1361"/>
    </row>
    <row r="1397" spans="1:10" ht="24" hidden="1" customHeight="1">
      <c r="A1397" s="1014"/>
      <c r="B1397" s="1017"/>
      <c r="C1397" s="826"/>
      <c r="D1397" s="826"/>
      <c r="E1397" s="826"/>
      <c r="F1397" s="826"/>
      <c r="G1397" s="924"/>
      <c r="H1397" s="861"/>
      <c r="I1397" s="1360"/>
      <c r="J1397" s="1361"/>
    </row>
    <row r="1398" spans="1:10" ht="24" hidden="1" customHeight="1">
      <c r="A1398" s="1014"/>
      <c r="B1398" s="1017"/>
      <c r="C1398" s="826"/>
      <c r="D1398" s="826"/>
      <c r="E1398" s="826"/>
      <c r="F1398" s="826"/>
      <c r="G1398" s="924"/>
      <c r="H1398" s="861"/>
      <c r="I1398" s="1360"/>
      <c r="J1398" s="1361"/>
    </row>
    <row r="1399" spans="1:10" ht="24" hidden="1" customHeight="1">
      <c r="A1399" s="1014"/>
      <c r="B1399" s="1017"/>
      <c r="C1399" s="826"/>
      <c r="D1399" s="826"/>
      <c r="E1399" s="826"/>
      <c r="F1399" s="826"/>
      <c r="G1399" s="924"/>
      <c r="H1399" s="861"/>
      <c r="I1399" s="1360"/>
      <c r="J1399" s="1361"/>
    </row>
    <row r="1400" spans="1:10" ht="24" hidden="1" customHeight="1">
      <c r="A1400" s="1014"/>
      <c r="B1400" s="1017"/>
      <c r="C1400" s="826"/>
      <c r="D1400" s="826"/>
      <c r="E1400" s="826"/>
      <c r="F1400" s="826"/>
      <c r="G1400" s="924"/>
      <c r="H1400" s="861"/>
      <c r="I1400" s="1360"/>
      <c r="J1400" s="1361"/>
    </row>
    <row r="1401" spans="1:10" ht="24" hidden="1" customHeight="1">
      <c r="A1401" s="1014"/>
      <c r="B1401" s="1017"/>
      <c r="C1401" s="826"/>
      <c r="D1401" s="826"/>
      <c r="E1401" s="826"/>
      <c r="F1401" s="826"/>
      <c r="G1401" s="826"/>
      <c r="H1401" s="861"/>
      <c r="I1401" s="1360"/>
      <c r="J1401" s="1361"/>
    </row>
    <row r="1402" spans="1:10" ht="24" hidden="1" customHeight="1" thickBot="1">
      <c r="A1402" s="1014"/>
      <c r="B1402" s="889"/>
      <c r="C1402" s="890"/>
      <c r="D1402" s="890"/>
      <c r="E1402" s="890"/>
      <c r="F1402" s="890"/>
      <c r="G1402" s="891" t="s">
        <v>113</v>
      </c>
      <c r="H1402" s="892">
        <f>ROUND((SUM(H1394:H1401)),2)</f>
        <v>0</v>
      </c>
      <c r="I1402" s="1362"/>
      <c r="J1402" s="1363"/>
    </row>
    <row r="1403" spans="1:10" ht="24" hidden="1" customHeight="1">
      <c r="A1403" s="1014"/>
      <c r="B1403" s="1364" t="s">
        <v>102</v>
      </c>
      <c r="C1403" s="1366">
        <v>12</v>
      </c>
      <c r="D1403" s="1368" t="s">
        <v>103</v>
      </c>
      <c r="E1403" s="1368"/>
      <c r="F1403" s="1368"/>
      <c r="G1403" s="1368"/>
      <c r="H1403" s="1368"/>
      <c r="I1403" s="814" t="s">
        <v>104</v>
      </c>
      <c r="J1403" s="815" t="s">
        <v>105</v>
      </c>
    </row>
    <row r="1404" spans="1:10" ht="24" hidden="1" customHeight="1">
      <c r="A1404" s="1014"/>
      <c r="B1404" s="1365"/>
      <c r="C1404" s="1367"/>
      <c r="D1404" s="1369"/>
      <c r="E1404" s="1369"/>
      <c r="F1404" s="1369"/>
      <c r="G1404" s="1369"/>
      <c r="H1404" s="1369"/>
      <c r="I1404" s="816" t="e">
        <f>+#REF!</f>
        <v>#REF!</v>
      </c>
      <c r="J1404" s="817" t="e">
        <f>+#REF!</f>
        <v>#REF!</v>
      </c>
    </row>
    <row r="1405" spans="1:10" ht="31.9" hidden="1" customHeight="1">
      <c r="A1405" s="1014"/>
      <c r="B1405" s="818" t="s">
        <v>41</v>
      </c>
      <c r="C1405" s="1387" t="e">
        <f>VLOOKUP(B1406,'2-Presupuesto'!B:I,2,0)</f>
        <v>#N/A</v>
      </c>
      <c r="D1405" s="1387"/>
      <c r="E1405" s="1387"/>
      <c r="F1405" s="1387"/>
      <c r="G1405" s="1387"/>
      <c r="H1405" s="1387"/>
      <c r="I1405" s="1387"/>
      <c r="J1405" s="819" t="s">
        <v>106</v>
      </c>
    </row>
    <row r="1406" spans="1:10" ht="37.9" hidden="1" customHeight="1">
      <c r="A1406" s="1014"/>
      <c r="B1406" s="820" t="s">
        <v>249</v>
      </c>
      <c r="C1406" s="1387"/>
      <c r="D1406" s="1387"/>
      <c r="E1406" s="1387"/>
      <c r="F1406" s="1387"/>
      <c r="G1406" s="1387"/>
      <c r="H1406" s="1387"/>
      <c r="I1406" s="1387"/>
      <c r="J1406" s="819" t="e">
        <f>VLOOKUP(B1406,'2-Presupuesto'!B:E,3,0)</f>
        <v>#N/A</v>
      </c>
    </row>
    <row r="1407" spans="1:10" ht="24" hidden="1" customHeight="1" thickBot="1">
      <c r="A1407" s="1014"/>
      <c r="B1407" s="1354"/>
      <c r="C1407" s="1355"/>
      <c r="D1407" s="1355"/>
      <c r="E1407" s="1355"/>
      <c r="F1407" s="1355"/>
      <c r="G1407" s="1355"/>
      <c r="H1407" s="1355"/>
      <c r="I1407" s="1356" t="s">
        <v>107</v>
      </c>
      <c r="J1407" s="1357"/>
    </row>
    <row r="1408" spans="1:10" ht="24" hidden="1" customHeight="1">
      <c r="A1408" s="1014"/>
      <c r="B1408" s="885" t="s">
        <v>108</v>
      </c>
      <c r="C1408" s="886"/>
      <c r="D1408" s="887" t="s">
        <v>109</v>
      </c>
      <c r="E1408" s="887" t="s">
        <v>117</v>
      </c>
      <c r="F1408" s="887" t="s">
        <v>136</v>
      </c>
      <c r="G1408" s="887" t="s">
        <v>119</v>
      </c>
      <c r="H1408" s="888" t="s">
        <v>113</v>
      </c>
      <c r="I1408" s="1358"/>
      <c r="J1408" s="1359"/>
    </row>
    <row r="1409" spans="1:12" ht="24" hidden="1" customHeight="1">
      <c r="A1409" s="1014"/>
      <c r="B1409" s="1017"/>
      <c r="C1409" s="1017"/>
      <c r="D1409" s="826"/>
      <c r="E1409" s="826"/>
      <c r="F1409" s="826"/>
      <c r="G1409" s="992"/>
      <c r="H1409" s="984">
        <f>G1409</f>
        <v>0</v>
      </c>
      <c r="I1409" s="1360"/>
      <c r="J1409" s="1361"/>
    </row>
    <row r="1410" spans="1:12" ht="24" hidden="1" customHeight="1">
      <c r="A1410" s="1014"/>
      <c r="B1410" s="1017"/>
      <c r="C1410" s="826"/>
      <c r="D1410" s="826"/>
      <c r="E1410" s="826"/>
      <c r="F1410" s="826"/>
      <c r="G1410" s="924"/>
      <c r="H1410" s="861"/>
      <c r="I1410" s="1360"/>
      <c r="J1410" s="1361"/>
    </row>
    <row r="1411" spans="1:12" ht="24" hidden="1" customHeight="1">
      <c r="A1411" s="1014"/>
      <c r="B1411" s="1017"/>
      <c r="C1411" s="826"/>
      <c r="D1411" s="826"/>
      <c r="E1411" s="826"/>
      <c r="F1411" s="826"/>
      <c r="G1411" s="924"/>
      <c r="H1411" s="861"/>
      <c r="I1411" s="1360"/>
      <c r="J1411" s="1361"/>
      <c r="L1411"/>
    </row>
    <row r="1412" spans="1:12" ht="24" hidden="1" customHeight="1">
      <c r="A1412" s="1014"/>
      <c r="B1412" s="1017"/>
      <c r="C1412" s="826"/>
      <c r="D1412" s="826"/>
      <c r="E1412" s="826"/>
      <c r="F1412" s="826"/>
      <c r="G1412" s="924"/>
      <c r="H1412" s="861"/>
      <c r="I1412" s="1360"/>
      <c r="J1412" s="1361"/>
    </row>
    <row r="1413" spans="1:12" ht="24" hidden="1" customHeight="1">
      <c r="A1413" s="1014"/>
      <c r="B1413" s="1017"/>
      <c r="C1413" s="826"/>
      <c r="D1413" s="826"/>
      <c r="E1413" s="826"/>
      <c r="F1413" s="826"/>
      <c r="G1413" s="924"/>
      <c r="H1413" s="861"/>
      <c r="I1413" s="1360"/>
      <c r="J1413" s="1361"/>
    </row>
    <row r="1414" spans="1:12" ht="24" hidden="1" customHeight="1">
      <c r="A1414" s="1014"/>
      <c r="B1414" s="1017"/>
      <c r="C1414" s="826"/>
      <c r="D1414" s="826"/>
      <c r="E1414" s="826"/>
      <c r="F1414" s="826"/>
      <c r="G1414" s="924"/>
      <c r="H1414" s="861"/>
      <c r="I1414" s="1360"/>
      <c r="J1414" s="1361"/>
    </row>
    <row r="1415" spans="1:12" ht="24" hidden="1" customHeight="1">
      <c r="A1415" s="1014"/>
      <c r="B1415" s="1017"/>
      <c r="C1415" s="826"/>
      <c r="D1415" s="826"/>
      <c r="E1415" s="826"/>
      <c r="F1415" s="826"/>
      <c r="G1415" s="924"/>
      <c r="H1415" s="861"/>
      <c r="I1415" s="1360"/>
      <c r="J1415" s="1361"/>
    </row>
    <row r="1416" spans="1:12" ht="24" hidden="1" customHeight="1">
      <c r="A1416" s="1014"/>
      <c r="B1416" s="1017"/>
      <c r="C1416" s="826"/>
      <c r="D1416" s="826"/>
      <c r="E1416" s="826"/>
      <c r="F1416" s="826"/>
      <c r="G1416" s="826"/>
      <c r="H1416" s="861"/>
      <c r="I1416" s="1360"/>
      <c r="J1416" s="1361"/>
    </row>
    <row r="1417" spans="1:12" ht="24" hidden="1" customHeight="1" thickBot="1">
      <c r="A1417" s="1014"/>
      <c r="B1417" s="889"/>
      <c r="C1417" s="890"/>
      <c r="D1417" s="890"/>
      <c r="E1417" s="890"/>
      <c r="F1417" s="890"/>
      <c r="G1417" s="891" t="s">
        <v>113</v>
      </c>
      <c r="H1417" s="892">
        <f>+H1409</f>
        <v>0</v>
      </c>
      <c r="I1417" s="1362"/>
      <c r="J1417" s="1363"/>
    </row>
    <row r="1418" spans="1:12" ht="24" hidden="1" customHeight="1">
      <c r="A1418" s="799"/>
      <c r="B1418" s="834"/>
      <c r="C1418" s="803"/>
      <c r="D1418" s="803"/>
      <c r="E1418" s="803"/>
      <c r="F1418" s="803"/>
      <c r="G1418" s="804"/>
      <c r="H1418" s="805"/>
      <c r="I1418" s="803"/>
      <c r="J1418" s="803"/>
    </row>
    <row r="1419" spans="1:12" ht="24" hidden="1" customHeight="1">
      <c r="A1419" s="1014"/>
      <c r="B1419" s="752">
        <v>6</v>
      </c>
      <c r="C1419" s="751"/>
      <c r="D1419" s="751" t="s">
        <v>250</v>
      </c>
      <c r="E1419" s="751"/>
      <c r="F1419" s="751"/>
      <c r="G1419" s="751"/>
      <c r="H1419" s="751"/>
      <c r="I1419" s="751"/>
      <c r="J1419" s="751"/>
    </row>
    <row r="1420" spans="1:12" ht="24" hidden="1" customHeight="1">
      <c r="A1420" s="799"/>
      <c r="B1420" s="834"/>
      <c r="C1420" s="803"/>
      <c r="D1420" s="803"/>
      <c r="E1420" s="803"/>
      <c r="F1420" s="803"/>
      <c r="G1420" s="804"/>
      <c r="H1420" s="805"/>
      <c r="I1420" s="803"/>
      <c r="J1420" s="803"/>
    </row>
    <row r="1421" spans="1:12" ht="24" hidden="1" customHeight="1">
      <c r="A1421" s="1014"/>
      <c r="B1421" s="1364" t="s">
        <v>102</v>
      </c>
      <c r="C1421" s="1366">
        <v>12</v>
      </c>
      <c r="D1421" s="1368" t="s">
        <v>103</v>
      </c>
      <c r="E1421" s="1368"/>
      <c r="F1421" s="1368"/>
      <c r="G1421" s="1368"/>
      <c r="H1421" s="1368"/>
      <c r="I1421" s="814" t="s">
        <v>104</v>
      </c>
      <c r="J1421" s="815" t="s">
        <v>105</v>
      </c>
    </row>
    <row r="1422" spans="1:12" ht="24" hidden="1" customHeight="1">
      <c r="A1422" s="1014"/>
      <c r="B1422" s="1365"/>
      <c r="C1422" s="1367"/>
      <c r="D1422" s="1369"/>
      <c r="E1422" s="1369"/>
      <c r="F1422" s="1369"/>
      <c r="G1422" s="1369"/>
      <c r="H1422" s="1369"/>
      <c r="I1422" s="816" t="e">
        <f>+#REF!</f>
        <v>#REF!</v>
      </c>
      <c r="J1422" s="817" t="e">
        <f>+#REF!</f>
        <v>#REF!</v>
      </c>
    </row>
    <row r="1423" spans="1:12" ht="24" hidden="1" customHeight="1">
      <c r="A1423" s="1014"/>
      <c r="B1423" s="818" t="s">
        <v>41</v>
      </c>
      <c r="C1423" s="1353" t="e">
        <f>VLOOKUP(B1424,'2-Presupuesto'!B:I,2,0)</f>
        <v>#N/A</v>
      </c>
      <c r="D1423" s="1353"/>
      <c r="E1423" s="1353"/>
      <c r="F1423" s="1353"/>
      <c r="G1423" s="1353"/>
      <c r="H1423" s="1353"/>
      <c r="I1423" s="1353"/>
      <c r="J1423" s="819" t="s">
        <v>106</v>
      </c>
    </row>
    <row r="1424" spans="1:12" ht="49.5" hidden="1" customHeight="1">
      <c r="A1424" s="1014"/>
      <c r="B1424" s="820" t="s">
        <v>28</v>
      </c>
      <c r="C1424" s="1353"/>
      <c r="D1424" s="1353"/>
      <c r="E1424" s="1353"/>
      <c r="F1424" s="1353"/>
      <c r="G1424" s="1353"/>
      <c r="H1424" s="1353"/>
      <c r="I1424" s="1353"/>
      <c r="J1424" s="819" t="e">
        <f>VLOOKUP(B1424,'2-Presupuesto'!B:E,3,0)</f>
        <v>#N/A</v>
      </c>
    </row>
    <row r="1425" spans="1:10" ht="24" hidden="1" customHeight="1">
      <c r="A1425" s="1014"/>
      <c r="B1425" s="1372"/>
      <c r="C1425" s="1373"/>
      <c r="D1425" s="1373"/>
      <c r="E1425" s="1373"/>
      <c r="F1425" s="1373"/>
      <c r="G1425" s="1373"/>
      <c r="H1425" s="1373"/>
      <c r="I1425" s="1374" t="s">
        <v>107</v>
      </c>
      <c r="J1425" s="1375"/>
    </row>
    <row r="1426" spans="1:10" ht="24" hidden="1" customHeight="1">
      <c r="A1426" s="1014"/>
      <c r="B1426" s="821" t="s">
        <v>108</v>
      </c>
      <c r="C1426" s="822"/>
      <c r="D1426" s="823" t="s">
        <v>109</v>
      </c>
      <c r="E1426" s="823" t="s">
        <v>117</v>
      </c>
      <c r="F1426" s="823" t="s">
        <v>118</v>
      </c>
      <c r="G1426" s="823" t="s">
        <v>136</v>
      </c>
      <c r="H1426" s="824" t="s">
        <v>113</v>
      </c>
      <c r="I1426" s="1376"/>
      <c r="J1426" s="1377"/>
    </row>
    <row r="1427" spans="1:10" ht="24" hidden="1" customHeight="1">
      <c r="A1427" s="1014"/>
      <c r="B1427" s="862"/>
      <c r="C1427" s="862"/>
      <c r="D1427" s="862"/>
      <c r="E1427" s="862"/>
      <c r="F1427" s="862"/>
      <c r="G1427" s="862"/>
      <c r="H1427" s="861"/>
      <c r="I1427" s="1360"/>
      <c r="J1427" s="1378"/>
    </row>
    <row r="1428" spans="1:10" ht="24" hidden="1" customHeight="1">
      <c r="A1428" s="1014"/>
      <c r="B1428" s="862"/>
      <c r="C1428" s="862"/>
      <c r="D1428" s="862"/>
      <c r="E1428" s="862"/>
      <c r="F1428" s="862"/>
      <c r="G1428" s="862"/>
      <c r="H1428" s="861"/>
      <c r="I1428" s="1360"/>
      <c r="J1428" s="1378"/>
    </row>
    <row r="1429" spans="1:10" ht="24" hidden="1" customHeight="1">
      <c r="A1429" s="1014"/>
      <c r="B1429" s="862"/>
      <c r="C1429" s="862"/>
      <c r="D1429" s="862"/>
      <c r="E1429" s="862"/>
      <c r="F1429" s="862"/>
      <c r="G1429" s="862"/>
      <c r="H1429" s="861"/>
      <c r="I1429" s="1360"/>
      <c r="J1429" s="1378"/>
    </row>
    <row r="1430" spans="1:10" ht="24" hidden="1" customHeight="1">
      <c r="A1430" s="1014"/>
      <c r="B1430" s="972"/>
      <c r="C1430" s="862"/>
      <c r="D1430" s="862"/>
      <c r="E1430" s="862"/>
      <c r="F1430" s="826"/>
      <c r="G1430" s="862"/>
      <c r="H1430" s="861"/>
      <c r="I1430" s="1360"/>
      <c r="J1430" s="1378"/>
    </row>
    <row r="1431" spans="1:10" ht="24" hidden="1" customHeight="1">
      <c r="A1431" s="1014"/>
      <c r="B1431" s="972"/>
      <c r="C1431" s="862"/>
      <c r="D1431" s="862"/>
      <c r="E1431" s="862"/>
      <c r="F1431" s="826"/>
      <c r="G1431" s="862"/>
      <c r="H1431" s="861"/>
      <c r="I1431" s="1360"/>
      <c r="J1431" s="1378"/>
    </row>
    <row r="1432" spans="1:10" ht="24" hidden="1" customHeight="1">
      <c r="A1432" s="1014"/>
      <c r="B1432" s="972"/>
      <c r="C1432" s="862"/>
      <c r="D1432" s="862"/>
      <c r="E1432" s="862"/>
      <c r="F1432" s="826"/>
      <c r="G1432" s="862"/>
      <c r="H1432" s="861"/>
      <c r="I1432" s="1360"/>
      <c r="J1432" s="1378"/>
    </row>
    <row r="1433" spans="1:10" ht="24" hidden="1" customHeight="1">
      <c r="A1433" s="1014"/>
      <c r="B1433" s="972"/>
      <c r="C1433" s="862"/>
      <c r="D1433" s="862"/>
      <c r="E1433" s="862"/>
      <c r="F1433" s="826"/>
      <c r="G1433" s="862"/>
      <c r="H1433" s="861"/>
      <c r="I1433" s="1360"/>
      <c r="J1433" s="1378"/>
    </row>
    <row r="1434" spans="1:10" ht="24" hidden="1" customHeight="1">
      <c r="A1434" s="1014"/>
      <c r="B1434" s="972"/>
      <c r="C1434" s="862"/>
      <c r="D1434" s="862"/>
      <c r="E1434" s="862"/>
      <c r="F1434" s="826"/>
      <c r="G1434" s="862"/>
      <c r="H1434" s="861"/>
      <c r="I1434" s="1360"/>
      <c r="J1434" s="1378"/>
    </row>
    <row r="1435" spans="1:10" ht="24" hidden="1" customHeight="1">
      <c r="A1435" s="1014"/>
      <c r="B1435" s="972"/>
      <c r="C1435" s="862"/>
      <c r="D1435" s="862"/>
      <c r="E1435" s="862"/>
      <c r="F1435" s="826"/>
      <c r="G1435" s="862"/>
      <c r="H1435" s="861"/>
      <c r="I1435" s="1360"/>
      <c r="J1435" s="1378"/>
    </row>
    <row r="1436" spans="1:10" ht="24" hidden="1" customHeight="1">
      <c r="A1436" s="1014"/>
      <c r="B1436" s="828"/>
      <c r="C1436" s="829"/>
      <c r="D1436" s="829"/>
      <c r="E1436" s="829"/>
      <c r="F1436" s="829"/>
      <c r="G1436" s="830" t="s">
        <v>113</v>
      </c>
      <c r="H1436" s="831">
        <f>ROUND((SUM(H1427:H1435)),2)</f>
        <v>0</v>
      </c>
      <c r="I1436" s="1360"/>
      <c r="J1436" s="1378"/>
    </row>
    <row r="1437" spans="1:10" ht="24" hidden="1" customHeight="1">
      <c r="A1437" s="1014"/>
      <c r="B1437" s="1364" t="s">
        <v>102</v>
      </c>
      <c r="C1437" s="1366">
        <v>12</v>
      </c>
      <c r="D1437" s="1368" t="s">
        <v>103</v>
      </c>
      <c r="E1437" s="1368"/>
      <c r="F1437" s="1368"/>
      <c r="G1437" s="1368"/>
      <c r="H1437" s="1368"/>
      <c r="I1437" s="814" t="s">
        <v>104</v>
      </c>
      <c r="J1437" s="815" t="s">
        <v>105</v>
      </c>
    </row>
    <row r="1438" spans="1:10" ht="24" hidden="1" customHeight="1">
      <c r="A1438" s="1014"/>
      <c r="B1438" s="1365"/>
      <c r="C1438" s="1367"/>
      <c r="D1438" s="1369"/>
      <c r="E1438" s="1369"/>
      <c r="F1438" s="1369"/>
      <c r="G1438" s="1369"/>
      <c r="H1438" s="1369"/>
      <c r="I1438" s="816" t="e">
        <f>+#REF!</f>
        <v>#REF!</v>
      </c>
      <c r="J1438" s="817" t="e">
        <f>+#REF!</f>
        <v>#REF!</v>
      </c>
    </row>
    <row r="1439" spans="1:10" ht="24" hidden="1" customHeight="1">
      <c r="A1439" s="1014"/>
      <c r="B1439" s="818" t="s">
        <v>41</v>
      </c>
      <c r="C1439" s="1353" t="e">
        <f>VLOOKUP(B1440,'2-Presupuesto'!B:I,2,0)</f>
        <v>#N/A</v>
      </c>
      <c r="D1439" s="1353"/>
      <c r="E1439" s="1353"/>
      <c r="F1439" s="1353"/>
      <c r="G1439" s="1353"/>
      <c r="H1439" s="1353"/>
      <c r="I1439" s="1353"/>
      <c r="J1439" s="819" t="s">
        <v>106</v>
      </c>
    </row>
    <row r="1440" spans="1:10" ht="50.25" hidden="1" customHeight="1">
      <c r="A1440" s="1014"/>
      <c r="B1440" s="925" t="s">
        <v>251</v>
      </c>
      <c r="C1440" s="1438"/>
      <c r="D1440" s="1438"/>
      <c r="E1440" s="1438"/>
      <c r="F1440" s="1438"/>
      <c r="G1440" s="1438"/>
      <c r="H1440" s="1438"/>
      <c r="I1440" s="1438"/>
      <c r="J1440" s="926" t="e">
        <f>VLOOKUP(B1440,'2-Presupuesto'!B:E,3,0)</f>
        <v>#N/A</v>
      </c>
    </row>
    <row r="1441" spans="1:10" ht="24" hidden="1" customHeight="1">
      <c r="A1441" s="1014"/>
      <c r="B1441" s="1381"/>
      <c r="C1441" s="1382"/>
      <c r="D1441" s="1382"/>
      <c r="E1441" s="1382"/>
      <c r="F1441" s="1382"/>
      <c r="G1441" s="1382"/>
      <c r="H1441" s="1382"/>
      <c r="I1441" s="1383" t="s">
        <v>107</v>
      </c>
      <c r="J1441" s="1384"/>
    </row>
    <row r="1442" spans="1:10" ht="24" hidden="1" customHeight="1">
      <c r="A1442" s="1014"/>
      <c r="B1442" s="927" t="s">
        <v>108</v>
      </c>
      <c r="C1442" s="908"/>
      <c r="D1442" s="909" t="s">
        <v>109</v>
      </c>
      <c r="E1442" s="909" t="s">
        <v>117</v>
      </c>
      <c r="F1442" s="909" t="s">
        <v>118</v>
      </c>
      <c r="G1442" s="909" t="s">
        <v>136</v>
      </c>
      <c r="H1442" s="910" t="s">
        <v>113</v>
      </c>
      <c r="I1442" s="1360"/>
      <c r="J1442" s="1378"/>
    </row>
    <row r="1443" spans="1:10" ht="24" hidden="1" customHeight="1">
      <c r="A1443" s="1014"/>
      <c r="B1443" s="862"/>
      <c r="C1443" s="862"/>
      <c r="D1443" s="862"/>
      <c r="E1443" s="862"/>
      <c r="F1443" s="862"/>
      <c r="G1443" s="862"/>
      <c r="H1443" s="861"/>
      <c r="I1443" s="1360"/>
      <c r="J1443" s="1378"/>
    </row>
    <row r="1444" spans="1:10" ht="24" hidden="1" customHeight="1">
      <c r="A1444" s="1014"/>
      <c r="B1444" s="862"/>
      <c r="C1444" s="862"/>
      <c r="D1444" s="862"/>
      <c r="E1444" s="862"/>
      <c r="F1444" s="862"/>
      <c r="G1444" s="862"/>
      <c r="H1444" s="861"/>
      <c r="I1444" s="1360"/>
      <c r="J1444" s="1378"/>
    </row>
    <row r="1445" spans="1:10" ht="24" hidden="1" customHeight="1">
      <c r="A1445" s="1014"/>
      <c r="B1445" s="972"/>
      <c r="C1445" s="826"/>
      <c r="D1445" s="826"/>
      <c r="E1445" s="826"/>
      <c r="F1445" s="826"/>
      <c r="G1445" s="826"/>
      <c r="H1445" s="861"/>
      <c r="I1445" s="1360"/>
      <c r="J1445" s="1378"/>
    </row>
    <row r="1446" spans="1:10" ht="24" hidden="1" customHeight="1">
      <c r="A1446" s="1014"/>
      <c r="B1446" s="972"/>
      <c r="C1446" s="862"/>
      <c r="D1446" s="862"/>
      <c r="E1446" s="862"/>
      <c r="F1446" s="826"/>
      <c r="G1446" s="862"/>
      <c r="H1446" s="861"/>
      <c r="I1446" s="1360"/>
      <c r="J1446" s="1378"/>
    </row>
    <row r="1447" spans="1:10" ht="24" hidden="1" customHeight="1">
      <c r="A1447" s="1014"/>
      <c r="B1447" s="972"/>
      <c r="C1447" s="862"/>
      <c r="D1447" s="862"/>
      <c r="E1447" s="862"/>
      <c r="F1447" s="826"/>
      <c r="G1447" s="862"/>
      <c r="H1447" s="861"/>
      <c r="I1447" s="1360"/>
      <c r="J1447" s="1378"/>
    </row>
    <row r="1448" spans="1:10" ht="24" hidden="1" customHeight="1">
      <c r="A1448" s="1014"/>
      <c r="B1448" s="972"/>
      <c r="C1448" s="862"/>
      <c r="D1448" s="862"/>
      <c r="E1448" s="862"/>
      <c r="F1448" s="826"/>
      <c r="G1448" s="862"/>
      <c r="H1448" s="861"/>
      <c r="I1448" s="1360"/>
      <c r="J1448" s="1378"/>
    </row>
    <row r="1449" spans="1:10" ht="24" hidden="1" customHeight="1">
      <c r="A1449" s="1014"/>
      <c r="B1449" s="972"/>
      <c r="C1449" s="862"/>
      <c r="D1449" s="862"/>
      <c r="E1449" s="862"/>
      <c r="F1449" s="826"/>
      <c r="G1449" s="862"/>
      <c r="H1449" s="861"/>
      <c r="I1449" s="1360"/>
      <c r="J1449" s="1378"/>
    </row>
    <row r="1450" spans="1:10" ht="24" hidden="1" customHeight="1">
      <c r="A1450" s="1014"/>
      <c r="B1450" s="828"/>
      <c r="C1450" s="829"/>
      <c r="D1450" s="829"/>
      <c r="E1450" s="829"/>
      <c r="F1450" s="829"/>
      <c r="G1450" s="830" t="s">
        <v>113</v>
      </c>
      <c r="H1450" s="831">
        <f>SUM(H1443:H1449)</f>
        <v>0</v>
      </c>
      <c r="I1450" s="1360"/>
      <c r="J1450" s="1378"/>
    </row>
    <row r="1451" spans="1:10" ht="24" hidden="1" customHeight="1">
      <c r="A1451" s="1014"/>
      <c r="B1451" s="1364" t="s">
        <v>102</v>
      </c>
      <c r="C1451" s="1366">
        <v>12</v>
      </c>
      <c r="D1451" s="1368" t="s">
        <v>103</v>
      </c>
      <c r="E1451" s="1368"/>
      <c r="F1451" s="1368"/>
      <c r="G1451" s="1368"/>
      <c r="H1451" s="1368"/>
      <c r="I1451" s="814" t="s">
        <v>104</v>
      </c>
      <c r="J1451" s="815" t="s">
        <v>105</v>
      </c>
    </row>
    <row r="1452" spans="1:10" ht="24" hidden="1" customHeight="1">
      <c r="A1452" s="1014"/>
      <c r="B1452" s="1365"/>
      <c r="C1452" s="1367"/>
      <c r="D1452" s="1369"/>
      <c r="E1452" s="1369"/>
      <c r="F1452" s="1369"/>
      <c r="G1452" s="1369"/>
      <c r="H1452" s="1369"/>
      <c r="I1452" s="816" t="e">
        <f>+#REF!</f>
        <v>#REF!</v>
      </c>
      <c r="J1452" s="817" t="e">
        <f>+#REF!</f>
        <v>#REF!</v>
      </c>
    </row>
    <row r="1453" spans="1:10" ht="36" hidden="1" customHeight="1">
      <c r="A1453" s="1014"/>
      <c r="B1453" s="818" t="s">
        <v>41</v>
      </c>
      <c r="C1453" s="1387" t="e">
        <f>VLOOKUP(B1454,'2-Presupuesto'!B:I,2,0)</f>
        <v>#N/A</v>
      </c>
      <c r="D1453" s="1387"/>
      <c r="E1453" s="1387"/>
      <c r="F1453" s="1387"/>
      <c r="G1453" s="1387"/>
      <c r="H1453" s="1387"/>
      <c r="I1453" s="1387"/>
      <c r="J1453" s="819" t="s">
        <v>106</v>
      </c>
    </row>
    <row r="1454" spans="1:10" ht="29.25" hidden="1" customHeight="1">
      <c r="A1454" s="1014"/>
      <c r="B1454" s="820" t="s">
        <v>252</v>
      </c>
      <c r="C1454" s="1387"/>
      <c r="D1454" s="1387"/>
      <c r="E1454" s="1387"/>
      <c r="F1454" s="1387"/>
      <c r="G1454" s="1387"/>
      <c r="H1454" s="1387"/>
      <c r="I1454" s="1387"/>
      <c r="J1454" s="819" t="e">
        <f>VLOOKUP(B1454,'2-Presupuesto'!B:E,3,0)</f>
        <v>#N/A</v>
      </c>
    </row>
    <row r="1455" spans="1:10" ht="24" hidden="1" customHeight="1">
      <c r="A1455" s="1014"/>
      <c r="B1455" s="1372"/>
      <c r="C1455" s="1373"/>
      <c r="D1455" s="1373"/>
      <c r="E1455" s="1373"/>
      <c r="F1455" s="1373"/>
      <c r="G1455" s="1373"/>
      <c r="H1455" s="1373"/>
      <c r="I1455" s="1374" t="s">
        <v>107</v>
      </c>
      <c r="J1455" s="1375"/>
    </row>
    <row r="1456" spans="1:10" ht="24" hidden="1" customHeight="1">
      <c r="A1456" s="1014"/>
      <c r="B1456" s="821" t="s">
        <v>108</v>
      </c>
      <c r="C1456" s="822"/>
      <c r="D1456" s="823" t="s">
        <v>109</v>
      </c>
      <c r="E1456" s="823" t="s">
        <v>117</v>
      </c>
      <c r="F1456" s="823" t="s">
        <v>118</v>
      </c>
      <c r="G1456" s="823" t="s">
        <v>119</v>
      </c>
      <c r="H1456" s="824" t="s">
        <v>113</v>
      </c>
      <c r="I1456" s="1376"/>
      <c r="J1456" s="1377"/>
    </row>
    <row r="1457" spans="1:12" ht="24" hidden="1" customHeight="1">
      <c r="A1457" s="1014"/>
      <c r="B1457" s="862"/>
      <c r="C1457" s="862"/>
      <c r="D1457" s="862"/>
      <c r="E1457" s="862"/>
      <c r="F1457" s="862"/>
      <c r="G1457" s="862"/>
      <c r="H1457" s="861">
        <f>D1457</f>
        <v>0</v>
      </c>
      <c r="I1457" s="1360"/>
      <c r="J1457" s="1378"/>
    </row>
    <row r="1458" spans="1:12" ht="24" hidden="1" customHeight="1">
      <c r="A1458" s="1014"/>
      <c r="B1458" s="862"/>
      <c r="C1458" s="862"/>
      <c r="D1458" s="862"/>
      <c r="E1458" s="862"/>
      <c r="F1458" s="862"/>
      <c r="G1458" s="862"/>
      <c r="H1458" s="861"/>
      <c r="I1458" s="1360"/>
      <c r="J1458" s="1378"/>
    </row>
    <row r="1459" spans="1:12" ht="24" hidden="1" customHeight="1">
      <c r="A1459" s="1014"/>
      <c r="B1459" s="862"/>
      <c r="C1459" s="862"/>
      <c r="D1459" s="862"/>
      <c r="E1459" s="862"/>
      <c r="F1459" s="862"/>
      <c r="G1459" s="862"/>
      <c r="H1459" s="861"/>
      <c r="I1459" s="1360"/>
      <c r="J1459" s="1378"/>
      <c r="L1459"/>
    </row>
    <row r="1460" spans="1:12" ht="24" hidden="1" customHeight="1">
      <c r="A1460" s="1014"/>
      <c r="B1460" s="862"/>
      <c r="C1460" s="862"/>
      <c r="D1460" s="862"/>
      <c r="E1460" s="862"/>
      <c r="F1460" s="862"/>
      <c r="G1460" s="862"/>
      <c r="H1460" s="861"/>
      <c r="I1460" s="1360"/>
      <c r="J1460" s="1378"/>
    </row>
    <row r="1461" spans="1:12" ht="24" hidden="1" customHeight="1">
      <c r="A1461" s="1014"/>
      <c r="B1461" s="862"/>
      <c r="C1461" s="862"/>
      <c r="D1461" s="862"/>
      <c r="E1461" s="862"/>
      <c r="F1461" s="862"/>
      <c r="G1461" s="862"/>
      <c r="H1461" s="861"/>
      <c r="I1461" s="1360"/>
      <c r="J1461" s="1378"/>
    </row>
    <row r="1462" spans="1:12" ht="24" hidden="1" customHeight="1">
      <c r="A1462" s="1014"/>
      <c r="B1462" s="862"/>
      <c r="C1462" s="862"/>
      <c r="D1462" s="862"/>
      <c r="E1462" s="862"/>
      <c r="F1462" s="862"/>
      <c r="G1462" s="862"/>
      <c r="H1462" s="861"/>
      <c r="I1462" s="1360"/>
      <c r="J1462" s="1378"/>
    </row>
    <row r="1463" spans="1:12" ht="24" hidden="1" customHeight="1">
      <c r="A1463" s="1014"/>
      <c r="B1463" s="972"/>
      <c r="C1463" s="862"/>
      <c r="D1463" s="862"/>
      <c r="E1463" s="862"/>
      <c r="F1463" s="826"/>
      <c r="G1463" s="862"/>
      <c r="H1463" s="863"/>
      <c r="I1463" s="1360"/>
      <c r="J1463" s="1378"/>
    </row>
    <row r="1464" spans="1:12" ht="24" hidden="1" customHeight="1">
      <c r="A1464" s="1014"/>
      <c r="B1464" s="828"/>
      <c r="C1464" s="829"/>
      <c r="D1464" s="829"/>
      <c r="E1464" s="829"/>
      <c r="F1464" s="829"/>
      <c r="G1464" s="830" t="s">
        <v>113</v>
      </c>
      <c r="H1464" s="831">
        <f>SUM(H1457:H1463)</f>
        <v>0</v>
      </c>
      <c r="I1464" s="1360"/>
      <c r="J1464" s="1378"/>
    </row>
    <row r="1465" spans="1:12" ht="24" hidden="1" customHeight="1">
      <c r="A1465" s="1014"/>
      <c r="B1465" s="1364" t="s">
        <v>102</v>
      </c>
      <c r="C1465" s="1366">
        <v>12</v>
      </c>
      <c r="D1465" s="1368" t="s">
        <v>103</v>
      </c>
      <c r="E1465" s="1368"/>
      <c r="F1465" s="1368"/>
      <c r="G1465" s="1368"/>
      <c r="H1465" s="1368"/>
      <c r="I1465" s="814" t="s">
        <v>104</v>
      </c>
      <c r="J1465" s="815" t="s">
        <v>105</v>
      </c>
    </row>
    <row r="1466" spans="1:12" ht="24" hidden="1" customHeight="1">
      <c r="A1466" s="1014"/>
      <c r="B1466" s="1365"/>
      <c r="C1466" s="1367"/>
      <c r="D1466" s="1369"/>
      <c r="E1466" s="1369"/>
      <c r="F1466" s="1369"/>
      <c r="G1466" s="1369"/>
      <c r="H1466" s="1369"/>
      <c r="I1466" s="816" t="e">
        <f>+#REF!</f>
        <v>#REF!</v>
      </c>
      <c r="J1466" s="817" t="e">
        <f>+#REF!</f>
        <v>#REF!</v>
      </c>
    </row>
    <row r="1467" spans="1:12" ht="24" hidden="1" customHeight="1">
      <c r="A1467" s="1014"/>
      <c r="B1467" s="818" t="s">
        <v>41</v>
      </c>
      <c r="C1467" s="1353" t="e">
        <f>VLOOKUP(B1468,'2-Parque infantil'!B:I,2,0)</f>
        <v>#REF!</v>
      </c>
      <c r="D1467" s="1353"/>
      <c r="E1467" s="1353"/>
      <c r="F1467" s="1353"/>
      <c r="G1467" s="1353"/>
      <c r="H1467" s="1353"/>
      <c r="I1467" s="1353"/>
      <c r="J1467" s="819" t="s">
        <v>106</v>
      </c>
    </row>
    <row r="1468" spans="1:12" ht="50.25" hidden="1" customHeight="1">
      <c r="A1468" s="1014"/>
      <c r="B1468" s="838" t="s">
        <v>253</v>
      </c>
      <c r="C1468" s="1353"/>
      <c r="D1468" s="1353"/>
      <c r="E1468" s="1353"/>
      <c r="F1468" s="1353"/>
      <c r="G1468" s="1353"/>
      <c r="H1468" s="1353"/>
      <c r="I1468" s="1353"/>
      <c r="J1468" s="819" t="e">
        <f>VLOOKUP(B1468,'2-Parque infantil'!B:I,3,0)</f>
        <v>#REF!</v>
      </c>
    </row>
    <row r="1469" spans="1:12" ht="24" hidden="1" customHeight="1">
      <c r="A1469" s="1014"/>
      <c r="B1469" s="1372"/>
      <c r="C1469" s="1373"/>
      <c r="D1469" s="1373"/>
      <c r="E1469" s="1373"/>
      <c r="F1469" s="1373"/>
      <c r="G1469" s="1373"/>
      <c r="H1469" s="1373"/>
      <c r="I1469" s="1374" t="s">
        <v>107</v>
      </c>
      <c r="J1469" s="1375"/>
    </row>
    <row r="1470" spans="1:12" ht="24" hidden="1" customHeight="1">
      <c r="A1470" s="1014"/>
      <c r="B1470" s="821" t="s">
        <v>108</v>
      </c>
      <c r="C1470" s="822"/>
      <c r="D1470" s="823" t="s">
        <v>109</v>
      </c>
      <c r="E1470" s="823" t="s">
        <v>117</v>
      </c>
      <c r="F1470" s="823" t="s">
        <v>118</v>
      </c>
      <c r="G1470" s="823" t="s">
        <v>136</v>
      </c>
      <c r="H1470" s="824" t="s">
        <v>113</v>
      </c>
      <c r="I1470" s="1376"/>
      <c r="J1470" s="1377"/>
    </row>
    <row r="1471" spans="1:12" ht="24" hidden="1" customHeight="1">
      <c r="A1471" s="1014"/>
      <c r="B1471" s="826"/>
      <c r="C1471" s="826"/>
      <c r="D1471" s="826"/>
      <c r="E1471" s="826"/>
      <c r="F1471" s="826"/>
      <c r="G1471" s="826"/>
      <c r="H1471" s="832"/>
      <c r="I1471" s="1360"/>
      <c r="J1471" s="1378"/>
    </row>
    <row r="1472" spans="1:12" ht="24" hidden="1" customHeight="1">
      <c r="A1472" s="1014"/>
      <c r="B1472" s="972"/>
      <c r="C1472" s="862"/>
      <c r="D1472" s="862"/>
      <c r="E1472" s="862"/>
      <c r="F1472" s="826"/>
      <c r="G1472" s="862"/>
      <c r="H1472" s="861"/>
      <c r="I1472" s="1360"/>
      <c r="J1472" s="1378"/>
    </row>
    <row r="1473" spans="1:10" ht="24" hidden="1" customHeight="1">
      <c r="A1473" s="1014"/>
      <c r="B1473" s="972"/>
      <c r="C1473" s="862"/>
      <c r="D1473" s="862"/>
      <c r="E1473" s="862"/>
      <c r="F1473" s="826"/>
      <c r="G1473" s="862"/>
      <c r="H1473" s="861"/>
      <c r="I1473" s="1360"/>
      <c r="J1473" s="1378"/>
    </row>
    <row r="1474" spans="1:10" ht="24" hidden="1" customHeight="1">
      <c r="A1474" s="1014"/>
      <c r="B1474" s="972"/>
      <c r="C1474" s="862"/>
      <c r="D1474" s="862"/>
      <c r="E1474" s="862"/>
      <c r="F1474" s="826"/>
      <c r="G1474" s="862"/>
      <c r="H1474" s="861"/>
      <c r="I1474" s="1360"/>
      <c r="J1474" s="1378"/>
    </row>
    <row r="1475" spans="1:10" ht="24" hidden="1" customHeight="1">
      <c r="A1475" s="1014"/>
      <c r="B1475" s="828"/>
      <c r="C1475" s="829"/>
      <c r="D1475" s="829"/>
      <c r="E1475" s="829"/>
      <c r="F1475" s="829"/>
      <c r="G1475" s="830" t="s">
        <v>113</v>
      </c>
      <c r="H1475" s="831">
        <f>SUM(H1471:H1474)</f>
        <v>0</v>
      </c>
      <c r="I1475" s="1360"/>
      <c r="J1475" s="1378"/>
    </row>
    <row r="1476" spans="1:10" ht="24" hidden="1" customHeight="1">
      <c r="A1476" s="1014"/>
      <c r="B1476" s="1364" t="s">
        <v>102</v>
      </c>
      <c r="C1476" s="1366">
        <v>12</v>
      </c>
      <c r="D1476" s="1368" t="s">
        <v>103</v>
      </c>
      <c r="E1476" s="1368"/>
      <c r="F1476" s="1368"/>
      <c r="G1476" s="1368"/>
      <c r="H1476" s="1368"/>
      <c r="I1476" s="814" t="s">
        <v>104</v>
      </c>
      <c r="J1476" s="815" t="s">
        <v>105</v>
      </c>
    </row>
    <row r="1477" spans="1:10" ht="24" hidden="1" customHeight="1">
      <c r="A1477" s="1014"/>
      <c r="B1477" s="1365"/>
      <c r="C1477" s="1367"/>
      <c r="D1477" s="1369"/>
      <c r="E1477" s="1369"/>
      <c r="F1477" s="1369"/>
      <c r="G1477" s="1369"/>
      <c r="H1477" s="1369"/>
      <c r="I1477" s="816" t="e">
        <f>+#REF!</f>
        <v>#REF!</v>
      </c>
      <c r="J1477" s="817" t="e">
        <f>+#REF!</f>
        <v>#REF!</v>
      </c>
    </row>
    <row r="1478" spans="1:10" ht="40.15" hidden="1" customHeight="1">
      <c r="A1478" s="1014"/>
      <c r="B1478" s="818" t="s">
        <v>41</v>
      </c>
      <c r="C1478" s="1353" t="e">
        <f>VLOOKUP(B1479,'2-Parque infantil'!B:I,2,0)</f>
        <v>#REF!</v>
      </c>
      <c r="D1478" s="1353"/>
      <c r="E1478" s="1353"/>
      <c r="F1478" s="1353"/>
      <c r="G1478" s="1353"/>
      <c r="H1478" s="1353"/>
      <c r="I1478" s="1353"/>
      <c r="J1478" s="819" t="s">
        <v>106</v>
      </c>
    </row>
    <row r="1479" spans="1:10" ht="24" hidden="1" customHeight="1">
      <c r="A1479" s="1014"/>
      <c r="B1479" s="838" t="s">
        <v>254</v>
      </c>
      <c r="C1479" s="1353"/>
      <c r="D1479" s="1353"/>
      <c r="E1479" s="1353"/>
      <c r="F1479" s="1353"/>
      <c r="G1479" s="1353"/>
      <c r="H1479" s="1353"/>
      <c r="I1479" s="1353"/>
      <c r="J1479" s="819" t="e">
        <f>VLOOKUP(B1479,'2-Parque infantil'!B:I,3,0)</f>
        <v>#REF!</v>
      </c>
    </row>
    <row r="1480" spans="1:10" ht="24" hidden="1" customHeight="1" thickBot="1">
      <c r="A1480" s="1014"/>
      <c r="B1480" s="1372"/>
      <c r="C1480" s="1373"/>
      <c r="D1480" s="1373"/>
      <c r="E1480" s="1373"/>
      <c r="F1480" s="1373"/>
      <c r="G1480" s="1373"/>
      <c r="H1480" s="1373"/>
      <c r="I1480" s="1374" t="s">
        <v>107</v>
      </c>
      <c r="J1480" s="1375"/>
    </row>
    <row r="1481" spans="1:10" ht="24" hidden="1" customHeight="1">
      <c r="A1481" s="1014"/>
      <c r="B1481" s="821" t="s">
        <v>108</v>
      </c>
      <c r="C1481" s="822"/>
      <c r="D1481" s="823" t="s">
        <v>109</v>
      </c>
      <c r="E1481" s="823" t="s">
        <v>117</v>
      </c>
      <c r="F1481" s="823" t="s">
        <v>118</v>
      </c>
      <c r="G1481" s="823" t="s">
        <v>119</v>
      </c>
      <c r="H1481" s="824" t="s">
        <v>113</v>
      </c>
      <c r="I1481" s="1376"/>
      <c r="J1481" s="1377"/>
    </row>
    <row r="1482" spans="1:10" ht="24" hidden="1" customHeight="1">
      <c r="A1482" s="1014"/>
      <c r="B1482" s="1385"/>
      <c r="C1482" s="1386"/>
      <c r="D1482" s="928"/>
      <c r="E1482" s="928"/>
      <c r="F1482" s="928"/>
      <c r="G1482" s="1032"/>
      <c r="H1482" s="874"/>
      <c r="I1482" s="1360"/>
      <c r="J1482" s="1378"/>
    </row>
    <row r="1483" spans="1:10" ht="24" hidden="1" customHeight="1">
      <c r="A1483" s="1014"/>
      <c r="B1483" s="972"/>
      <c r="C1483" s="862"/>
      <c r="D1483" s="862"/>
      <c r="E1483" s="862"/>
      <c r="F1483" s="928"/>
      <c r="G1483" s="862"/>
      <c r="H1483" s="874"/>
      <c r="I1483" s="1360"/>
      <c r="J1483" s="1378"/>
    </row>
    <row r="1484" spans="1:10" ht="24" hidden="1" customHeight="1">
      <c r="A1484" s="1014"/>
      <c r="B1484" s="972"/>
      <c r="C1484" s="862"/>
      <c r="D1484" s="862"/>
      <c r="E1484" s="862"/>
      <c r="F1484" s="928"/>
      <c r="G1484" s="862"/>
      <c r="H1484" s="874"/>
      <c r="I1484" s="1360"/>
      <c r="J1484" s="1378"/>
    </row>
    <row r="1485" spans="1:10" ht="24" hidden="1" customHeight="1">
      <c r="A1485" s="1014"/>
      <c r="B1485" s="972"/>
      <c r="C1485" s="862"/>
      <c r="D1485" s="862"/>
      <c r="E1485" s="862"/>
      <c r="F1485" s="928"/>
      <c r="G1485" s="862"/>
      <c r="H1485" s="874"/>
      <c r="I1485" s="1360"/>
      <c r="J1485" s="1378"/>
    </row>
    <row r="1486" spans="1:10" ht="24" hidden="1" customHeight="1">
      <c r="A1486" s="1014"/>
      <c r="B1486" s="972"/>
      <c r="C1486" s="862"/>
      <c r="D1486" s="862"/>
      <c r="E1486" s="862"/>
      <c r="F1486" s="826"/>
      <c r="G1486" s="862"/>
      <c r="H1486" s="874"/>
      <c r="I1486" s="1360"/>
      <c r="J1486" s="1378"/>
    </row>
    <row r="1487" spans="1:10" ht="24" hidden="1" customHeight="1">
      <c r="A1487" s="1014"/>
      <c r="B1487" s="972"/>
      <c r="C1487" s="862"/>
      <c r="D1487" s="862"/>
      <c r="E1487" s="862"/>
      <c r="F1487" s="826"/>
      <c r="G1487" s="862"/>
      <c r="H1487" s="874"/>
      <c r="I1487" s="1360"/>
      <c r="J1487" s="1378"/>
    </row>
    <row r="1488" spans="1:10" ht="24" hidden="1" customHeight="1" thickBot="1">
      <c r="A1488" s="1014"/>
      <c r="B1488" s="828"/>
      <c r="C1488" s="829"/>
      <c r="D1488" s="829"/>
      <c r="E1488" s="829"/>
      <c r="F1488" s="829"/>
      <c r="G1488" s="830" t="s">
        <v>113</v>
      </c>
      <c r="H1488" s="831">
        <f>SUM(H1482:H1487)</f>
        <v>0</v>
      </c>
      <c r="I1488" s="1360"/>
      <c r="J1488" s="1378"/>
    </row>
    <row r="1489" spans="1:10" ht="24" hidden="1" customHeight="1">
      <c r="A1489" s="1014"/>
      <c r="B1489" s="1364" t="s">
        <v>102</v>
      </c>
      <c r="C1489" s="1366">
        <v>12</v>
      </c>
      <c r="D1489" s="1368" t="s">
        <v>103</v>
      </c>
      <c r="E1489" s="1368"/>
      <c r="F1489" s="1368"/>
      <c r="G1489" s="1368"/>
      <c r="H1489" s="1368"/>
      <c r="I1489" s="814" t="s">
        <v>104</v>
      </c>
      <c r="J1489" s="815" t="s">
        <v>105</v>
      </c>
    </row>
    <row r="1490" spans="1:10" ht="24" hidden="1" customHeight="1">
      <c r="A1490" s="1014"/>
      <c r="B1490" s="1365"/>
      <c r="C1490" s="1367"/>
      <c r="D1490" s="1369"/>
      <c r="E1490" s="1369"/>
      <c r="F1490" s="1369"/>
      <c r="G1490" s="1369"/>
      <c r="H1490" s="1369"/>
      <c r="I1490" s="816" t="e">
        <f>+#REF!</f>
        <v>#REF!</v>
      </c>
      <c r="J1490" s="817" t="e">
        <f>+#REF!</f>
        <v>#REF!</v>
      </c>
    </row>
    <row r="1491" spans="1:10" ht="42" hidden="1" customHeight="1">
      <c r="A1491" s="1014"/>
      <c r="B1491" s="818" t="s">
        <v>41</v>
      </c>
      <c r="C1491" s="1353" t="e">
        <f>VLOOKUP(B1492,'2-Parque infantil'!B:I,2,0)</f>
        <v>#REF!</v>
      </c>
      <c r="D1491" s="1353"/>
      <c r="E1491" s="1353"/>
      <c r="F1491" s="1353"/>
      <c r="G1491" s="1353"/>
      <c r="H1491" s="1353"/>
      <c r="I1491" s="1353"/>
      <c r="J1491" s="819" t="s">
        <v>106</v>
      </c>
    </row>
    <row r="1492" spans="1:10" ht="24" hidden="1" customHeight="1">
      <c r="A1492" s="1014"/>
      <c r="B1492" s="838" t="s">
        <v>255</v>
      </c>
      <c r="C1492" s="1353"/>
      <c r="D1492" s="1353"/>
      <c r="E1492" s="1353"/>
      <c r="F1492" s="1353"/>
      <c r="G1492" s="1353"/>
      <c r="H1492" s="1353"/>
      <c r="I1492" s="1353"/>
      <c r="J1492" s="819" t="e">
        <f>VLOOKUP(B1492,'2-Parque infantil'!B:I,3,0)</f>
        <v>#REF!</v>
      </c>
    </row>
    <row r="1493" spans="1:10" ht="24" hidden="1" customHeight="1" thickBot="1">
      <c r="A1493" s="1014"/>
      <c r="B1493" s="1372"/>
      <c r="C1493" s="1373"/>
      <c r="D1493" s="1373"/>
      <c r="E1493" s="1373"/>
      <c r="F1493" s="1373"/>
      <c r="G1493" s="1373"/>
      <c r="H1493" s="1373"/>
      <c r="I1493" s="1374" t="s">
        <v>107</v>
      </c>
      <c r="J1493" s="1375"/>
    </row>
    <row r="1494" spans="1:10" ht="24" hidden="1" customHeight="1">
      <c r="A1494" s="1014"/>
      <c r="B1494" s="821" t="s">
        <v>108</v>
      </c>
      <c r="C1494" s="822"/>
      <c r="D1494" s="823" t="s">
        <v>109</v>
      </c>
      <c r="E1494" s="823" t="s">
        <v>117</v>
      </c>
      <c r="F1494" s="823" t="s">
        <v>118</v>
      </c>
      <c r="G1494" s="823" t="s">
        <v>136</v>
      </c>
      <c r="H1494" s="824" t="s">
        <v>113</v>
      </c>
      <c r="I1494" s="1376"/>
      <c r="J1494" s="1377"/>
    </row>
    <row r="1495" spans="1:10" ht="24" hidden="1" customHeight="1">
      <c r="A1495" s="1014"/>
      <c r="B1495" s="1385"/>
      <c r="C1495" s="1386"/>
      <c r="D1495" s="928"/>
      <c r="E1495" s="928"/>
      <c r="G1495" s="928"/>
      <c r="H1495" s="929"/>
      <c r="I1495" s="1360"/>
      <c r="J1495" s="1378"/>
    </row>
    <row r="1496" spans="1:10" ht="24" hidden="1" customHeight="1">
      <c r="A1496" s="1014"/>
      <c r="B1496" s="1385"/>
      <c r="C1496" s="1386"/>
      <c r="D1496" s="862"/>
      <c r="E1496" s="862"/>
      <c r="F1496" s="826"/>
      <c r="G1496" s="862"/>
      <c r="H1496" s="929"/>
      <c r="I1496" s="1360"/>
      <c r="J1496" s="1378"/>
    </row>
    <row r="1497" spans="1:10" ht="24" hidden="1" customHeight="1">
      <c r="A1497" s="1014"/>
      <c r="B1497" s="972"/>
      <c r="C1497" s="862"/>
      <c r="D1497" s="862"/>
      <c r="E1497" s="862"/>
      <c r="F1497" s="826"/>
      <c r="G1497" s="862"/>
      <c r="H1497" s="874"/>
      <c r="I1497" s="1360"/>
      <c r="J1497" s="1378"/>
    </row>
    <row r="1498" spans="1:10" ht="24" hidden="1" customHeight="1">
      <c r="A1498" s="1014"/>
      <c r="B1498" s="972"/>
      <c r="C1498" s="862"/>
      <c r="D1498" s="862"/>
      <c r="E1498" s="862"/>
      <c r="F1498" s="826"/>
      <c r="G1498" s="862"/>
      <c r="H1498" s="874"/>
      <c r="I1498" s="1360"/>
      <c r="J1498" s="1378"/>
    </row>
    <row r="1499" spans="1:10" ht="24" hidden="1" customHeight="1">
      <c r="A1499" s="1014"/>
      <c r="B1499" s="972"/>
      <c r="C1499" s="862"/>
      <c r="D1499" s="862"/>
      <c r="E1499" s="862"/>
      <c r="F1499" s="826"/>
      <c r="G1499" s="862"/>
      <c r="H1499" s="874"/>
      <c r="I1499" s="1360"/>
      <c r="J1499" s="1378"/>
    </row>
    <row r="1500" spans="1:10" ht="24" hidden="1" customHeight="1">
      <c r="A1500" s="1014"/>
      <c r="B1500" s="972"/>
      <c r="C1500" s="862"/>
      <c r="D1500" s="862"/>
      <c r="E1500" s="862"/>
      <c r="F1500" s="826"/>
      <c r="G1500" s="862"/>
      <c r="H1500" s="874"/>
      <c r="I1500" s="1360"/>
      <c r="J1500" s="1378"/>
    </row>
    <row r="1501" spans="1:10" ht="24" hidden="1" customHeight="1" thickBot="1">
      <c r="A1501" s="1014"/>
      <c r="B1501" s="828"/>
      <c r="C1501" s="829"/>
      <c r="D1501" s="829"/>
      <c r="E1501" s="829"/>
      <c r="F1501" s="829"/>
      <c r="G1501" s="830" t="s">
        <v>113</v>
      </c>
      <c r="H1501" s="1068">
        <f>H1495+H1496</f>
        <v>0</v>
      </c>
      <c r="I1501" s="1360"/>
      <c r="J1501" s="1378"/>
    </row>
    <row r="1502" spans="1:10" ht="24" hidden="1" customHeight="1">
      <c r="A1502" s="1014"/>
      <c r="B1502" s="1364" t="s">
        <v>102</v>
      </c>
      <c r="C1502" s="1366">
        <v>12</v>
      </c>
      <c r="D1502" s="1368" t="s">
        <v>103</v>
      </c>
      <c r="E1502" s="1368"/>
      <c r="F1502" s="1368"/>
      <c r="G1502" s="1368"/>
      <c r="H1502" s="1368"/>
      <c r="I1502" s="814" t="s">
        <v>104</v>
      </c>
      <c r="J1502" s="815" t="s">
        <v>105</v>
      </c>
    </row>
    <row r="1503" spans="1:10" ht="24" hidden="1" customHeight="1">
      <c r="A1503" s="1014"/>
      <c r="B1503" s="1365"/>
      <c r="C1503" s="1367"/>
      <c r="D1503" s="1369"/>
      <c r="E1503" s="1369"/>
      <c r="F1503" s="1369"/>
      <c r="G1503" s="1369"/>
      <c r="H1503" s="1369"/>
      <c r="I1503" s="816" t="e">
        <f>+#REF!</f>
        <v>#REF!</v>
      </c>
      <c r="J1503" s="817" t="e">
        <f>+#REF!</f>
        <v>#REF!</v>
      </c>
    </row>
    <row r="1504" spans="1:10" ht="24" hidden="1" customHeight="1">
      <c r="A1504" s="1014"/>
      <c r="B1504" s="818" t="s">
        <v>41</v>
      </c>
      <c r="C1504" s="1353" t="e">
        <f>VLOOKUP(B1505,'2-Parque infantil'!B:I,2,0)</f>
        <v>#REF!</v>
      </c>
      <c r="D1504" s="1353"/>
      <c r="E1504" s="1353"/>
      <c r="F1504" s="1353"/>
      <c r="G1504" s="1353"/>
      <c r="H1504" s="1353"/>
      <c r="I1504" s="1353"/>
      <c r="J1504" s="819" t="s">
        <v>106</v>
      </c>
    </row>
    <row r="1505" spans="1:10" ht="24" hidden="1" customHeight="1">
      <c r="A1505" s="1014"/>
      <c r="B1505" s="838" t="s">
        <v>256</v>
      </c>
      <c r="C1505" s="1353"/>
      <c r="D1505" s="1353"/>
      <c r="E1505" s="1353"/>
      <c r="F1505" s="1353"/>
      <c r="G1505" s="1353"/>
      <c r="H1505" s="1353"/>
      <c r="I1505" s="1353"/>
      <c r="J1505" s="819" t="e">
        <f>VLOOKUP(B1505,'2-Parque infantil'!B:I,3,0)</f>
        <v>#REF!</v>
      </c>
    </row>
    <row r="1506" spans="1:10" ht="24" hidden="1" customHeight="1" thickBot="1">
      <c r="A1506" s="1014"/>
      <c r="B1506" s="1372"/>
      <c r="C1506" s="1373"/>
      <c r="D1506" s="1373"/>
      <c r="E1506" s="1373"/>
      <c r="F1506" s="1373"/>
      <c r="G1506" s="1373"/>
      <c r="H1506" s="1373"/>
      <c r="I1506" s="1374" t="s">
        <v>107</v>
      </c>
      <c r="J1506" s="1375"/>
    </row>
    <row r="1507" spans="1:10" ht="24" hidden="1" customHeight="1">
      <c r="A1507" s="1014"/>
      <c r="B1507" s="821" t="s">
        <v>108</v>
      </c>
      <c r="C1507" s="822"/>
      <c r="D1507" s="823" t="s">
        <v>109</v>
      </c>
      <c r="E1507" s="823" t="s">
        <v>117</v>
      </c>
      <c r="F1507" s="823" t="s">
        <v>118</v>
      </c>
      <c r="G1507" s="823" t="s">
        <v>119</v>
      </c>
      <c r="H1507" s="824" t="s">
        <v>113</v>
      </c>
      <c r="I1507" s="1376"/>
      <c r="J1507" s="1377"/>
    </row>
    <row r="1508" spans="1:10" ht="24" hidden="1" customHeight="1">
      <c r="A1508" s="1014"/>
      <c r="B1508" s="1385" t="s">
        <v>257</v>
      </c>
      <c r="C1508" s="1386"/>
      <c r="D1508" s="928"/>
      <c r="E1508" s="928"/>
      <c r="F1508" s="928"/>
      <c r="G1508" s="1032"/>
      <c r="H1508" s="874">
        <f>+G1508</f>
        <v>0</v>
      </c>
      <c r="I1508" s="1360"/>
      <c r="J1508" s="1378"/>
    </row>
    <row r="1509" spans="1:10" ht="24" hidden="1" customHeight="1">
      <c r="A1509" s="1014"/>
      <c r="B1509" s="972"/>
      <c r="C1509" s="862"/>
      <c r="D1509" s="862"/>
      <c r="E1509" s="862"/>
      <c r="F1509" s="928"/>
      <c r="G1509" s="862"/>
      <c r="H1509" s="874"/>
      <c r="I1509" s="1360"/>
      <c r="J1509" s="1378"/>
    </row>
    <row r="1510" spans="1:10" ht="24" hidden="1" customHeight="1">
      <c r="A1510" s="1014"/>
      <c r="B1510" s="972"/>
      <c r="C1510" s="862"/>
      <c r="D1510" s="862"/>
      <c r="E1510" s="862"/>
      <c r="F1510" s="928"/>
      <c r="G1510" s="862"/>
      <c r="H1510" s="874"/>
      <c r="I1510" s="1360"/>
      <c r="J1510" s="1378"/>
    </row>
    <row r="1511" spans="1:10" ht="24" hidden="1" customHeight="1">
      <c r="A1511" s="1014"/>
      <c r="B1511" s="972"/>
      <c r="C1511" s="862"/>
      <c r="D1511" s="862"/>
      <c r="E1511" s="862"/>
      <c r="F1511" s="928"/>
      <c r="G1511" s="862"/>
      <c r="H1511" s="874"/>
      <c r="I1511" s="1360"/>
      <c r="J1511" s="1378"/>
    </row>
    <row r="1512" spans="1:10" ht="24" hidden="1" customHeight="1">
      <c r="A1512" s="1014"/>
      <c r="B1512" s="972"/>
      <c r="C1512" s="862"/>
      <c r="D1512" s="862"/>
      <c r="E1512" s="862"/>
      <c r="F1512" s="826"/>
      <c r="G1512" s="862"/>
      <c r="H1512" s="874"/>
      <c r="I1512" s="1360"/>
      <c r="J1512" s="1378"/>
    </row>
    <row r="1513" spans="1:10" ht="24" hidden="1" customHeight="1">
      <c r="A1513" s="1014"/>
      <c r="B1513" s="972"/>
      <c r="C1513" s="862"/>
      <c r="D1513" s="862"/>
      <c r="E1513" s="862"/>
      <c r="F1513" s="826"/>
      <c r="G1513" s="862"/>
      <c r="H1513" s="874"/>
      <c r="I1513" s="1360"/>
      <c r="J1513" s="1378"/>
    </row>
    <row r="1514" spans="1:10" ht="24" hidden="1" customHeight="1" thickBot="1">
      <c r="A1514" s="1014"/>
      <c r="B1514" s="828"/>
      <c r="C1514" s="829"/>
      <c r="D1514" s="829"/>
      <c r="E1514" s="829"/>
      <c r="F1514" s="829"/>
      <c r="G1514" s="830" t="s">
        <v>113</v>
      </c>
      <c r="H1514" s="831">
        <f>SUM(H1508:H1513)</f>
        <v>0</v>
      </c>
      <c r="I1514" s="1360"/>
      <c r="J1514" s="1378"/>
    </row>
    <row r="1515" spans="1:10" ht="24" hidden="1" customHeight="1">
      <c r="A1515" s="1014"/>
      <c r="B1515" s="1364" t="s">
        <v>102</v>
      </c>
      <c r="C1515" s="1366">
        <v>12</v>
      </c>
      <c r="D1515" s="1368" t="s">
        <v>103</v>
      </c>
      <c r="E1515" s="1368"/>
      <c r="F1515" s="1368"/>
      <c r="G1515" s="1368"/>
      <c r="H1515" s="1368"/>
      <c r="I1515" s="814" t="s">
        <v>104</v>
      </c>
      <c r="J1515" s="815" t="s">
        <v>105</v>
      </c>
    </row>
    <row r="1516" spans="1:10" ht="24" hidden="1" customHeight="1">
      <c r="A1516" s="1014"/>
      <c r="B1516" s="1365"/>
      <c r="C1516" s="1367"/>
      <c r="D1516" s="1369"/>
      <c r="E1516" s="1369"/>
      <c r="F1516" s="1369"/>
      <c r="G1516" s="1369"/>
      <c r="H1516" s="1369"/>
      <c r="I1516" s="816" t="e">
        <f>+#REF!</f>
        <v>#REF!</v>
      </c>
      <c r="J1516" s="817" t="e">
        <f>+#REF!</f>
        <v>#REF!</v>
      </c>
    </row>
    <row r="1517" spans="1:10" ht="24" hidden="1" customHeight="1">
      <c r="A1517" s="1014"/>
      <c r="B1517" s="818" t="s">
        <v>41</v>
      </c>
      <c r="C1517" s="1353" t="e">
        <f>VLOOKUP(B1518,'2-Parque infantil'!B:I,2,0)</f>
        <v>#REF!</v>
      </c>
      <c r="D1517" s="1353"/>
      <c r="E1517" s="1353"/>
      <c r="F1517" s="1353"/>
      <c r="G1517" s="1353"/>
      <c r="H1517" s="1353"/>
      <c r="I1517" s="1353"/>
      <c r="J1517" s="819" t="s">
        <v>106</v>
      </c>
    </row>
    <row r="1518" spans="1:10" ht="24" hidden="1" customHeight="1">
      <c r="A1518" s="1014"/>
      <c r="B1518" s="838" t="s">
        <v>258</v>
      </c>
      <c r="C1518" s="1353"/>
      <c r="D1518" s="1353"/>
      <c r="E1518" s="1353"/>
      <c r="F1518" s="1353"/>
      <c r="G1518" s="1353"/>
      <c r="H1518" s="1353"/>
      <c r="I1518" s="1353"/>
      <c r="J1518" s="819" t="e">
        <f>VLOOKUP(B1518,'2-Parque infantil'!B:I,3,0)</f>
        <v>#REF!</v>
      </c>
    </row>
    <row r="1519" spans="1:10" ht="24" hidden="1" customHeight="1" thickBot="1">
      <c r="A1519" s="1014"/>
      <c r="B1519" s="1372"/>
      <c r="C1519" s="1373"/>
      <c r="D1519" s="1373"/>
      <c r="E1519" s="1373"/>
      <c r="F1519" s="1373"/>
      <c r="G1519" s="1373"/>
      <c r="H1519" s="1373"/>
      <c r="I1519" s="1374" t="s">
        <v>107</v>
      </c>
      <c r="J1519" s="1375"/>
    </row>
    <row r="1520" spans="1:10" ht="24" hidden="1" customHeight="1">
      <c r="A1520" s="1014"/>
      <c r="B1520" s="821" t="s">
        <v>108</v>
      </c>
      <c r="C1520" s="822"/>
      <c r="D1520" s="823" t="s">
        <v>109</v>
      </c>
      <c r="E1520" s="823" t="s">
        <v>117</v>
      </c>
      <c r="F1520" s="823" t="s">
        <v>118</v>
      </c>
      <c r="G1520" s="823" t="s">
        <v>136</v>
      </c>
      <c r="H1520" s="824" t="s">
        <v>113</v>
      </c>
      <c r="I1520" s="1376"/>
      <c r="J1520" s="1377"/>
    </row>
    <row r="1521" spans="1:10" ht="24" hidden="1" customHeight="1">
      <c r="A1521" s="1014"/>
      <c r="B1521" s="1385"/>
      <c r="C1521" s="1386"/>
      <c r="D1521" s="928"/>
      <c r="E1521" s="928"/>
      <c r="F1521" s="928"/>
      <c r="G1521" s="928"/>
      <c r="H1521" s="929"/>
      <c r="I1521" s="1360"/>
      <c r="J1521" s="1378"/>
    </row>
    <row r="1522" spans="1:10" ht="24" hidden="1" customHeight="1">
      <c r="A1522" s="1014"/>
      <c r="B1522" s="972"/>
      <c r="C1522" s="862"/>
      <c r="D1522" s="862"/>
      <c r="E1522" s="862"/>
      <c r="F1522" s="826"/>
      <c r="G1522" s="862"/>
      <c r="H1522" s="874"/>
      <c r="I1522" s="1360"/>
      <c r="J1522" s="1378"/>
    </row>
    <row r="1523" spans="1:10" ht="24" hidden="1" customHeight="1">
      <c r="A1523" s="1014"/>
      <c r="B1523" s="972"/>
      <c r="C1523" s="862"/>
      <c r="D1523" s="862"/>
      <c r="E1523" s="862"/>
      <c r="F1523" s="826"/>
      <c r="G1523" s="862"/>
      <c r="H1523" s="874"/>
      <c r="I1523" s="1360"/>
      <c r="J1523" s="1378"/>
    </row>
    <row r="1524" spans="1:10" ht="24" hidden="1" customHeight="1">
      <c r="A1524" s="1014"/>
      <c r="B1524" s="972"/>
      <c r="C1524" s="862"/>
      <c r="D1524" s="862"/>
      <c r="E1524" s="862"/>
      <c r="F1524" s="826"/>
      <c r="G1524" s="862"/>
      <c r="H1524" s="874"/>
      <c r="I1524" s="1360"/>
      <c r="J1524" s="1378"/>
    </row>
    <row r="1525" spans="1:10" ht="24" hidden="1" customHeight="1">
      <c r="A1525" s="1014"/>
      <c r="B1525" s="972"/>
      <c r="C1525" s="862"/>
      <c r="D1525" s="862"/>
      <c r="E1525" s="862"/>
      <c r="F1525" s="826"/>
      <c r="G1525" s="862"/>
      <c r="H1525" s="874"/>
      <c r="I1525" s="1360"/>
      <c r="J1525" s="1378"/>
    </row>
    <row r="1526" spans="1:10" ht="24" hidden="1" customHeight="1">
      <c r="A1526" s="1014"/>
      <c r="B1526" s="972"/>
      <c r="C1526" s="862"/>
      <c r="D1526" s="862"/>
      <c r="E1526" s="862"/>
      <c r="F1526" s="826"/>
      <c r="G1526" s="862"/>
      <c r="H1526" s="874"/>
      <c r="I1526" s="1360"/>
      <c r="J1526" s="1378"/>
    </row>
    <row r="1527" spans="1:10" ht="24" hidden="1" customHeight="1">
      <c r="A1527" s="1014"/>
      <c r="B1527" s="828"/>
      <c r="C1527" s="829"/>
      <c r="D1527" s="829"/>
      <c r="E1527" s="829"/>
      <c r="F1527" s="829"/>
      <c r="G1527" s="830" t="s">
        <v>113</v>
      </c>
      <c r="H1527" s="831">
        <f>SUM(H1521:H1526)</f>
        <v>0</v>
      </c>
      <c r="I1527" s="1360"/>
      <c r="J1527" s="1378"/>
    </row>
    <row r="1528" spans="1:10" ht="24" hidden="1" customHeight="1">
      <c r="A1528" s="1014"/>
      <c r="B1528" s="1364" t="s">
        <v>102</v>
      </c>
      <c r="C1528" s="1366">
        <v>12</v>
      </c>
      <c r="D1528" s="1368" t="s">
        <v>103</v>
      </c>
      <c r="E1528" s="1368"/>
      <c r="F1528" s="1368"/>
      <c r="G1528" s="1368"/>
      <c r="H1528" s="1368"/>
      <c r="I1528" s="814" t="s">
        <v>104</v>
      </c>
      <c r="J1528" s="815" t="s">
        <v>105</v>
      </c>
    </row>
    <row r="1529" spans="1:10" ht="24" hidden="1" customHeight="1">
      <c r="A1529" s="1014"/>
      <c r="B1529" s="1365"/>
      <c r="C1529" s="1367"/>
      <c r="D1529" s="1369"/>
      <c r="E1529" s="1369"/>
      <c r="F1529" s="1369"/>
      <c r="G1529" s="1369"/>
      <c r="H1529" s="1369"/>
      <c r="I1529" s="816" t="e">
        <f>+#REF!</f>
        <v>#REF!</v>
      </c>
      <c r="J1529" s="817" t="e">
        <f>+#REF!</f>
        <v>#REF!</v>
      </c>
    </row>
    <row r="1530" spans="1:10" ht="49.5" hidden="1" customHeight="1">
      <c r="A1530" s="1014"/>
      <c r="B1530" s="818" t="s">
        <v>41</v>
      </c>
      <c r="C1530" s="1353" t="e">
        <f>VLOOKUP(B1531,'2-Parque infantil'!B:I,2,0)</f>
        <v>#REF!</v>
      </c>
      <c r="D1530" s="1353"/>
      <c r="E1530" s="1353"/>
      <c r="F1530" s="1353"/>
      <c r="G1530" s="1353"/>
      <c r="H1530" s="1353"/>
      <c r="I1530" s="1353"/>
      <c r="J1530" s="819" t="s">
        <v>106</v>
      </c>
    </row>
    <row r="1531" spans="1:10" ht="63" hidden="1" customHeight="1">
      <c r="A1531" s="1014"/>
      <c r="B1531" s="838" t="s">
        <v>259</v>
      </c>
      <c r="C1531" s="1353"/>
      <c r="D1531" s="1353"/>
      <c r="E1531" s="1353"/>
      <c r="F1531" s="1353"/>
      <c r="G1531" s="1353"/>
      <c r="H1531" s="1353"/>
      <c r="I1531" s="1353"/>
      <c r="J1531" s="819" t="e">
        <f>VLOOKUP(B1531,'2-Parque infantil'!B:I,3,0)</f>
        <v>#REF!</v>
      </c>
    </row>
    <row r="1532" spans="1:10" ht="24" hidden="1" customHeight="1">
      <c r="A1532" s="1014"/>
      <c r="B1532" s="1372"/>
      <c r="C1532" s="1373"/>
      <c r="D1532" s="1373"/>
      <c r="E1532" s="1373"/>
      <c r="F1532" s="1373"/>
      <c r="G1532" s="1373"/>
      <c r="H1532" s="1373"/>
      <c r="I1532" s="1374" t="s">
        <v>107</v>
      </c>
      <c r="J1532" s="1375"/>
    </row>
    <row r="1533" spans="1:10" ht="24" hidden="1" customHeight="1">
      <c r="A1533" s="1014"/>
      <c r="B1533" s="821" t="s">
        <v>108</v>
      </c>
      <c r="C1533" s="822"/>
      <c r="D1533" s="823" t="s">
        <v>109</v>
      </c>
      <c r="E1533" s="823" t="s">
        <v>117</v>
      </c>
      <c r="F1533" s="823" t="s">
        <v>118</v>
      </c>
      <c r="G1533" s="823" t="s">
        <v>119</v>
      </c>
      <c r="H1533" s="824" t="s">
        <v>113</v>
      </c>
      <c r="I1533" s="1376"/>
      <c r="J1533" s="1377"/>
    </row>
    <row r="1534" spans="1:10" ht="24" hidden="1" customHeight="1">
      <c r="A1534" s="1014"/>
      <c r="B1534" s="1385"/>
      <c r="C1534" s="1386"/>
      <c r="D1534" s="928"/>
      <c r="E1534" s="928"/>
      <c r="F1534" s="928"/>
      <c r="G1534" s="928"/>
      <c r="H1534" s="929"/>
      <c r="I1534" s="1360"/>
      <c r="J1534" s="1378"/>
    </row>
    <row r="1535" spans="1:10" ht="24" hidden="1" customHeight="1">
      <c r="A1535" s="1014"/>
      <c r="B1535" s="972"/>
      <c r="C1535" s="862"/>
      <c r="D1535" s="862"/>
      <c r="E1535" s="862"/>
      <c r="F1535" s="826"/>
      <c r="G1535" s="862"/>
      <c r="H1535" s="874"/>
      <c r="I1535" s="1360"/>
      <c r="J1535" s="1378"/>
    </row>
    <row r="1536" spans="1:10" ht="24" hidden="1" customHeight="1">
      <c r="A1536" s="1014"/>
      <c r="B1536" s="972"/>
      <c r="C1536" s="862"/>
      <c r="D1536" s="862"/>
      <c r="E1536" s="862"/>
      <c r="F1536" s="826"/>
      <c r="G1536" s="862"/>
      <c r="H1536" s="874"/>
      <c r="I1536" s="1360"/>
      <c r="J1536" s="1378"/>
    </row>
    <row r="1537" spans="1:10" ht="24" hidden="1" customHeight="1">
      <c r="A1537" s="1014"/>
      <c r="B1537" s="972"/>
      <c r="C1537" s="862"/>
      <c r="D1537" s="862"/>
      <c r="E1537" s="862"/>
      <c r="F1537" s="826"/>
      <c r="G1537" s="862"/>
      <c r="H1537" s="874"/>
      <c r="I1537" s="1360"/>
      <c r="J1537" s="1378"/>
    </row>
    <row r="1538" spans="1:10" ht="24" hidden="1" customHeight="1">
      <c r="A1538" s="1014"/>
      <c r="B1538" s="972"/>
      <c r="C1538" s="862"/>
      <c r="D1538" s="862"/>
      <c r="E1538" s="862"/>
      <c r="F1538" s="826"/>
      <c r="G1538" s="862"/>
      <c r="H1538" s="874"/>
      <c r="I1538" s="1360"/>
      <c r="J1538" s="1378"/>
    </row>
    <row r="1539" spans="1:10" ht="24" hidden="1" customHeight="1">
      <c r="A1539" s="1014"/>
      <c r="B1539" s="972"/>
      <c r="C1539" s="862"/>
      <c r="D1539" s="862"/>
      <c r="E1539" s="862"/>
      <c r="F1539" s="826"/>
      <c r="G1539" s="862"/>
      <c r="H1539" s="874"/>
      <c r="I1539" s="1360"/>
      <c r="J1539" s="1378"/>
    </row>
    <row r="1540" spans="1:10" ht="24" hidden="1" customHeight="1" thickBot="1">
      <c r="A1540" s="1014"/>
      <c r="B1540" s="828"/>
      <c r="C1540" s="829"/>
      <c r="D1540" s="829"/>
      <c r="E1540" s="829"/>
      <c r="F1540" s="829"/>
      <c r="G1540" s="830" t="s">
        <v>113</v>
      </c>
      <c r="H1540" s="831">
        <f>SUM(H1534:H1539)</f>
        <v>0</v>
      </c>
      <c r="I1540" s="1360"/>
      <c r="J1540" s="1378"/>
    </row>
    <row r="1541" spans="1:10" ht="24" hidden="1" customHeight="1">
      <c r="A1541" s="1014"/>
      <c r="B1541" s="1364" t="s">
        <v>102</v>
      </c>
      <c r="C1541" s="1366">
        <v>12</v>
      </c>
      <c r="D1541" s="1368" t="s">
        <v>103</v>
      </c>
      <c r="E1541" s="1368"/>
      <c r="F1541" s="1368"/>
      <c r="G1541" s="1368"/>
      <c r="H1541" s="1368"/>
      <c r="I1541" s="814" t="s">
        <v>104</v>
      </c>
      <c r="J1541" s="815" t="s">
        <v>105</v>
      </c>
    </row>
    <row r="1542" spans="1:10" ht="24" hidden="1" customHeight="1">
      <c r="A1542" s="1014"/>
      <c r="B1542" s="1365"/>
      <c r="C1542" s="1367"/>
      <c r="D1542" s="1369"/>
      <c r="E1542" s="1369"/>
      <c r="F1542" s="1369"/>
      <c r="G1542" s="1369"/>
      <c r="H1542" s="1369"/>
      <c r="I1542" s="816" t="e">
        <f>+#REF!</f>
        <v>#REF!</v>
      </c>
      <c r="J1542" s="817" t="e">
        <f>+#REF!</f>
        <v>#REF!</v>
      </c>
    </row>
    <row r="1543" spans="1:10" ht="49.5" hidden="1" customHeight="1">
      <c r="A1543" s="1014"/>
      <c r="B1543" s="818" t="s">
        <v>41</v>
      </c>
      <c r="C1543" s="1353" t="e">
        <f>VLOOKUP(B1544,'2-Parque infantil'!B:I,2,0)</f>
        <v>#REF!</v>
      </c>
      <c r="D1543" s="1353"/>
      <c r="E1543" s="1353"/>
      <c r="F1543" s="1353"/>
      <c r="G1543" s="1353"/>
      <c r="H1543" s="1353"/>
      <c r="I1543" s="1353"/>
      <c r="J1543" s="819" t="s">
        <v>106</v>
      </c>
    </row>
    <row r="1544" spans="1:10" ht="63" hidden="1" customHeight="1">
      <c r="A1544" s="1014"/>
      <c r="B1544" s="838" t="s">
        <v>260</v>
      </c>
      <c r="C1544" s="1353"/>
      <c r="D1544" s="1353"/>
      <c r="E1544" s="1353"/>
      <c r="F1544" s="1353"/>
      <c r="G1544" s="1353"/>
      <c r="H1544" s="1353"/>
      <c r="I1544" s="1353"/>
      <c r="J1544" s="819" t="e">
        <f>VLOOKUP(B1544,'2-Parque infantil'!B:I,3,0)</f>
        <v>#REF!</v>
      </c>
    </row>
    <row r="1545" spans="1:10" ht="24" hidden="1" customHeight="1" thickBot="1">
      <c r="A1545" s="1014"/>
      <c r="B1545" s="1372"/>
      <c r="C1545" s="1373"/>
      <c r="D1545" s="1373"/>
      <c r="E1545" s="1373"/>
      <c r="F1545" s="1373"/>
      <c r="G1545" s="1373"/>
      <c r="H1545" s="1373"/>
      <c r="I1545" s="1374" t="s">
        <v>107</v>
      </c>
      <c r="J1545" s="1375"/>
    </row>
    <row r="1546" spans="1:10" ht="24" hidden="1" customHeight="1">
      <c r="A1546" s="1014"/>
      <c r="B1546" s="821" t="s">
        <v>108</v>
      </c>
      <c r="C1546" s="822"/>
      <c r="D1546" s="823" t="s">
        <v>109</v>
      </c>
      <c r="E1546" s="823" t="s">
        <v>117</v>
      </c>
      <c r="F1546" s="823" t="s">
        <v>118</v>
      </c>
      <c r="G1546" s="823" t="s">
        <v>136</v>
      </c>
      <c r="H1546" s="824" t="s">
        <v>113</v>
      </c>
      <c r="I1546" s="1376"/>
      <c r="J1546" s="1377"/>
    </row>
    <row r="1547" spans="1:10" ht="24" hidden="1" customHeight="1">
      <c r="A1547" s="1014"/>
      <c r="B1547" s="1385" t="s">
        <v>261</v>
      </c>
      <c r="C1547" s="1386"/>
      <c r="D1547" s="928"/>
      <c r="E1547" s="928"/>
      <c r="F1547" s="928"/>
      <c r="G1547" s="928"/>
      <c r="H1547" s="929"/>
      <c r="I1547" s="1360"/>
      <c r="J1547" s="1378"/>
    </row>
    <row r="1548" spans="1:10" ht="24" hidden="1" customHeight="1">
      <c r="A1548" s="1014"/>
      <c r="B1548" s="972"/>
      <c r="C1548" s="862"/>
      <c r="D1548" s="862"/>
      <c r="E1548" s="862"/>
      <c r="F1548" s="826"/>
      <c r="G1548" s="862"/>
      <c r="H1548" s="874"/>
      <c r="I1548" s="1360"/>
      <c r="J1548" s="1378"/>
    </row>
    <row r="1549" spans="1:10" ht="24" hidden="1" customHeight="1">
      <c r="A1549" s="1014"/>
      <c r="B1549" s="972"/>
      <c r="C1549" s="862"/>
      <c r="D1549" s="862"/>
      <c r="E1549" s="862"/>
      <c r="F1549" s="826"/>
      <c r="G1549" s="862"/>
      <c r="H1549" s="874"/>
      <c r="I1549" s="1360"/>
      <c r="J1549" s="1378"/>
    </row>
    <row r="1550" spans="1:10" ht="24" hidden="1" customHeight="1">
      <c r="A1550" s="1014"/>
      <c r="B1550" s="972"/>
      <c r="C1550" s="862"/>
      <c r="D1550" s="862"/>
      <c r="E1550" s="862"/>
      <c r="F1550" s="826"/>
      <c r="G1550" s="862"/>
      <c r="H1550" s="874"/>
      <c r="I1550" s="1360"/>
      <c r="J1550" s="1378"/>
    </row>
    <row r="1551" spans="1:10" ht="24" hidden="1" customHeight="1">
      <c r="A1551" s="1014"/>
      <c r="B1551" s="972"/>
      <c r="C1551" s="862"/>
      <c r="D1551" s="862"/>
      <c r="E1551" s="862"/>
      <c r="F1551" s="826"/>
      <c r="G1551" s="862"/>
      <c r="H1551" s="874"/>
      <c r="I1551" s="1360"/>
      <c r="J1551" s="1378"/>
    </row>
    <row r="1552" spans="1:10" ht="24" hidden="1" customHeight="1">
      <c r="A1552" s="1014"/>
      <c r="B1552" s="972"/>
      <c r="C1552" s="862"/>
      <c r="D1552" s="862"/>
      <c r="E1552" s="862"/>
      <c r="F1552" s="826"/>
      <c r="G1552" s="862"/>
      <c r="H1552" s="874"/>
      <c r="I1552" s="1360"/>
      <c r="J1552" s="1378"/>
    </row>
    <row r="1553" spans="1:10" ht="24" hidden="1" customHeight="1" thickBot="1">
      <c r="A1553" s="1014"/>
      <c r="B1553" s="828"/>
      <c r="C1553" s="829"/>
      <c r="D1553" s="829"/>
      <c r="E1553" s="829"/>
      <c r="F1553" s="829"/>
      <c r="G1553" s="830" t="s">
        <v>113</v>
      </c>
      <c r="H1553" s="831">
        <f>SUM(H1547:H1552)</f>
        <v>0</v>
      </c>
      <c r="I1553" s="1360"/>
      <c r="J1553" s="1378"/>
    </row>
    <row r="1554" spans="1:10" ht="24" hidden="1" customHeight="1">
      <c r="A1554" s="1014"/>
      <c r="B1554" s="1364" t="s">
        <v>102</v>
      </c>
      <c r="C1554" s="1366">
        <v>12</v>
      </c>
      <c r="D1554" s="1368" t="s">
        <v>103</v>
      </c>
      <c r="E1554" s="1368"/>
      <c r="F1554" s="1368"/>
      <c r="G1554" s="1368"/>
      <c r="H1554" s="1368"/>
      <c r="I1554" s="814" t="s">
        <v>104</v>
      </c>
      <c r="J1554" s="815" t="s">
        <v>105</v>
      </c>
    </row>
    <row r="1555" spans="1:10" ht="24" hidden="1" customHeight="1">
      <c r="A1555" s="1014"/>
      <c r="B1555" s="1365"/>
      <c r="C1555" s="1367"/>
      <c r="D1555" s="1369"/>
      <c r="E1555" s="1369"/>
      <c r="F1555" s="1369"/>
      <c r="G1555" s="1369"/>
      <c r="H1555" s="1369"/>
      <c r="I1555" s="816" t="e">
        <f>+#REF!</f>
        <v>#REF!</v>
      </c>
      <c r="J1555" s="817" t="e">
        <f>+#REF!</f>
        <v>#REF!</v>
      </c>
    </row>
    <row r="1556" spans="1:10" ht="24" hidden="1" customHeight="1">
      <c r="A1556" s="1014"/>
      <c r="B1556" s="818" t="s">
        <v>41</v>
      </c>
      <c r="C1556" s="1353" t="e">
        <f>VLOOKUP(B1557,'2-Parque infantil'!B:I,2,0)</f>
        <v>#REF!</v>
      </c>
      <c r="D1556" s="1353"/>
      <c r="E1556" s="1353"/>
      <c r="F1556" s="1353"/>
      <c r="G1556" s="1353"/>
      <c r="H1556" s="1353"/>
      <c r="I1556" s="1353"/>
      <c r="J1556" s="819" t="s">
        <v>106</v>
      </c>
    </row>
    <row r="1557" spans="1:10" ht="50.25" hidden="1" customHeight="1">
      <c r="A1557" s="1014"/>
      <c r="B1557" s="789" t="s">
        <v>262</v>
      </c>
      <c r="C1557" s="1353"/>
      <c r="D1557" s="1353"/>
      <c r="E1557" s="1353"/>
      <c r="F1557" s="1353"/>
      <c r="G1557" s="1353"/>
      <c r="H1557" s="1353"/>
      <c r="I1557" s="1353"/>
      <c r="J1557" s="819" t="e">
        <f>VLOOKUP(B1557,'2-Parque infantil'!B:I,3,0)</f>
        <v>#REF!</v>
      </c>
    </row>
    <row r="1558" spans="1:10" ht="24" hidden="1" customHeight="1">
      <c r="A1558" s="1014"/>
      <c r="B1558" s="1381"/>
      <c r="C1558" s="1382"/>
      <c r="D1558" s="1382"/>
      <c r="E1558" s="1382"/>
      <c r="F1558" s="1382"/>
      <c r="G1558" s="1382"/>
      <c r="H1558" s="1382"/>
      <c r="I1558" s="1383" t="s">
        <v>107</v>
      </c>
      <c r="J1558" s="1384"/>
    </row>
    <row r="1559" spans="1:10" ht="24" hidden="1" customHeight="1">
      <c r="A1559" s="1014"/>
      <c r="B1559" s="927" t="s">
        <v>108</v>
      </c>
      <c r="C1559" s="908"/>
      <c r="D1559" s="909" t="s">
        <v>109</v>
      </c>
      <c r="E1559" s="909" t="s">
        <v>117</v>
      </c>
      <c r="F1559" s="909" t="s">
        <v>118</v>
      </c>
      <c r="G1559" s="909" t="s">
        <v>136</v>
      </c>
      <c r="H1559" s="910" t="s">
        <v>113</v>
      </c>
      <c r="I1559" s="1360"/>
      <c r="J1559" s="1378"/>
    </row>
    <row r="1560" spans="1:10" ht="24" hidden="1" customHeight="1">
      <c r="A1560" s="1014"/>
      <c r="B1560" s="862"/>
      <c r="C1560" s="862"/>
      <c r="D1560" s="862"/>
      <c r="E1560" s="862"/>
      <c r="F1560" s="862"/>
      <c r="G1560" s="862"/>
      <c r="H1560" s="861"/>
      <c r="I1560" s="1360"/>
      <c r="J1560" s="1378"/>
    </row>
    <row r="1561" spans="1:10" ht="24" hidden="1" customHeight="1">
      <c r="A1561" s="1014"/>
      <c r="B1561" s="862"/>
      <c r="C1561" s="862"/>
      <c r="D1561" s="862"/>
      <c r="E1561" s="862"/>
      <c r="F1561" s="862"/>
      <c r="G1561" s="862"/>
      <c r="H1561" s="861"/>
      <c r="I1561" s="1360"/>
      <c r="J1561" s="1378"/>
    </row>
    <row r="1562" spans="1:10" ht="24" hidden="1" customHeight="1">
      <c r="A1562" s="1014"/>
      <c r="B1562" s="972"/>
      <c r="C1562" s="826"/>
      <c r="D1562" s="826"/>
      <c r="E1562" s="826"/>
      <c r="F1562" s="826"/>
      <c r="G1562" s="826"/>
      <c r="H1562" s="861"/>
      <c r="I1562" s="1360"/>
      <c r="J1562" s="1378"/>
    </row>
    <row r="1563" spans="1:10" ht="24" hidden="1" customHeight="1">
      <c r="A1563" s="1014"/>
      <c r="B1563" s="972"/>
      <c r="C1563" s="862"/>
      <c r="D1563" s="862"/>
      <c r="E1563" s="862"/>
      <c r="F1563" s="826"/>
      <c r="G1563" s="862"/>
      <c r="H1563" s="861"/>
      <c r="I1563" s="1360"/>
      <c r="J1563" s="1378"/>
    </row>
    <row r="1564" spans="1:10" ht="24" hidden="1" customHeight="1">
      <c r="A1564" s="1014"/>
      <c r="B1564" s="972"/>
      <c r="C1564" s="862"/>
      <c r="D1564" s="862"/>
      <c r="E1564" s="862"/>
      <c r="F1564" s="826"/>
      <c r="G1564" s="862"/>
      <c r="H1564" s="861"/>
      <c r="I1564" s="1360"/>
      <c r="J1564" s="1378"/>
    </row>
    <row r="1565" spans="1:10" ht="24" hidden="1" customHeight="1">
      <c r="A1565" s="1014"/>
      <c r="B1565" s="972"/>
      <c r="C1565" s="862"/>
      <c r="D1565" s="862"/>
      <c r="E1565" s="862"/>
      <c r="F1565" s="826"/>
      <c r="G1565" s="862"/>
      <c r="H1565" s="861"/>
      <c r="I1565" s="1360"/>
      <c r="J1565" s="1378"/>
    </row>
    <row r="1566" spans="1:10" ht="24" hidden="1" customHeight="1">
      <c r="A1566" s="1014"/>
      <c r="B1566" s="972"/>
      <c r="C1566" s="862"/>
      <c r="D1566" s="862"/>
      <c r="E1566" s="862"/>
      <c r="F1566" s="826"/>
      <c r="G1566" s="862"/>
      <c r="H1566" s="861"/>
      <c r="I1566" s="1360"/>
      <c r="J1566" s="1378"/>
    </row>
    <row r="1567" spans="1:10" ht="24" hidden="1" customHeight="1" thickBot="1">
      <c r="A1567" s="1014"/>
      <c r="B1567" s="828"/>
      <c r="C1567" s="829"/>
      <c r="D1567" s="829"/>
      <c r="E1567" s="829"/>
      <c r="F1567" s="829"/>
      <c r="G1567" s="830" t="s">
        <v>113</v>
      </c>
      <c r="H1567" s="831">
        <f>SUM(H1560:H1566)</f>
        <v>0</v>
      </c>
      <c r="I1567" s="1360"/>
      <c r="J1567" s="1378"/>
    </row>
    <row r="1568" spans="1:10" ht="24" hidden="1" customHeight="1">
      <c r="A1568" s="1014"/>
      <c r="B1568" s="1364" t="s">
        <v>102</v>
      </c>
      <c r="C1568" s="1366">
        <v>12</v>
      </c>
      <c r="D1568" s="1368" t="s">
        <v>103</v>
      </c>
      <c r="E1568" s="1368"/>
      <c r="F1568" s="1368"/>
      <c r="G1568" s="1368"/>
      <c r="H1568" s="1368"/>
      <c r="I1568" s="814" t="s">
        <v>104</v>
      </c>
      <c r="J1568" s="815" t="s">
        <v>105</v>
      </c>
    </row>
    <row r="1569" spans="1:12" ht="24" hidden="1" customHeight="1">
      <c r="A1569" s="1014"/>
      <c r="B1569" s="1365"/>
      <c r="C1569" s="1367"/>
      <c r="D1569" s="1369"/>
      <c r="E1569" s="1369"/>
      <c r="F1569" s="1369"/>
      <c r="G1569" s="1369"/>
      <c r="H1569" s="1369"/>
      <c r="I1569" s="816" t="e">
        <f>+#REF!</f>
        <v>#REF!</v>
      </c>
      <c r="J1569" s="817" t="e">
        <f>+#REF!</f>
        <v>#REF!</v>
      </c>
    </row>
    <row r="1570" spans="1:12" ht="36" hidden="1" customHeight="1">
      <c r="A1570" s="1014"/>
      <c r="B1570" s="818" t="s">
        <v>41</v>
      </c>
      <c r="C1570" s="1353" t="e">
        <f>VLOOKUP(B1571,'2-Parque infantil'!B:I,2,0)</f>
        <v>#REF!</v>
      </c>
      <c r="D1570" s="1353"/>
      <c r="E1570" s="1353"/>
      <c r="F1570" s="1353"/>
      <c r="G1570" s="1353"/>
      <c r="H1570" s="1353"/>
      <c r="I1570" s="1353"/>
      <c r="J1570" s="819" t="s">
        <v>106</v>
      </c>
    </row>
    <row r="1571" spans="1:12" ht="29.25" hidden="1" customHeight="1">
      <c r="A1571" s="1014"/>
      <c r="B1571" s="820" t="s">
        <v>263</v>
      </c>
      <c r="C1571" s="1353"/>
      <c r="D1571" s="1353"/>
      <c r="E1571" s="1353"/>
      <c r="F1571" s="1353"/>
      <c r="G1571" s="1353"/>
      <c r="H1571" s="1353"/>
      <c r="I1571" s="1353"/>
      <c r="J1571" s="819" t="e">
        <f>VLOOKUP(B1571,'2-Parque infantil'!B:I,3,0)</f>
        <v>#REF!</v>
      </c>
    </row>
    <row r="1572" spans="1:12" ht="24" hidden="1" customHeight="1" thickBot="1">
      <c r="A1572" s="1014"/>
      <c r="B1572" s="1372"/>
      <c r="C1572" s="1373"/>
      <c r="D1572" s="1373"/>
      <c r="E1572" s="1373"/>
      <c r="F1572" s="1373"/>
      <c r="G1572" s="1373"/>
      <c r="H1572" s="1373"/>
      <c r="I1572" s="1374" t="s">
        <v>107</v>
      </c>
      <c r="J1572" s="1375"/>
    </row>
    <row r="1573" spans="1:12" ht="24" hidden="1" customHeight="1">
      <c r="A1573" s="1014"/>
      <c r="B1573" s="821" t="s">
        <v>108</v>
      </c>
      <c r="C1573" s="822"/>
      <c r="D1573" s="823" t="s">
        <v>109</v>
      </c>
      <c r="E1573" s="823" t="s">
        <v>117</v>
      </c>
      <c r="F1573" s="823" t="s">
        <v>118</v>
      </c>
      <c r="G1573" s="823" t="s">
        <v>119</v>
      </c>
      <c r="H1573" s="824" t="s">
        <v>113</v>
      </c>
      <c r="I1573" s="1376"/>
      <c r="J1573" s="1377"/>
    </row>
    <row r="1574" spans="1:12" ht="24" hidden="1" customHeight="1">
      <c r="A1574" s="1014"/>
      <c r="B1574" s="862"/>
      <c r="C1574" s="862"/>
      <c r="D1574" s="862"/>
      <c r="E1574" s="862"/>
      <c r="F1574" s="862"/>
      <c r="G1574" s="862"/>
      <c r="H1574" s="861">
        <f>+D1574</f>
        <v>0</v>
      </c>
      <c r="I1574" s="1360"/>
      <c r="J1574" s="1378"/>
    </row>
    <row r="1575" spans="1:12" ht="24" hidden="1" customHeight="1">
      <c r="A1575" s="1014"/>
      <c r="B1575" s="862"/>
      <c r="C1575" s="862"/>
      <c r="D1575" s="862"/>
      <c r="E1575" s="862"/>
      <c r="F1575" s="862"/>
      <c r="G1575" s="862"/>
      <c r="H1575" s="861"/>
      <c r="I1575" s="1360"/>
      <c r="J1575" s="1378"/>
    </row>
    <row r="1576" spans="1:12" ht="24" hidden="1" customHeight="1">
      <c r="A1576" s="1014"/>
      <c r="B1576" s="862"/>
      <c r="C1576" s="862"/>
      <c r="D1576" s="862"/>
      <c r="E1576" s="862"/>
      <c r="F1576" s="862"/>
      <c r="G1576" s="862"/>
      <c r="H1576" s="861"/>
      <c r="I1576" s="1360"/>
      <c r="J1576" s="1378"/>
      <c r="L1576"/>
    </row>
    <row r="1577" spans="1:12" ht="24" hidden="1" customHeight="1">
      <c r="A1577" s="1014"/>
      <c r="B1577" s="862"/>
      <c r="C1577" s="862"/>
      <c r="D1577" s="862"/>
      <c r="E1577" s="862"/>
      <c r="F1577" s="862"/>
      <c r="G1577" s="862"/>
      <c r="H1577" s="861"/>
      <c r="I1577" s="1360"/>
      <c r="J1577" s="1378"/>
    </row>
    <row r="1578" spans="1:12" ht="24" hidden="1" customHeight="1">
      <c r="A1578" s="1014"/>
      <c r="B1578" s="862"/>
      <c r="C1578" s="862"/>
      <c r="D1578" s="862"/>
      <c r="E1578" s="862"/>
      <c r="F1578" s="862"/>
      <c r="G1578" s="862"/>
      <c r="H1578" s="861"/>
      <c r="I1578" s="1360"/>
      <c r="J1578" s="1378"/>
    </row>
    <row r="1579" spans="1:12" ht="24" hidden="1" customHeight="1">
      <c r="A1579" s="1014"/>
      <c r="B1579" s="862"/>
      <c r="C1579" s="862"/>
      <c r="D1579" s="862"/>
      <c r="E1579" s="862"/>
      <c r="F1579" s="862"/>
      <c r="G1579" s="862"/>
      <c r="H1579" s="861"/>
      <c r="I1579" s="1360"/>
      <c r="J1579" s="1378"/>
    </row>
    <row r="1580" spans="1:12" ht="24" hidden="1" customHeight="1">
      <c r="A1580" s="1014"/>
      <c r="B1580" s="972"/>
      <c r="C1580" s="862"/>
      <c r="D1580" s="862"/>
      <c r="E1580" s="862"/>
      <c r="F1580" s="826"/>
      <c r="G1580" s="862"/>
      <c r="H1580" s="863"/>
      <c r="I1580" s="1360"/>
      <c r="J1580" s="1378"/>
    </row>
    <row r="1581" spans="1:12" ht="24" hidden="1" customHeight="1" thickBot="1">
      <c r="A1581" s="1014"/>
      <c r="B1581" s="828"/>
      <c r="C1581" s="829"/>
      <c r="D1581" s="829"/>
      <c r="E1581" s="829"/>
      <c r="F1581" s="829"/>
      <c r="G1581" s="830" t="s">
        <v>113</v>
      </c>
      <c r="H1581" s="831">
        <f>SUM(H1574:H1580)</f>
        <v>0</v>
      </c>
      <c r="I1581" s="1360"/>
      <c r="J1581" s="1378"/>
    </row>
    <row r="1582" spans="1:12" ht="24" hidden="1" customHeight="1">
      <c r="A1582" s="1014"/>
      <c r="B1582" s="1364" t="s">
        <v>102</v>
      </c>
      <c r="C1582" s="1366">
        <v>12</v>
      </c>
      <c r="D1582" s="1368" t="s">
        <v>103</v>
      </c>
      <c r="E1582" s="1368"/>
      <c r="F1582" s="1368"/>
      <c r="G1582" s="1368"/>
      <c r="H1582" s="1368"/>
      <c r="I1582" s="814" t="s">
        <v>104</v>
      </c>
      <c r="J1582" s="815" t="s">
        <v>105</v>
      </c>
    </row>
    <row r="1583" spans="1:12" ht="24" hidden="1" customHeight="1">
      <c r="A1583" s="1014"/>
      <c r="B1583" s="1365"/>
      <c r="C1583" s="1367"/>
      <c r="D1583" s="1369"/>
      <c r="E1583" s="1369"/>
      <c r="F1583" s="1369"/>
      <c r="G1583" s="1369"/>
      <c r="H1583" s="1369"/>
      <c r="I1583" s="816" t="e">
        <f>+#REF!</f>
        <v>#REF!</v>
      </c>
      <c r="J1583" s="817" t="e">
        <f>+#REF!</f>
        <v>#REF!</v>
      </c>
    </row>
    <row r="1584" spans="1:12" ht="24" hidden="1" customHeight="1">
      <c r="A1584" s="1014"/>
      <c r="B1584" s="818" t="s">
        <v>41</v>
      </c>
      <c r="C1584" s="1353" t="e">
        <f>VLOOKUP(B1585,'2-Parque infantil'!B:I,2,0)</f>
        <v>#REF!</v>
      </c>
      <c r="D1584" s="1353"/>
      <c r="E1584" s="1353"/>
      <c r="F1584" s="1353"/>
      <c r="G1584" s="1353"/>
      <c r="H1584" s="1353"/>
      <c r="I1584" s="1353"/>
      <c r="J1584" s="819" t="s">
        <v>106</v>
      </c>
    </row>
    <row r="1585" spans="1:10" ht="50.25" hidden="1" customHeight="1">
      <c r="A1585" s="1014"/>
      <c r="B1585" s="838" t="s">
        <v>264</v>
      </c>
      <c r="C1585" s="1353"/>
      <c r="D1585" s="1353"/>
      <c r="E1585" s="1353"/>
      <c r="F1585" s="1353"/>
      <c r="G1585" s="1353"/>
      <c r="H1585" s="1353"/>
      <c r="I1585" s="1353"/>
      <c r="J1585" s="819" t="e">
        <f>VLOOKUP(B1585,'2-Parque infantil'!B:I,3,0)</f>
        <v>#REF!</v>
      </c>
    </row>
    <row r="1586" spans="1:10" ht="24" hidden="1" customHeight="1" thickBot="1">
      <c r="A1586" s="1014"/>
      <c r="B1586" s="1372"/>
      <c r="C1586" s="1373"/>
      <c r="D1586" s="1373"/>
      <c r="E1586" s="1373"/>
      <c r="F1586" s="1373"/>
      <c r="G1586" s="1373"/>
      <c r="H1586" s="1373"/>
      <c r="I1586" s="1374" t="s">
        <v>107</v>
      </c>
      <c r="J1586" s="1375"/>
    </row>
    <row r="1587" spans="1:10" ht="24" hidden="1" customHeight="1">
      <c r="A1587" s="1014"/>
      <c r="B1587" s="821" t="s">
        <v>108</v>
      </c>
      <c r="C1587" s="822"/>
      <c r="D1587" s="823" t="s">
        <v>109</v>
      </c>
      <c r="E1587" s="823" t="s">
        <v>117</v>
      </c>
      <c r="F1587" s="823" t="s">
        <v>118</v>
      </c>
      <c r="G1587" s="823" t="s">
        <v>136</v>
      </c>
      <c r="H1587" s="824" t="s">
        <v>113</v>
      </c>
      <c r="I1587" s="1376"/>
      <c r="J1587" s="1377"/>
    </row>
    <row r="1588" spans="1:10" ht="24" hidden="1" customHeight="1">
      <c r="A1588" s="1014"/>
      <c r="B1588" s="826"/>
      <c r="C1588" s="826"/>
      <c r="D1588" s="826"/>
      <c r="E1588" s="826"/>
      <c r="F1588" s="826"/>
      <c r="G1588" s="826"/>
      <c r="H1588" s="832"/>
      <c r="I1588" s="1360"/>
      <c r="J1588" s="1378"/>
    </row>
    <row r="1589" spans="1:10" ht="24" hidden="1" customHeight="1">
      <c r="A1589" s="1014"/>
      <c r="B1589" s="972"/>
      <c r="C1589" s="862"/>
      <c r="D1589" s="862"/>
      <c r="E1589" s="862"/>
      <c r="F1589" s="826"/>
      <c r="G1589" s="862"/>
      <c r="H1589" s="861"/>
      <c r="I1589" s="1360"/>
      <c r="J1589" s="1378"/>
    </row>
    <row r="1590" spans="1:10" ht="24" hidden="1" customHeight="1">
      <c r="A1590" s="1014"/>
      <c r="B1590" s="972"/>
      <c r="C1590" s="862"/>
      <c r="D1590" s="862"/>
      <c r="E1590" s="862"/>
      <c r="F1590" s="826"/>
      <c r="G1590" s="862"/>
      <c r="H1590" s="861"/>
      <c r="I1590" s="1360"/>
      <c r="J1590" s="1378"/>
    </row>
    <row r="1591" spans="1:10" ht="24" hidden="1" customHeight="1">
      <c r="A1591" s="1014"/>
      <c r="B1591" s="972"/>
      <c r="C1591" s="862"/>
      <c r="D1591" s="862"/>
      <c r="E1591" s="862"/>
      <c r="F1591" s="826"/>
      <c r="G1591" s="862"/>
      <c r="H1591" s="861"/>
      <c r="I1591" s="1360"/>
      <c r="J1591" s="1378"/>
    </row>
    <row r="1592" spans="1:10" ht="24" hidden="1" customHeight="1" thickBot="1">
      <c r="A1592" s="1014"/>
      <c r="B1592" s="828"/>
      <c r="C1592" s="829"/>
      <c r="D1592" s="829"/>
      <c r="E1592" s="829"/>
      <c r="F1592" s="829"/>
      <c r="G1592" s="830" t="s">
        <v>113</v>
      </c>
      <c r="H1592" s="831">
        <f>SUM(H1588:H1591)</f>
        <v>0</v>
      </c>
      <c r="I1592" s="1360"/>
      <c r="J1592" s="1378"/>
    </row>
    <row r="1593" spans="1:10" ht="24" hidden="1" customHeight="1">
      <c r="A1593" s="1014"/>
      <c r="B1593" s="1364" t="s">
        <v>102</v>
      </c>
      <c r="C1593" s="1366">
        <v>12</v>
      </c>
      <c r="D1593" s="1368" t="s">
        <v>103</v>
      </c>
      <c r="E1593" s="1368"/>
      <c r="F1593" s="1368"/>
      <c r="G1593" s="1368"/>
      <c r="H1593" s="1368"/>
      <c r="I1593" s="814" t="s">
        <v>104</v>
      </c>
      <c r="J1593" s="815" t="s">
        <v>105</v>
      </c>
    </row>
    <row r="1594" spans="1:10" ht="24" hidden="1" customHeight="1">
      <c r="A1594" s="1014"/>
      <c r="B1594" s="1365"/>
      <c r="C1594" s="1367"/>
      <c r="D1594" s="1369"/>
      <c r="E1594" s="1369"/>
      <c r="F1594" s="1369"/>
      <c r="G1594" s="1369"/>
      <c r="H1594" s="1369"/>
      <c r="I1594" s="816" t="e">
        <f>+#REF!</f>
        <v>#REF!</v>
      </c>
      <c r="J1594" s="817" t="e">
        <f>+#REF!</f>
        <v>#REF!</v>
      </c>
    </row>
    <row r="1595" spans="1:10" ht="40.15" hidden="1" customHeight="1">
      <c r="A1595" s="1014"/>
      <c r="B1595" s="818" t="s">
        <v>41</v>
      </c>
      <c r="C1595" s="1353" t="e">
        <f>VLOOKUP(B1596,'2-Parque infantil'!B:I,2,0)</f>
        <v>#REF!</v>
      </c>
      <c r="D1595" s="1353"/>
      <c r="E1595" s="1353"/>
      <c r="F1595" s="1353"/>
      <c r="G1595" s="1353"/>
      <c r="H1595" s="1353"/>
      <c r="I1595" s="1353"/>
      <c r="J1595" s="819" t="s">
        <v>106</v>
      </c>
    </row>
    <row r="1596" spans="1:10" ht="24" hidden="1" customHeight="1">
      <c r="A1596" s="1014"/>
      <c r="B1596" s="838" t="s">
        <v>265</v>
      </c>
      <c r="C1596" s="1353"/>
      <c r="D1596" s="1353"/>
      <c r="E1596" s="1353"/>
      <c r="F1596" s="1353"/>
      <c r="G1596" s="1353"/>
      <c r="H1596" s="1353"/>
      <c r="I1596" s="1353"/>
      <c r="J1596" s="819" t="e">
        <f>VLOOKUP(B1596,'2-Parque infantil'!B:I,3,0)</f>
        <v>#REF!</v>
      </c>
    </row>
    <row r="1597" spans="1:10" ht="24" hidden="1" customHeight="1" thickBot="1">
      <c r="A1597" s="1014"/>
      <c r="B1597" s="1372"/>
      <c r="C1597" s="1373"/>
      <c r="D1597" s="1373"/>
      <c r="E1597" s="1373"/>
      <c r="F1597" s="1373"/>
      <c r="G1597" s="1373"/>
      <c r="H1597" s="1373"/>
      <c r="I1597" s="1374" t="s">
        <v>107</v>
      </c>
      <c r="J1597" s="1375"/>
    </row>
    <row r="1598" spans="1:10" ht="24" hidden="1" customHeight="1">
      <c r="A1598" s="1014"/>
      <c r="B1598" s="821" t="s">
        <v>108</v>
      </c>
      <c r="C1598" s="822"/>
      <c r="D1598" s="823" t="s">
        <v>109</v>
      </c>
      <c r="E1598" s="823" t="s">
        <v>117</v>
      </c>
      <c r="F1598" s="823" t="s">
        <v>118</v>
      </c>
      <c r="G1598" s="823" t="s">
        <v>119</v>
      </c>
      <c r="H1598" s="824" t="s">
        <v>113</v>
      </c>
      <c r="I1598" s="1376"/>
      <c r="J1598" s="1377"/>
    </row>
    <row r="1599" spans="1:10" ht="24" hidden="1" customHeight="1">
      <c r="A1599" s="1014"/>
      <c r="B1599" s="1385"/>
      <c r="C1599" s="1386"/>
      <c r="D1599" s="928"/>
      <c r="E1599" s="928"/>
      <c r="F1599" s="928"/>
      <c r="G1599" s="1032"/>
      <c r="H1599" s="874">
        <f>+G1599</f>
        <v>0</v>
      </c>
      <c r="I1599" s="1360"/>
      <c r="J1599" s="1378"/>
    </row>
    <row r="1600" spans="1:10" ht="24" hidden="1" customHeight="1">
      <c r="A1600" s="1014"/>
      <c r="B1600" s="972"/>
      <c r="C1600" s="862"/>
      <c r="D1600" s="862"/>
      <c r="E1600" s="862"/>
      <c r="F1600" s="928"/>
      <c r="G1600" s="862"/>
      <c r="H1600" s="874"/>
      <c r="I1600" s="1360"/>
      <c r="J1600" s="1378"/>
    </row>
    <row r="1601" spans="1:10" ht="24" hidden="1" customHeight="1">
      <c r="A1601" s="1014"/>
      <c r="B1601" s="972"/>
      <c r="C1601" s="862"/>
      <c r="D1601" s="862"/>
      <c r="E1601" s="862"/>
      <c r="F1601" s="928"/>
      <c r="G1601" s="862"/>
      <c r="H1601" s="874"/>
      <c r="I1601" s="1360"/>
      <c r="J1601" s="1378"/>
    </row>
    <row r="1602" spans="1:10" ht="24" hidden="1" customHeight="1">
      <c r="A1602" s="1014"/>
      <c r="B1602" s="972"/>
      <c r="C1602" s="862"/>
      <c r="D1602" s="862"/>
      <c r="E1602" s="862"/>
      <c r="F1602" s="928"/>
      <c r="G1602" s="862"/>
      <c r="H1602" s="874"/>
      <c r="I1602" s="1360"/>
      <c r="J1602" s="1378"/>
    </row>
    <row r="1603" spans="1:10" ht="24" hidden="1" customHeight="1">
      <c r="A1603" s="1014"/>
      <c r="B1603" s="972"/>
      <c r="C1603" s="862"/>
      <c r="D1603" s="862"/>
      <c r="E1603" s="862"/>
      <c r="F1603" s="826"/>
      <c r="G1603" s="862"/>
      <c r="H1603" s="874"/>
      <c r="I1603" s="1360"/>
      <c r="J1603" s="1378"/>
    </row>
    <row r="1604" spans="1:10" ht="24" hidden="1" customHeight="1">
      <c r="A1604" s="1014"/>
      <c r="B1604" s="972"/>
      <c r="C1604" s="862"/>
      <c r="D1604" s="862"/>
      <c r="E1604" s="862"/>
      <c r="F1604" s="826"/>
      <c r="G1604" s="862"/>
      <c r="H1604" s="874"/>
      <c r="I1604" s="1360"/>
      <c r="J1604" s="1378"/>
    </row>
    <row r="1605" spans="1:10" ht="24" hidden="1" customHeight="1" thickBot="1">
      <c r="A1605" s="1014"/>
      <c r="B1605" s="828"/>
      <c r="C1605" s="829"/>
      <c r="D1605" s="829"/>
      <c r="E1605" s="829"/>
      <c r="F1605" s="829"/>
      <c r="G1605" s="830" t="s">
        <v>113</v>
      </c>
      <c r="H1605" s="831">
        <f>SUM(H1599:H1604)</f>
        <v>0</v>
      </c>
      <c r="I1605" s="1360"/>
      <c r="J1605" s="1378"/>
    </row>
    <row r="1606" spans="1:10" ht="24" hidden="1" customHeight="1">
      <c r="A1606" s="1014"/>
      <c r="B1606" s="1364" t="s">
        <v>102</v>
      </c>
      <c r="C1606" s="1366">
        <v>12</v>
      </c>
      <c r="D1606" s="1368" t="s">
        <v>103</v>
      </c>
      <c r="E1606" s="1368"/>
      <c r="F1606" s="1368"/>
      <c r="G1606" s="1368"/>
      <c r="H1606" s="1368"/>
      <c r="I1606" s="814" t="s">
        <v>104</v>
      </c>
      <c r="J1606" s="815" t="s">
        <v>105</v>
      </c>
    </row>
    <row r="1607" spans="1:10" ht="24" hidden="1" customHeight="1">
      <c r="A1607" s="1014"/>
      <c r="B1607" s="1365"/>
      <c r="C1607" s="1367"/>
      <c r="D1607" s="1369"/>
      <c r="E1607" s="1369"/>
      <c r="F1607" s="1369"/>
      <c r="G1607" s="1369"/>
      <c r="H1607" s="1369"/>
      <c r="I1607" s="816" t="e">
        <f>+#REF!</f>
        <v>#REF!</v>
      </c>
      <c r="J1607" s="817" t="e">
        <f>+#REF!</f>
        <v>#REF!</v>
      </c>
    </row>
    <row r="1608" spans="1:10" ht="42" hidden="1" customHeight="1">
      <c r="A1608" s="1014"/>
      <c r="B1608" s="818" t="s">
        <v>41</v>
      </c>
      <c r="C1608" s="1353" t="e">
        <f>VLOOKUP(B1609,'2-Parque infantil'!B:I,2,0)</f>
        <v>#REF!</v>
      </c>
      <c r="D1608" s="1353"/>
      <c r="E1608" s="1353"/>
      <c r="F1608" s="1353"/>
      <c r="G1608" s="1353"/>
      <c r="H1608" s="1353"/>
      <c r="I1608" s="1353"/>
      <c r="J1608" s="819" t="s">
        <v>106</v>
      </c>
    </row>
    <row r="1609" spans="1:10" ht="24" hidden="1" customHeight="1">
      <c r="A1609" s="1014"/>
      <c r="B1609" s="838" t="s">
        <v>266</v>
      </c>
      <c r="C1609" s="1353"/>
      <c r="D1609" s="1353"/>
      <c r="E1609" s="1353"/>
      <c r="F1609" s="1353"/>
      <c r="G1609" s="1353"/>
      <c r="H1609" s="1353"/>
      <c r="I1609" s="1353"/>
      <c r="J1609" s="819" t="e">
        <f>VLOOKUP(B1609,'2-Parque infantil'!B:I,3,0)</f>
        <v>#REF!</v>
      </c>
    </row>
    <row r="1610" spans="1:10" ht="24" hidden="1" customHeight="1" thickBot="1">
      <c r="A1610" s="1014"/>
      <c r="B1610" s="1372"/>
      <c r="C1610" s="1373"/>
      <c r="D1610" s="1373"/>
      <c r="E1610" s="1373"/>
      <c r="F1610" s="1373"/>
      <c r="G1610" s="1373"/>
      <c r="H1610" s="1373"/>
      <c r="I1610" s="1374" t="s">
        <v>107</v>
      </c>
      <c r="J1610" s="1375"/>
    </row>
    <row r="1611" spans="1:10" ht="24" hidden="1" customHeight="1">
      <c r="A1611" s="1014"/>
      <c r="B1611" s="821" t="s">
        <v>108</v>
      </c>
      <c r="C1611" s="822"/>
      <c r="D1611" s="823" t="s">
        <v>109</v>
      </c>
      <c r="E1611" s="823" t="s">
        <v>117</v>
      </c>
      <c r="F1611" s="823" t="s">
        <v>118</v>
      </c>
      <c r="G1611" s="823" t="s">
        <v>136</v>
      </c>
      <c r="H1611" s="824" t="s">
        <v>113</v>
      </c>
      <c r="I1611" s="1376"/>
      <c r="J1611" s="1377"/>
    </row>
    <row r="1612" spans="1:10" ht="24" hidden="1" customHeight="1">
      <c r="A1612" s="1014"/>
      <c r="B1612" s="1385"/>
      <c r="C1612" s="1386"/>
      <c r="D1612" s="928"/>
      <c r="E1612" s="928"/>
      <c r="G1612" s="928"/>
      <c r="H1612" s="929">
        <f>+D1612</f>
        <v>0</v>
      </c>
      <c r="I1612" s="1360"/>
      <c r="J1612" s="1378"/>
    </row>
    <row r="1613" spans="1:10" ht="24" hidden="1" customHeight="1">
      <c r="A1613" s="1014"/>
      <c r="B1613" s="972"/>
      <c r="C1613" s="862"/>
      <c r="D1613" s="862"/>
      <c r="E1613" s="862"/>
      <c r="F1613" s="826"/>
      <c r="G1613" s="862"/>
      <c r="H1613" s="874"/>
      <c r="I1613" s="1360"/>
      <c r="J1613" s="1378"/>
    </row>
    <row r="1614" spans="1:10" ht="24" hidden="1" customHeight="1">
      <c r="A1614" s="1014"/>
      <c r="B1614" s="972"/>
      <c r="C1614" s="862"/>
      <c r="D1614" s="862"/>
      <c r="E1614" s="862"/>
      <c r="F1614" s="826"/>
      <c r="G1614" s="862"/>
      <c r="H1614" s="874"/>
      <c r="I1614" s="1360"/>
      <c r="J1614" s="1378"/>
    </row>
    <row r="1615" spans="1:10" ht="24" hidden="1" customHeight="1">
      <c r="A1615" s="1014"/>
      <c r="B1615" s="972"/>
      <c r="C1615" s="862"/>
      <c r="D1615" s="862"/>
      <c r="E1615" s="862"/>
      <c r="F1615" s="826"/>
      <c r="G1615" s="862"/>
      <c r="H1615" s="874"/>
      <c r="I1615" s="1360"/>
      <c r="J1615" s="1378"/>
    </row>
    <row r="1616" spans="1:10" ht="24" hidden="1" customHeight="1">
      <c r="A1616" s="1014"/>
      <c r="B1616" s="972"/>
      <c r="C1616" s="862"/>
      <c r="D1616" s="862"/>
      <c r="E1616" s="862"/>
      <c r="F1616" s="826"/>
      <c r="G1616" s="862"/>
      <c r="H1616" s="874"/>
      <c r="I1616" s="1360"/>
      <c r="J1616" s="1378"/>
    </row>
    <row r="1617" spans="1:10" ht="24" hidden="1" customHeight="1">
      <c r="A1617" s="1014"/>
      <c r="B1617" s="972"/>
      <c r="C1617" s="862"/>
      <c r="D1617" s="862"/>
      <c r="E1617" s="862"/>
      <c r="F1617" s="826"/>
      <c r="G1617" s="862"/>
      <c r="H1617" s="874"/>
      <c r="I1617" s="1360"/>
      <c r="J1617" s="1378"/>
    </row>
    <row r="1618" spans="1:10" ht="24" hidden="1" customHeight="1" thickBot="1">
      <c r="A1618" s="1014"/>
      <c r="B1618" s="828"/>
      <c r="C1618" s="829"/>
      <c r="D1618" s="829"/>
      <c r="E1618" s="829"/>
      <c r="F1618" s="829"/>
      <c r="G1618" s="830" t="s">
        <v>113</v>
      </c>
      <c r="H1618" s="831">
        <f>SUM(H1612:H1617)</f>
        <v>0</v>
      </c>
      <c r="I1618" s="1360"/>
      <c r="J1618" s="1378"/>
    </row>
    <row r="1619" spans="1:10" ht="24" hidden="1" customHeight="1">
      <c r="A1619" s="1014"/>
      <c r="B1619" s="1364" t="s">
        <v>102</v>
      </c>
      <c r="C1619" s="1366">
        <v>12</v>
      </c>
      <c r="D1619" s="1368" t="s">
        <v>103</v>
      </c>
      <c r="E1619" s="1368"/>
      <c r="F1619" s="1368"/>
      <c r="G1619" s="1368"/>
      <c r="H1619" s="1368"/>
      <c r="I1619" s="814" t="s">
        <v>104</v>
      </c>
      <c r="J1619" s="815" t="s">
        <v>105</v>
      </c>
    </row>
    <row r="1620" spans="1:10" ht="24" hidden="1" customHeight="1">
      <c r="A1620" s="1014"/>
      <c r="B1620" s="1365"/>
      <c r="C1620" s="1367"/>
      <c r="D1620" s="1369"/>
      <c r="E1620" s="1369"/>
      <c r="F1620" s="1369"/>
      <c r="G1620" s="1369"/>
      <c r="H1620" s="1369"/>
      <c r="I1620" s="816" t="e">
        <f>+#REF!</f>
        <v>#REF!</v>
      </c>
      <c r="J1620" s="817" t="e">
        <f>+#REF!</f>
        <v>#REF!</v>
      </c>
    </row>
    <row r="1621" spans="1:10" ht="24" hidden="1" customHeight="1">
      <c r="A1621" s="1014"/>
      <c r="B1621" s="818" t="s">
        <v>41</v>
      </c>
      <c r="C1621" s="1353" t="e">
        <f>VLOOKUP(B1622,'2-Parque infantil'!B:I,2,0)</f>
        <v>#REF!</v>
      </c>
      <c r="D1621" s="1353"/>
      <c r="E1621" s="1353"/>
      <c r="F1621" s="1353"/>
      <c r="G1621" s="1353"/>
      <c r="H1621" s="1353"/>
      <c r="I1621" s="1353"/>
      <c r="J1621" s="819" t="s">
        <v>106</v>
      </c>
    </row>
    <row r="1622" spans="1:10" ht="24" hidden="1" customHeight="1">
      <c r="A1622" s="1014"/>
      <c r="B1622" s="838" t="s">
        <v>267</v>
      </c>
      <c r="C1622" s="1353"/>
      <c r="D1622" s="1353"/>
      <c r="E1622" s="1353"/>
      <c r="F1622" s="1353"/>
      <c r="G1622" s="1353"/>
      <c r="H1622" s="1353"/>
      <c r="I1622" s="1353"/>
      <c r="J1622" s="819" t="e">
        <f>VLOOKUP(B1622,'2-Parque infantil'!B:I,3,0)</f>
        <v>#REF!</v>
      </c>
    </row>
    <row r="1623" spans="1:10" ht="24" hidden="1" customHeight="1" thickBot="1">
      <c r="A1623" s="1014"/>
      <c r="B1623" s="1372"/>
      <c r="C1623" s="1373"/>
      <c r="D1623" s="1373"/>
      <c r="E1623" s="1373"/>
      <c r="F1623" s="1373"/>
      <c r="G1623" s="1373"/>
      <c r="H1623" s="1373"/>
      <c r="I1623" s="1374" t="s">
        <v>107</v>
      </c>
      <c r="J1623" s="1375"/>
    </row>
    <row r="1624" spans="1:10" ht="24" hidden="1" customHeight="1">
      <c r="A1624" s="1014"/>
      <c r="B1624" s="821" t="s">
        <v>108</v>
      </c>
      <c r="C1624" s="822"/>
      <c r="D1624" s="823" t="s">
        <v>109</v>
      </c>
      <c r="E1624" s="823" t="s">
        <v>117</v>
      </c>
      <c r="F1624" s="823" t="s">
        <v>118</v>
      </c>
      <c r="G1624" s="823" t="s">
        <v>136</v>
      </c>
      <c r="H1624" s="824" t="s">
        <v>113</v>
      </c>
      <c r="I1624" s="1376"/>
      <c r="J1624" s="1377"/>
    </row>
    <row r="1625" spans="1:10" ht="24" hidden="1" customHeight="1">
      <c r="A1625" s="1014"/>
      <c r="B1625" s="1385"/>
      <c r="C1625" s="1386"/>
      <c r="D1625" s="928"/>
      <c r="E1625" s="928"/>
      <c r="F1625" s="928"/>
      <c r="G1625" s="1032"/>
      <c r="H1625" s="874"/>
      <c r="I1625" s="1360"/>
      <c r="J1625" s="1378"/>
    </row>
    <row r="1626" spans="1:10" ht="24" hidden="1" customHeight="1">
      <c r="A1626" s="1014"/>
      <c r="B1626" s="972"/>
      <c r="C1626" s="862"/>
      <c r="D1626" s="862"/>
      <c r="E1626" s="862"/>
      <c r="F1626" s="928"/>
      <c r="G1626" s="862"/>
      <c r="H1626" s="874"/>
      <c r="I1626" s="1360"/>
      <c r="J1626" s="1378"/>
    </row>
    <row r="1627" spans="1:10" ht="24" hidden="1" customHeight="1">
      <c r="A1627" s="1014"/>
      <c r="B1627" s="972"/>
      <c r="C1627" s="862"/>
      <c r="D1627" s="862"/>
      <c r="E1627" s="862"/>
      <c r="F1627" s="928"/>
      <c r="G1627" s="862"/>
      <c r="H1627" s="874"/>
      <c r="I1627" s="1360"/>
      <c r="J1627" s="1378"/>
    </row>
    <row r="1628" spans="1:10" ht="24" hidden="1" customHeight="1">
      <c r="A1628" s="1014"/>
      <c r="B1628" s="972"/>
      <c r="C1628" s="862"/>
      <c r="D1628" s="862"/>
      <c r="E1628" s="862"/>
      <c r="F1628" s="928"/>
      <c r="G1628" s="862"/>
      <c r="H1628" s="874"/>
      <c r="I1628" s="1360"/>
      <c r="J1628" s="1378"/>
    </row>
    <row r="1629" spans="1:10" ht="24" hidden="1" customHeight="1">
      <c r="A1629" s="1014"/>
      <c r="B1629" s="972"/>
      <c r="C1629" s="862"/>
      <c r="D1629" s="862"/>
      <c r="E1629" s="862"/>
      <c r="F1629" s="826"/>
      <c r="G1629" s="862"/>
      <c r="H1629" s="874"/>
      <c r="I1629" s="1360"/>
      <c r="J1629" s="1378"/>
    </row>
    <row r="1630" spans="1:10" ht="24" hidden="1" customHeight="1">
      <c r="A1630" s="1014"/>
      <c r="B1630" s="972"/>
      <c r="C1630" s="862"/>
      <c r="D1630" s="862"/>
      <c r="E1630" s="862"/>
      <c r="F1630" s="826"/>
      <c r="G1630" s="862"/>
      <c r="H1630" s="874"/>
      <c r="I1630" s="1360"/>
      <c r="J1630" s="1378"/>
    </row>
    <row r="1631" spans="1:10" ht="24" hidden="1" customHeight="1" thickBot="1">
      <c r="A1631" s="1014"/>
      <c r="B1631" s="828"/>
      <c r="C1631" s="829"/>
      <c r="D1631" s="829"/>
      <c r="E1631" s="829"/>
      <c r="F1631" s="829"/>
      <c r="G1631" s="830" t="s">
        <v>113</v>
      </c>
      <c r="H1631" s="831">
        <f>SUM(H1625:H1630)</f>
        <v>0</v>
      </c>
      <c r="I1631" s="1360"/>
      <c r="J1631" s="1378"/>
    </row>
    <row r="1632" spans="1:10" ht="24" hidden="1" customHeight="1">
      <c r="A1632" s="1014"/>
      <c r="B1632" s="1364" t="s">
        <v>102</v>
      </c>
      <c r="C1632" s="1366">
        <v>12</v>
      </c>
      <c r="D1632" s="1368" t="s">
        <v>103</v>
      </c>
      <c r="E1632" s="1368"/>
      <c r="F1632" s="1368"/>
      <c r="G1632" s="1368"/>
      <c r="H1632" s="1368"/>
      <c r="I1632" s="814" t="s">
        <v>104</v>
      </c>
      <c r="J1632" s="815" t="s">
        <v>105</v>
      </c>
    </row>
    <row r="1633" spans="1:10" ht="24" hidden="1" customHeight="1">
      <c r="A1633" s="1014"/>
      <c r="B1633" s="1365"/>
      <c r="C1633" s="1367"/>
      <c r="D1633" s="1369"/>
      <c r="E1633" s="1369"/>
      <c r="F1633" s="1369"/>
      <c r="G1633" s="1369"/>
      <c r="H1633" s="1369"/>
      <c r="I1633" s="816" t="e">
        <f>+#REF!</f>
        <v>#REF!</v>
      </c>
      <c r="J1633" s="817" t="e">
        <f>+#REF!</f>
        <v>#REF!</v>
      </c>
    </row>
    <row r="1634" spans="1:10" ht="24" hidden="1" customHeight="1">
      <c r="A1634" s="1014"/>
      <c r="B1634" s="818" t="s">
        <v>41</v>
      </c>
      <c r="C1634" s="1353" t="e">
        <f>VLOOKUP(B1635,'2-Parque infantil'!B:I,2,0)</f>
        <v>#REF!</v>
      </c>
      <c r="D1634" s="1353"/>
      <c r="E1634" s="1353"/>
      <c r="F1634" s="1353"/>
      <c r="G1634" s="1353"/>
      <c r="H1634" s="1353"/>
      <c r="I1634" s="1353"/>
      <c r="J1634" s="819" t="s">
        <v>106</v>
      </c>
    </row>
    <row r="1635" spans="1:10" ht="24" hidden="1" customHeight="1">
      <c r="A1635" s="1014"/>
      <c r="B1635" s="838" t="s">
        <v>268</v>
      </c>
      <c r="C1635" s="1353"/>
      <c r="D1635" s="1353"/>
      <c r="E1635" s="1353"/>
      <c r="F1635" s="1353"/>
      <c r="G1635" s="1353"/>
      <c r="H1635" s="1353"/>
      <c r="I1635" s="1353"/>
      <c r="J1635" s="819" t="e">
        <f>VLOOKUP(B1635,'2-Parque infantil'!B:I,3,0)</f>
        <v>#REF!</v>
      </c>
    </row>
    <row r="1636" spans="1:10" ht="24" hidden="1" customHeight="1" thickBot="1">
      <c r="A1636" s="1014"/>
      <c r="B1636" s="1372"/>
      <c r="C1636" s="1373"/>
      <c r="D1636" s="1373"/>
      <c r="E1636" s="1373"/>
      <c r="F1636" s="1373"/>
      <c r="G1636" s="1373"/>
      <c r="H1636" s="1373"/>
      <c r="I1636" s="1374" t="s">
        <v>107</v>
      </c>
      <c r="J1636" s="1375"/>
    </row>
    <row r="1637" spans="1:10" ht="24" hidden="1" customHeight="1">
      <c r="A1637" s="1014"/>
      <c r="B1637" s="821" t="s">
        <v>108</v>
      </c>
      <c r="C1637" s="822"/>
      <c r="D1637" s="823" t="s">
        <v>109</v>
      </c>
      <c r="E1637" s="823" t="s">
        <v>117</v>
      </c>
      <c r="F1637" s="823" t="s">
        <v>118</v>
      </c>
      <c r="G1637" s="823" t="s">
        <v>136</v>
      </c>
      <c r="H1637" s="824" t="s">
        <v>113</v>
      </c>
      <c r="I1637" s="1376"/>
      <c r="J1637" s="1377"/>
    </row>
    <row r="1638" spans="1:10" ht="24" hidden="1" customHeight="1">
      <c r="A1638" s="1014"/>
      <c r="B1638" s="1385"/>
      <c r="C1638" s="1386"/>
      <c r="D1638" s="928"/>
      <c r="E1638" s="928"/>
      <c r="F1638" s="928"/>
      <c r="G1638" s="928"/>
      <c r="H1638" s="929"/>
      <c r="I1638" s="1360"/>
      <c r="J1638" s="1378"/>
    </row>
    <row r="1639" spans="1:10" ht="24" hidden="1" customHeight="1">
      <c r="A1639" s="1014"/>
      <c r="B1639" s="972"/>
      <c r="C1639" s="862"/>
      <c r="D1639" s="862"/>
      <c r="E1639" s="862"/>
      <c r="F1639" s="826"/>
      <c r="G1639" s="862"/>
      <c r="H1639" s="874"/>
      <c r="I1639" s="1360"/>
      <c r="J1639" s="1378"/>
    </row>
    <row r="1640" spans="1:10" ht="24" hidden="1" customHeight="1">
      <c r="A1640" s="1014"/>
      <c r="B1640" s="972"/>
      <c r="C1640" s="862"/>
      <c r="D1640" s="862"/>
      <c r="E1640" s="862"/>
      <c r="F1640" s="826"/>
      <c r="G1640" s="862"/>
      <c r="H1640" s="874"/>
      <c r="I1640" s="1360"/>
      <c r="J1640" s="1378"/>
    </row>
    <row r="1641" spans="1:10" ht="24" hidden="1" customHeight="1">
      <c r="A1641" s="1014"/>
      <c r="B1641" s="972"/>
      <c r="C1641" s="862"/>
      <c r="D1641" s="862"/>
      <c r="E1641" s="862"/>
      <c r="F1641" s="826"/>
      <c r="G1641" s="862"/>
      <c r="H1641" s="874"/>
      <c r="I1641" s="1360"/>
      <c r="J1641" s="1378"/>
    </row>
    <row r="1642" spans="1:10" ht="24" hidden="1" customHeight="1">
      <c r="A1642" s="1014"/>
      <c r="B1642" s="972"/>
      <c r="C1642" s="862"/>
      <c r="D1642" s="862"/>
      <c r="E1642" s="862"/>
      <c r="F1642" s="826"/>
      <c r="G1642" s="862"/>
      <c r="H1642" s="874"/>
      <c r="I1642" s="1360"/>
      <c r="J1642" s="1378"/>
    </row>
    <row r="1643" spans="1:10" ht="24" hidden="1" customHeight="1">
      <c r="A1643" s="1014"/>
      <c r="B1643" s="972"/>
      <c r="C1643" s="862"/>
      <c r="D1643" s="862"/>
      <c r="E1643" s="862"/>
      <c r="F1643" s="826"/>
      <c r="G1643" s="862"/>
      <c r="H1643" s="874"/>
      <c r="I1643" s="1360"/>
      <c r="J1643" s="1378"/>
    </row>
    <row r="1644" spans="1:10" ht="24" hidden="1" customHeight="1" thickBot="1">
      <c r="A1644" s="1014"/>
      <c r="B1644" s="828"/>
      <c r="C1644" s="829"/>
      <c r="D1644" s="829"/>
      <c r="E1644" s="829"/>
      <c r="F1644" s="829"/>
      <c r="G1644" s="830" t="s">
        <v>113</v>
      </c>
      <c r="H1644" s="831">
        <f>SUM(H1638:H1643)</f>
        <v>0</v>
      </c>
      <c r="I1644" s="1360"/>
      <c r="J1644" s="1378"/>
    </row>
    <row r="1645" spans="1:10" ht="24" hidden="1" customHeight="1">
      <c r="A1645" s="1014"/>
      <c r="B1645" s="1364" t="s">
        <v>102</v>
      </c>
      <c r="C1645" s="1366">
        <v>12</v>
      </c>
      <c r="D1645" s="1368" t="s">
        <v>103</v>
      </c>
      <c r="E1645" s="1368"/>
      <c r="F1645" s="1368"/>
      <c r="G1645" s="1368"/>
      <c r="H1645" s="1368"/>
      <c r="I1645" s="814" t="s">
        <v>104</v>
      </c>
      <c r="J1645" s="815" t="s">
        <v>105</v>
      </c>
    </row>
    <row r="1646" spans="1:10" ht="24" hidden="1" customHeight="1">
      <c r="A1646" s="1014"/>
      <c r="B1646" s="1365"/>
      <c r="C1646" s="1367"/>
      <c r="D1646" s="1369"/>
      <c r="E1646" s="1369"/>
      <c r="F1646" s="1369"/>
      <c r="G1646" s="1369"/>
      <c r="H1646" s="1369"/>
      <c r="I1646" s="816" t="e">
        <f>+#REF!</f>
        <v>#REF!</v>
      </c>
      <c r="J1646" s="817" t="e">
        <f>+#REF!</f>
        <v>#REF!</v>
      </c>
    </row>
    <row r="1647" spans="1:10" ht="49.5" hidden="1" customHeight="1">
      <c r="A1647" s="1014"/>
      <c r="B1647" s="818" t="s">
        <v>41</v>
      </c>
      <c r="C1647" s="1353" t="e">
        <f>VLOOKUP(B1648,'2-Parque infantil'!B:I,2,0)</f>
        <v>#REF!</v>
      </c>
      <c r="D1647" s="1353"/>
      <c r="E1647" s="1353"/>
      <c r="F1647" s="1353"/>
      <c r="G1647" s="1353"/>
      <c r="H1647" s="1353"/>
      <c r="I1647" s="1353"/>
      <c r="J1647" s="819" t="s">
        <v>106</v>
      </c>
    </row>
    <row r="1648" spans="1:10" ht="63" hidden="1" customHeight="1">
      <c r="A1648" s="1014"/>
      <c r="B1648" s="838" t="s">
        <v>269</v>
      </c>
      <c r="C1648" s="1353"/>
      <c r="D1648" s="1353"/>
      <c r="E1648" s="1353"/>
      <c r="F1648" s="1353"/>
      <c r="G1648" s="1353"/>
      <c r="H1648" s="1353"/>
      <c r="I1648" s="1353"/>
      <c r="J1648" s="819" t="e">
        <f>VLOOKUP(B1648,'2-Parque infantil'!B:I,3,0)</f>
        <v>#REF!</v>
      </c>
    </row>
    <row r="1649" spans="1:10" ht="24" hidden="1" customHeight="1" thickBot="1">
      <c r="A1649" s="1014"/>
      <c r="B1649" s="1372"/>
      <c r="C1649" s="1373"/>
      <c r="D1649" s="1373"/>
      <c r="E1649" s="1373"/>
      <c r="F1649" s="1373"/>
      <c r="G1649" s="1373"/>
      <c r="H1649" s="1373"/>
      <c r="I1649" s="1374" t="s">
        <v>107</v>
      </c>
      <c r="J1649" s="1375"/>
    </row>
    <row r="1650" spans="1:10" ht="24" hidden="1" customHeight="1">
      <c r="A1650" s="1014"/>
      <c r="B1650" s="821" t="s">
        <v>108</v>
      </c>
      <c r="C1650" s="822"/>
      <c r="D1650" s="823" t="s">
        <v>109</v>
      </c>
      <c r="E1650" s="823" t="s">
        <v>117</v>
      </c>
      <c r="F1650" s="823" t="s">
        <v>118</v>
      </c>
      <c r="G1650" s="823" t="s">
        <v>119</v>
      </c>
      <c r="H1650" s="824" t="s">
        <v>113</v>
      </c>
      <c r="I1650" s="1376"/>
      <c r="J1650" s="1377"/>
    </row>
    <row r="1651" spans="1:10" ht="24" hidden="1" customHeight="1">
      <c r="A1651" s="1014"/>
      <c r="B1651" s="1385"/>
      <c r="C1651" s="1386"/>
      <c r="D1651" s="928"/>
      <c r="E1651" s="928"/>
      <c r="F1651" s="928"/>
      <c r="G1651" s="928"/>
      <c r="H1651" s="929">
        <f>+G1651</f>
        <v>0</v>
      </c>
      <c r="I1651" s="1360"/>
      <c r="J1651" s="1378"/>
    </row>
    <row r="1652" spans="1:10" ht="24" hidden="1" customHeight="1">
      <c r="A1652" s="1014"/>
      <c r="B1652" s="972"/>
      <c r="C1652" s="862"/>
      <c r="D1652" s="862"/>
      <c r="E1652" s="862"/>
      <c r="F1652" s="826"/>
      <c r="G1652" s="862"/>
      <c r="H1652" s="874"/>
      <c r="I1652" s="1360"/>
      <c r="J1652" s="1378"/>
    </row>
    <row r="1653" spans="1:10" ht="24" hidden="1" customHeight="1">
      <c r="A1653" s="1014"/>
      <c r="B1653" s="972"/>
      <c r="C1653" s="862"/>
      <c r="D1653" s="862"/>
      <c r="E1653" s="862"/>
      <c r="F1653" s="826"/>
      <c r="G1653" s="862"/>
      <c r="H1653" s="874"/>
      <c r="I1653" s="1360"/>
      <c r="J1653" s="1378"/>
    </row>
    <row r="1654" spans="1:10" ht="24" hidden="1" customHeight="1">
      <c r="A1654" s="1014"/>
      <c r="B1654" s="972"/>
      <c r="C1654" s="862"/>
      <c r="D1654" s="862"/>
      <c r="E1654" s="862"/>
      <c r="F1654" s="826"/>
      <c r="G1654" s="862"/>
      <c r="H1654" s="874"/>
      <c r="I1654" s="1360"/>
      <c r="J1654" s="1378"/>
    </row>
    <row r="1655" spans="1:10" ht="24" hidden="1" customHeight="1">
      <c r="A1655" s="1014"/>
      <c r="B1655" s="972"/>
      <c r="C1655" s="862"/>
      <c r="D1655" s="862"/>
      <c r="E1655" s="862"/>
      <c r="F1655" s="826"/>
      <c r="G1655" s="862"/>
      <c r="H1655" s="874"/>
      <c r="I1655" s="1360"/>
      <c r="J1655" s="1378"/>
    </row>
    <row r="1656" spans="1:10" ht="24" hidden="1" customHeight="1">
      <c r="A1656" s="1014"/>
      <c r="B1656" s="972"/>
      <c r="C1656" s="862"/>
      <c r="D1656" s="862"/>
      <c r="E1656" s="862"/>
      <c r="F1656" s="826"/>
      <c r="G1656" s="862"/>
      <c r="H1656" s="874"/>
      <c r="I1656" s="1360"/>
      <c r="J1656" s="1378"/>
    </row>
    <row r="1657" spans="1:10" ht="24" hidden="1" customHeight="1">
      <c r="A1657" s="1014"/>
      <c r="B1657" s="828"/>
      <c r="C1657" s="829"/>
      <c r="D1657" s="829"/>
      <c r="E1657" s="829"/>
      <c r="F1657" s="829"/>
      <c r="G1657" s="830" t="s">
        <v>113</v>
      </c>
      <c r="H1657" s="831">
        <f>SUM(H1651:H1656)</f>
        <v>0</v>
      </c>
      <c r="I1657" s="1360"/>
      <c r="J1657" s="1378"/>
    </row>
    <row r="1658" spans="1:10" ht="24" hidden="1" customHeight="1">
      <c r="A1658" s="930"/>
      <c r="B1658" s="753">
        <v>8</v>
      </c>
      <c r="C1658" s="1422" t="s">
        <v>270</v>
      </c>
      <c r="D1658" s="1422"/>
      <c r="E1658" s="1422"/>
      <c r="F1658" s="1422"/>
      <c r="G1658" s="1422"/>
      <c r="H1658" s="1422"/>
      <c r="I1658" s="1422"/>
      <c r="J1658" s="1422"/>
    </row>
    <row r="1659" spans="1:10" ht="24" hidden="1" customHeight="1" thickBot="1">
      <c r="A1659" s="1014"/>
      <c r="B1659" s="931"/>
      <c r="C1659" s="931"/>
      <c r="D1659" s="931"/>
      <c r="E1659" s="931"/>
      <c r="F1659" s="931"/>
      <c r="G1659" s="931"/>
      <c r="H1659" s="931"/>
      <c r="I1659" s="931"/>
      <c r="J1659" s="931"/>
    </row>
    <row r="1660" spans="1:10" ht="24" hidden="1" customHeight="1">
      <c r="A1660" s="1014"/>
      <c r="B1660" s="932" t="s">
        <v>41</v>
      </c>
      <c r="C1660" s="1443" t="s">
        <v>271</v>
      </c>
      <c r="D1660" s="1443"/>
      <c r="E1660" s="1443"/>
      <c r="F1660" s="1443"/>
      <c r="G1660" s="1443"/>
      <c r="H1660" s="1443"/>
      <c r="I1660" s="1443"/>
      <c r="J1660" s="933" t="s">
        <v>106</v>
      </c>
    </row>
    <row r="1661" spans="1:10" ht="24" hidden="1" customHeight="1">
      <c r="A1661" s="1014"/>
      <c r="B1661" s="934" t="s">
        <v>272</v>
      </c>
      <c r="C1661" s="1444"/>
      <c r="D1661" s="1444"/>
      <c r="E1661" s="1444"/>
      <c r="F1661" s="1444"/>
      <c r="G1661" s="1444"/>
      <c r="H1661" s="1444"/>
      <c r="I1661" s="1444"/>
      <c r="J1661" s="935" t="s">
        <v>66</v>
      </c>
    </row>
    <row r="1662" spans="1:10" ht="16.5" hidden="1" thickBot="1">
      <c r="A1662" s="1014"/>
      <c r="B1662" s="1423" t="s">
        <v>108</v>
      </c>
      <c r="C1662" s="1424"/>
      <c r="D1662" s="936" t="s">
        <v>109</v>
      </c>
      <c r="E1662" s="936" t="s">
        <v>110</v>
      </c>
      <c r="F1662" s="936" t="s">
        <v>117</v>
      </c>
      <c r="G1662" s="936" t="s">
        <v>112</v>
      </c>
      <c r="H1662" s="936" t="s">
        <v>113</v>
      </c>
      <c r="I1662" s="1424" t="s">
        <v>107</v>
      </c>
      <c r="J1662" s="1445"/>
    </row>
    <row r="1663" spans="1:10" ht="24" hidden="1" customHeight="1">
      <c r="A1663" s="1014"/>
      <c r="B1663" s="1403" t="s">
        <v>273</v>
      </c>
      <c r="C1663" s="1404"/>
      <c r="D1663" s="1052"/>
      <c r="E1663" s="1052"/>
      <c r="F1663" s="1052"/>
      <c r="G1663" s="1052"/>
      <c r="H1663" s="939"/>
      <c r="I1663" s="1415" t="s">
        <v>274</v>
      </c>
      <c r="J1663" s="1416"/>
    </row>
    <row r="1664" spans="1:10" ht="24" hidden="1" customHeight="1">
      <c r="A1664" s="1014"/>
      <c r="B1664" s="1403" t="s">
        <v>275</v>
      </c>
      <c r="C1664" s="1404"/>
      <c r="D1664" s="1052"/>
      <c r="E1664" s="1052"/>
      <c r="F1664" s="1052"/>
      <c r="G1664" s="1052"/>
      <c r="H1664" s="939"/>
      <c r="I1664" s="1415"/>
      <c r="J1664" s="1416"/>
    </row>
    <row r="1665" spans="1:10" ht="24" hidden="1" customHeight="1">
      <c r="A1665" s="1014"/>
      <c r="B1665" s="1403" t="s">
        <v>276</v>
      </c>
      <c r="C1665" s="1404"/>
      <c r="D1665" s="938"/>
      <c r="E1665" s="938"/>
      <c r="F1665" s="938"/>
      <c r="G1665" s="938"/>
      <c r="H1665" s="939"/>
      <c r="I1665" s="1415"/>
      <c r="J1665" s="1416"/>
    </row>
    <row r="1666" spans="1:10" ht="24" hidden="1" customHeight="1">
      <c r="A1666" s="1014"/>
      <c r="B1666" s="937"/>
      <c r="C1666" s="941"/>
      <c r="D1666" s="938"/>
      <c r="E1666" s="938"/>
      <c r="F1666" s="938"/>
      <c r="G1666" s="938"/>
      <c r="H1666" s="939"/>
      <c r="I1666" s="1415"/>
      <c r="J1666" s="1416"/>
    </row>
    <row r="1667" spans="1:10" ht="24" hidden="1" customHeight="1">
      <c r="A1667" s="1014"/>
      <c r="B1667" s="1421" t="s">
        <v>274</v>
      </c>
      <c r="C1667" s="1421"/>
      <c r="D1667" s="938" t="s">
        <v>274</v>
      </c>
      <c r="E1667" s="938" t="s">
        <v>274</v>
      </c>
      <c r="F1667" s="938" t="s">
        <v>274</v>
      </c>
      <c r="G1667" s="938" t="s">
        <v>274</v>
      </c>
      <c r="H1667" s="939" t="s">
        <v>277</v>
      </c>
      <c r="I1667" s="1415"/>
      <c r="J1667" s="1416"/>
    </row>
    <row r="1668" spans="1:10" ht="24" hidden="1" customHeight="1">
      <c r="A1668" s="1014"/>
      <c r="B1668" s="1421" t="s">
        <v>274</v>
      </c>
      <c r="C1668" s="1421"/>
      <c r="D1668" s="938" t="s">
        <v>274</v>
      </c>
      <c r="E1668" s="938" t="s">
        <v>274</v>
      </c>
      <c r="F1668" s="938" t="s">
        <v>274</v>
      </c>
      <c r="G1668" s="938" t="s">
        <v>274</v>
      </c>
      <c r="H1668" s="939" t="s">
        <v>277</v>
      </c>
      <c r="I1668" s="1415"/>
      <c r="J1668" s="1416"/>
    </row>
    <row r="1669" spans="1:10" ht="24" hidden="1" customHeight="1">
      <c r="A1669" s="1014"/>
      <c r="B1669" s="1048"/>
      <c r="C1669" s="1049"/>
      <c r="D1669" s="1050"/>
      <c r="E1669" s="1050"/>
      <c r="F1669" s="1050"/>
      <c r="G1669" s="1050"/>
      <c r="H1669" s="1051"/>
      <c r="I1669" s="1415"/>
      <c r="J1669" s="1416"/>
    </row>
    <row r="1670" spans="1:10" ht="24" hidden="1" customHeight="1" thickBot="1">
      <c r="A1670" s="1014"/>
      <c r="B1670" s="942" t="s">
        <v>274</v>
      </c>
      <c r="C1670" s="943" t="s">
        <v>274</v>
      </c>
      <c r="D1670" s="944" t="s">
        <v>274</v>
      </c>
      <c r="E1670" s="944" t="s">
        <v>274</v>
      </c>
      <c r="F1670" s="944" t="s">
        <v>274</v>
      </c>
      <c r="G1670" s="945" t="s">
        <v>113</v>
      </c>
      <c r="H1670" s="946">
        <f>SUM(H1663:H1668)</f>
        <v>0</v>
      </c>
      <c r="I1670" s="1417"/>
      <c r="J1670" s="1418"/>
    </row>
    <row r="1671" spans="1:10" ht="24" hidden="1" customHeight="1" thickBot="1">
      <c r="A1671" s="1014"/>
      <c r="B1671" s="947"/>
      <c r="C1671" s="947"/>
      <c r="D1671" s="947"/>
      <c r="E1671" s="947"/>
      <c r="F1671" s="947"/>
      <c r="G1671" s="948"/>
      <c r="H1671" s="949"/>
      <c r="I1671" s="947"/>
      <c r="J1671" s="947"/>
    </row>
    <row r="1672" spans="1:10" ht="33" hidden="1" customHeight="1">
      <c r="A1672" s="1014"/>
      <c r="B1672" s="932" t="s">
        <v>41</v>
      </c>
      <c r="C1672" s="1353" t="e">
        <f>VLOOKUP(B1673,'2-Presupuesto'!B:I,2,0)</f>
        <v>#N/A</v>
      </c>
      <c r="D1672" s="1353"/>
      <c r="E1672" s="1353"/>
      <c r="F1672" s="1353"/>
      <c r="G1672" s="1353"/>
      <c r="H1672" s="1353"/>
      <c r="I1672" s="1353"/>
      <c r="J1672" s="933" t="s">
        <v>106</v>
      </c>
    </row>
    <row r="1673" spans="1:10" ht="30" hidden="1" customHeight="1">
      <c r="A1673" s="1014"/>
      <c r="B1673" s="934" t="s">
        <v>278</v>
      </c>
      <c r="C1673" s="1353"/>
      <c r="D1673" s="1353"/>
      <c r="E1673" s="1353"/>
      <c r="F1673" s="1353"/>
      <c r="G1673" s="1353"/>
      <c r="H1673" s="1353"/>
      <c r="I1673" s="1353"/>
      <c r="J1673" s="819" t="e">
        <f>VLOOKUP(B1673,'2-Presupuesto'!B:E,3,0)</f>
        <v>#N/A</v>
      </c>
    </row>
    <row r="1674" spans="1:10" ht="24" hidden="1" customHeight="1" thickBot="1">
      <c r="A1674" s="1014"/>
      <c r="B1674" s="1423" t="s">
        <v>108</v>
      </c>
      <c r="C1674" s="1424"/>
      <c r="D1674" s="936" t="s">
        <v>109</v>
      </c>
      <c r="E1674" s="936" t="s">
        <v>110</v>
      </c>
      <c r="F1674" s="936" t="s">
        <v>117</v>
      </c>
      <c r="G1674" s="936" t="s">
        <v>112</v>
      </c>
      <c r="H1674" s="936" t="s">
        <v>113</v>
      </c>
      <c r="I1674" s="1425" t="s">
        <v>107</v>
      </c>
      <c r="J1674" s="1426"/>
    </row>
    <row r="1675" spans="1:10" ht="24" hidden="1" customHeight="1">
      <c r="A1675" s="1014"/>
      <c r="B1675" s="1439"/>
      <c r="C1675" s="1440"/>
      <c r="D1675" s="938"/>
      <c r="E1675" s="938"/>
      <c r="F1675" s="938"/>
      <c r="G1675" s="1052"/>
      <c r="H1675" s="951"/>
      <c r="I1675" s="1419" t="s">
        <v>274</v>
      </c>
      <c r="J1675" s="1420"/>
    </row>
    <row r="1676" spans="1:10" ht="24" hidden="1" customHeight="1">
      <c r="A1676" s="1014"/>
      <c r="B1676" s="1432"/>
      <c r="C1676" s="1433"/>
      <c r="D1676" s="938"/>
      <c r="E1676" s="938"/>
      <c r="F1676" s="938"/>
      <c r="G1676" s="938"/>
      <c r="H1676" s="951"/>
      <c r="I1676" s="1415"/>
      <c r="J1676" s="1416"/>
    </row>
    <row r="1677" spans="1:10" ht="24" hidden="1" customHeight="1">
      <c r="A1677" s="1014"/>
      <c r="B1677" s="1432"/>
      <c r="C1677" s="1433"/>
      <c r="D1677" s="938"/>
      <c r="E1677" s="938"/>
      <c r="F1677" s="938"/>
      <c r="G1677" s="938"/>
      <c r="H1677" s="951"/>
      <c r="I1677" s="1415"/>
      <c r="J1677" s="1416"/>
    </row>
    <row r="1678" spans="1:10" ht="24" hidden="1" customHeight="1">
      <c r="A1678" s="1014"/>
      <c r="B1678" s="1432"/>
      <c r="C1678" s="1433"/>
      <c r="D1678" s="938"/>
      <c r="E1678" s="938"/>
      <c r="F1678" s="938"/>
      <c r="G1678" s="938"/>
      <c r="H1678" s="951"/>
      <c r="I1678" s="1415"/>
      <c r="J1678" s="1416"/>
    </row>
    <row r="1679" spans="1:10" ht="24" hidden="1" customHeight="1" thickBot="1">
      <c r="A1679" s="1014"/>
      <c r="B1679" s="1432"/>
      <c r="C1679" s="1433"/>
      <c r="D1679" s="938"/>
      <c r="E1679" s="938"/>
      <c r="F1679" s="938"/>
      <c r="G1679" s="938"/>
      <c r="H1679" s="951"/>
      <c r="I1679" s="1415"/>
      <c r="J1679" s="1416"/>
    </row>
    <row r="1680" spans="1:10" ht="24" hidden="1" customHeight="1">
      <c r="A1680" s="1014"/>
      <c r="B1680" s="1436" t="s">
        <v>274</v>
      </c>
      <c r="C1680" s="1437"/>
      <c r="D1680" s="938" t="s">
        <v>274</v>
      </c>
      <c r="E1680" s="938" t="s">
        <v>274</v>
      </c>
      <c r="F1680" s="938" t="s">
        <v>274</v>
      </c>
      <c r="G1680" s="938" t="s">
        <v>274</v>
      </c>
      <c r="H1680" s="951" t="s">
        <v>277</v>
      </c>
      <c r="I1680" s="1415"/>
      <c r="J1680" s="1416"/>
    </row>
    <row r="1681" spans="1:10" ht="24" hidden="1" customHeight="1" thickBot="1">
      <c r="A1681" s="1014"/>
      <c r="B1681" s="942" t="s">
        <v>274</v>
      </c>
      <c r="C1681" s="943" t="s">
        <v>274</v>
      </c>
      <c r="D1681" s="944" t="s">
        <v>274</v>
      </c>
      <c r="E1681" s="944" t="s">
        <v>274</v>
      </c>
      <c r="F1681" s="944" t="s">
        <v>274</v>
      </c>
      <c r="G1681" s="945" t="s">
        <v>113</v>
      </c>
      <c r="H1681" s="946">
        <f>SUM(H1675:H1680)</f>
        <v>0</v>
      </c>
      <c r="I1681" s="1417"/>
      <c r="J1681" s="1418"/>
    </row>
    <row r="1682" spans="1:10" ht="24" hidden="1" customHeight="1">
      <c r="A1682" s="1014"/>
      <c r="B1682" s="947"/>
      <c r="C1682" s="947"/>
      <c r="D1682" s="947"/>
      <c r="E1682" s="947"/>
      <c r="F1682" s="947"/>
      <c r="G1682" s="948"/>
      <c r="H1682" s="949"/>
      <c r="I1682" s="947"/>
      <c r="J1682" s="947"/>
    </row>
    <row r="1683" spans="1:10" ht="24" hidden="1" customHeight="1">
      <c r="A1683" s="1014"/>
      <c r="B1683" s="932" t="s">
        <v>41</v>
      </c>
      <c r="C1683" s="1443" t="s">
        <v>279</v>
      </c>
      <c r="D1683" s="1443"/>
      <c r="E1683" s="1443"/>
      <c r="F1683" s="1443"/>
      <c r="G1683" s="1443"/>
      <c r="H1683" s="1443"/>
      <c r="I1683" s="1443"/>
      <c r="J1683" s="933" t="s">
        <v>106</v>
      </c>
    </row>
    <row r="1684" spans="1:10" ht="24" hidden="1" customHeight="1">
      <c r="A1684" s="1014"/>
      <c r="B1684" s="934" t="s">
        <v>280</v>
      </c>
      <c r="C1684" s="1444"/>
      <c r="D1684" s="1444"/>
      <c r="E1684" s="1444"/>
      <c r="F1684" s="1444"/>
      <c r="G1684" s="1444"/>
      <c r="H1684" s="1444"/>
      <c r="I1684" s="1444"/>
      <c r="J1684" s="935" t="s">
        <v>281</v>
      </c>
    </row>
    <row r="1685" spans="1:10" ht="24" hidden="1" customHeight="1" thickBot="1">
      <c r="A1685" s="1014"/>
      <c r="B1685" s="1423" t="s">
        <v>108</v>
      </c>
      <c r="C1685" s="1424"/>
      <c r="D1685" s="936" t="s">
        <v>109</v>
      </c>
      <c r="E1685" s="936" t="s">
        <v>110</v>
      </c>
      <c r="F1685" s="936" t="s">
        <v>117</v>
      </c>
      <c r="G1685" s="936" t="s">
        <v>112</v>
      </c>
      <c r="H1685" s="936" t="s">
        <v>113</v>
      </c>
      <c r="I1685" s="1425" t="s">
        <v>107</v>
      </c>
      <c r="J1685" s="1426"/>
    </row>
    <row r="1686" spans="1:10" ht="24" hidden="1" customHeight="1">
      <c r="A1686" s="1014"/>
      <c r="B1686" s="1413" t="s">
        <v>282</v>
      </c>
      <c r="C1686" s="1414"/>
      <c r="D1686" s="1047"/>
      <c r="E1686" s="938"/>
      <c r="F1686" s="938"/>
      <c r="G1686" s="1052"/>
      <c r="H1686" s="1053"/>
      <c r="I1686" s="1419" t="s">
        <v>274</v>
      </c>
      <c r="J1686" s="1420"/>
    </row>
    <row r="1687" spans="1:10" ht="24" hidden="1" customHeight="1">
      <c r="A1687" s="1014"/>
      <c r="B1687" s="1413" t="s">
        <v>283</v>
      </c>
      <c r="C1687" s="1414"/>
      <c r="D1687" s="1047"/>
      <c r="E1687" s="938"/>
      <c r="F1687" s="938"/>
      <c r="G1687" s="1052"/>
      <c r="H1687" s="1053"/>
      <c r="I1687" s="1415"/>
      <c r="J1687" s="1416"/>
    </row>
    <row r="1688" spans="1:10" ht="24" hidden="1" customHeight="1">
      <c r="A1688" s="1014"/>
      <c r="B1688" s="1413" t="s">
        <v>284</v>
      </c>
      <c r="C1688" s="1414"/>
      <c r="D1688" s="1047"/>
      <c r="E1688" s="938"/>
      <c r="F1688" s="938"/>
      <c r="G1688" s="1052"/>
      <c r="H1688" s="1053"/>
      <c r="I1688" s="1415"/>
      <c r="J1688" s="1416"/>
    </row>
    <row r="1689" spans="1:10" ht="24" hidden="1" customHeight="1">
      <c r="A1689" s="1014"/>
      <c r="B1689" s="1434"/>
      <c r="C1689" s="1435"/>
      <c r="D1689" s="1047"/>
      <c r="E1689" s="938"/>
      <c r="F1689" s="938"/>
      <c r="G1689" s="938"/>
      <c r="H1689" s="951">
        <f>G1689</f>
        <v>0</v>
      </c>
      <c r="I1689" s="1415"/>
      <c r="J1689" s="1416"/>
    </row>
    <row r="1690" spans="1:10" ht="24" hidden="1" customHeight="1">
      <c r="A1690" s="1014"/>
      <c r="B1690" s="1434"/>
      <c r="C1690" s="1435"/>
      <c r="D1690" s="1047"/>
      <c r="E1690" s="938"/>
      <c r="F1690" s="938"/>
      <c r="G1690" s="938"/>
      <c r="H1690" s="951">
        <f>G1690</f>
        <v>0</v>
      </c>
      <c r="I1690" s="1415"/>
      <c r="J1690" s="1416"/>
    </row>
    <row r="1691" spans="1:10" ht="24" hidden="1" customHeight="1">
      <c r="A1691" s="1014"/>
      <c r="B1691" s="1434"/>
      <c r="C1691" s="1435"/>
      <c r="D1691" s="1047"/>
      <c r="E1691" s="938"/>
      <c r="F1691" s="938"/>
      <c r="G1691" s="938"/>
      <c r="H1691" s="951">
        <f>G1691</f>
        <v>0</v>
      </c>
      <c r="I1691" s="1415"/>
      <c r="J1691" s="1416"/>
    </row>
    <row r="1692" spans="1:10" ht="24" hidden="1" customHeight="1" thickBot="1">
      <c r="A1692" s="1014"/>
      <c r="B1692" s="942" t="s">
        <v>274</v>
      </c>
      <c r="C1692" s="943" t="s">
        <v>274</v>
      </c>
      <c r="D1692" s="944" t="s">
        <v>274</v>
      </c>
      <c r="E1692" s="944" t="s">
        <v>274</v>
      </c>
      <c r="F1692" s="944" t="s">
        <v>274</v>
      </c>
      <c r="G1692" s="945" t="s">
        <v>113</v>
      </c>
      <c r="H1692" s="946">
        <f>SUM(H1686:H1691)</f>
        <v>0</v>
      </c>
      <c r="I1692" s="1417"/>
      <c r="J1692" s="1418"/>
    </row>
    <row r="1693" spans="1:10" ht="24" hidden="1" customHeight="1" thickBot="1">
      <c r="A1693" s="1014"/>
      <c r="B1693" s="947"/>
      <c r="C1693" s="947"/>
      <c r="D1693" s="947"/>
      <c r="E1693" s="947"/>
      <c r="F1693" s="947"/>
      <c r="G1693" s="948"/>
      <c r="H1693" s="949"/>
      <c r="I1693" s="947"/>
      <c r="J1693" s="947"/>
    </row>
    <row r="1694" spans="1:10" ht="24" hidden="1" customHeight="1">
      <c r="A1694" s="1014"/>
      <c r="B1694" s="932" t="s">
        <v>41</v>
      </c>
      <c r="C1694" s="1387" t="e">
        <f>VLOOKUP(B1695,'2-Presupuesto'!B:I,2,0)</f>
        <v>#N/A</v>
      </c>
      <c r="D1694" s="1387"/>
      <c r="E1694" s="1387"/>
      <c r="F1694" s="1387"/>
      <c r="G1694" s="1387"/>
      <c r="H1694" s="1387"/>
      <c r="I1694" s="1387"/>
      <c r="J1694" s="819" t="s">
        <v>106</v>
      </c>
    </row>
    <row r="1695" spans="1:10" ht="24" hidden="1" customHeight="1">
      <c r="A1695" s="1014"/>
      <c r="B1695" s="934" t="s">
        <v>285</v>
      </c>
      <c r="C1695" s="1387"/>
      <c r="D1695" s="1387"/>
      <c r="E1695" s="1387"/>
      <c r="F1695" s="1387"/>
      <c r="G1695" s="1387"/>
      <c r="H1695" s="1387"/>
      <c r="I1695" s="1387"/>
      <c r="J1695" s="819" t="e">
        <f>VLOOKUP(B1695,'2-Presupuesto'!B:E,3,0)</f>
        <v>#N/A</v>
      </c>
    </row>
    <row r="1696" spans="1:10" ht="24" hidden="1" customHeight="1" thickBot="1">
      <c r="A1696" s="1014"/>
      <c r="B1696" s="1423" t="s">
        <v>108</v>
      </c>
      <c r="C1696" s="1424"/>
      <c r="D1696" s="936" t="s">
        <v>109</v>
      </c>
      <c r="E1696" s="936" t="s">
        <v>110</v>
      </c>
      <c r="F1696" s="936" t="s">
        <v>117</v>
      </c>
      <c r="G1696" s="936" t="s">
        <v>112</v>
      </c>
      <c r="H1696" s="936" t="s">
        <v>113</v>
      </c>
      <c r="I1696" s="1425" t="s">
        <v>107</v>
      </c>
      <c r="J1696" s="1426"/>
    </row>
    <row r="1697" spans="1:10" ht="24" hidden="1" customHeight="1">
      <c r="A1697" s="1014"/>
      <c r="B1697" s="1413" t="s">
        <v>286</v>
      </c>
      <c r="C1697" s="1414"/>
      <c r="D1697" s="938"/>
      <c r="E1697" s="938"/>
      <c r="F1697" s="938"/>
      <c r="G1697" s="1052"/>
      <c r="H1697" s="1053"/>
      <c r="I1697" s="1419" t="s">
        <v>274</v>
      </c>
      <c r="J1697" s="1420"/>
    </row>
    <row r="1698" spans="1:10" ht="24" hidden="1" customHeight="1">
      <c r="A1698" s="1014"/>
      <c r="B1698" s="1413" t="s">
        <v>287</v>
      </c>
      <c r="C1698" s="1414"/>
      <c r="D1698" s="938"/>
      <c r="E1698" s="938"/>
      <c r="F1698" s="938"/>
      <c r="G1698" s="1052"/>
      <c r="H1698" s="1053"/>
      <c r="I1698" s="1415"/>
      <c r="J1698" s="1416"/>
    </row>
    <row r="1699" spans="1:10" ht="24" hidden="1" customHeight="1">
      <c r="A1699" s="1014"/>
      <c r="B1699" s="1413" t="s">
        <v>288</v>
      </c>
      <c r="C1699" s="1414"/>
      <c r="D1699" s="938"/>
      <c r="E1699" s="938"/>
      <c r="F1699" s="938"/>
      <c r="G1699" s="1052"/>
      <c r="H1699" s="1053"/>
      <c r="I1699" s="1415"/>
      <c r="J1699" s="1416"/>
    </row>
    <row r="1700" spans="1:10" ht="24" hidden="1" customHeight="1">
      <c r="A1700" s="1014"/>
      <c r="B1700" s="1434"/>
      <c r="C1700" s="1435"/>
      <c r="D1700" s="938"/>
      <c r="E1700" s="938"/>
      <c r="F1700" s="938"/>
      <c r="G1700" s="1047"/>
      <c r="H1700" s="1052"/>
      <c r="I1700" s="1415"/>
      <c r="J1700" s="1416"/>
    </row>
    <row r="1701" spans="1:10" ht="24" hidden="1" customHeight="1">
      <c r="A1701" s="1014"/>
      <c r="B1701" s="1434"/>
      <c r="C1701" s="1435"/>
      <c r="D1701" s="938"/>
      <c r="E1701" s="938"/>
      <c r="F1701" s="938"/>
      <c r="G1701" s="1047"/>
      <c r="H1701" s="1052">
        <f>G1701</f>
        <v>0</v>
      </c>
      <c r="I1701" s="1415"/>
      <c r="J1701" s="1416"/>
    </row>
    <row r="1702" spans="1:10" ht="24" hidden="1" customHeight="1">
      <c r="A1702" s="1014"/>
      <c r="B1702" s="1434"/>
      <c r="C1702" s="1435"/>
      <c r="D1702" s="938" t="s">
        <v>274</v>
      </c>
      <c r="E1702" s="938" t="s">
        <v>274</v>
      </c>
      <c r="F1702" s="938" t="s">
        <v>274</v>
      </c>
      <c r="G1702" s="1047"/>
      <c r="H1702" s="1052">
        <f>G1702</f>
        <v>0</v>
      </c>
      <c r="I1702" s="1415"/>
      <c r="J1702" s="1416"/>
    </row>
    <row r="1703" spans="1:10" ht="24" hidden="1" customHeight="1" thickBot="1">
      <c r="A1703" s="1014"/>
      <c r="B1703" s="942" t="s">
        <v>274</v>
      </c>
      <c r="C1703" s="943" t="s">
        <v>274</v>
      </c>
      <c r="D1703" s="944" t="s">
        <v>274</v>
      </c>
      <c r="E1703" s="944" t="s">
        <v>274</v>
      </c>
      <c r="F1703" s="944" t="s">
        <v>274</v>
      </c>
      <c r="G1703" s="945" t="s">
        <v>113</v>
      </c>
      <c r="H1703" s="946">
        <f>SUM(H1697:H1702)</f>
        <v>0</v>
      </c>
      <c r="I1703" s="1417"/>
      <c r="J1703" s="1418"/>
    </row>
    <row r="1704" spans="1:10" ht="24" hidden="1" customHeight="1" thickBot="1">
      <c r="A1704" s="1014"/>
      <c r="B1704" s="947"/>
      <c r="C1704" s="947"/>
      <c r="D1704" s="947"/>
      <c r="E1704" s="947"/>
      <c r="F1704" s="947"/>
      <c r="G1704" s="948"/>
      <c r="H1704" s="949"/>
      <c r="I1704" s="947"/>
      <c r="J1704" s="947"/>
    </row>
    <row r="1705" spans="1:10" ht="24" hidden="1" customHeight="1">
      <c r="A1705" s="1014"/>
      <c r="B1705" s="932" t="s">
        <v>41</v>
      </c>
      <c r="C1705" s="1387" t="e">
        <f>VLOOKUP(B1706,'2-Presupuesto'!B:I,2,0)</f>
        <v>#N/A</v>
      </c>
      <c r="D1705" s="1387"/>
      <c r="E1705" s="1387"/>
      <c r="F1705" s="1387"/>
      <c r="G1705" s="1387"/>
      <c r="H1705" s="1387"/>
      <c r="I1705" s="1387"/>
      <c r="J1705" s="933" t="s">
        <v>106</v>
      </c>
    </row>
    <row r="1706" spans="1:10" ht="43.5" hidden="1" customHeight="1">
      <c r="A1706" s="1014"/>
      <c r="B1706" s="934" t="s">
        <v>289</v>
      </c>
      <c r="C1706" s="1387"/>
      <c r="D1706" s="1387"/>
      <c r="E1706" s="1387"/>
      <c r="F1706" s="1387"/>
      <c r="G1706" s="1387"/>
      <c r="H1706" s="1387"/>
      <c r="I1706" s="1387"/>
      <c r="J1706" s="935" t="s">
        <v>281</v>
      </c>
    </row>
    <row r="1707" spans="1:10" ht="24" hidden="1" customHeight="1" thickBot="1">
      <c r="A1707" s="1014"/>
      <c r="B1707" s="1423" t="s">
        <v>108</v>
      </c>
      <c r="C1707" s="1425"/>
      <c r="D1707" s="950" t="s">
        <v>109</v>
      </c>
      <c r="E1707" s="936" t="s">
        <v>110</v>
      </c>
      <c r="F1707" s="936" t="s">
        <v>117</v>
      </c>
      <c r="G1707" s="936" t="s">
        <v>112</v>
      </c>
      <c r="H1707" s="936" t="s">
        <v>113</v>
      </c>
      <c r="I1707" s="1425" t="s">
        <v>107</v>
      </c>
      <c r="J1707" s="1426"/>
    </row>
    <row r="1708" spans="1:10" ht="24" hidden="1" customHeight="1">
      <c r="A1708" s="1014"/>
      <c r="B1708" s="1401" t="s">
        <v>290</v>
      </c>
      <c r="C1708" s="1402"/>
      <c r="D1708" s="1052"/>
      <c r="E1708" s="938"/>
      <c r="F1708" s="938"/>
      <c r="G1708" s="1052"/>
      <c r="H1708" s="939">
        <f>D1708*G1708</f>
        <v>0</v>
      </c>
      <c r="I1708" s="1419" t="s">
        <v>274</v>
      </c>
      <c r="J1708" s="1420"/>
    </row>
    <row r="1709" spans="1:10" ht="24" hidden="1" customHeight="1">
      <c r="A1709" s="1014"/>
      <c r="B1709" s="940"/>
      <c r="C1709" s="952"/>
      <c r="D1709" s="953"/>
      <c r="E1709" s="938"/>
      <c r="F1709" s="938"/>
      <c r="G1709" s="938"/>
      <c r="H1709" s="939"/>
      <c r="I1709" s="1415"/>
      <c r="J1709" s="1416"/>
    </row>
    <row r="1710" spans="1:10" ht="24" hidden="1" customHeight="1">
      <c r="A1710" s="1014"/>
      <c r="B1710" s="940"/>
      <c r="C1710" s="952"/>
      <c r="D1710" s="953"/>
      <c r="E1710" s="938"/>
      <c r="F1710" s="938"/>
      <c r="G1710" s="938"/>
      <c r="H1710" s="939"/>
      <c r="I1710" s="1415"/>
      <c r="J1710" s="1416"/>
    </row>
    <row r="1711" spans="1:10" ht="24" hidden="1" customHeight="1">
      <c r="A1711" s="1014"/>
      <c r="B1711" s="937"/>
      <c r="C1711" s="952"/>
      <c r="D1711" s="953"/>
      <c r="E1711" s="938"/>
      <c r="F1711" s="938"/>
      <c r="G1711" s="938"/>
      <c r="H1711" s="939"/>
      <c r="I1711" s="1415"/>
      <c r="J1711" s="1416"/>
    </row>
    <row r="1712" spans="1:10" ht="24" hidden="1" customHeight="1">
      <c r="A1712" s="1014"/>
      <c r="B1712" s="940" t="s">
        <v>274</v>
      </c>
      <c r="C1712" s="952"/>
      <c r="D1712" s="953" t="s">
        <v>274</v>
      </c>
      <c r="E1712" s="938" t="s">
        <v>274</v>
      </c>
      <c r="F1712" s="938" t="s">
        <v>274</v>
      </c>
      <c r="G1712" s="938" t="s">
        <v>274</v>
      </c>
      <c r="H1712" s="939" t="s">
        <v>277</v>
      </c>
      <c r="I1712" s="1415"/>
      <c r="J1712" s="1416"/>
    </row>
    <row r="1713" spans="1:10" ht="24" hidden="1" customHeight="1">
      <c r="A1713" s="1014"/>
      <c r="B1713" s="940" t="s">
        <v>274</v>
      </c>
      <c r="C1713" s="952"/>
      <c r="D1713" s="953" t="s">
        <v>274</v>
      </c>
      <c r="E1713" s="938" t="s">
        <v>274</v>
      </c>
      <c r="F1713" s="938" t="s">
        <v>274</v>
      </c>
      <c r="G1713" s="938" t="s">
        <v>274</v>
      </c>
      <c r="H1713" s="939" t="s">
        <v>277</v>
      </c>
      <c r="I1713" s="1415"/>
      <c r="J1713" s="1416"/>
    </row>
    <row r="1714" spans="1:10" ht="24" hidden="1" customHeight="1" thickBot="1">
      <c r="A1714" s="1014"/>
      <c r="B1714" s="942" t="s">
        <v>274</v>
      </c>
      <c r="C1714" s="943" t="s">
        <v>274</v>
      </c>
      <c r="D1714" s="944" t="s">
        <v>274</v>
      </c>
      <c r="E1714" s="944" t="s">
        <v>274</v>
      </c>
      <c r="F1714" s="944" t="s">
        <v>274</v>
      </c>
      <c r="G1714" s="945" t="s">
        <v>113</v>
      </c>
      <c r="H1714" s="946">
        <f>SUM(H1708:H1713)</f>
        <v>0</v>
      </c>
      <c r="I1714" s="1417"/>
      <c r="J1714" s="1418"/>
    </row>
    <row r="1715" spans="1:10" ht="24" hidden="1" customHeight="1">
      <c r="A1715" s="1014"/>
      <c r="B1715" s="947"/>
      <c r="C1715" s="947"/>
      <c r="D1715" s="947"/>
      <c r="E1715" s="947"/>
      <c r="F1715" s="947"/>
      <c r="G1715" s="948"/>
      <c r="H1715" s="949"/>
      <c r="I1715" s="947"/>
      <c r="J1715" s="947"/>
    </row>
    <row r="1716" spans="1:10" ht="24" hidden="1" customHeight="1">
      <c r="A1716" s="1014"/>
      <c r="B1716" s="932" t="s">
        <v>41</v>
      </c>
      <c r="C1716" s="1443" t="e">
        <f>VLOOKUP(B1717,'2-Presupuesto'!B:I,2,0)</f>
        <v>#N/A</v>
      </c>
      <c r="D1716" s="1443"/>
      <c r="E1716" s="1443"/>
      <c r="F1716" s="1443"/>
      <c r="G1716" s="1443"/>
      <c r="H1716" s="1443"/>
      <c r="I1716" s="1443"/>
      <c r="J1716" s="933" t="s">
        <v>106</v>
      </c>
    </row>
    <row r="1717" spans="1:10" ht="65.25" hidden="1" customHeight="1">
      <c r="A1717" s="1014"/>
      <c r="B1717" s="954" t="s">
        <v>291</v>
      </c>
      <c r="C1717" s="1444"/>
      <c r="D1717" s="1444"/>
      <c r="E1717" s="1444"/>
      <c r="F1717" s="1444"/>
      <c r="G1717" s="1444"/>
      <c r="H1717" s="1444"/>
      <c r="I1717" s="1444"/>
      <c r="J1717" s="935" t="e">
        <f>VLOOKUP(B1717,'2-Presupuesto'!B:E,3,0)</f>
        <v>#N/A</v>
      </c>
    </row>
    <row r="1718" spans="1:10" ht="24" hidden="1" customHeight="1">
      <c r="A1718" s="1014"/>
      <c r="B1718" s="1423" t="s">
        <v>108</v>
      </c>
      <c r="C1718" s="1424"/>
      <c r="D1718" s="936" t="s">
        <v>109</v>
      </c>
      <c r="E1718" s="936" t="s">
        <v>110</v>
      </c>
      <c r="F1718" s="936" t="s">
        <v>117</v>
      </c>
      <c r="G1718" s="936" t="s">
        <v>112</v>
      </c>
      <c r="H1718" s="936" t="s">
        <v>113</v>
      </c>
      <c r="I1718" s="1425" t="s">
        <v>107</v>
      </c>
      <c r="J1718" s="1426"/>
    </row>
    <row r="1719" spans="1:10" ht="24" hidden="1" customHeight="1">
      <c r="A1719" s="1014"/>
      <c r="B1719" s="1431" t="s">
        <v>292</v>
      </c>
      <c r="C1719" s="1431"/>
      <c r="D1719" s="938"/>
      <c r="E1719" s="938"/>
      <c r="F1719" s="938"/>
      <c r="G1719" s="938"/>
      <c r="H1719" s="939"/>
      <c r="I1719" s="1419" t="s">
        <v>274</v>
      </c>
      <c r="J1719" s="1420"/>
    </row>
    <row r="1720" spans="1:10" ht="24" hidden="1" customHeight="1">
      <c r="A1720" s="1014"/>
      <c r="B1720" s="1421" t="s">
        <v>274</v>
      </c>
      <c r="C1720" s="1421"/>
      <c r="D1720" s="938" t="s">
        <v>274</v>
      </c>
      <c r="E1720" s="938" t="s">
        <v>274</v>
      </c>
      <c r="F1720" s="938" t="s">
        <v>274</v>
      </c>
      <c r="G1720" s="938" t="s">
        <v>274</v>
      </c>
      <c r="H1720" s="939" t="s">
        <v>277</v>
      </c>
      <c r="I1720" s="1415"/>
      <c r="J1720" s="1416"/>
    </row>
    <row r="1721" spans="1:10" ht="24" hidden="1" customHeight="1">
      <c r="A1721" s="1014"/>
      <c r="B1721" s="1421" t="s">
        <v>274</v>
      </c>
      <c r="C1721" s="1421"/>
      <c r="D1721" s="938" t="s">
        <v>274</v>
      </c>
      <c r="E1721" s="938" t="s">
        <v>274</v>
      </c>
      <c r="F1721" s="938" t="s">
        <v>274</v>
      </c>
      <c r="G1721" s="938" t="s">
        <v>274</v>
      </c>
      <c r="H1721" s="939" t="s">
        <v>277</v>
      </c>
      <c r="I1721" s="1415"/>
      <c r="J1721" s="1416"/>
    </row>
    <row r="1722" spans="1:10" ht="24" hidden="1" customHeight="1">
      <c r="A1722" s="1014"/>
      <c r="B1722" s="937" t="s">
        <v>274</v>
      </c>
      <c r="C1722" s="941" t="s">
        <v>274</v>
      </c>
      <c r="D1722" s="938" t="s">
        <v>274</v>
      </c>
      <c r="E1722" s="938" t="s">
        <v>274</v>
      </c>
      <c r="F1722" s="938" t="s">
        <v>274</v>
      </c>
      <c r="G1722" s="938" t="s">
        <v>274</v>
      </c>
      <c r="H1722" s="939" t="s">
        <v>274</v>
      </c>
      <c r="I1722" s="1415"/>
      <c r="J1722" s="1416"/>
    </row>
    <row r="1723" spans="1:10" ht="24" hidden="1" customHeight="1">
      <c r="A1723" s="1014"/>
      <c r="B1723" s="1421" t="s">
        <v>274</v>
      </c>
      <c r="C1723" s="1421"/>
      <c r="D1723" s="938" t="s">
        <v>274</v>
      </c>
      <c r="E1723" s="938" t="s">
        <v>274</v>
      </c>
      <c r="F1723" s="938" t="s">
        <v>274</v>
      </c>
      <c r="G1723" s="938" t="s">
        <v>274</v>
      </c>
      <c r="H1723" s="939" t="s">
        <v>277</v>
      </c>
      <c r="I1723" s="1415"/>
      <c r="J1723" s="1416"/>
    </row>
    <row r="1724" spans="1:10" ht="24" hidden="1" customHeight="1">
      <c r="A1724" s="1014"/>
      <c r="B1724" s="1421" t="s">
        <v>274</v>
      </c>
      <c r="C1724" s="1421"/>
      <c r="D1724" s="938" t="s">
        <v>274</v>
      </c>
      <c r="E1724" s="938" t="s">
        <v>274</v>
      </c>
      <c r="F1724" s="938" t="s">
        <v>274</v>
      </c>
      <c r="G1724" s="938" t="s">
        <v>274</v>
      </c>
      <c r="H1724" s="939" t="s">
        <v>277</v>
      </c>
      <c r="I1724" s="1415"/>
      <c r="J1724" s="1416"/>
    </row>
    <row r="1725" spans="1:10" ht="24" hidden="1" customHeight="1">
      <c r="A1725" s="1014"/>
      <c r="B1725" s="942" t="s">
        <v>274</v>
      </c>
      <c r="C1725" s="943" t="s">
        <v>274</v>
      </c>
      <c r="D1725" s="944" t="s">
        <v>274</v>
      </c>
      <c r="E1725" s="944" t="s">
        <v>274</v>
      </c>
      <c r="F1725" s="944" t="s">
        <v>274</v>
      </c>
      <c r="G1725" s="945" t="s">
        <v>113</v>
      </c>
      <c r="H1725" s="946">
        <f>SUM(H1719:H1724)</f>
        <v>0</v>
      </c>
      <c r="I1725" s="1417"/>
      <c r="J1725" s="1418"/>
    </row>
    <row r="1726" spans="1:10" ht="24" hidden="1" customHeight="1">
      <c r="A1726" s="799"/>
      <c r="B1726" s="955"/>
      <c r="C1726" s="955"/>
      <c r="D1726" s="955"/>
      <c r="E1726" s="955"/>
      <c r="F1726" s="955"/>
      <c r="G1726" s="956"/>
      <c r="H1726" s="957"/>
      <c r="I1726" s="955"/>
      <c r="J1726" s="955"/>
    </row>
    <row r="1727" spans="1:10" ht="24" hidden="1" customHeight="1">
      <c r="A1727" s="1014"/>
      <c r="B1727" s="932" t="s">
        <v>41</v>
      </c>
      <c r="C1727" s="1443" t="e">
        <f>VLOOKUP(B1728,'2-Presupuesto'!B:I,2,0)</f>
        <v>#N/A</v>
      </c>
      <c r="D1727" s="1443"/>
      <c r="E1727" s="1443"/>
      <c r="F1727" s="1443"/>
      <c r="G1727" s="1443"/>
      <c r="H1727" s="1443"/>
      <c r="I1727" s="1443"/>
      <c r="J1727" s="933" t="s">
        <v>106</v>
      </c>
    </row>
    <row r="1728" spans="1:10" ht="24" hidden="1" customHeight="1">
      <c r="A1728" s="1014"/>
      <c r="B1728" s="954" t="s">
        <v>293</v>
      </c>
      <c r="C1728" s="1444"/>
      <c r="D1728" s="1444"/>
      <c r="E1728" s="1444"/>
      <c r="F1728" s="1444"/>
      <c r="G1728" s="1444"/>
      <c r="H1728" s="1444"/>
      <c r="I1728" s="1444"/>
      <c r="J1728" s="935" t="e">
        <f>VLOOKUP(B1728,'2-Presupuesto'!B:E,3,0)</f>
        <v>#N/A</v>
      </c>
    </row>
    <row r="1729" spans="1:10" ht="24" hidden="1" customHeight="1" thickBot="1">
      <c r="A1729" s="1014"/>
      <c r="B1729" s="1423" t="s">
        <v>108</v>
      </c>
      <c r="C1729" s="1424"/>
      <c r="D1729" s="936" t="s">
        <v>109</v>
      </c>
      <c r="E1729" s="936" t="s">
        <v>110</v>
      </c>
      <c r="F1729" s="936" t="s">
        <v>117</v>
      </c>
      <c r="G1729" s="936" t="s">
        <v>112</v>
      </c>
      <c r="H1729" s="936" t="s">
        <v>113</v>
      </c>
      <c r="I1729" s="1425" t="s">
        <v>107</v>
      </c>
      <c r="J1729" s="1426"/>
    </row>
    <row r="1730" spans="1:10" ht="24" hidden="1" customHeight="1">
      <c r="A1730" s="1014"/>
      <c r="B1730" s="1413" t="s">
        <v>286</v>
      </c>
      <c r="C1730" s="1414"/>
      <c r="D1730" s="938"/>
      <c r="E1730" s="938"/>
      <c r="F1730" s="938"/>
      <c r="G1730" s="1052"/>
      <c r="H1730" s="1053"/>
      <c r="I1730" s="1419" t="s">
        <v>274</v>
      </c>
      <c r="J1730" s="1420"/>
    </row>
    <row r="1731" spans="1:10" ht="24" hidden="1" customHeight="1">
      <c r="A1731" s="1014"/>
      <c r="B1731" s="1413" t="s">
        <v>287</v>
      </c>
      <c r="C1731" s="1414"/>
      <c r="D1731" s="938"/>
      <c r="E1731" s="938"/>
      <c r="F1731" s="938"/>
      <c r="G1731" s="1052"/>
      <c r="H1731" s="1053"/>
      <c r="I1731" s="1415"/>
      <c r="J1731" s="1416"/>
    </row>
    <row r="1732" spans="1:10" ht="24" hidden="1" customHeight="1">
      <c r="A1732" s="1014"/>
      <c r="B1732" s="1413" t="s">
        <v>288</v>
      </c>
      <c r="C1732" s="1414"/>
      <c r="D1732" s="938"/>
      <c r="E1732" s="938"/>
      <c r="F1732" s="938"/>
      <c r="G1732" s="938"/>
      <c r="H1732" s="1053"/>
      <c r="I1732" s="1415"/>
      <c r="J1732" s="1416"/>
    </row>
    <row r="1733" spans="1:10" ht="24" hidden="1" customHeight="1">
      <c r="A1733" s="1014"/>
      <c r="B1733" s="937" t="s">
        <v>274</v>
      </c>
      <c r="C1733" s="941" t="s">
        <v>274</v>
      </c>
      <c r="D1733" s="938" t="s">
        <v>274</v>
      </c>
      <c r="E1733" s="938" t="s">
        <v>274</v>
      </c>
      <c r="F1733" s="938" t="s">
        <v>274</v>
      </c>
      <c r="G1733" s="938" t="s">
        <v>274</v>
      </c>
      <c r="H1733" s="939" t="s">
        <v>274</v>
      </c>
      <c r="I1733" s="1415"/>
      <c r="J1733" s="1416"/>
    </row>
    <row r="1734" spans="1:10" ht="24" hidden="1" customHeight="1">
      <c r="A1734" s="1014"/>
      <c r="B1734" s="1421" t="s">
        <v>274</v>
      </c>
      <c r="C1734" s="1421"/>
      <c r="D1734" s="938" t="s">
        <v>274</v>
      </c>
      <c r="E1734" s="938" t="s">
        <v>274</v>
      </c>
      <c r="F1734" s="938" t="s">
        <v>274</v>
      </c>
      <c r="G1734" s="938" t="s">
        <v>274</v>
      </c>
      <c r="H1734" s="939" t="s">
        <v>277</v>
      </c>
      <c r="I1734" s="1415"/>
      <c r="J1734" s="1416"/>
    </row>
    <row r="1735" spans="1:10" ht="24" hidden="1" customHeight="1">
      <c r="A1735" s="1014"/>
      <c r="B1735" s="1421" t="s">
        <v>274</v>
      </c>
      <c r="C1735" s="1421"/>
      <c r="D1735" s="938" t="s">
        <v>274</v>
      </c>
      <c r="E1735" s="938" t="s">
        <v>274</v>
      </c>
      <c r="F1735" s="938" t="s">
        <v>274</v>
      </c>
      <c r="G1735" s="938" t="s">
        <v>274</v>
      </c>
      <c r="H1735" s="939" t="s">
        <v>277</v>
      </c>
      <c r="I1735" s="1415"/>
      <c r="J1735" s="1416"/>
    </row>
    <row r="1736" spans="1:10" ht="24" hidden="1" customHeight="1">
      <c r="A1736" s="1014"/>
      <c r="B1736" s="942" t="s">
        <v>274</v>
      </c>
      <c r="C1736" s="943" t="s">
        <v>274</v>
      </c>
      <c r="D1736" s="944" t="s">
        <v>274</v>
      </c>
      <c r="E1736" s="944" t="s">
        <v>274</v>
      </c>
      <c r="F1736" s="944" t="s">
        <v>274</v>
      </c>
      <c r="G1736" s="945" t="s">
        <v>113</v>
      </c>
      <c r="H1736" s="946">
        <f>SUM(H1730:H1735)</f>
        <v>0</v>
      </c>
      <c r="I1736" s="1417"/>
      <c r="J1736" s="1418"/>
    </row>
    <row r="1737" spans="1:10" ht="33" hidden="1" customHeight="1" thickBot="1">
      <c r="A1737" s="1014"/>
    </row>
    <row r="1738" spans="1:10" ht="24" hidden="1" customHeight="1">
      <c r="A1738" s="1014"/>
      <c r="B1738" s="932" t="s">
        <v>41</v>
      </c>
      <c r="C1738" s="1443" t="e">
        <f>VLOOKUP(B1739,'2-Presupuesto'!B:I,2,0)</f>
        <v>#N/A</v>
      </c>
      <c r="D1738" s="1443"/>
      <c r="E1738" s="1443"/>
      <c r="F1738" s="1443"/>
      <c r="G1738" s="1443"/>
      <c r="H1738" s="1443"/>
      <c r="I1738" s="1443"/>
      <c r="J1738" s="933" t="s">
        <v>106</v>
      </c>
    </row>
    <row r="1739" spans="1:10" ht="50.45" hidden="1" customHeight="1">
      <c r="A1739" s="1014"/>
      <c r="B1739" s="954">
        <v>10.1</v>
      </c>
      <c r="C1739" s="1444"/>
      <c r="D1739" s="1444"/>
      <c r="E1739" s="1444"/>
      <c r="F1739" s="1444"/>
      <c r="G1739" s="1444"/>
      <c r="H1739" s="1444"/>
      <c r="I1739" s="1444"/>
      <c r="J1739" s="1155" t="e">
        <f>VLOOKUP(B1739,'2-Presupuesto'!B:E,3,0)</f>
        <v>#N/A</v>
      </c>
    </row>
    <row r="1740" spans="1:10" ht="24" hidden="1" customHeight="1" thickBot="1">
      <c r="A1740" s="1014"/>
      <c r="B1740" s="1423" t="s">
        <v>108</v>
      </c>
      <c r="C1740" s="1424"/>
      <c r="D1740" s="936" t="s">
        <v>109</v>
      </c>
      <c r="E1740" s="936" t="s">
        <v>110</v>
      </c>
      <c r="F1740" s="936" t="s">
        <v>117</v>
      </c>
      <c r="G1740" s="936" t="s">
        <v>164</v>
      </c>
      <c r="H1740" s="936" t="s">
        <v>113</v>
      </c>
      <c r="I1740" s="1425" t="s">
        <v>107</v>
      </c>
      <c r="J1740" s="1426"/>
    </row>
    <row r="1741" spans="1:10" ht="24" hidden="1" customHeight="1">
      <c r="A1741" s="1014"/>
      <c r="B1741" s="1413" t="s">
        <v>294</v>
      </c>
      <c r="C1741" s="1414"/>
      <c r="D1741" s="938"/>
      <c r="E1741" s="938"/>
      <c r="F1741" s="938"/>
      <c r="G1741" s="1052"/>
      <c r="H1741" s="1053">
        <f>G1741</f>
        <v>0</v>
      </c>
      <c r="I1741" s="1419" t="s">
        <v>274</v>
      </c>
      <c r="J1741" s="1420"/>
    </row>
    <row r="1742" spans="1:10" ht="24" hidden="1" customHeight="1">
      <c r="A1742" s="1014"/>
      <c r="B1742" s="1413"/>
      <c r="C1742" s="1414"/>
      <c r="D1742" s="938"/>
      <c r="E1742" s="938"/>
      <c r="F1742" s="938"/>
      <c r="G1742" s="1052"/>
      <c r="H1742" s="1053"/>
      <c r="I1742" s="1415"/>
      <c r="J1742" s="1416"/>
    </row>
    <row r="1743" spans="1:10" ht="24" hidden="1" customHeight="1">
      <c r="A1743" s="1014"/>
      <c r="B1743" s="1153"/>
      <c r="C1743" s="1153"/>
      <c r="D1743" s="938"/>
      <c r="E1743" s="938"/>
      <c r="F1743" s="938"/>
      <c r="G1743" s="1154"/>
      <c r="H1743" s="1053"/>
      <c r="I1743" s="1415"/>
      <c r="J1743" s="1416"/>
    </row>
    <row r="1744" spans="1:10" ht="24" hidden="1" customHeight="1">
      <c r="A1744" s="1014"/>
      <c r="B1744" s="1153"/>
      <c r="C1744" s="1153"/>
      <c r="D1744" s="938"/>
      <c r="E1744" s="938"/>
      <c r="F1744" s="938"/>
      <c r="G1744" s="1154"/>
      <c r="H1744" s="1053"/>
      <c r="I1744" s="1415"/>
      <c r="J1744" s="1416"/>
    </row>
    <row r="1745" spans="2:10" ht="24" hidden="1" customHeight="1">
      <c r="B1745" s="1421"/>
      <c r="C1745" s="1421"/>
      <c r="D1745" s="938"/>
      <c r="E1745" s="938"/>
      <c r="F1745" s="938"/>
      <c r="G1745" s="938"/>
      <c r="H1745" s="1053"/>
      <c r="I1745" s="1415"/>
      <c r="J1745" s="1416"/>
    </row>
    <row r="1746" spans="2:10" ht="24" hidden="1" customHeight="1">
      <c r="B1746" s="937" t="s">
        <v>274</v>
      </c>
      <c r="C1746" s="941" t="s">
        <v>274</v>
      </c>
      <c r="D1746" s="938" t="s">
        <v>274</v>
      </c>
      <c r="E1746" s="938" t="s">
        <v>274</v>
      </c>
      <c r="F1746" s="938" t="s">
        <v>274</v>
      </c>
      <c r="G1746" s="938" t="s">
        <v>274</v>
      </c>
      <c r="H1746" s="939" t="s">
        <v>274</v>
      </c>
      <c r="I1746" s="1415"/>
      <c r="J1746" s="1416"/>
    </row>
    <row r="1747" spans="2:10" ht="24" hidden="1" customHeight="1">
      <c r="B1747" s="1421" t="s">
        <v>274</v>
      </c>
      <c r="C1747" s="1421"/>
      <c r="D1747" s="938" t="s">
        <v>274</v>
      </c>
      <c r="E1747" s="938" t="s">
        <v>274</v>
      </c>
      <c r="F1747" s="938" t="s">
        <v>274</v>
      </c>
      <c r="G1747" s="938" t="s">
        <v>274</v>
      </c>
      <c r="H1747" s="939" t="s">
        <v>277</v>
      </c>
      <c r="I1747" s="1415"/>
      <c r="J1747" s="1416"/>
    </row>
    <row r="1748" spans="2:10" ht="24" hidden="1" customHeight="1">
      <c r="B1748" s="1421" t="s">
        <v>274</v>
      </c>
      <c r="C1748" s="1421"/>
      <c r="D1748" s="938" t="s">
        <v>274</v>
      </c>
      <c r="E1748" s="938" t="s">
        <v>274</v>
      </c>
      <c r="F1748" s="938" t="s">
        <v>274</v>
      </c>
      <c r="G1748" s="938" t="s">
        <v>274</v>
      </c>
      <c r="H1748" s="939" t="s">
        <v>277</v>
      </c>
      <c r="I1748" s="1415"/>
      <c r="J1748" s="1416"/>
    </row>
    <row r="1749" spans="2:10" ht="24" hidden="1" customHeight="1" thickBot="1">
      <c r="B1749" s="942" t="s">
        <v>274</v>
      </c>
      <c r="C1749" s="943" t="s">
        <v>274</v>
      </c>
      <c r="D1749" s="944" t="s">
        <v>274</v>
      </c>
      <c r="E1749" s="944" t="s">
        <v>274</v>
      </c>
      <c r="F1749" s="944" t="s">
        <v>274</v>
      </c>
      <c r="G1749" s="945" t="s">
        <v>113</v>
      </c>
      <c r="H1749" s="1150">
        <f>SUM(H1741:H1748)</f>
        <v>0</v>
      </c>
      <c r="I1749" s="1417"/>
      <c r="J1749" s="1418"/>
    </row>
    <row r="1750" spans="2:10" ht="24" hidden="1" customHeight="1" thickBot="1"/>
    <row r="1751" spans="2:10" ht="24" hidden="1" customHeight="1">
      <c r="B1751" s="932" t="s">
        <v>41</v>
      </c>
      <c r="C1751" s="1443" t="e">
        <f>VLOOKUP(B1752,'2-Presupuesto'!B:I,2,0)</f>
        <v>#N/A</v>
      </c>
      <c r="D1751" s="1443"/>
      <c r="E1751" s="1443"/>
      <c r="F1751" s="1443"/>
      <c r="G1751" s="1443"/>
      <c r="H1751" s="1443"/>
      <c r="I1751" s="1443"/>
      <c r="J1751" s="933" t="s">
        <v>106</v>
      </c>
    </row>
    <row r="1752" spans="2:10" ht="56.45" hidden="1" customHeight="1">
      <c r="B1752" s="954">
        <v>10.199999999999999</v>
      </c>
      <c r="C1752" s="1444"/>
      <c r="D1752" s="1444"/>
      <c r="E1752" s="1444"/>
      <c r="F1752" s="1444"/>
      <c r="G1752" s="1444"/>
      <c r="H1752" s="1444"/>
      <c r="I1752" s="1444"/>
      <c r="J1752" s="1155" t="e">
        <f>VLOOKUP(B1752,'2-Presupuesto'!B:E,3,0)</f>
        <v>#N/A</v>
      </c>
    </row>
    <row r="1753" spans="2:10" ht="24" hidden="1" customHeight="1" thickBot="1">
      <c r="B1753" s="1423" t="s">
        <v>108</v>
      </c>
      <c r="C1753" s="1424"/>
      <c r="D1753" s="936" t="s">
        <v>109</v>
      </c>
      <c r="E1753" s="936" t="s">
        <v>110</v>
      </c>
      <c r="F1753" s="936" t="s">
        <v>117</v>
      </c>
      <c r="G1753" s="936" t="s">
        <v>164</v>
      </c>
      <c r="H1753" s="936" t="s">
        <v>113</v>
      </c>
      <c r="I1753" s="1425" t="s">
        <v>107</v>
      </c>
      <c r="J1753" s="1426"/>
    </row>
    <row r="1754" spans="2:10" ht="24" hidden="1" customHeight="1">
      <c r="B1754" s="1413" t="s">
        <v>294</v>
      </c>
      <c r="C1754" s="1414"/>
      <c r="D1754" s="938"/>
      <c r="E1754" s="938"/>
      <c r="F1754" s="938"/>
      <c r="G1754" s="1052"/>
      <c r="H1754" s="1053">
        <f>G1754</f>
        <v>0</v>
      </c>
      <c r="I1754" s="1419" t="s">
        <v>274</v>
      </c>
      <c r="J1754" s="1420"/>
    </row>
    <row r="1755" spans="2:10" ht="24" hidden="1" customHeight="1">
      <c r="B1755" s="1413"/>
      <c r="C1755" s="1414"/>
      <c r="D1755" s="938"/>
      <c r="E1755" s="938"/>
      <c r="F1755" s="938"/>
      <c r="G1755" s="1052"/>
      <c r="H1755" s="1053"/>
      <c r="I1755" s="1415"/>
      <c r="J1755" s="1416"/>
    </row>
    <row r="1756" spans="2:10" ht="24" hidden="1" customHeight="1">
      <c r="B1756" s="1153"/>
      <c r="C1756" s="1153"/>
      <c r="D1756" s="938"/>
      <c r="E1756" s="938"/>
      <c r="F1756" s="938"/>
      <c r="G1756" s="1154"/>
      <c r="H1756" s="1053"/>
      <c r="I1756" s="1415"/>
      <c r="J1756" s="1416"/>
    </row>
    <row r="1757" spans="2:10" ht="24" hidden="1" customHeight="1">
      <c r="B1757" s="1153"/>
      <c r="C1757" s="1153"/>
      <c r="D1757" s="938"/>
      <c r="E1757" s="938"/>
      <c r="F1757" s="938"/>
      <c r="G1757" s="1154"/>
      <c r="H1757" s="1053"/>
      <c r="I1757" s="1415"/>
      <c r="J1757" s="1416"/>
    </row>
    <row r="1758" spans="2:10" ht="24" hidden="1" customHeight="1">
      <c r="B1758" s="1421"/>
      <c r="C1758" s="1421"/>
      <c r="D1758" s="938"/>
      <c r="E1758" s="938"/>
      <c r="F1758" s="938"/>
      <c r="G1758" s="938"/>
      <c r="H1758" s="1053"/>
      <c r="I1758" s="1415"/>
      <c r="J1758" s="1416"/>
    </row>
    <row r="1759" spans="2:10" ht="24" hidden="1" customHeight="1">
      <c r="B1759" s="937" t="s">
        <v>274</v>
      </c>
      <c r="C1759" s="941" t="s">
        <v>274</v>
      </c>
      <c r="D1759" s="938" t="s">
        <v>274</v>
      </c>
      <c r="E1759" s="938" t="s">
        <v>274</v>
      </c>
      <c r="F1759" s="938" t="s">
        <v>274</v>
      </c>
      <c r="G1759" s="938" t="s">
        <v>274</v>
      </c>
      <c r="H1759" s="939" t="s">
        <v>274</v>
      </c>
      <c r="I1759" s="1415"/>
      <c r="J1759" s="1416"/>
    </row>
    <row r="1760" spans="2:10" ht="24" hidden="1" customHeight="1">
      <c r="B1760" s="1421" t="s">
        <v>274</v>
      </c>
      <c r="C1760" s="1421"/>
      <c r="D1760" s="938" t="s">
        <v>274</v>
      </c>
      <c r="E1760" s="938" t="s">
        <v>274</v>
      </c>
      <c r="F1760" s="938" t="s">
        <v>274</v>
      </c>
      <c r="G1760" s="938" t="s">
        <v>274</v>
      </c>
      <c r="H1760" s="939" t="s">
        <v>277</v>
      </c>
      <c r="I1760" s="1415"/>
      <c r="J1760" s="1416"/>
    </row>
    <row r="1761" spans="2:10" ht="24" hidden="1" customHeight="1">
      <c r="B1761" s="1421" t="s">
        <v>274</v>
      </c>
      <c r="C1761" s="1421"/>
      <c r="D1761" s="938" t="s">
        <v>274</v>
      </c>
      <c r="E1761" s="938" t="s">
        <v>274</v>
      </c>
      <c r="F1761" s="938" t="s">
        <v>274</v>
      </c>
      <c r="G1761" s="938" t="s">
        <v>274</v>
      </c>
      <c r="H1761" s="939" t="s">
        <v>277</v>
      </c>
      <c r="I1761" s="1415"/>
      <c r="J1761" s="1416"/>
    </row>
    <row r="1762" spans="2:10" ht="24" hidden="1" customHeight="1" thickBot="1">
      <c r="B1762" s="942" t="s">
        <v>274</v>
      </c>
      <c r="C1762" s="943" t="s">
        <v>274</v>
      </c>
      <c r="D1762" s="944" t="s">
        <v>274</v>
      </c>
      <c r="E1762" s="944" t="s">
        <v>274</v>
      </c>
      <c r="F1762" s="944" t="s">
        <v>274</v>
      </c>
      <c r="G1762" s="945" t="s">
        <v>113</v>
      </c>
      <c r="H1762" s="1150">
        <f>SUM(H1754:H1761)</f>
        <v>0</v>
      </c>
      <c r="I1762" s="1417"/>
      <c r="J1762" s="1418"/>
    </row>
  </sheetData>
  <mergeCells count="956">
    <mergeCell ref="B622:B623"/>
    <mergeCell ref="C622:C623"/>
    <mergeCell ref="D622:H623"/>
    <mergeCell ref="C624:I625"/>
    <mergeCell ref="B626:H626"/>
    <mergeCell ref="I626:J626"/>
    <mergeCell ref="I627:J632"/>
    <mergeCell ref="C1751:I1752"/>
    <mergeCell ref="B1753:C1753"/>
    <mergeCell ref="I1753:J1753"/>
    <mergeCell ref="B994:B995"/>
    <mergeCell ref="C994:C995"/>
    <mergeCell ref="D994:H995"/>
    <mergeCell ref="D966:H967"/>
    <mergeCell ref="I971:J979"/>
    <mergeCell ref="D1182:H1183"/>
    <mergeCell ref="B1051:B1052"/>
    <mergeCell ref="C1051:C1052"/>
    <mergeCell ref="D1051:H1052"/>
    <mergeCell ref="C1096:C1097"/>
    <mergeCell ref="D1096:H1097"/>
    <mergeCell ref="I1101:J1110"/>
    <mergeCell ref="I1055:J1055"/>
    <mergeCell ref="C1098:I1099"/>
    <mergeCell ref="B1754:C1754"/>
    <mergeCell ref="I1754:J1762"/>
    <mergeCell ref="B1755:C1755"/>
    <mergeCell ref="B1758:C1758"/>
    <mergeCell ref="B1760:C1760"/>
    <mergeCell ref="B1761:C1761"/>
    <mergeCell ref="C1738:I1739"/>
    <mergeCell ref="B1740:C1740"/>
    <mergeCell ref="I1740:J1740"/>
    <mergeCell ref="B1741:C1741"/>
    <mergeCell ref="I1741:J1749"/>
    <mergeCell ref="B1742:C1742"/>
    <mergeCell ref="B1745:C1745"/>
    <mergeCell ref="B1747:C1747"/>
    <mergeCell ref="B1748:C1748"/>
    <mergeCell ref="C481:C482"/>
    <mergeCell ref="D481:H482"/>
    <mergeCell ref="C506:C507"/>
    <mergeCell ref="D506:H507"/>
    <mergeCell ref="B317:H317"/>
    <mergeCell ref="B329:B330"/>
    <mergeCell ref="C379:I380"/>
    <mergeCell ref="C409:I410"/>
    <mergeCell ref="C395:I396"/>
    <mergeCell ref="B397:H397"/>
    <mergeCell ref="B381:H381"/>
    <mergeCell ref="I381:J381"/>
    <mergeCell ref="I459:J459"/>
    <mergeCell ref="I460:J467"/>
    <mergeCell ref="B468:B469"/>
    <mergeCell ref="C468:C469"/>
    <mergeCell ref="D468:H469"/>
    <mergeCell ref="C470:I471"/>
    <mergeCell ref="B455:B456"/>
    <mergeCell ref="I499:J499"/>
    <mergeCell ref="I485:J485"/>
    <mergeCell ref="I411:J411"/>
    <mergeCell ref="I412:J422"/>
    <mergeCell ref="I366:J376"/>
    <mergeCell ref="I334:J344"/>
    <mergeCell ref="C377:C378"/>
    <mergeCell ref="D377:H378"/>
    <mergeCell ref="B333:H333"/>
    <mergeCell ref="C329:C330"/>
    <mergeCell ref="C345:C346"/>
    <mergeCell ref="I318:J328"/>
    <mergeCell ref="I317:J317"/>
    <mergeCell ref="B301:H301"/>
    <mergeCell ref="I301:J301"/>
    <mergeCell ref="C347:I348"/>
    <mergeCell ref="B349:H349"/>
    <mergeCell ref="C363:I364"/>
    <mergeCell ref="B365:H365"/>
    <mergeCell ref="I302:J312"/>
    <mergeCell ref="C313:C314"/>
    <mergeCell ref="B313:B314"/>
    <mergeCell ref="D329:H330"/>
    <mergeCell ref="C331:I332"/>
    <mergeCell ref="D361:H362"/>
    <mergeCell ref="B906:C906"/>
    <mergeCell ref="C840:I841"/>
    <mergeCell ref="C882:I883"/>
    <mergeCell ref="B884:H884"/>
    <mergeCell ref="I884:J884"/>
    <mergeCell ref="B842:H842"/>
    <mergeCell ref="B880:B881"/>
    <mergeCell ref="I870:J879"/>
    <mergeCell ref="D132:H133"/>
    <mergeCell ref="C134:I135"/>
    <mergeCell ref="B136:H136"/>
    <mergeCell ref="I136:J136"/>
    <mergeCell ref="I137:J144"/>
    <mergeCell ref="I350:J360"/>
    <mergeCell ref="B345:B346"/>
    <mergeCell ref="I333:J333"/>
    <mergeCell ref="I244:J244"/>
    <mergeCell ref="D345:H346"/>
    <mergeCell ref="D297:H298"/>
    <mergeCell ref="C299:I300"/>
    <mergeCell ref="C315:I316"/>
    <mergeCell ref="D313:H314"/>
    <mergeCell ref="B411:H411"/>
    <mergeCell ref="B377:B378"/>
    <mergeCell ref="B149:H149"/>
    <mergeCell ref="I149:J149"/>
    <mergeCell ref="B158:B159"/>
    <mergeCell ref="C158:C159"/>
    <mergeCell ref="D158:H159"/>
    <mergeCell ref="I150:J157"/>
    <mergeCell ref="B119:B120"/>
    <mergeCell ref="C119:C120"/>
    <mergeCell ref="B132:B133"/>
    <mergeCell ref="C132:C133"/>
    <mergeCell ref="D119:H120"/>
    <mergeCell ref="C121:I122"/>
    <mergeCell ref="B123:H123"/>
    <mergeCell ref="I123:J123"/>
    <mergeCell ref="I124:J131"/>
    <mergeCell ref="B145:B146"/>
    <mergeCell ref="C145:C146"/>
    <mergeCell ref="D145:H146"/>
    <mergeCell ref="C147:I148"/>
    <mergeCell ref="C160:I161"/>
    <mergeCell ref="B162:H162"/>
    <mergeCell ref="I162:J162"/>
    <mergeCell ref="I163:J170"/>
    <mergeCell ref="I998:J998"/>
    <mergeCell ref="I999:J1007"/>
    <mergeCell ref="B1008:B1009"/>
    <mergeCell ref="C1008:C1009"/>
    <mergeCell ref="D1008:H1009"/>
    <mergeCell ref="I640:J646"/>
    <mergeCell ref="B719:B720"/>
    <mergeCell ref="C719:C720"/>
    <mergeCell ref="C647:C648"/>
    <mergeCell ref="D647:H648"/>
    <mergeCell ref="I941:J941"/>
    <mergeCell ref="B923:B924"/>
    <mergeCell ref="C923:C924"/>
    <mergeCell ref="D923:H924"/>
    <mergeCell ref="I365:J365"/>
    <mergeCell ref="B361:B362"/>
    <mergeCell ref="C361:C362"/>
    <mergeCell ref="I349:J349"/>
    <mergeCell ref="B297:B298"/>
    <mergeCell ref="C297:C298"/>
    <mergeCell ref="B523:C523"/>
    <mergeCell ref="C519:I520"/>
    <mergeCell ref="I534:J534"/>
    <mergeCell ref="C925:I926"/>
    <mergeCell ref="I813:J824"/>
    <mergeCell ref="I830:J837"/>
    <mergeCell ref="B838:B839"/>
    <mergeCell ref="B903:C903"/>
    <mergeCell ref="B904:C904"/>
    <mergeCell ref="C778:I779"/>
    <mergeCell ref="D759:H760"/>
    <mergeCell ref="C865:C866"/>
    <mergeCell ref="D865:H866"/>
    <mergeCell ref="C867:I868"/>
    <mergeCell ref="B869:H869"/>
    <mergeCell ref="B905:C905"/>
    <mergeCell ref="B601:H601"/>
    <mergeCell ref="I601:J601"/>
    <mergeCell ref="C574:C575"/>
    <mergeCell ref="I750:J750"/>
    <mergeCell ref="B893:B894"/>
    <mergeCell ref="B759:B760"/>
    <mergeCell ref="C748:I749"/>
    <mergeCell ref="I763:J763"/>
    <mergeCell ref="I473:J480"/>
    <mergeCell ref="C483:I484"/>
    <mergeCell ref="I535:J540"/>
    <mergeCell ref="B506:B507"/>
    <mergeCell ref="D495:H496"/>
    <mergeCell ref="C497:I498"/>
    <mergeCell ref="B499:H499"/>
    <mergeCell ref="I567:J567"/>
    <mergeCell ref="I568:J573"/>
    <mergeCell ref="B556:H556"/>
    <mergeCell ref="B541:B542"/>
    <mergeCell ref="C541:C542"/>
    <mergeCell ref="D541:H542"/>
    <mergeCell ref="C543:I544"/>
    <mergeCell ref="B545:H545"/>
    <mergeCell ref="I545:J545"/>
    <mergeCell ref="I546:J551"/>
    <mergeCell ref="B552:B553"/>
    <mergeCell ref="C552:C553"/>
    <mergeCell ref="D552:H553"/>
    <mergeCell ref="B547:C547"/>
    <mergeCell ref="C508:I509"/>
    <mergeCell ref="B510:H510"/>
    <mergeCell ref="I510:J510"/>
    <mergeCell ref="I511:J516"/>
    <mergeCell ref="B517:B518"/>
    <mergeCell ref="C517:C518"/>
    <mergeCell ref="I500:J505"/>
    <mergeCell ref="B501:C501"/>
    <mergeCell ref="C554:I555"/>
    <mergeCell ref="D423:H424"/>
    <mergeCell ref="B383:C383"/>
    <mergeCell ref="C425:I426"/>
    <mergeCell ref="B427:H427"/>
    <mergeCell ref="I427:J427"/>
    <mergeCell ref="I428:J438"/>
    <mergeCell ref="B429:C429"/>
    <mergeCell ref="B472:H472"/>
    <mergeCell ref="B485:H485"/>
    <mergeCell ref="I382:J392"/>
    <mergeCell ref="I397:J397"/>
    <mergeCell ref="I398:J408"/>
    <mergeCell ref="B399:C399"/>
    <mergeCell ref="B423:B424"/>
    <mergeCell ref="C423:C424"/>
    <mergeCell ref="B413:C413"/>
    <mergeCell ref="C457:I458"/>
    <mergeCell ref="B459:H459"/>
    <mergeCell ref="C173:I174"/>
    <mergeCell ref="B175:H175"/>
    <mergeCell ref="B633:J633"/>
    <mergeCell ref="B481:B482"/>
    <mergeCell ref="D455:H456"/>
    <mergeCell ref="C588:I589"/>
    <mergeCell ref="B590:H590"/>
    <mergeCell ref="I486:J493"/>
    <mergeCell ref="C532:I533"/>
    <mergeCell ref="B534:H534"/>
    <mergeCell ref="B495:B496"/>
    <mergeCell ref="C495:C496"/>
    <mergeCell ref="D517:H518"/>
    <mergeCell ref="B512:C512"/>
    <mergeCell ref="I590:J590"/>
    <mergeCell ref="I591:J596"/>
    <mergeCell ref="C455:C456"/>
    <mergeCell ref="B521:H521"/>
    <mergeCell ref="I521:J521"/>
    <mergeCell ref="I522:J529"/>
    <mergeCell ref="B530:B531"/>
    <mergeCell ref="C530:C531"/>
    <mergeCell ref="D530:H531"/>
    <mergeCell ref="I472:J472"/>
    <mergeCell ref="B184:B185"/>
    <mergeCell ref="C184:C185"/>
    <mergeCell ref="D184:H185"/>
    <mergeCell ref="C186:I187"/>
    <mergeCell ref="B188:H188"/>
    <mergeCell ref="I188:J188"/>
    <mergeCell ref="I189:J196"/>
    <mergeCell ref="B240:B241"/>
    <mergeCell ref="C240:C241"/>
    <mergeCell ref="D240:H241"/>
    <mergeCell ref="I231:J239"/>
    <mergeCell ref="B226:B227"/>
    <mergeCell ref="C226:C227"/>
    <mergeCell ref="D226:H227"/>
    <mergeCell ref="D197:H198"/>
    <mergeCell ref="C199:I200"/>
    <mergeCell ref="B201:H201"/>
    <mergeCell ref="I201:J201"/>
    <mergeCell ref="C213:I214"/>
    <mergeCell ref="B215:H215"/>
    <mergeCell ref="I215:J215"/>
    <mergeCell ref="I230:J230"/>
    <mergeCell ref="I216:J223"/>
    <mergeCell ref="B230:H230"/>
    <mergeCell ref="I260:J267"/>
    <mergeCell ref="I25:J25"/>
    <mergeCell ref="I26:J33"/>
    <mergeCell ref="B21:B22"/>
    <mergeCell ref="C21:C22"/>
    <mergeCell ref="D21:H22"/>
    <mergeCell ref="B34:B35"/>
    <mergeCell ref="C36:I37"/>
    <mergeCell ref="B38:H38"/>
    <mergeCell ref="B171:B172"/>
    <mergeCell ref="C171:C172"/>
    <mergeCell ref="D171:H172"/>
    <mergeCell ref="C94:I95"/>
    <mergeCell ref="B96:H96"/>
    <mergeCell ref="I96:J96"/>
    <mergeCell ref="D63:H64"/>
    <mergeCell ref="C65:I66"/>
    <mergeCell ref="B67:H67"/>
    <mergeCell ref="I67:J67"/>
    <mergeCell ref="I68:J75"/>
    <mergeCell ref="C63:C64"/>
    <mergeCell ref="D76:H77"/>
    <mergeCell ref="C78:I79"/>
    <mergeCell ref="B80:H80"/>
    <mergeCell ref="C2:H2"/>
    <mergeCell ref="B3:H3"/>
    <mergeCell ref="B4:J4"/>
    <mergeCell ref="B5:J5"/>
    <mergeCell ref="I13:J20"/>
    <mergeCell ref="I38:J38"/>
    <mergeCell ref="B8:B9"/>
    <mergeCell ref="C8:C9"/>
    <mergeCell ref="D8:H9"/>
    <mergeCell ref="C10:I11"/>
    <mergeCell ref="B12:H12"/>
    <mergeCell ref="I12:J12"/>
    <mergeCell ref="C34:C35"/>
    <mergeCell ref="D34:H35"/>
    <mergeCell ref="C23:I24"/>
    <mergeCell ref="B25:H25"/>
    <mergeCell ref="I111:J118"/>
    <mergeCell ref="B106:B107"/>
    <mergeCell ref="C106:C107"/>
    <mergeCell ref="D106:H107"/>
    <mergeCell ref="C108:I109"/>
    <mergeCell ref="B110:H110"/>
    <mergeCell ref="I110:J110"/>
    <mergeCell ref="I97:J105"/>
    <mergeCell ref="B92:B93"/>
    <mergeCell ref="C92:C93"/>
    <mergeCell ref="D92:H93"/>
    <mergeCell ref="I80:J80"/>
    <mergeCell ref="B50:B51"/>
    <mergeCell ref="C50:C51"/>
    <mergeCell ref="D50:H51"/>
    <mergeCell ref="C52:I53"/>
    <mergeCell ref="B54:H54"/>
    <mergeCell ref="I54:J54"/>
    <mergeCell ref="I55:J62"/>
    <mergeCell ref="I39:J49"/>
    <mergeCell ref="B76:B77"/>
    <mergeCell ref="C76:C77"/>
    <mergeCell ref="B63:B64"/>
    <mergeCell ref="I81:J88"/>
    <mergeCell ref="I1158:J1167"/>
    <mergeCell ref="B1159:C1159"/>
    <mergeCell ref="C1375:I1376"/>
    <mergeCell ref="I1172:J1172"/>
    <mergeCell ref="I1173:J1181"/>
    <mergeCell ref="I1130:J1130"/>
    <mergeCell ref="I1131:J1137"/>
    <mergeCell ref="B1126:B1127"/>
    <mergeCell ref="C1126:C1127"/>
    <mergeCell ref="D1126:H1127"/>
    <mergeCell ref="I1238:J1249"/>
    <mergeCell ref="C1360:I1361"/>
    <mergeCell ref="B1362:H1362"/>
    <mergeCell ref="I1362:J1362"/>
    <mergeCell ref="I1363:J1369"/>
    <mergeCell ref="B1346:B1347"/>
    <mergeCell ref="B1326:H1326"/>
    <mergeCell ref="I1278:J1278"/>
    <mergeCell ref="I1279:J1285"/>
    <mergeCell ref="I1303:J1309"/>
    <mergeCell ref="B1286:B1287"/>
    <mergeCell ref="I1290:J1290"/>
    <mergeCell ref="I1143:J1152"/>
    <mergeCell ref="B1100:H1100"/>
    <mergeCell ref="B1157:H1157"/>
    <mergeCell ref="I1157:J1157"/>
    <mergeCell ref="C1153:C1154"/>
    <mergeCell ref="D1153:H1154"/>
    <mergeCell ref="I1116:J1125"/>
    <mergeCell ref="I1100:J1100"/>
    <mergeCell ref="C1128:I1129"/>
    <mergeCell ref="D1111:H1112"/>
    <mergeCell ref="D1138:H1139"/>
    <mergeCell ref="I1115:J1115"/>
    <mergeCell ref="B1130:H1130"/>
    <mergeCell ref="B1153:B1154"/>
    <mergeCell ref="C1138:C1139"/>
    <mergeCell ref="C1140:I1141"/>
    <mergeCell ref="C1113:I1114"/>
    <mergeCell ref="B1115:H1115"/>
    <mergeCell ref="C1155:I1156"/>
    <mergeCell ref="B1142:H1142"/>
    <mergeCell ref="B1209:B1210"/>
    <mergeCell ref="C1209:C1210"/>
    <mergeCell ref="B1225:H1225"/>
    <mergeCell ref="I1225:J1225"/>
    <mergeCell ref="B1182:B1183"/>
    <mergeCell ref="C1182:C1183"/>
    <mergeCell ref="I1350:J1350"/>
    <mergeCell ref="I1351:J1357"/>
    <mergeCell ref="B1358:B1359"/>
    <mergeCell ref="C1358:C1359"/>
    <mergeCell ref="D1358:H1359"/>
    <mergeCell ref="B1298:B1299"/>
    <mergeCell ref="C1298:C1299"/>
    <mergeCell ref="D1298:H1299"/>
    <mergeCell ref="B1310:B1311"/>
    <mergeCell ref="C1324:I1325"/>
    <mergeCell ref="C1310:C1311"/>
    <mergeCell ref="D1310:H1311"/>
    <mergeCell ref="C1300:I1301"/>
    <mergeCell ref="B1302:H1302"/>
    <mergeCell ref="I1302:J1302"/>
    <mergeCell ref="C1276:I1277"/>
    <mergeCell ref="B1278:H1278"/>
    <mergeCell ref="C1286:C1287"/>
    <mergeCell ref="B1377:H1377"/>
    <mergeCell ref="B1373:B1374"/>
    <mergeCell ref="C1373:C1374"/>
    <mergeCell ref="D1373:H1374"/>
    <mergeCell ref="C1390:I1391"/>
    <mergeCell ref="B1662:C1662"/>
    <mergeCell ref="I1573:J1581"/>
    <mergeCell ref="I1662:J1662"/>
    <mergeCell ref="B1558:H1558"/>
    <mergeCell ref="C1660:I1661"/>
    <mergeCell ref="C1453:I1454"/>
    <mergeCell ref="C1403:C1404"/>
    <mergeCell ref="B1407:H1407"/>
    <mergeCell ref="I1407:J1407"/>
    <mergeCell ref="D1645:H1646"/>
    <mergeCell ref="C1647:I1648"/>
    <mergeCell ref="B1649:H1649"/>
    <mergeCell ref="I1649:J1649"/>
    <mergeCell ref="I1558:J1558"/>
    <mergeCell ref="I1559:J1567"/>
    <mergeCell ref="B1568:B1569"/>
    <mergeCell ref="C1568:C1569"/>
    <mergeCell ref="D1568:H1569"/>
    <mergeCell ref="C1570:I1571"/>
    <mergeCell ref="B1735:C1735"/>
    <mergeCell ref="C1694:I1695"/>
    <mergeCell ref="B1696:C1696"/>
    <mergeCell ref="I1696:J1696"/>
    <mergeCell ref="B1687:C1687"/>
    <mergeCell ref="B1688:C1688"/>
    <mergeCell ref="B1691:C1691"/>
    <mergeCell ref="C1672:I1673"/>
    <mergeCell ref="B1674:C1674"/>
    <mergeCell ref="I1674:J1674"/>
    <mergeCell ref="B1679:C1679"/>
    <mergeCell ref="C1683:I1684"/>
    <mergeCell ref="B1685:C1685"/>
    <mergeCell ref="I1685:J1685"/>
    <mergeCell ref="C1705:I1706"/>
    <mergeCell ref="B1707:C1707"/>
    <mergeCell ref="I1707:J1707"/>
    <mergeCell ref="I1730:J1736"/>
    <mergeCell ref="C1727:I1728"/>
    <mergeCell ref="B1732:C1732"/>
    <mergeCell ref="C1716:I1717"/>
    <mergeCell ref="B1718:C1718"/>
    <mergeCell ref="I1718:J1718"/>
    <mergeCell ref="B1723:C1723"/>
    <mergeCell ref="B1290:H1290"/>
    <mergeCell ref="I1291:J1297"/>
    <mergeCell ref="B1254:H1254"/>
    <mergeCell ref="C1233:C1234"/>
    <mergeCell ref="I1266:J1266"/>
    <mergeCell ref="D1233:H1234"/>
    <mergeCell ref="B1237:H1237"/>
    <mergeCell ref="C1235:I1236"/>
    <mergeCell ref="I1254:J1254"/>
    <mergeCell ref="B1274:B1275"/>
    <mergeCell ref="C1274:C1275"/>
    <mergeCell ref="D1274:H1275"/>
    <mergeCell ref="I1255:J1261"/>
    <mergeCell ref="B1262:B1263"/>
    <mergeCell ref="C1262:C1263"/>
    <mergeCell ref="D1262:H1263"/>
    <mergeCell ref="D1286:H1287"/>
    <mergeCell ref="C1288:I1289"/>
    <mergeCell ref="B970:H970"/>
    <mergeCell ref="C966:C967"/>
    <mergeCell ref="B1036:B1037"/>
    <mergeCell ref="B966:B967"/>
    <mergeCell ref="I928:J936"/>
    <mergeCell ref="D950:H951"/>
    <mergeCell ref="C968:I969"/>
    <mergeCell ref="C996:I997"/>
    <mergeCell ref="B902:C902"/>
    <mergeCell ref="I970:J970"/>
    <mergeCell ref="B998:H998"/>
    <mergeCell ref="C1036:C1037"/>
    <mergeCell ref="D1036:H1037"/>
    <mergeCell ref="B980:B981"/>
    <mergeCell ref="C980:C981"/>
    <mergeCell ref="D980:H981"/>
    <mergeCell ref="I955:J965"/>
    <mergeCell ref="B907:C907"/>
    <mergeCell ref="I898:J907"/>
    <mergeCell ref="B901:C901"/>
    <mergeCell ref="B908:B909"/>
    <mergeCell ref="C908:C909"/>
    <mergeCell ref="D908:H909"/>
    <mergeCell ref="C910:I911"/>
    <mergeCell ref="C952:I953"/>
    <mergeCell ref="B954:H954"/>
    <mergeCell ref="I954:J954"/>
    <mergeCell ref="B937:B938"/>
    <mergeCell ref="D893:H894"/>
    <mergeCell ref="B732:B733"/>
    <mergeCell ref="B563:B564"/>
    <mergeCell ref="C563:C564"/>
    <mergeCell ref="D563:H564"/>
    <mergeCell ref="C565:I566"/>
    <mergeCell ref="I927:J927"/>
    <mergeCell ref="I885:J892"/>
    <mergeCell ref="B567:H567"/>
    <mergeCell ref="B791:B792"/>
    <mergeCell ref="I705:J718"/>
    <mergeCell ref="C838:C839"/>
    <mergeCell ref="D838:H839"/>
    <mergeCell ref="C880:C881"/>
    <mergeCell ref="B927:H927"/>
    <mergeCell ref="B651:H651"/>
    <mergeCell ref="B897:H897"/>
    <mergeCell ref="I897:J897"/>
    <mergeCell ref="I579:J584"/>
    <mergeCell ref="D574:H575"/>
    <mergeCell ref="I1226:J1232"/>
    <mergeCell ref="I1697:J1703"/>
    <mergeCell ref="B1702:C1702"/>
    <mergeCell ref="B1675:C1675"/>
    <mergeCell ref="B1676:C1676"/>
    <mergeCell ref="B1266:H1266"/>
    <mergeCell ref="B1689:C1689"/>
    <mergeCell ref="C1250:C1251"/>
    <mergeCell ref="D1250:H1251"/>
    <mergeCell ref="C1252:I1253"/>
    <mergeCell ref="D1346:H1347"/>
    <mergeCell ref="B1314:H1314"/>
    <mergeCell ref="I1314:J1314"/>
    <mergeCell ref="I1315:J1321"/>
    <mergeCell ref="B1322:B1323"/>
    <mergeCell ref="C1322:C1323"/>
    <mergeCell ref="D1322:H1323"/>
    <mergeCell ref="I1326:J1326"/>
    <mergeCell ref="B1388:B1389"/>
    <mergeCell ref="C1388:C1389"/>
    <mergeCell ref="B1250:B1251"/>
    <mergeCell ref="B1233:B1234"/>
    <mergeCell ref="I1267:J1273"/>
    <mergeCell ref="I1237:J1237"/>
    <mergeCell ref="C1223:I1224"/>
    <mergeCell ref="C1184:I1185"/>
    <mergeCell ref="I1142:J1142"/>
    <mergeCell ref="B1186:H1186"/>
    <mergeCell ref="I1186:J1186"/>
    <mergeCell ref="C1199:I1200"/>
    <mergeCell ref="I1201:J1201"/>
    <mergeCell ref="I1202:J1208"/>
    <mergeCell ref="B1197:B1198"/>
    <mergeCell ref="B1201:H1201"/>
    <mergeCell ref="I1187:J1196"/>
    <mergeCell ref="B1168:B1169"/>
    <mergeCell ref="C1168:C1169"/>
    <mergeCell ref="D1168:H1169"/>
    <mergeCell ref="C1170:I1171"/>
    <mergeCell ref="B1172:H1172"/>
    <mergeCell ref="D1209:H1210"/>
    <mergeCell ref="C1211:I1212"/>
    <mergeCell ref="B1213:H1213"/>
    <mergeCell ref="I1213:J1213"/>
    <mergeCell ref="I1214:J1220"/>
    <mergeCell ref="B1221:B1222"/>
    <mergeCell ref="C1221:C1222"/>
    <mergeCell ref="D1221:H1222"/>
    <mergeCell ref="B1680:C1680"/>
    <mergeCell ref="B1686:C1686"/>
    <mergeCell ref="B1392:H1392"/>
    <mergeCell ref="I1392:J1392"/>
    <mergeCell ref="I1378:J1387"/>
    <mergeCell ref="C1312:I1313"/>
    <mergeCell ref="I1708:J1714"/>
    <mergeCell ref="B1731:C1731"/>
    <mergeCell ref="B1730:C1730"/>
    <mergeCell ref="I1377:J1377"/>
    <mergeCell ref="I1425:J1425"/>
    <mergeCell ref="B1663:C1663"/>
    <mergeCell ref="B1664:C1664"/>
    <mergeCell ref="C1439:I1440"/>
    <mergeCell ref="C1348:I1349"/>
    <mergeCell ref="B1350:H1350"/>
    <mergeCell ref="B1667:C1667"/>
    <mergeCell ref="C1543:I1544"/>
    <mergeCell ref="B1545:H1545"/>
    <mergeCell ref="B1554:B1555"/>
    <mergeCell ref="C1554:C1555"/>
    <mergeCell ref="D1554:H1555"/>
    <mergeCell ref="B1582:B1583"/>
    <mergeCell ref="D1388:H1389"/>
    <mergeCell ref="C950:C951"/>
    <mergeCell ref="B941:H941"/>
    <mergeCell ref="I1327:J1333"/>
    <mergeCell ref="C1346:C1347"/>
    <mergeCell ref="B1724:C1724"/>
    <mergeCell ref="C1038:I1039"/>
    <mergeCell ref="I1013:J1021"/>
    <mergeCell ref="B1734:C1734"/>
    <mergeCell ref="B1476:B1477"/>
    <mergeCell ref="C1476:C1477"/>
    <mergeCell ref="D1476:H1477"/>
    <mergeCell ref="C1083:I1084"/>
    <mergeCell ref="B1085:H1085"/>
    <mergeCell ref="I1085:J1085"/>
    <mergeCell ref="I1086:J1095"/>
    <mergeCell ref="B1719:C1719"/>
    <mergeCell ref="B1720:C1720"/>
    <mergeCell ref="B1721:C1721"/>
    <mergeCell ref="I1719:J1725"/>
    <mergeCell ref="B1678:C1678"/>
    <mergeCell ref="B1690:C1690"/>
    <mergeCell ref="B1700:C1700"/>
    <mergeCell ref="B1701:C1701"/>
    <mergeCell ref="B1677:C1677"/>
    <mergeCell ref="B795:H795"/>
    <mergeCell ref="I795:J795"/>
    <mergeCell ref="B865:B866"/>
    <mergeCell ref="B829:H829"/>
    <mergeCell ref="I829:J829"/>
    <mergeCell ref="C827:I828"/>
    <mergeCell ref="I869:J869"/>
    <mergeCell ref="B1729:C1729"/>
    <mergeCell ref="I1729:J1729"/>
    <mergeCell ref="I913:J922"/>
    <mergeCell ref="B916:C916"/>
    <mergeCell ref="B917:C917"/>
    <mergeCell ref="B918:C918"/>
    <mergeCell ref="B919:C919"/>
    <mergeCell ref="B920:C920"/>
    <mergeCell ref="B921:C921"/>
    <mergeCell ref="B922:C922"/>
    <mergeCell ref="C1197:C1198"/>
    <mergeCell ref="D1197:H1198"/>
    <mergeCell ref="C937:C938"/>
    <mergeCell ref="D937:H938"/>
    <mergeCell ref="C939:I940"/>
    <mergeCell ref="I942:J949"/>
    <mergeCell ref="B950:B951"/>
    <mergeCell ref="I639:J639"/>
    <mergeCell ref="C649:I650"/>
    <mergeCell ref="B661:B662"/>
    <mergeCell ref="C661:C662"/>
    <mergeCell ref="D661:H662"/>
    <mergeCell ref="C663:I664"/>
    <mergeCell ref="B665:H665"/>
    <mergeCell ref="I737:J745"/>
    <mergeCell ref="C793:I794"/>
    <mergeCell ref="I652:J659"/>
    <mergeCell ref="B647:B648"/>
    <mergeCell ref="C734:I735"/>
    <mergeCell ref="C746:C747"/>
    <mergeCell ref="I651:J651"/>
    <mergeCell ref="B704:H704"/>
    <mergeCell ref="C732:C733"/>
    <mergeCell ref="D719:H720"/>
    <mergeCell ref="D732:H733"/>
    <mergeCell ref="I912:J912"/>
    <mergeCell ref="I704:J704"/>
    <mergeCell ref="C721:I722"/>
    <mergeCell ref="C1264:I1265"/>
    <mergeCell ref="B1111:B1112"/>
    <mergeCell ref="C1111:C1112"/>
    <mergeCell ref="B1026:H1026"/>
    <mergeCell ref="I1026:J1026"/>
    <mergeCell ref="I1027:J1035"/>
    <mergeCell ref="C982:I983"/>
    <mergeCell ref="B984:H984"/>
    <mergeCell ref="I984:J984"/>
    <mergeCell ref="I985:J993"/>
    <mergeCell ref="C1010:I1011"/>
    <mergeCell ref="B1012:H1012"/>
    <mergeCell ref="I1012:J1012"/>
    <mergeCell ref="B1022:B1023"/>
    <mergeCell ref="C1022:C1023"/>
    <mergeCell ref="D1022:H1023"/>
    <mergeCell ref="C1024:I1025"/>
    <mergeCell ref="B1138:B1139"/>
    <mergeCell ref="D880:H881"/>
    <mergeCell ref="I843:J864"/>
    <mergeCell ref="B746:B747"/>
    <mergeCell ref="I1040:J1040"/>
    <mergeCell ref="I1041:J1050"/>
    <mergeCell ref="C1053:I1054"/>
    <mergeCell ref="B1055:H1055"/>
    <mergeCell ref="B1096:B1097"/>
    <mergeCell ref="C1081:C1082"/>
    <mergeCell ref="I1056:J1065"/>
    <mergeCell ref="C1068:I1069"/>
    <mergeCell ref="B1070:H1070"/>
    <mergeCell ref="I1070:J1070"/>
    <mergeCell ref="I1071:J1080"/>
    <mergeCell ref="B1081:B1082"/>
    <mergeCell ref="B1040:H1040"/>
    <mergeCell ref="D1081:H1082"/>
    <mergeCell ref="B1066:B1067"/>
    <mergeCell ref="C1066:C1067"/>
    <mergeCell ref="D1066:H1067"/>
    <mergeCell ref="B1697:C1697"/>
    <mergeCell ref="B1698:C1698"/>
    <mergeCell ref="B1699:C1699"/>
    <mergeCell ref="C1478:I1479"/>
    <mergeCell ref="B1465:B1466"/>
    <mergeCell ref="C1465:C1466"/>
    <mergeCell ref="B1482:C1482"/>
    <mergeCell ref="B1455:H1455"/>
    <mergeCell ref="I1455:J1455"/>
    <mergeCell ref="I1456:J1464"/>
    <mergeCell ref="I1506:J1506"/>
    <mergeCell ref="I1507:J1514"/>
    <mergeCell ref="B1508:C1508"/>
    <mergeCell ref="B1515:B1516"/>
    <mergeCell ref="C1515:C1516"/>
    <mergeCell ref="I1663:J1670"/>
    <mergeCell ref="I1675:J1681"/>
    <mergeCell ref="I1686:J1692"/>
    <mergeCell ref="I1519:J1519"/>
    <mergeCell ref="I1520:J1527"/>
    <mergeCell ref="B1495:C1495"/>
    <mergeCell ref="B1480:H1480"/>
    <mergeCell ref="B1668:C1668"/>
    <mergeCell ref="C1658:J1658"/>
    <mergeCell ref="I556:J556"/>
    <mergeCell ref="I557:J562"/>
    <mergeCell ref="C761:I762"/>
    <mergeCell ref="B750:H750"/>
    <mergeCell ref="B723:H723"/>
    <mergeCell ref="I723:J723"/>
    <mergeCell ref="I724:J731"/>
    <mergeCell ref="I842:J842"/>
    <mergeCell ref="C612:I613"/>
    <mergeCell ref="B614:H614"/>
    <mergeCell ref="I614:J614"/>
    <mergeCell ref="I615:J620"/>
    <mergeCell ref="B597:B598"/>
    <mergeCell ref="C597:C598"/>
    <mergeCell ref="D597:H598"/>
    <mergeCell ref="C599:I600"/>
    <mergeCell ref="B574:B575"/>
    <mergeCell ref="I665:J665"/>
    <mergeCell ref="I666:J673"/>
    <mergeCell ref="D610:H611"/>
    <mergeCell ref="B586:B587"/>
    <mergeCell ref="C586:C587"/>
    <mergeCell ref="D586:H587"/>
    <mergeCell ref="D746:H747"/>
    <mergeCell ref="C576:I577"/>
    <mergeCell ref="B578:H578"/>
    <mergeCell ref="I578:J578"/>
    <mergeCell ref="C776:C777"/>
    <mergeCell ref="D776:H777"/>
    <mergeCell ref="C810:I811"/>
    <mergeCell ref="C791:C792"/>
    <mergeCell ref="D791:H792"/>
    <mergeCell ref="I764:J775"/>
    <mergeCell ref="B776:B777"/>
    <mergeCell ref="B780:H780"/>
    <mergeCell ref="I780:J780"/>
    <mergeCell ref="I781:J787"/>
    <mergeCell ref="B763:H763"/>
    <mergeCell ref="B736:H736"/>
    <mergeCell ref="I736:J736"/>
    <mergeCell ref="C759:C760"/>
    <mergeCell ref="B700:B701"/>
    <mergeCell ref="C700:C701"/>
    <mergeCell ref="D700:H701"/>
    <mergeCell ref="C702:I703"/>
    <mergeCell ref="I602:J609"/>
    <mergeCell ref="B610:B611"/>
    <mergeCell ref="C610:C611"/>
    <mergeCell ref="B1619:B1620"/>
    <mergeCell ref="C1619:C1620"/>
    <mergeCell ref="D1619:H1620"/>
    <mergeCell ref="I1650:J1657"/>
    <mergeCell ref="B1651:C1651"/>
    <mergeCell ref="B1665:C1665"/>
    <mergeCell ref="C1582:C1583"/>
    <mergeCell ref="D1582:H1583"/>
    <mergeCell ref="C1584:I1585"/>
    <mergeCell ref="B1586:H1586"/>
    <mergeCell ref="C1608:I1609"/>
    <mergeCell ref="B1610:H1610"/>
    <mergeCell ref="I1624:J1631"/>
    <mergeCell ref="B1625:C1625"/>
    <mergeCell ref="B1632:B1633"/>
    <mergeCell ref="C1632:C1633"/>
    <mergeCell ref="D1632:H1633"/>
    <mergeCell ref="C1634:I1635"/>
    <mergeCell ref="B1636:H1636"/>
    <mergeCell ref="I1636:J1636"/>
    <mergeCell ref="I1637:J1644"/>
    <mergeCell ref="B1638:C1638"/>
    <mergeCell ref="C1621:I1622"/>
    <mergeCell ref="B1623:H1623"/>
    <mergeCell ref="I1623:J1623"/>
    <mergeCell ref="B1645:B1646"/>
    <mergeCell ref="C1645:C1646"/>
    <mergeCell ref="B1708:C1708"/>
    <mergeCell ref="B1334:B1335"/>
    <mergeCell ref="C1334:C1335"/>
    <mergeCell ref="D1334:H1335"/>
    <mergeCell ref="C1336:I1337"/>
    <mergeCell ref="B1338:H1338"/>
    <mergeCell ref="I1338:J1338"/>
    <mergeCell ref="I1339:J1345"/>
    <mergeCell ref="I1533:J1540"/>
    <mergeCell ref="B1534:C1534"/>
    <mergeCell ref="B1528:B1529"/>
    <mergeCell ref="C1528:C1529"/>
    <mergeCell ref="D1528:H1529"/>
    <mergeCell ref="C1530:I1531"/>
    <mergeCell ref="B1532:H1532"/>
    <mergeCell ref="I1532:J1532"/>
    <mergeCell ref="B1521:C1521"/>
    <mergeCell ref="I1393:J1402"/>
    <mergeCell ref="B1403:B1404"/>
    <mergeCell ref="I1610:J1610"/>
    <mergeCell ref="I1611:J1618"/>
    <mergeCell ref="B1612:C1612"/>
    <mergeCell ref="I1408:J1417"/>
    <mergeCell ref="D1515:H1516"/>
    <mergeCell ref="D1451:H1452"/>
    <mergeCell ref="B1489:B1490"/>
    <mergeCell ref="C1489:C1490"/>
    <mergeCell ref="D1489:H1490"/>
    <mergeCell ref="C1491:I1492"/>
    <mergeCell ref="B1493:H1493"/>
    <mergeCell ref="I1493:J1493"/>
    <mergeCell ref="I1494:J1501"/>
    <mergeCell ref="B1451:B1452"/>
    <mergeCell ref="B1506:H1506"/>
    <mergeCell ref="C1595:I1596"/>
    <mergeCell ref="B1597:H1597"/>
    <mergeCell ref="I1597:J1597"/>
    <mergeCell ref="I1598:J1605"/>
    <mergeCell ref="B1599:C1599"/>
    <mergeCell ref="B1606:B1607"/>
    <mergeCell ref="C1606:C1607"/>
    <mergeCell ref="D1606:H1607"/>
    <mergeCell ref="C1556:I1557"/>
    <mergeCell ref="I1586:J1586"/>
    <mergeCell ref="I1587:J1592"/>
    <mergeCell ref="I175:J175"/>
    <mergeCell ref="I176:J183"/>
    <mergeCell ref="B393:B394"/>
    <mergeCell ref="C393:C394"/>
    <mergeCell ref="D393:H394"/>
    <mergeCell ref="I273:J281"/>
    <mergeCell ref="B282:B283"/>
    <mergeCell ref="C282:C283"/>
    <mergeCell ref="D282:H283"/>
    <mergeCell ref="C284:I285"/>
    <mergeCell ref="B286:H286"/>
    <mergeCell ref="I286:J286"/>
    <mergeCell ref="I287:J296"/>
    <mergeCell ref="I272:J272"/>
    <mergeCell ref="B197:B198"/>
    <mergeCell ref="C197:C198"/>
    <mergeCell ref="I202:J209"/>
    <mergeCell ref="C270:I271"/>
    <mergeCell ref="D268:H269"/>
    <mergeCell ref="B255:B256"/>
    <mergeCell ref="C228:I229"/>
    <mergeCell ref="B211:B212"/>
    <mergeCell ref="C211:C212"/>
    <mergeCell ref="D211:H212"/>
    <mergeCell ref="C242:I243"/>
    <mergeCell ref="B244:H244"/>
    <mergeCell ref="B259:H259"/>
    <mergeCell ref="I259:J259"/>
    <mergeCell ref="I245:J254"/>
    <mergeCell ref="C255:C256"/>
    <mergeCell ref="D255:H256"/>
    <mergeCell ref="C257:I258"/>
    <mergeCell ref="B232:C232"/>
    <mergeCell ref="B233:C233"/>
    <mergeCell ref="B268:B269"/>
    <mergeCell ref="C268:C269"/>
    <mergeCell ref="B272:H272"/>
    <mergeCell ref="B1437:B1438"/>
    <mergeCell ref="D1403:H1404"/>
    <mergeCell ref="C1405:I1406"/>
    <mergeCell ref="C1437:C1438"/>
    <mergeCell ref="D1437:H1438"/>
    <mergeCell ref="B635:B636"/>
    <mergeCell ref="C635:C636"/>
    <mergeCell ref="D635:H636"/>
    <mergeCell ref="C637:I638"/>
    <mergeCell ref="B639:H639"/>
    <mergeCell ref="I796:J807"/>
    <mergeCell ref="B808:B809"/>
    <mergeCell ref="C808:C809"/>
    <mergeCell ref="D808:H809"/>
    <mergeCell ref="I751:J758"/>
    <mergeCell ref="I1426:J1436"/>
    <mergeCell ref="B1421:B1422"/>
    <mergeCell ref="C1421:C1422"/>
    <mergeCell ref="D1421:H1422"/>
    <mergeCell ref="C1423:I1424"/>
    <mergeCell ref="B1425:H1425"/>
    <mergeCell ref="B1593:B1594"/>
    <mergeCell ref="C1593:C1594"/>
    <mergeCell ref="D1593:H1594"/>
    <mergeCell ref="C1517:I1518"/>
    <mergeCell ref="I1545:J1545"/>
    <mergeCell ref="I1546:J1553"/>
    <mergeCell ref="B1547:C1547"/>
    <mergeCell ref="B1541:B1542"/>
    <mergeCell ref="C1541:C1542"/>
    <mergeCell ref="D1541:H1542"/>
    <mergeCell ref="B1519:H1519"/>
    <mergeCell ref="B1572:H1572"/>
    <mergeCell ref="I1572:J1572"/>
    <mergeCell ref="B439:B440"/>
    <mergeCell ref="C439:C440"/>
    <mergeCell ref="D439:H440"/>
    <mergeCell ref="C441:I442"/>
    <mergeCell ref="B443:H443"/>
    <mergeCell ref="I443:J443"/>
    <mergeCell ref="I444:J454"/>
    <mergeCell ref="B445:C445"/>
    <mergeCell ref="C1504:I1505"/>
    <mergeCell ref="C1451:C1452"/>
    <mergeCell ref="B1441:H1441"/>
    <mergeCell ref="I1441:J1441"/>
    <mergeCell ref="B1502:B1503"/>
    <mergeCell ref="C1502:C1503"/>
    <mergeCell ref="D1502:H1503"/>
    <mergeCell ref="I1442:J1450"/>
    <mergeCell ref="I1481:J1488"/>
    <mergeCell ref="D1465:H1466"/>
    <mergeCell ref="C1467:I1468"/>
    <mergeCell ref="B1469:H1469"/>
    <mergeCell ref="I1469:J1469"/>
    <mergeCell ref="I1480:J1480"/>
    <mergeCell ref="B1496:C1496"/>
    <mergeCell ref="I1470:J1475"/>
    <mergeCell ref="B1379:C1379"/>
    <mergeCell ref="B1380:C1380"/>
    <mergeCell ref="C689:I690"/>
    <mergeCell ref="B691:H691"/>
    <mergeCell ref="I691:J691"/>
    <mergeCell ref="I692:J697"/>
    <mergeCell ref="B675:B676"/>
    <mergeCell ref="C675:C676"/>
    <mergeCell ref="D675:H676"/>
    <mergeCell ref="C677:I678"/>
    <mergeCell ref="B679:H679"/>
    <mergeCell ref="I679:J679"/>
    <mergeCell ref="I680:J685"/>
    <mergeCell ref="B687:B688"/>
    <mergeCell ref="C687:C688"/>
    <mergeCell ref="D687:H688"/>
    <mergeCell ref="C895:I896"/>
    <mergeCell ref="B825:B826"/>
    <mergeCell ref="B812:H812"/>
    <mergeCell ref="I812:J812"/>
    <mergeCell ref="D825:H826"/>
    <mergeCell ref="C893:C894"/>
    <mergeCell ref="C825:C826"/>
    <mergeCell ref="B912:H912"/>
  </mergeCells>
  <phoneticPr fontId="13" type="noConversion"/>
  <printOptions horizontalCentered="1"/>
  <pageMargins left="0.39370078740157483" right="0.39370078740157483" top="0.59055118110236227" bottom="0.59055118110236227" header="0.31496062992125984" footer="0.31496062992125984"/>
  <pageSetup scale="49" fitToHeight="0" orientation="portrait" r:id="rId1"/>
  <headerFooter>
    <oddFooter>&amp;L&amp;"+,Normal"&amp;9VALPARAÍSO VNR&amp;C&amp;"+,Normal"&amp;9CANTIDADES DE OBRA&amp;R&amp;9&amp;P de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0000"/>
    <pageSetUpPr fitToPage="1"/>
  </sheetPr>
  <dimension ref="B2:Y16"/>
  <sheetViews>
    <sheetView topLeftCell="C1" workbookViewId="0">
      <selection activeCell="C33" sqref="C33"/>
    </sheetView>
  </sheetViews>
  <sheetFormatPr baseColWidth="10" defaultColWidth="10.5" defaultRowHeight="14.25"/>
  <cols>
    <col min="1" max="1" width="9.25" style="247" customWidth="1"/>
    <col min="2" max="2" width="9.75" style="246" customWidth="1"/>
    <col min="3" max="3" width="49.25" style="247" customWidth="1"/>
    <col min="4" max="4" width="9.25" style="247" customWidth="1"/>
    <col min="5" max="5" width="6.25" style="247" customWidth="1"/>
    <col min="6" max="6" width="15.25" style="247" customWidth="1"/>
    <col min="7" max="7" width="11.25" style="247" customWidth="1"/>
    <col min="8" max="8" width="12.25" style="247" customWidth="1"/>
    <col min="9" max="9" width="10.75" style="247" customWidth="1"/>
    <col min="10" max="10" width="20.75" style="247" customWidth="1"/>
    <col min="11" max="11" width="4.25" style="247" customWidth="1"/>
    <col min="12" max="12" width="18.75" style="247" customWidth="1"/>
    <col min="13" max="15" width="11.5" style="247" customWidth="1"/>
    <col min="16" max="258" width="10.5" style="247"/>
    <col min="259" max="259" width="32.25" style="247" customWidth="1"/>
    <col min="260" max="261" width="10.5" style="247"/>
    <col min="262" max="262" width="15.25" style="247" customWidth="1"/>
    <col min="263" max="265" width="10.5" style="247"/>
    <col min="266" max="266" width="14.75" style="247" customWidth="1"/>
    <col min="267" max="267" width="0" style="247" hidden="1" customWidth="1"/>
    <col min="268" max="268" width="15.75" style="247" customWidth="1"/>
    <col min="269" max="514" width="10.5" style="247"/>
    <col min="515" max="515" width="32.25" style="247" customWidth="1"/>
    <col min="516" max="517" width="10.5" style="247"/>
    <col min="518" max="518" width="15.25" style="247" customWidth="1"/>
    <col min="519" max="521" width="10.5" style="247"/>
    <col min="522" max="522" width="14.75" style="247" customWidth="1"/>
    <col min="523" max="523" width="0" style="247" hidden="1" customWidth="1"/>
    <col min="524" max="524" width="15.75" style="247" customWidth="1"/>
    <col min="525" max="770" width="10.5" style="247"/>
    <col min="771" max="771" width="32.25" style="247" customWidth="1"/>
    <col min="772" max="773" width="10.5" style="247"/>
    <col min="774" max="774" width="15.25" style="247" customWidth="1"/>
    <col min="775" max="777" width="10.5" style="247"/>
    <col min="778" max="778" width="14.75" style="247" customWidth="1"/>
    <col min="779" max="779" width="0" style="247" hidden="1" customWidth="1"/>
    <col min="780" max="780" width="15.75" style="247" customWidth="1"/>
    <col min="781" max="1026" width="10.5" style="247"/>
    <col min="1027" max="1027" width="32.25" style="247" customWidth="1"/>
    <col min="1028" max="1029" width="10.5" style="247"/>
    <col min="1030" max="1030" width="15.25" style="247" customWidth="1"/>
    <col min="1031" max="1033" width="10.5" style="247"/>
    <col min="1034" max="1034" width="14.75" style="247" customWidth="1"/>
    <col min="1035" max="1035" width="0" style="247" hidden="1" customWidth="1"/>
    <col min="1036" max="1036" width="15.75" style="247" customWidth="1"/>
    <col min="1037" max="1282" width="10.5" style="247"/>
    <col min="1283" max="1283" width="32.25" style="247" customWidth="1"/>
    <col min="1284" max="1285" width="10.5" style="247"/>
    <col min="1286" max="1286" width="15.25" style="247" customWidth="1"/>
    <col min="1287" max="1289" width="10.5" style="247"/>
    <col min="1290" max="1290" width="14.75" style="247" customWidth="1"/>
    <col min="1291" max="1291" width="0" style="247" hidden="1" customWidth="1"/>
    <col min="1292" max="1292" width="15.75" style="247" customWidth="1"/>
    <col min="1293" max="1538" width="10.5" style="247"/>
    <col min="1539" max="1539" width="32.25" style="247" customWidth="1"/>
    <col min="1540" max="1541" width="10.5" style="247"/>
    <col min="1542" max="1542" width="15.25" style="247" customWidth="1"/>
    <col min="1543" max="1545" width="10.5" style="247"/>
    <col min="1546" max="1546" width="14.75" style="247" customWidth="1"/>
    <col min="1547" max="1547" width="0" style="247" hidden="1" customWidth="1"/>
    <col min="1548" max="1548" width="15.75" style="247" customWidth="1"/>
    <col min="1549" max="1794" width="10.5" style="247"/>
    <col min="1795" max="1795" width="32.25" style="247" customWidth="1"/>
    <col min="1796" max="1797" width="10.5" style="247"/>
    <col min="1798" max="1798" width="15.25" style="247" customWidth="1"/>
    <col min="1799" max="1801" width="10.5" style="247"/>
    <col min="1802" max="1802" width="14.75" style="247" customWidth="1"/>
    <col min="1803" max="1803" width="0" style="247" hidden="1" customWidth="1"/>
    <col min="1804" max="1804" width="15.75" style="247" customWidth="1"/>
    <col min="1805" max="2050" width="10.5" style="247"/>
    <col min="2051" max="2051" width="32.25" style="247" customWidth="1"/>
    <col min="2052" max="2053" width="10.5" style="247"/>
    <col min="2054" max="2054" width="15.25" style="247" customWidth="1"/>
    <col min="2055" max="2057" width="10.5" style="247"/>
    <col min="2058" max="2058" width="14.75" style="247" customWidth="1"/>
    <col min="2059" max="2059" width="0" style="247" hidden="1" customWidth="1"/>
    <col min="2060" max="2060" width="15.75" style="247" customWidth="1"/>
    <col min="2061" max="2306" width="10.5" style="247"/>
    <col min="2307" max="2307" width="32.25" style="247" customWidth="1"/>
    <col min="2308" max="2309" width="10.5" style="247"/>
    <col min="2310" max="2310" width="15.25" style="247" customWidth="1"/>
    <col min="2311" max="2313" width="10.5" style="247"/>
    <col min="2314" max="2314" width="14.75" style="247" customWidth="1"/>
    <col min="2315" max="2315" width="0" style="247" hidden="1" customWidth="1"/>
    <col min="2316" max="2316" width="15.75" style="247" customWidth="1"/>
    <col min="2317" max="2562" width="10.5" style="247"/>
    <col min="2563" max="2563" width="32.25" style="247" customWidth="1"/>
    <col min="2564" max="2565" width="10.5" style="247"/>
    <col min="2566" max="2566" width="15.25" style="247" customWidth="1"/>
    <col min="2567" max="2569" width="10.5" style="247"/>
    <col min="2570" max="2570" width="14.75" style="247" customWidth="1"/>
    <col min="2571" max="2571" width="0" style="247" hidden="1" customWidth="1"/>
    <col min="2572" max="2572" width="15.75" style="247" customWidth="1"/>
    <col min="2573" max="2818" width="10.5" style="247"/>
    <col min="2819" max="2819" width="32.25" style="247" customWidth="1"/>
    <col min="2820" max="2821" width="10.5" style="247"/>
    <col min="2822" max="2822" width="15.25" style="247" customWidth="1"/>
    <col min="2823" max="2825" width="10.5" style="247"/>
    <col min="2826" max="2826" width="14.75" style="247" customWidth="1"/>
    <col min="2827" max="2827" width="0" style="247" hidden="1" customWidth="1"/>
    <col min="2828" max="2828" width="15.75" style="247" customWidth="1"/>
    <col min="2829" max="3074" width="10.5" style="247"/>
    <col min="3075" max="3075" width="32.25" style="247" customWidth="1"/>
    <col min="3076" max="3077" width="10.5" style="247"/>
    <col min="3078" max="3078" width="15.25" style="247" customWidth="1"/>
    <col min="3079" max="3081" width="10.5" style="247"/>
    <col min="3082" max="3082" width="14.75" style="247" customWidth="1"/>
    <col min="3083" max="3083" width="0" style="247" hidden="1" customWidth="1"/>
    <col min="3084" max="3084" width="15.75" style="247" customWidth="1"/>
    <col min="3085" max="3330" width="10.5" style="247"/>
    <col min="3331" max="3331" width="32.25" style="247" customWidth="1"/>
    <col min="3332" max="3333" width="10.5" style="247"/>
    <col min="3334" max="3334" width="15.25" style="247" customWidth="1"/>
    <col min="3335" max="3337" width="10.5" style="247"/>
    <col min="3338" max="3338" width="14.75" style="247" customWidth="1"/>
    <col min="3339" max="3339" width="0" style="247" hidden="1" customWidth="1"/>
    <col min="3340" max="3340" width="15.75" style="247" customWidth="1"/>
    <col min="3341" max="3586" width="10.5" style="247"/>
    <col min="3587" max="3587" width="32.25" style="247" customWidth="1"/>
    <col min="3588" max="3589" width="10.5" style="247"/>
    <col min="3590" max="3590" width="15.25" style="247" customWidth="1"/>
    <col min="3591" max="3593" width="10.5" style="247"/>
    <col min="3594" max="3594" width="14.75" style="247" customWidth="1"/>
    <col min="3595" max="3595" width="0" style="247" hidden="1" customWidth="1"/>
    <col min="3596" max="3596" width="15.75" style="247" customWidth="1"/>
    <col min="3597" max="3842" width="10.5" style="247"/>
    <col min="3843" max="3843" width="32.25" style="247" customWidth="1"/>
    <col min="3844" max="3845" width="10.5" style="247"/>
    <col min="3846" max="3846" width="15.25" style="247" customWidth="1"/>
    <col min="3847" max="3849" width="10.5" style="247"/>
    <col min="3850" max="3850" width="14.75" style="247" customWidth="1"/>
    <col min="3851" max="3851" width="0" style="247" hidden="1" customWidth="1"/>
    <col min="3852" max="3852" width="15.75" style="247" customWidth="1"/>
    <col min="3853" max="4098" width="10.5" style="247"/>
    <col min="4099" max="4099" width="32.25" style="247" customWidth="1"/>
    <col min="4100" max="4101" width="10.5" style="247"/>
    <col min="4102" max="4102" width="15.25" style="247" customWidth="1"/>
    <col min="4103" max="4105" width="10.5" style="247"/>
    <col min="4106" max="4106" width="14.75" style="247" customWidth="1"/>
    <col min="4107" max="4107" width="0" style="247" hidden="1" customWidth="1"/>
    <col min="4108" max="4108" width="15.75" style="247" customWidth="1"/>
    <col min="4109" max="4354" width="10.5" style="247"/>
    <col min="4355" max="4355" width="32.25" style="247" customWidth="1"/>
    <col min="4356" max="4357" width="10.5" style="247"/>
    <col min="4358" max="4358" width="15.25" style="247" customWidth="1"/>
    <col min="4359" max="4361" width="10.5" style="247"/>
    <col min="4362" max="4362" width="14.75" style="247" customWidth="1"/>
    <col min="4363" max="4363" width="0" style="247" hidden="1" customWidth="1"/>
    <col min="4364" max="4364" width="15.75" style="247" customWidth="1"/>
    <col min="4365" max="4610" width="10.5" style="247"/>
    <col min="4611" max="4611" width="32.25" style="247" customWidth="1"/>
    <col min="4612" max="4613" width="10.5" style="247"/>
    <col min="4614" max="4614" width="15.25" style="247" customWidth="1"/>
    <col min="4615" max="4617" width="10.5" style="247"/>
    <col min="4618" max="4618" width="14.75" style="247" customWidth="1"/>
    <col min="4619" max="4619" width="0" style="247" hidden="1" customWidth="1"/>
    <col min="4620" max="4620" width="15.75" style="247" customWidth="1"/>
    <col min="4621" max="4866" width="10.5" style="247"/>
    <col min="4867" max="4867" width="32.25" style="247" customWidth="1"/>
    <col min="4868" max="4869" width="10.5" style="247"/>
    <col min="4870" max="4870" width="15.25" style="247" customWidth="1"/>
    <col min="4871" max="4873" width="10.5" style="247"/>
    <col min="4874" max="4874" width="14.75" style="247" customWidth="1"/>
    <col min="4875" max="4875" width="0" style="247" hidden="1" customWidth="1"/>
    <col min="4876" max="4876" width="15.75" style="247" customWidth="1"/>
    <col min="4877" max="5122" width="10.5" style="247"/>
    <col min="5123" max="5123" width="32.25" style="247" customWidth="1"/>
    <col min="5124" max="5125" width="10.5" style="247"/>
    <col min="5126" max="5126" width="15.25" style="247" customWidth="1"/>
    <col min="5127" max="5129" width="10.5" style="247"/>
    <col min="5130" max="5130" width="14.75" style="247" customWidth="1"/>
    <col min="5131" max="5131" width="0" style="247" hidden="1" customWidth="1"/>
    <col min="5132" max="5132" width="15.75" style="247" customWidth="1"/>
    <col min="5133" max="5378" width="10.5" style="247"/>
    <col min="5379" max="5379" width="32.25" style="247" customWidth="1"/>
    <col min="5380" max="5381" width="10.5" style="247"/>
    <col min="5382" max="5382" width="15.25" style="247" customWidth="1"/>
    <col min="5383" max="5385" width="10.5" style="247"/>
    <col min="5386" max="5386" width="14.75" style="247" customWidth="1"/>
    <col min="5387" max="5387" width="0" style="247" hidden="1" customWidth="1"/>
    <col min="5388" max="5388" width="15.75" style="247" customWidth="1"/>
    <col min="5389" max="5634" width="10.5" style="247"/>
    <col min="5635" max="5635" width="32.25" style="247" customWidth="1"/>
    <col min="5636" max="5637" width="10.5" style="247"/>
    <col min="5638" max="5638" width="15.25" style="247" customWidth="1"/>
    <col min="5639" max="5641" width="10.5" style="247"/>
    <col min="5642" max="5642" width="14.75" style="247" customWidth="1"/>
    <col min="5643" max="5643" width="0" style="247" hidden="1" customWidth="1"/>
    <col min="5644" max="5644" width="15.75" style="247" customWidth="1"/>
    <col min="5645" max="5890" width="10.5" style="247"/>
    <col min="5891" max="5891" width="32.25" style="247" customWidth="1"/>
    <col min="5892" max="5893" width="10.5" style="247"/>
    <col min="5894" max="5894" width="15.25" style="247" customWidth="1"/>
    <col min="5895" max="5897" width="10.5" style="247"/>
    <col min="5898" max="5898" width="14.75" style="247" customWidth="1"/>
    <col min="5899" max="5899" width="0" style="247" hidden="1" customWidth="1"/>
    <col min="5900" max="5900" width="15.75" style="247" customWidth="1"/>
    <col min="5901" max="6146" width="10.5" style="247"/>
    <col min="6147" max="6147" width="32.25" style="247" customWidth="1"/>
    <col min="6148" max="6149" width="10.5" style="247"/>
    <col min="6150" max="6150" width="15.25" style="247" customWidth="1"/>
    <col min="6151" max="6153" width="10.5" style="247"/>
    <col min="6154" max="6154" width="14.75" style="247" customWidth="1"/>
    <col min="6155" max="6155" width="0" style="247" hidden="1" customWidth="1"/>
    <col min="6156" max="6156" width="15.75" style="247" customWidth="1"/>
    <col min="6157" max="6402" width="10.5" style="247"/>
    <col min="6403" max="6403" width="32.25" style="247" customWidth="1"/>
    <col min="6404" max="6405" width="10.5" style="247"/>
    <col min="6406" max="6406" width="15.25" style="247" customWidth="1"/>
    <col min="6407" max="6409" width="10.5" style="247"/>
    <col min="6410" max="6410" width="14.75" style="247" customWidth="1"/>
    <col min="6411" max="6411" width="0" style="247" hidden="1" customWidth="1"/>
    <col min="6412" max="6412" width="15.75" style="247" customWidth="1"/>
    <col min="6413" max="6658" width="10.5" style="247"/>
    <col min="6659" max="6659" width="32.25" style="247" customWidth="1"/>
    <col min="6660" max="6661" width="10.5" style="247"/>
    <col min="6662" max="6662" width="15.25" style="247" customWidth="1"/>
    <col min="6663" max="6665" width="10.5" style="247"/>
    <col min="6666" max="6666" width="14.75" style="247" customWidth="1"/>
    <col min="6667" max="6667" width="0" style="247" hidden="1" customWidth="1"/>
    <col min="6668" max="6668" width="15.75" style="247" customWidth="1"/>
    <col min="6669" max="6914" width="10.5" style="247"/>
    <col min="6915" max="6915" width="32.25" style="247" customWidth="1"/>
    <col min="6916" max="6917" width="10.5" style="247"/>
    <col min="6918" max="6918" width="15.25" style="247" customWidth="1"/>
    <col min="6919" max="6921" width="10.5" style="247"/>
    <col min="6922" max="6922" width="14.75" style="247" customWidth="1"/>
    <col min="6923" max="6923" width="0" style="247" hidden="1" customWidth="1"/>
    <col min="6924" max="6924" width="15.75" style="247" customWidth="1"/>
    <col min="6925" max="7170" width="10.5" style="247"/>
    <col min="7171" max="7171" width="32.25" style="247" customWidth="1"/>
    <col min="7172" max="7173" width="10.5" style="247"/>
    <col min="7174" max="7174" width="15.25" style="247" customWidth="1"/>
    <col min="7175" max="7177" width="10.5" style="247"/>
    <col min="7178" max="7178" width="14.75" style="247" customWidth="1"/>
    <col min="7179" max="7179" width="0" style="247" hidden="1" customWidth="1"/>
    <col min="7180" max="7180" width="15.75" style="247" customWidth="1"/>
    <col min="7181" max="7426" width="10.5" style="247"/>
    <col min="7427" max="7427" width="32.25" style="247" customWidth="1"/>
    <col min="7428" max="7429" width="10.5" style="247"/>
    <col min="7430" max="7430" width="15.25" style="247" customWidth="1"/>
    <col min="7431" max="7433" width="10.5" style="247"/>
    <col min="7434" max="7434" width="14.75" style="247" customWidth="1"/>
    <col min="7435" max="7435" width="0" style="247" hidden="1" customWidth="1"/>
    <col min="7436" max="7436" width="15.75" style="247" customWidth="1"/>
    <col min="7437" max="7682" width="10.5" style="247"/>
    <col min="7683" max="7683" width="32.25" style="247" customWidth="1"/>
    <col min="7684" max="7685" width="10.5" style="247"/>
    <col min="7686" max="7686" width="15.25" style="247" customWidth="1"/>
    <col min="7687" max="7689" width="10.5" style="247"/>
    <col min="7690" max="7690" width="14.75" style="247" customWidth="1"/>
    <col min="7691" max="7691" width="0" style="247" hidden="1" customWidth="1"/>
    <col min="7692" max="7692" width="15.75" style="247" customWidth="1"/>
    <col min="7693" max="7938" width="10.5" style="247"/>
    <col min="7939" max="7939" width="32.25" style="247" customWidth="1"/>
    <col min="7940" max="7941" width="10.5" style="247"/>
    <col min="7942" max="7942" width="15.25" style="247" customWidth="1"/>
    <col min="7943" max="7945" width="10.5" style="247"/>
    <col min="7946" max="7946" width="14.75" style="247" customWidth="1"/>
    <col min="7947" max="7947" width="0" style="247" hidden="1" customWidth="1"/>
    <col min="7948" max="7948" width="15.75" style="247" customWidth="1"/>
    <col min="7949" max="8194" width="10.5" style="247"/>
    <col min="8195" max="8195" width="32.25" style="247" customWidth="1"/>
    <col min="8196" max="8197" width="10.5" style="247"/>
    <col min="8198" max="8198" width="15.25" style="247" customWidth="1"/>
    <col min="8199" max="8201" width="10.5" style="247"/>
    <col min="8202" max="8202" width="14.75" style="247" customWidth="1"/>
    <col min="8203" max="8203" width="0" style="247" hidden="1" customWidth="1"/>
    <col min="8204" max="8204" width="15.75" style="247" customWidth="1"/>
    <col min="8205" max="8450" width="10.5" style="247"/>
    <col min="8451" max="8451" width="32.25" style="247" customWidth="1"/>
    <col min="8452" max="8453" width="10.5" style="247"/>
    <col min="8454" max="8454" width="15.25" style="247" customWidth="1"/>
    <col min="8455" max="8457" width="10.5" style="247"/>
    <col min="8458" max="8458" width="14.75" style="247" customWidth="1"/>
    <col min="8459" max="8459" width="0" style="247" hidden="1" customWidth="1"/>
    <col min="8460" max="8460" width="15.75" style="247" customWidth="1"/>
    <col min="8461" max="8706" width="10.5" style="247"/>
    <col min="8707" max="8707" width="32.25" style="247" customWidth="1"/>
    <col min="8708" max="8709" width="10.5" style="247"/>
    <col min="8710" max="8710" width="15.25" style="247" customWidth="1"/>
    <col min="8711" max="8713" width="10.5" style="247"/>
    <col min="8714" max="8714" width="14.75" style="247" customWidth="1"/>
    <col min="8715" max="8715" width="0" style="247" hidden="1" customWidth="1"/>
    <col min="8716" max="8716" width="15.75" style="247" customWidth="1"/>
    <col min="8717" max="8962" width="10.5" style="247"/>
    <col min="8963" max="8963" width="32.25" style="247" customWidth="1"/>
    <col min="8964" max="8965" width="10.5" style="247"/>
    <col min="8966" max="8966" width="15.25" style="247" customWidth="1"/>
    <col min="8967" max="8969" width="10.5" style="247"/>
    <col min="8970" max="8970" width="14.75" style="247" customWidth="1"/>
    <col min="8971" max="8971" width="0" style="247" hidden="1" customWidth="1"/>
    <col min="8972" max="8972" width="15.75" style="247" customWidth="1"/>
    <col min="8973" max="9218" width="10.5" style="247"/>
    <col min="9219" max="9219" width="32.25" style="247" customWidth="1"/>
    <col min="9220" max="9221" width="10.5" style="247"/>
    <col min="9222" max="9222" width="15.25" style="247" customWidth="1"/>
    <col min="9223" max="9225" width="10.5" style="247"/>
    <col min="9226" max="9226" width="14.75" style="247" customWidth="1"/>
    <col min="9227" max="9227" width="0" style="247" hidden="1" customWidth="1"/>
    <col min="9228" max="9228" width="15.75" style="247" customWidth="1"/>
    <col min="9229" max="9474" width="10.5" style="247"/>
    <col min="9475" max="9475" width="32.25" style="247" customWidth="1"/>
    <col min="9476" max="9477" width="10.5" style="247"/>
    <col min="9478" max="9478" width="15.25" style="247" customWidth="1"/>
    <col min="9479" max="9481" width="10.5" style="247"/>
    <col min="9482" max="9482" width="14.75" style="247" customWidth="1"/>
    <col min="9483" max="9483" width="0" style="247" hidden="1" customWidth="1"/>
    <col min="9484" max="9484" width="15.75" style="247" customWidth="1"/>
    <col min="9485" max="9730" width="10.5" style="247"/>
    <col min="9731" max="9731" width="32.25" style="247" customWidth="1"/>
    <col min="9732" max="9733" width="10.5" style="247"/>
    <col min="9734" max="9734" width="15.25" style="247" customWidth="1"/>
    <col min="9735" max="9737" width="10.5" style="247"/>
    <col min="9738" max="9738" width="14.75" style="247" customWidth="1"/>
    <col min="9739" max="9739" width="0" style="247" hidden="1" customWidth="1"/>
    <col min="9740" max="9740" width="15.75" style="247" customWidth="1"/>
    <col min="9741" max="9986" width="10.5" style="247"/>
    <col min="9987" max="9987" width="32.25" style="247" customWidth="1"/>
    <col min="9988" max="9989" width="10.5" style="247"/>
    <col min="9990" max="9990" width="15.25" style="247" customWidth="1"/>
    <col min="9991" max="9993" width="10.5" style="247"/>
    <col min="9994" max="9994" width="14.75" style="247" customWidth="1"/>
    <col min="9995" max="9995" width="0" style="247" hidden="1" customWidth="1"/>
    <col min="9996" max="9996" width="15.75" style="247" customWidth="1"/>
    <col min="9997" max="10242" width="10.5" style="247"/>
    <col min="10243" max="10243" width="32.25" style="247" customWidth="1"/>
    <col min="10244" max="10245" width="10.5" style="247"/>
    <col min="10246" max="10246" width="15.25" style="247" customWidth="1"/>
    <col min="10247" max="10249" width="10.5" style="247"/>
    <col min="10250" max="10250" width="14.75" style="247" customWidth="1"/>
    <col min="10251" max="10251" width="0" style="247" hidden="1" customWidth="1"/>
    <col min="10252" max="10252" width="15.75" style="247" customWidth="1"/>
    <col min="10253" max="10498" width="10.5" style="247"/>
    <col min="10499" max="10499" width="32.25" style="247" customWidth="1"/>
    <col min="10500" max="10501" width="10.5" style="247"/>
    <col min="10502" max="10502" width="15.25" style="247" customWidth="1"/>
    <col min="10503" max="10505" width="10.5" style="247"/>
    <col min="10506" max="10506" width="14.75" style="247" customWidth="1"/>
    <col min="10507" max="10507" width="0" style="247" hidden="1" customWidth="1"/>
    <col min="10508" max="10508" width="15.75" style="247" customWidth="1"/>
    <col min="10509" max="10754" width="10.5" style="247"/>
    <col min="10755" max="10755" width="32.25" style="247" customWidth="1"/>
    <col min="10756" max="10757" width="10.5" style="247"/>
    <col min="10758" max="10758" width="15.25" style="247" customWidth="1"/>
    <col min="10759" max="10761" width="10.5" style="247"/>
    <col min="10762" max="10762" width="14.75" style="247" customWidth="1"/>
    <col min="10763" max="10763" width="0" style="247" hidden="1" customWidth="1"/>
    <col min="10764" max="10764" width="15.75" style="247" customWidth="1"/>
    <col min="10765" max="11010" width="10.5" style="247"/>
    <col min="11011" max="11011" width="32.25" style="247" customWidth="1"/>
    <col min="11012" max="11013" width="10.5" style="247"/>
    <col min="11014" max="11014" width="15.25" style="247" customWidth="1"/>
    <col min="11015" max="11017" width="10.5" style="247"/>
    <col min="11018" max="11018" width="14.75" style="247" customWidth="1"/>
    <col min="11019" max="11019" width="0" style="247" hidden="1" customWidth="1"/>
    <col min="11020" max="11020" width="15.75" style="247" customWidth="1"/>
    <col min="11021" max="11266" width="10.5" style="247"/>
    <col min="11267" max="11267" width="32.25" style="247" customWidth="1"/>
    <col min="11268" max="11269" width="10.5" style="247"/>
    <col min="11270" max="11270" width="15.25" style="247" customWidth="1"/>
    <col min="11271" max="11273" width="10.5" style="247"/>
    <col min="11274" max="11274" width="14.75" style="247" customWidth="1"/>
    <col min="11275" max="11275" width="0" style="247" hidden="1" customWidth="1"/>
    <col min="11276" max="11276" width="15.75" style="247" customWidth="1"/>
    <col min="11277" max="11522" width="10.5" style="247"/>
    <col min="11523" max="11523" width="32.25" style="247" customWidth="1"/>
    <col min="11524" max="11525" width="10.5" style="247"/>
    <col min="11526" max="11526" width="15.25" style="247" customWidth="1"/>
    <col min="11527" max="11529" width="10.5" style="247"/>
    <col min="11530" max="11530" width="14.75" style="247" customWidth="1"/>
    <col min="11531" max="11531" width="0" style="247" hidden="1" customWidth="1"/>
    <col min="11532" max="11532" width="15.75" style="247" customWidth="1"/>
    <col min="11533" max="11778" width="10.5" style="247"/>
    <col min="11779" max="11779" width="32.25" style="247" customWidth="1"/>
    <col min="11780" max="11781" width="10.5" style="247"/>
    <col min="11782" max="11782" width="15.25" style="247" customWidth="1"/>
    <col min="11783" max="11785" width="10.5" style="247"/>
    <col min="11786" max="11786" width="14.75" style="247" customWidth="1"/>
    <col min="11787" max="11787" width="0" style="247" hidden="1" customWidth="1"/>
    <col min="11788" max="11788" width="15.75" style="247" customWidth="1"/>
    <col min="11789" max="12034" width="10.5" style="247"/>
    <col min="12035" max="12035" width="32.25" style="247" customWidth="1"/>
    <col min="12036" max="12037" width="10.5" style="247"/>
    <col min="12038" max="12038" width="15.25" style="247" customWidth="1"/>
    <col min="12039" max="12041" width="10.5" style="247"/>
    <col min="12042" max="12042" width="14.75" style="247" customWidth="1"/>
    <col min="12043" max="12043" width="0" style="247" hidden="1" customWidth="1"/>
    <col min="12044" max="12044" width="15.75" style="247" customWidth="1"/>
    <col min="12045" max="12290" width="10.5" style="247"/>
    <col min="12291" max="12291" width="32.25" style="247" customWidth="1"/>
    <col min="12292" max="12293" width="10.5" style="247"/>
    <col min="12294" max="12294" width="15.25" style="247" customWidth="1"/>
    <col min="12295" max="12297" width="10.5" style="247"/>
    <col min="12298" max="12298" width="14.75" style="247" customWidth="1"/>
    <col min="12299" max="12299" width="0" style="247" hidden="1" customWidth="1"/>
    <col min="12300" max="12300" width="15.75" style="247" customWidth="1"/>
    <col min="12301" max="12546" width="10.5" style="247"/>
    <col min="12547" max="12547" width="32.25" style="247" customWidth="1"/>
    <col min="12548" max="12549" width="10.5" style="247"/>
    <col min="12550" max="12550" width="15.25" style="247" customWidth="1"/>
    <col min="12551" max="12553" width="10.5" style="247"/>
    <col min="12554" max="12554" width="14.75" style="247" customWidth="1"/>
    <col min="12555" max="12555" width="0" style="247" hidden="1" customWidth="1"/>
    <col min="12556" max="12556" width="15.75" style="247" customWidth="1"/>
    <col min="12557" max="12802" width="10.5" style="247"/>
    <col min="12803" max="12803" width="32.25" style="247" customWidth="1"/>
    <col min="12804" max="12805" width="10.5" style="247"/>
    <col min="12806" max="12806" width="15.25" style="247" customWidth="1"/>
    <col min="12807" max="12809" width="10.5" style="247"/>
    <col min="12810" max="12810" width="14.75" style="247" customWidth="1"/>
    <col min="12811" max="12811" width="0" style="247" hidden="1" customWidth="1"/>
    <col min="12812" max="12812" width="15.75" style="247" customWidth="1"/>
    <col min="12813" max="13058" width="10.5" style="247"/>
    <col min="13059" max="13059" width="32.25" style="247" customWidth="1"/>
    <col min="13060" max="13061" width="10.5" style="247"/>
    <col min="13062" max="13062" width="15.25" style="247" customWidth="1"/>
    <col min="13063" max="13065" width="10.5" style="247"/>
    <col min="13066" max="13066" width="14.75" style="247" customWidth="1"/>
    <col min="13067" max="13067" width="0" style="247" hidden="1" customWidth="1"/>
    <col min="13068" max="13068" width="15.75" style="247" customWidth="1"/>
    <col min="13069" max="13314" width="10.5" style="247"/>
    <col min="13315" max="13315" width="32.25" style="247" customWidth="1"/>
    <col min="13316" max="13317" width="10.5" style="247"/>
    <col min="13318" max="13318" width="15.25" style="247" customWidth="1"/>
    <col min="13319" max="13321" width="10.5" style="247"/>
    <col min="13322" max="13322" width="14.75" style="247" customWidth="1"/>
    <col min="13323" max="13323" width="0" style="247" hidden="1" customWidth="1"/>
    <col min="13324" max="13324" width="15.75" style="247" customWidth="1"/>
    <col min="13325" max="13570" width="10.5" style="247"/>
    <col min="13571" max="13571" width="32.25" style="247" customWidth="1"/>
    <col min="13572" max="13573" width="10.5" style="247"/>
    <col min="13574" max="13574" width="15.25" style="247" customWidth="1"/>
    <col min="13575" max="13577" width="10.5" style="247"/>
    <col min="13578" max="13578" width="14.75" style="247" customWidth="1"/>
    <col min="13579" max="13579" width="0" style="247" hidden="1" customWidth="1"/>
    <col min="13580" max="13580" width="15.75" style="247" customWidth="1"/>
    <col min="13581" max="13826" width="10.5" style="247"/>
    <col min="13827" max="13827" width="32.25" style="247" customWidth="1"/>
    <col min="13828" max="13829" width="10.5" style="247"/>
    <col min="13830" max="13830" width="15.25" style="247" customWidth="1"/>
    <col min="13831" max="13833" width="10.5" style="247"/>
    <col min="13834" max="13834" width="14.75" style="247" customWidth="1"/>
    <col min="13835" max="13835" width="0" style="247" hidden="1" customWidth="1"/>
    <col min="13836" max="13836" width="15.75" style="247" customWidth="1"/>
    <col min="13837" max="14082" width="10.5" style="247"/>
    <col min="14083" max="14083" width="32.25" style="247" customWidth="1"/>
    <col min="14084" max="14085" width="10.5" style="247"/>
    <col min="14086" max="14086" width="15.25" style="247" customWidth="1"/>
    <col min="14087" max="14089" width="10.5" style="247"/>
    <col min="14090" max="14090" width="14.75" style="247" customWidth="1"/>
    <col min="14091" max="14091" width="0" style="247" hidden="1" customWidth="1"/>
    <col min="14092" max="14092" width="15.75" style="247" customWidth="1"/>
    <col min="14093" max="14338" width="10.5" style="247"/>
    <col min="14339" max="14339" width="32.25" style="247" customWidth="1"/>
    <col min="14340" max="14341" width="10.5" style="247"/>
    <col min="14342" max="14342" width="15.25" style="247" customWidth="1"/>
    <col min="14343" max="14345" width="10.5" style="247"/>
    <col min="14346" max="14346" width="14.75" style="247" customWidth="1"/>
    <col min="14347" max="14347" width="0" style="247" hidden="1" customWidth="1"/>
    <col min="14348" max="14348" width="15.75" style="247" customWidth="1"/>
    <col min="14349" max="14594" width="10.5" style="247"/>
    <col min="14595" max="14595" width="32.25" style="247" customWidth="1"/>
    <col min="14596" max="14597" width="10.5" style="247"/>
    <col min="14598" max="14598" width="15.25" style="247" customWidth="1"/>
    <col min="14599" max="14601" width="10.5" style="247"/>
    <col min="14602" max="14602" width="14.75" style="247" customWidth="1"/>
    <col min="14603" max="14603" width="0" style="247" hidden="1" customWidth="1"/>
    <col min="14604" max="14604" width="15.75" style="247" customWidth="1"/>
    <col min="14605" max="14850" width="10.5" style="247"/>
    <col min="14851" max="14851" width="32.25" style="247" customWidth="1"/>
    <col min="14852" max="14853" width="10.5" style="247"/>
    <col min="14854" max="14854" width="15.25" style="247" customWidth="1"/>
    <col min="14855" max="14857" width="10.5" style="247"/>
    <col min="14858" max="14858" width="14.75" style="247" customWidth="1"/>
    <col min="14859" max="14859" width="0" style="247" hidden="1" customWidth="1"/>
    <col min="14860" max="14860" width="15.75" style="247" customWidth="1"/>
    <col min="14861" max="15106" width="10.5" style="247"/>
    <col min="15107" max="15107" width="32.25" style="247" customWidth="1"/>
    <col min="15108" max="15109" width="10.5" style="247"/>
    <col min="15110" max="15110" width="15.25" style="247" customWidth="1"/>
    <col min="15111" max="15113" width="10.5" style="247"/>
    <col min="15114" max="15114" width="14.75" style="247" customWidth="1"/>
    <col min="15115" max="15115" width="0" style="247" hidden="1" customWidth="1"/>
    <col min="15116" max="15116" width="15.75" style="247" customWidth="1"/>
    <col min="15117" max="15362" width="10.5" style="247"/>
    <col min="15363" max="15363" width="32.25" style="247" customWidth="1"/>
    <col min="15364" max="15365" width="10.5" style="247"/>
    <col min="15366" max="15366" width="15.25" style="247" customWidth="1"/>
    <col min="15367" max="15369" width="10.5" style="247"/>
    <col min="15370" max="15370" width="14.75" style="247" customWidth="1"/>
    <col min="15371" max="15371" width="0" style="247" hidden="1" customWidth="1"/>
    <col min="15372" max="15372" width="15.75" style="247" customWidth="1"/>
    <col min="15373" max="15618" width="10.5" style="247"/>
    <col min="15619" max="15619" width="32.25" style="247" customWidth="1"/>
    <col min="15620" max="15621" width="10.5" style="247"/>
    <col min="15622" max="15622" width="15.25" style="247" customWidth="1"/>
    <col min="15623" max="15625" width="10.5" style="247"/>
    <col min="15626" max="15626" width="14.75" style="247" customWidth="1"/>
    <col min="15627" max="15627" width="0" style="247" hidden="1" customWidth="1"/>
    <col min="15628" max="15628" width="15.75" style="247" customWidth="1"/>
    <col min="15629" max="15874" width="10.5" style="247"/>
    <col min="15875" max="15875" width="32.25" style="247" customWidth="1"/>
    <col min="15876" max="15877" width="10.5" style="247"/>
    <col min="15878" max="15878" width="15.25" style="247" customWidth="1"/>
    <col min="15879" max="15881" width="10.5" style="247"/>
    <col min="15882" max="15882" width="14.75" style="247" customWidth="1"/>
    <col min="15883" max="15883" width="0" style="247" hidden="1" customWidth="1"/>
    <col min="15884" max="15884" width="15.75" style="247" customWidth="1"/>
    <col min="15885" max="16130" width="10.5" style="247"/>
    <col min="16131" max="16131" width="32.25" style="247" customWidth="1"/>
    <col min="16132" max="16133" width="10.5" style="247"/>
    <col min="16134" max="16134" width="15.25" style="247" customWidth="1"/>
    <col min="16135" max="16137" width="10.5" style="247"/>
    <col min="16138" max="16138" width="14.75" style="247" customWidth="1"/>
    <col min="16139" max="16139" width="0" style="247" hidden="1" customWidth="1"/>
    <col min="16140" max="16140" width="15.75" style="247" customWidth="1"/>
    <col min="16141" max="16384" width="10.5" style="247"/>
  </cols>
  <sheetData>
    <row r="2" spans="2:25" ht="22.5" customHeight="1">
      <c r="B2" s="1482">
        <f>+'Costos Administracion'!B2</f>
        <v>0</v>
      </c>
      <c r="C2" s="1483"/>
      <c r="D2" s="1483"/>
      <c r="E2" s="1483"/>
      <c r="F2" s="1483"/>
      <c r="G2" s="1483"/>
      <c r="H2" s="1483"/>
      <c r="I2" s="1483"/>
      <c r="J2" s="1484"/>
      <c r="K2" s="249"/>
      <c r="L2" s="249"/>
      <c r="M2" s="249"/>
    </row>
    <row r="3" spans="2:25" ht="22.5" customHeight="1" thickBot="1">
      <c r="B3" s="1485" t="s">
        <v>295</v>
      </c>
      <c r="C3" s="1486"/>
      <c r="D3" s="1486"/>
      <c r="E3" s="1486"/>
      <c r="F3" s="1486"/>
      <c r="G3" s="1486"/>
      <c r="H3" s="1486"/>
      <c r="I3" s="1486"/>
      <c r="J3" s="1487"/>
      <c r="K3" s="249"/>
      <c r="L3" s="249"/>
      <c r="M3" s="249"/>
    </row>
    <row r="4" spans="2:25" ht="20.25" thickBot="1">
      <c r="B4" s="250"/>
      <c r="C4" s="251"/>
      <c r="D4" s="251"/>
      <c r="E4" s="251"/>
      <c r="F4" s="251"/>
      <c r="G4" s="251"/>
      <c r="H4" s="251"/>
      <c r="I4" s="350" t="s">
        <v>296</v>
      </c>
      <c r="J4" s="253">
        <f>+'Costos Administracion'!J4</f>
        <v>2</v>
      </c>
      <c r="K4" s="254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</row>
    <row r="5" spans="2:25" s="260" customFormat="1" ht="26.25" thickBot="1">
      <c r="B5" s="256" t="s">
        <v>41</v>
      </c>
      <c r="C5" s="257" t="s">
        <v>42</v>
      </c>
      <c r="D5" s="257" t="s">
        <v>297</v>
      </c>
      <c r="E5" s="257" t="s">
        <v>140</v>
      </c>
      <c r="F5" s="257" t="s">
        <v>298</v>
      </c>
      <c r="G5" s="257" t="s">
        <v>299</v>
      </c>
      <c r="H5" s="257" t="s">
        <v>300</v>
      </c>
      <c r="I5" s="257" t="s">
        <v>301</v>
      </c>
      <c r="J5" s="259" t="s">
        <v>302</v>
      </c>
      <c r="M5" s="1125" t="s">
        <v>303</v>
      </c>
    </row>
    <row r="6" spans="2:25" s="266" customFormat="1" ht="19.899999999999999" customHeight="1">
      <c r="B6" s="299">
        <v>8</v>
      </c>
      <c r="C6" s="300" t="s">
        <v>304</v>
      </c>
      <c r="D6" s="301"/>
      <c r="E6" s="301"/>
      <c r="F6" s="301"/>
      <c r="G6" s="301"/>
      <c r="H6" s="292"/>
      <c r="I6" s="292"/>
      <c r="J6" s="302"/>
    </row>
    <row r="7" spans="2:25" s="266" customFormat="1" ht="25.5">
      <c r="B7" s="287">
        <v>8.1</v>
      </c>
      <c r="C7" s="351" t="s">
        <v>305</v>
      </c>
      <c r="D7" s="303" t="s">
        <v>306</v>
      </c>
      <c r="E7" s="297">
        <v>1</v>
      </c>
      <c r="F7" s="289">
        <f t="shared" ref="F7:F15" si="0">+$L$16</f>
        <v>364276634.79000002</v>
      </c>
      <c r="G7" s="625">
        <v>6.0000000000000001E-3</v>
      </c>
      <c r="H7" s="1122"/>
      <c r="I7" s="1123"/>
      <c r="J7" s="1124">
        <f t="shared" ref="J7:J15" si="1">ROUND(PRODUCT(D7:I7),0)</f>
        <v>2185660</v>
      </c>
      <c r="K7" s="254"/>
      <c r="L7" s="255"/>
      <c r="M7" s="625">
        <v>0.01</v>
      </c>
    </row>
    <row r="8" spans="2:25" s="266" customFormat="1" ht="19.899999999999999" customHeight="1">
      <c r="B8" s="287">
        <v>8.1999999999999993</v>
      </c>
      <c r="C8" s="351" t="s">
        <v>307</v>
      </c>
      <c r="D8" s="303" t="s">
        <v>306</v>
      </c>
      <c r="E8" s="297">
        <v>1</v>
      </c>
      <c r="F8" s="289">
        <f t="shared" si="0"/>
        <v>364276634.79000002</v>
      </c>
      <c r="G8" s="625">
        <v>0.02</v>
      </c>
      <c r="H8" s="1122"/>
      <c r="I8" s="1123"/>
      <c r="J8" s="1124">
        <f>ROUND(PRODUCT(D8:I8),0)</f>
        <v>7285533</v>
      </c>
      <c r="K8" s="260"/>
      <c r="L8" s="260"/>
      <c r="M8" s="625">
        <v>0.02</v>
      </c>
    </row>
    <row r="9" spans="2:25" s="266" customFormat="1" ht="19.899999999999999" customHeight="1">
      <c r="B9" s="287">
        <v>8.3000000000000007</v>
      </c>
      <c r="C9" s="351" t="s">
        <v>308</v>
      </c>
      <c r="D9" s="303" t="s">
        <v>306</v>
      </c>
      <c r="E9" s="297">
        <v>1</v>
      </c>
      <c r="F9" s="289">
        <f t="shared" si="0"/>
        <v>364276634.79000002</v>
      </c>
      <c r="G9" s="285">
        <v>0.01</v>
      </c>
      <c r="H9" s="294"/>
      <c r="I9" s="290"/>
      <c r="J9" s="275">
        <f t="shared" si="1"/>
        <v>3642766</v>
      </c>
      <c r="M9" s="285">
        <v>0.01</v>
      </c>
    </row>
    <row r="10" spans="2:25" s="266" customFormat="1" ht="19.899999999999999" customHeight="1">
      <c r="B10" s="287">
        <v>8.4</v>
      </c>
      <c r="C10" s="351" t="s">
        <v>309</v>
      </c>
      <c r="D10" s="303" t="s">
        <v>306</v>
      </c>
      <c r="E10" s="297">
        <v>1</v>
      </c>
      <c r="F10" s="289">
        <f t="shared" si="0"/>
        <v>364276634.79000002</v>
      </c>
      <c r="G10" s="285">
        <v>4.0000000000000001E-3</v>
      </c>
      <c r="H10" s="294"/>
      <c r="I10" s="290"/>
      <c r="J10" s="275">
        <f t="shared" si="1"/>
        <v>1457107</v>
      </c>
      <c r="M10" s="285">
        <v>4.0000000000000001E-3</v>
      </c>
    </row>
    <row r="11" spans="2:25" s="266" customFormat="1" ht="25.5">
      <c r="B11" s="287">
        <v>8.5</v>
      </c>
      <c r="C11" s="351" t="s">
        <v>310</v>
      </c>
      <c r="D11" s="303" t="s">
        <v>306</v>
      </c>
      <c r="E11" s="297">
        <v>1</v>
      </c>
      <c r="F11" s="289">
        <f t="shared" si="0"/>
        <v>364276634.79000002</v>
      </c>
      <c r="G11" s="285">
        <v>4.0000000000000001E-3</v>
      </c>
      <c r="H11" s="294"/>
      <c r="I11" s="290"/>
      <c r="J11" s="275">
        <f t="shared" si="1"/>
        <v>1457107</v>
      </c>
      <c r="K11" s="352"/>
      <c r="M11" s="285">
        <v>4.0000000000000001E-3</v>
      </c>
    </row>
    <row r="12" spans="2:25" s="266" customFormat="1" ht="19.899999999999999" customHeight="1">
      <c r="B12" s="287">
        <v>8.6</v>
      </c>
      <c r="C12" s="351" t="s">
        <v>311</v>
      </c>
      <c r="D12" s="303" t="s">
        <v>306</v>
      </c>
      <c r="E12" s="297">
        <v>1</v>
      </c>
      <c r="F12" s="289">
        <f t="shared" si="0"/>
        <v>364276634.79000002</v>
      </c>
      <c r="G12" s="285">
        <v>2.5000000000000001E-2</v>
      </c>
      <c r="H12" s="1118"/>
      <c r="I12" s="290"/>
      <c r="J12" s="1119">
        <f t="shared" si="1"/>
        <v>9106916</v>
      </c>
      <c r="K12" s="1120"/>
      <c r="L12" s="1121"/>
      <c r="M12" s="285">
        <v>2.5000000000000001E-2</v>
      </c>
    </row>
    <row r="13" spans="2:25" s="266" customFormat="1" ht="19.899999999999999" customHeight="1">
      <c r="B13" s="287">
        <v>8.6999999999999993</v>
      </c>
      <c r="C13" s="351" t="s">
        <v>312</v>
      </c>
      <c r="D13" s="303" t="s">
        <v>306</v>
      </c>
      <c r="E13" s="297">
        <v>1</v>
      </c>
      <c r="F13" s="289">
        <f t="shared" si="0"/>
        <v>364276634.79000002</v>
      </c>
      <c r="G13" s="285">
        <v>0</v>
      </c>
      <c r="H13" s="294"/>
      <c r="I13" s="290"/>
      <c r="J13" s="275">
        <f t="shared" si="1"/>
        <v>0</v>
      </c>
      <c r="K13" s="352"/>
      <c r="M13" s="625"/>
    </row>
    <row r="14" spans="2:25" s="266" customFormat="1" ht="19.899999999999999" customHeight="1">
      <c r="B14" s="287">
        <v>8.8000000000000007</v>
      </c>
      <c r="C14" s="351" t="s">
        <v>313</v>
      </c>
      <c r="D14" s="303" t="s">
        <v>306</v>
      </c>
      <c r="E14" s="297">
        <v>1</v>
      </c>
      <c r="F14" s="289">
        <f>+$L$16</f>
        <v>364276634.79000002</v>
      </c>
      <c r="G14" s="285">
        <v>0.05</v>
      </c>
      <c r="H14" s="294"/>
      <c r="I14" s="290"/>
      <c r="J14" s="275">
        <f>ROUND(PRODUCT(D14:I14),0)</f>
        <v>18213832</v>
      </c>
      <c r="K14" s="352"/>
      <c r="M14" s="625"/>
    </row>
    <row r="15" spans="2:25" s="266" customFormat="1" ht="19.899999999999999" customHeight="1">
      <c r="B15" s="287">
        <v>8.9</v>
      </c>
      <c r="C15" s="351" t="s">
        <v>314</v>
      </c>
      <c r="D15" s="303" t="s">
        <v>306</v>
      </c>
      <c r="E15" s="297">
        <v>1</v>
      </c>
      <c r="F15" s="289">
        <f t="shared" si="0"/>
        <v>364276634.79000002</v>
      </c>
      <c r="G15" s="285">
        <v>4.0000000000000001E-3</v>
      </c>
      <c r="H15" s="294"/>
      <c r="I15" s="290"/>
      <c r="J15" s="275">
        <f t="shared" si="1"/>
        <v>1457107</v>
      </c>
      <c r="K15" s="352"/>
      <c r="M15" s="285">
        <v>4.0000000000000001E-3</v>
      </c>
    </row>
    <row r="16" spans="2:25" s="266" customFormat="1" ht="19.899999999999999" customHeight="1">
      <c r="B16" s="304" t="s">
        <v>315</v>
      </c>
      <c r="C16" s="305"/>
      <c r="D16" s="305"/>
      <c r="E16" s="305"/>
      <c r="F16" s="305"/>
      <c r="G16" s="306">
        <f>SUM(G7:G15)</f>
        <v>0.12300000000000001</v>
      </c>
      <c r="H16" s="306"/>
      <c r="I16" s="306"/>
      <c r="J16" s="308">
        <f>SUM(J7:J15)</f>
        <v>44806028</v>
      </c>
      <c r="K16" s="309"/>
      <c r="L16" s="325">
        <v>364276634.79000002</v>
      </c>
      <c r="M16" s="306">
        <f>SUM(M7:M15)</f>
        <v>7.7000000000000013E-2</v>
      </c>
    </row>
  </sheetData>
  <mergeCells count="2">
    <mergeCell ref="B2:J2"/>
    <mergeCell ref="B3:J3"/>
  </mergeCells>
  <hyperlinks>
    <hyperlink ref="B3:J3" location="MENU!E14" display="ANÁLISIS DE COSTOS ADMINISTRATIVOS" xr:uid="{00000000-0004-0000-0C00-000000000000}"/>
  </hyperlinks>
  <printOptions horizontalCentered="1"/>
  <pageMargins left="0.39370078740157483" right="0.39370078740157483" top="0.59055118110236227" bottom="0.59055118110236227" header="0.31496062992125984" footer="0.31496062992125984"/>
  <pageSetup scale="6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2" tint="-0.499984740745262"/>
    <pageSetUpPr fitToPage="1"/>
  </sheetPr>
  <dimension ref="B2:N172"/>
  <sheetViews>
    <sheetView topLeftCell="A76" zoomScale="70" zoomScaleNormal="70" workbookViewId="0"/>
  </sheetViews>
  <sheetFormatPr baseColWidth="10" defaultColWidth="11.25" defaultRowHeight="15" customHeight="1"/>
  <cols>
    <col min="1" max="1" width="11.25" style="5"/>
    <col min="2" max="2" width="9.75" style="5" customWidth="1"/>
    <col min="3" max="3" width="38.5" style="5" customWidth="1"/>
    <col min="4" max="4" width="8.5" style="5" customWidth="1"/>
    <col min="5" max="5" width="7" style="5" customWidth="1"/>
    <col min="6" max="6" width="6.75" style="5" customWidth="1"/>
    <col min="7" max="7" width="14" style="5" customWidth="1"/>
    <col min="8" max="8" width="14.25" style="5" customWidth="1"/>
    <col min="9" max="12" width="11.625" style="5" bestFit="1" customWidth="1"/>
    <col min="13" max="16384" width="11.25" style="5"/>
  </cols>
  <sheetData>
    <row r="2" spans="2:9" ht="55.5" customHeight="1" thickBot="1">
      <c r="B2" s="1491" t="str">
        <f>+'2-Presupuesto'!B4:D4</f>
        <v xml:space="preserve">NOMBRE DEL PROYECTO:
</v>
      </c>
      <c r="C2" s="1492"/>
      <c r="D2" s="1493"/>
      <c r="E2" s="1493"/>
      <c r="F2" s="1493"/>
      <c r="G2" s="1493"/>
      <c r="H2" s="1494"/>
    </row>
    <row r="3" spans="2:9" ht="15" customHeight="1" thickBot="1">
      <c r="B3" s="1488" t="s">
        <v>316</v>
      </c>
      <c r="C3" s="1489"/>
      <c r="D3" s="1489"/>
      <c r="E3" s="1489"/>
      <c r="F3" s="1489"/>
      <c r="G3" s="1489"/>
      <c r="H3" s="1490"/>
    </row>
    <row r="4" spans="2:9" ht="15" customHeight="1" thickBot="1">
      <c r="B4" s="18" t="s">
        <v>317</v>
      </c>
      <c r="C4" s="19" t="s">
        <v>318</v>
      </c>
      <c r="D4" s="20" t="s">
        <v>319</v>
      </c>
      <c r="E4" s="21" t="s">
        <v>136</v>
      </c>
      <c r="F4" s="22" t="s">
        <v>192</v>
      </c>
      <c r="G4" s="23" t="s">
        <v>320</v>
      </c>
      <c r="H4" s="24" t="s">
        <v>45</v>
      </c>
    </row>
    <row r="5" spans="2:9" ht="15" customHeight="1">
      <c r="B5" s="139" t="s">
        <v>321</v>
      </c>
      <c r="C5" s="140" t="str">
        <f>+VLOOKUP(B5,INSUMOS2,2,FALSE)</f>
        <v>Concreto 80kg/cm² 1:4:7</v>
      </c>
      <c r="D5" s="141" t="s">
        <v>125</v>
      </c>
      <c r="E5" s="26"/>
      <c r="F5" s="6"/>
      <c r="G5" s="7" t="s">
        <v>322</v>
      </c>
      <c r="H5" s="8">
        <f>ROUND((+H6+H9+H13+H16),0)</f>
        <v>461573</v>
      </c>
      <c r="I5" s="4"/>
    </row>
    <row r="6" spans="2:9" ht="15" customHeight="1">
      <c r="B6" s="9" t="s">
        <v>323</v>
      </c>
      <c r="C6" s="10"/>
      <c r="D6" s="11"/>
      <c r="E6" s="16"/>
      <c r="F6" s="11"/>
      <c r="G6" s="11"/>
      <c r="H6" s="12">
        <f>SUM(H7:H8)</f>
        <v>10388.040000000001</v>
      </c>
      <c r="I6" s="4"/>
    </row>
    <row r="7" spans="2:9" ht="15" customHeight="1">
      <c r="B7" s="142" t="s">
        <v>324</v>
      </c>
      <c r="C7" s="1" t="str">
        <f>+VLOOKUP(B7,'4.2-Insumos '!C:H,2,FALSE)</f>
        <v>Herramienta y equipo menor</v>
      </c>
      <c r="D7" s="1" t="str">
        <f>+VLOOKUP(B7,'4.2-Insumos '!C:H,3,FALSE)</f>
        <v>%</v>
      </c>
      <c r="E7" s="135"/>
      <c r="F7" s="134">
        <f>+VLOOKUP($B7,'4.2-Insumos '!C:H,4,FALSE)</f>
        <v>0.05</v>
      </c>
      <c r="G7" s="138">
        <f>+H16</f>
        <v>87760.799999999988</v>
      </c>
      <c r="H7" s="2">
        <f>IFERROR(+F7*G7,"")</f>
        <v>4388.04</v>
      </c>
      <c r="I7" s="4"/>
    </row>
    <row r="8" spans="2:9" ht="15" customHeight="1">
      <c r="B8" s="143" t="s">
        <v>325</v>
      </c>
      <c r="C8" s="1" t="str">
        <f>+VLOOKUP(B8,'4.2-Insumos '!C:H,2,FALSE)</f>
        <v>Concretadora eléctrica 2 sacos</v>
      </c>
      <c r="D8" s="1" t="str">
        <f>+VLOOKUP(B8,'4.2-Insumos '!C:H,3,FALSE)</f>
        <v>día</v>
      </c>
      <c r="E8" s="147">
        <v>0.2</v>
      </c>
      <c r="F8" s="136"/>
      <c r="G8" s="138">
        <f>+VLOOKUP(B8,'4.2-Insumos '!C:H,6,FALSE)</f>
        <v>30000</v>
      </c>
      <c r="H8" s="2">
        <f>IFERROR(+E8*G8,"")</f>
        <v>6000</v>
      </c>
      <c r="I8" s="4"/>
    </row>
    <row r="9" spans="2:9" ht="15" customHeight="1">
      <c r="B9" s="9" t="s">
        <v>326</v>
      </c>
      <c r="C9" s="10"/>
      <c r="D9" s="11"/>
      <c r="E9" s="16"/>
      <c r="F9" s="11"/>
      <c r="G9" s="11"/>
      <c r="H9" s="12">
        <f>SUM(H10:H12)</f>
        <v>347305.22</v>
      </c>
      <c r="I9" s="4"/>
    </row>
    <row r="10" spans="2:9" ht="15" customHeight="1">
      <c r="B10" s="143" t="s">
        <v>327</v>
      </c>
      <c r="C10" s="1" t="str">
        <f>+VLOOKUP(B10,'4.2-Insumos '!C:H,2,FALSE)</f>
        <v>Cemento gris (50kg)</v>
      </c>
      <c r="D10" s="1" t="str">
        <f>+VLOOKUP(B10,'4.2-Insumos '!C:H,3,FALSE)</f>
        <v>saco</v>
      </c>
      <c r="E10" s="147">
        <v>3.25</v>
      </c>
      <c r="F10" s="136"/>
      <c r="G10" s="138">
        <f>+VLOOKUP(B10,'4.2-Insumos '!C:H,6,FALSE)</f>
        <v>34500</v>
      </c>
      <c r="H10" s="2">
        <f>IFERROR(+E10*G10,"")</f>
        <v>112125</v>
      </c>
      <c r="I10" s="4"/>
    </row>
    <row r="11" spans="2:9" ht="15" customHeight="1">
      <c r="B11" s="142" t="s">
        <v>328</v>
      </c>
      <c r="C11" s="1" t="str">
        <f>+VLOOKUP(B11,'4.2-Insumos '!C:H,2,FALSE)</f>
        <v>Arena para concreto incluye transporte</v>
      </c>
      <c r="D11" s="1" t="str">
        <f>+VLOOKUP(B11,'4.2-Insumos '!C:H,3,FALSE)</f>
        <v>m3</v>
      </c>
      <c r="E11" s="148">
        <v>0.52</v>
      </c>
      <c r="F11" s="136"/>
      <c r="G11" s="138">
        <f>+VLOOKUP(B11,'4.2-Insumos '!C:H,6,FALSE)</f>
        <v>148641</v>
      </c>
      <c r="H11" s="2">
        <f>IFERROR(+E11*G11,"")</f>
        <v>77293.320000000007</v>
      </c>
      <c r="I11" s="4"/>
    </row>
    <row r="12" spans="2:9" ht="15" customHeight="1">
      <c r="B12" s="143" t="s">
        <v>329</v>
      </c>
      <c r="C12" s="1" t="str">
        <f>+VLOOKUP(B12,'4.2-Insumos '!C:H,2,FALSE)</f>
        <v>Triturado 3/4'' -Incluye Transporte</v>
      </c>
      <c r="D12" s="1" t="str">
        <f>+VLOOKUP(B12,'4.2-Insumos '!C:H,3,FALSE)</f>
        <v>m3</v>
      </c>
      <c r="E12" s="147">
        <v>1.0249999999999999</v>
      </c>
      <c r="F12" s="136"/>
      <c r="G12" s="138">
        <f>+VLOOKUP(B12,'4.2-Insumos '!C:H,6,FALSE)</f>
        <v>154036</v>
      </c>
      <c r="H12" s="2">
        <f>IFERROR(+E12*G12,"")</f>
        <v>157886.9</v>
      </c>
      <c r="I12" s="4"/>
    </row>
    <row r="13" spans="2:9" ht="15" customHeight="1">
      <c r="B13" s="9" t="s">
        <v>330</v>
      </c>
      <c r="C13" s="10"/>
      <c r="D13" s="11"/>
      <c r="E13" s="16"/>
      <c r="F13" s="11"/>
      <c r="G13" s="11"/>
      <c r="H13" s="12">
        <f>SUM(H14:H15)</f>
        <v>16119</v>
      </c>
      <c r="I13" s="4"/>
    </row>
    <row r="14" spans="2:9" ht="15" customHeight="1">
      <c r="B14" s="144" t="s">
        <v>331</v>
      </c>
      <c r="C14" s="1" t="str">
        <f>+VLOOKUP(B14,'4.2-Insumos '!C:H,2,FALSE)</f>
        <v xml:space="preserve">Transporte de materiales en volqueta </v>
      </c>
      <c r="D14" s="1" t="str">
        <f>+VLOOKUP(B14,'4.2-Insumos '!C:H,3,FALSE)</f>
        <v>viaje</v>
      </c>
      <c r="E14" s="147">
        <v>0</v>
      </c>
      <c r="F14" s="136"/>
      <c r="G14" s="138">
        <f>+VLOOKUP(B14,'4.2-Insumos '!C:H,6,FALSE)</f>
        <v>500000</v>
      </c>
      <c r="H14" s="2">
        <f>IFERROR(+E14*G14,"")</f>
        <v>0</v>
      </c>
      <c r="I14" s="4"/>
    </row>
    <row r="15" spans="2:9" ht="15" customHeight="1">
      <c r="B15" s="145" t="s">
        <v>332</v>
      </c>
      <c r="C15" s="1" t="str">
        <f>+VLOOKUP(B15,'4.2-Insumos '!C:H,2,FALSE)</f>
        <v>Transporte de materiales interno</v>
      </c>
      <c r="D15" s="1" t="str">
        <f>+VLOOKUP(B15,'4.2-Insumos '!C:H,3,FALSE)</f>
        <v>m3</v>
      </c>
      <c r="E15" s="148">
        <v>1</v>
      </c>
      <c r="F15" s="136"/>
      <c r="G15" s="138">
        <f>+VLOOKUP(B15,'4.2-Insumos '!C:H,6,FALSE)</f>
        <v>16119</v>
      </c>
      <c r="H15" s="2">
        <f>IFERROR(+E15*G15,"")</f>
        <v>16119</v>
      </c>
      <c r="I15" s="4"/>
    </row>
    <row r="16" spans="2:9" ht="15" customHeight="1">
      <c r="B16" s="9" t="s">
        <v>333</v>
      </c>
      <c r="C16" s="10"/>
      <c r="D16" s="11"/>
      <c r="E16" s="16"/>
      <c r="F16" s="11"/>
      <c r="G16" s="11"/>
      <c r="H16" s="12">
        <f>SUM(H17:H18)</f>
        <v>87760.799999999988</v>
      </c>
      <c r="I16" s="4"/>
    </row>
    <row r="17" spans="2:8" s="17" customFormat="1" ht="13.9" customHeight="1">
      <c r="B17" s="145" t="s">
        <v>334</v>
      </c>
      <c r="C17" s="1" t="str">
        <f>+VLOOKUP(B17,'4.2-Insumos '!C:H,2,FALSE)</f>
        <v>Ayudante raso</v>
      </c>
      <c r="D17" s="1" t="str">
        <f>+VLOOKUP(B17,'4.2-Insumos '!C:H,3,FALSE)</f>
        <v>día</v>
      </c>
      <c r="E17" s="147">
        <v>0.24</v>
      </c>
      <c r="F17" s="136"/>
      <c r="G17" s="138">
        <f>+VLOOKUP(B17,'4.2-Insumos '!C:H,6,FALSE)*3</f>
        <v>257520</v>
      </c>
      <c r="H17" s="2">
        <f>IFERROR(+E17*G17,"")</f>
        <v>61804.799999999996</v>
      </c>
    </row>
    <row r="18" spans="2:8" s="17" customFormat="1" ht="13.9" customHeight="1" thickBot="1">
      <c r="B18" s="146" t="s">
        <v>335</v>
      </c>
      <c r="C18" s="1" t="str">
        <f>+VLOOKUP(B18,'4.2-Insumos '!C:H,2,FALSE)</f>
        <v>Ayudante entendido</v>
      </c>
      <c r="D18" s="1" t="str">
        <f>+VLOOKUP(B18,'4.2-Insumos '!C:H,3,FALSE)</f>
        <v>día</v>
      </c>
      <c r="E18" s="148">
        <f>+E17</f>
        <v>0.24</v>
      </c>
      <c r="F18" s="136"/>
      <c r="G18" s="138">
        <f>+VLOOKUP(B18,'4.2-Insumos '!C:H,6,FALSE)</f>
        <v>108150</v>
      </c>
      <c r="H18" s="2">
        <f>IFERROR(+E18*G18,"")</f>
        <v>25956</v>
      </c>
    </row>
    <row r="19" spans="2:8" ht="15" customHeight="1">
      <c r="B19" s="139" t="s">
        <v>336</v>
      </c>
      <c r="C19" s="140" t="str">
        <f>+VLOOKUP(B19,INSUMOS2,2,FALSE)</f>
        <v>Concreto 110kg/cm² 1:3:5</v>
      </c>
      <c r="D19" s="141" t="s">
        <v>125</v>
      </c>
      <c r="E19" s="25"/>
      <c r="F19" s="13"/>
      <c r="G19" s="14" t="s">
        <v>322</v>
      </c>
      <c r="H19" s="15">
        <f>ROUND((+H20+H23+H27+H30),0)</f>
        <v>493727</v>
      </c>
    </row>
    <row r="20" spans="2:8" ht="15" customHeight="1">
      <c r="B20" s="9" t="s">
        <v>323</v>
      </c>
      <c r="C20" s="10"/>
      <c r="D20" s="11"/>
      <c r="E20" s="16"/>
      <c r="F20" s="11"/>
      <c r="G20" s="11"/>
      <c r="H20" s="12">
        <f>SUM(H21:H22)</f>
        <v>10388.040000000001</v>
      </c>
    </row>
    <row r="21" spans="2:8" ht="15" customHeight="1">
      <c r="B21" s="142" t="s">
        <v>324</v>
      </c>
      <c r="C21" s="1" t="str">
        <f>+VLOOKUP(B21,'4.2-Insumos '!C:H,2,FALSE)</f>
        <v>Herramienta y equipo menor</v>
      </c>
      <c r="D21" s="1" t="str">
        <f>+VLOOKUP(B21,'4.2-Insumos '!C:H,3,FALSE)</f>
        <v>%</v>
      </c>
      <c r="E21" s="135"/>
      <c r="F21" s="134">
        <f>+VLOOKUP($B21,'4.2-Insumos '!C:H,4,FALSE)</f>
        <v>0.05</v>
      </c>
      <c r="G21" s="138">
        <f>+H30</f>
        <v>87760.799999999988</v>
      </c>
      <c r="H21" s="2">
        <f>IFERROR(+F21*G21,"")</f>
        <v>4388.04</v>
      </c>
    </row>
    <row r="22" spans="2:8" ht="15" customHeight="1">
      <c r="B22" s="143" t="s">
        <v>325</v>
      </c>
      <c r="C22" s="1" t="str">
        <f>+VLOOKUP(B22,'4.2-Insumos '!C:H,2,FALSE)</f>
        <v>Concretadora eléctrica 2 sacos</v>
      </c>
      <c r="D22" s="1" t="str">
        <f>+VLOOKUP(B22,'4.2-Insumos '!C:H,3,FALSE)</f>
        <v>día</v>
      </c>
      <c r="E22" s="147">
        <v>0.2</v>
      </c>
      <c r="F22" s="136"/>
      <c r="G22" s="138">
        <f>+VLOOKUP(B22,'4.2-Insumos '!C:H,6,FALSE)</f>
        <v>30000</v>
      </c>
      <c r="H22" s="2">
        <f>IFERROR(+E22*G22,"")</f>
        <v>6000</v>
      </c>
    </row>
    <row r="23" spans="2:8" ht="15" customHeight="1">
      <c r="B23" s="9" t="s">
        <v>326</v>
      </c>
      <c r="C23" s="10"/>
      <c r="D23" s="11"/>
      <c r="E23" s="16"/>
      <c r="F23" s="11"/>
      <c r="G23" s="11"/>
      <c r="H23" s="12">
        <f>SUM(H24:H26)</f>
        <v>379458.875</v>
      </c>
    </row>
    <row r="24" spans="2:8" ht="15" customHeight="1">
      <c r="B24" s="143" t="s">
        <v>327</v>
      </c>
      <c r="C24" s="1" t="str">
        <f>+VLOOKUP(B24,'4.2-Insumos '!C:H,2,FALSE)</f>
        <v>Cemento gris (50kg)</v>
      </c>
      <c r="D24" s="1" t="str">
        <f>+VLOOKUP(B24,'4.2-Insumos '!C:H,3,FALSE)</f>
        <v>saco</v>
      </c>
      <c r="E24" s="147">
        <v>4.5</v>
      </c>
      <c r="F24" s="136"/>
      <c r="G24" s="138">
        <f>+VLOOKUP(B24,'4.2-Insumos '!C:H,6,FALSE)</f>
        <v>34500</v>
      </c>
      <c r="H24" s="2">
        <f>IFERROR(+E24*G24,"")</f>
        <v>155250</v>
      </c>
    </row>
    <row r="25" spans="2:8" ht="15" customHeight="1">
      <c r="B25" s="142" t="s">
        <v>328</v>
      </c>
      <c r="C25" s="1" t="str">
        <f>+VLOOKUP(B25,'4.2-Insumos '!C:H,2,FALSE)</f>
        <v>Arena para concreto incluye transporte</v>
      </c>
      <c r="D25" s="1" t="str">
        <f>+VLOOKUP(B25,'4.2-Insumos '!C:H,3,FALSE)</f>
        <v>m3</v>
      </c>
      <c r="E25" s="148">
        <v>0.55500000000000005</v>
      </c>
      <c r="F25" s="136"/>
      <c r="G25" s="138">
        <f>+VLOOKUP(B25,'4.2-Insumos '!C:H,6,FALSE)</f>
        <v>148641</v>
      </c>
      <c r="H25" s="2">
        <f>IFERROR(+E25*G25,"")</f>
        <v>82495.755000000005</v>
      </c>
    </row>
    <row r="26" spans="2:8" ht="15" customHeight="1">
      <c r="B26" s="143" t="s">
        <v>329</v>
      </c>
      <c r="C26" s="1" t="str">
        <f>+VLOOKUP(B26,'4.2-Insumos '!C:H,2,FALSE)</f>
        <v>Triturado 3/4'' -Incluye Transporte</v>
      </c>
      <c r="D26" s="1" t="str">
        <f>+VLOOKUP(B26,'4.2-Insumos '!C:H,3,FALSE)</f>
        <v>m3</v>
      </c>
      <c r="E26" s="147">
        <v>0.92</v>
      </c>
      <c r="F26" s="136"/>
      <c r="G26" s="138">
        <f>+VLOOKUP(B26,'4.2-Insumos '!C:H,6,FALSE)</f>
        <v>154036</v>
      </c>
      <c r="H26" s="2">
        <f>IFERROR(+E26*G26,"")</f>
        <v>141713.12</v>
      </c>
    </row>
    <row r="27" spans="2:8" ht="15" customHeight="1">
      <c r="B27" s="9" t="s">
        <v>330</v>
      </c>
      <c r="C27" s="10"/>
      <c r="D27" s="11"/>
      <c r="E27" s="16"/>
      <c r="F27" s="11"/>
      <c r="G27" s="11"/>
      <c r="H27" s="12">
        <f>SUM(H28:H29)</f>
        <v>16119</v>
      </c>
    </row>
    <row r="28" spans="2:8" ht="15" customHeight="1">
      <c r="B28" s="144" t="s">
        <v>331</v>
      </c>
      <c r="C28" s="1" t="str">
        <f>+VLOOKUP(B28,'4.2-Insumos '!C:H,2,FALSE)</f>
        <v xml:space="preserve">Transporte de materiales en volqueta </v>
      </c>
      <c r="D28" s="1" t="str">
        <f>+VLOOKUP(B28,'4.2-Insumos '!C:H,3,FALSE)</f>
        <v>viaje</v>
      </c>
      <c r="E28" s="147">
        <v>0</v>
      </c>
      <c r="F28" s="136"/>
      <c r="G28" s="138">
        <f>+VLOOKUP(B28,'4.2-Insumos '!C:H,6,FALSE)</f>
        <v>500000</v>
      </c>
      <c r="H28" s="2">
        <f>IFERROR(+E28*G28,"")</f>
        <v>0</v>
      </c>
    </row>
    <row r="29" spans="2:8" ht="15" customHeight="1">
      <c r="B29" s="145" t="s">
        <v>332</v>
      </c>
      <c r="C29" s="1" t="str">
        <f>+VLOOKUP(B29,'4.2-Insumos '!C:H,2,FALSE)</f>
        <v>Transporte de materiales interno</v>
      </c>
      <c r="D29" s="1" t="str">
        <f>+VLOOKUP(B29,'4.2-Insumos '!C:H,3,FALSE)</f>
        <v>m3</v>
      </c>
      <c r="E29" s="148">
        <v>1</v>
      </c>
      <c r="F29" s="136"/>
      <c r="G29" s="138">
        <f>+VLOOKUP(B29,'4.2-Insumos '!C:H,6,FALSE)</f>
        <v>16119</v>
      </c>
      <c r="H29" s="2">
        <f>IFERROR(+E29*G29,"")</f>
        <v>16119</v>
      </c>
    </row>
    <row r="30" spans="2:8" ht="15" customHeight="1">
      <c r="B30" s="9" t="s">
        <v>333</v>
      </c>
      <c r="C30" s="10"/>
      <c r="D30" s="11"/>
      <c r="E30" s="16"/>
      <c r="F30" s="11"/>
      <c r="G30" s="11"/>
      <c r="H30" s="12">
        <f>SUM(H31:H32)</f>
        <v>87760.799999999988</v>
      </c>
    </row>
    <row r="31" spans="2:8" s="17" customFormat="1" ht="13.9" customHeight="1">
      <c r="B31" s="145" t="s">
        <v>334</v>
      </c>
      <c r="C31" s="1" t="str">
        <f>+VLOOKUP(B31,'4.2-Insumos '!C:H,2,FALSE)</f>
        <v>Ayudante raso</v>
      </c>
      <c r="D31" s="1" t="str">
        <f>+VLOOKUP(B31,'4.2-Insumos '!C:H,3,FALSE)</f>
        <v>día</v>
      </c>
      <c r="E31" s="147">
        <v>0.24</v>
      </c>
      <c r="F31" s="136"/>
      <c r="G31" s="138">
        <f>+VLOOKUP(B31,'4.2-Insumos '!C:H,6,FALSE)*3</f>
        <v>257520</v>
      </c>
      <c r="H31" s="2">
        <f>IFERROR(+E31*G31,"")</f>
        <v>61804.799999999996</v>
      </c>
    </row>
    <row r="32" spans="2:8" s="17" customFormat="1" ht="13.9" customHeight="1" thickBot="1">
      <c r="B32" s="146" t="s">
        <v>335</v>
      </c>
      <c r="C32" s="1" t="str">
        <f>+VLOOKUP(B32,'4.2-Insumos '!C:H,2,FALSE)</f>
        <v>Ayudante entendido</v>
      </c>
      <c r="D32" s="1" t="str">
        <f>+VLOOKUP(B32,'4.2-Insumos '!C:H,3,FALSE)</f>
        <v>día</v>
      </c>
      <c r="E32" s="148">
        <f>+E31</f>
        <v>0.24</v>
      </c>
      <c r="F32" s="136"/>
      <c r="G32" s="138">
        <f>+VLOOKUP(B32,'4.2-Insumos '!C:H,6,FALSE)</f>
        <v>108150</v>
      </c>
      <c r="H32" s="2">
        <f>IFERROR(+E32*G32,"")</f>
        <v>25956</v>
      </c>
    </row>
    <row r="33" spans="2:8" ht="15" customHeight="1">
      <c r="B33" s="139" t="s">
        <v>337</v>
      </c>
      <c r="C33" s="140" t="str">
        <f>+VLOOKUP(B33,INSUMOS2,2,FALSE)</f>
        <v>Concreto 140kg/cm² 1:3:4</v>
      </c>
      <c r="D33" s="141" t="s">
        <v>125</v>
      </c>
      <c r="E33" s="25"/>
      <c r="F33" s="13"/>
      <c r="G33" s="14" t="s">
        <v>322</v>
      </c>
      <c r="H33" s="15">
        <f>ROUND((+H34+H37+H41+H44),0)</f>
        <v>516914</v>
      </c>
    </row>
    <row r="34" spans="2:8" ht="15" customHeight="1">
      <c r="B34" s="9" t="s">
        <v>323</v>
      </c>
      <c r="C34" s="10"/>
      <c r="D34" s="11"/>
      <c r="E34" s="16"/>
      <c r="F34" s="11"/>
      <c r="G34" s="11"/>
      <c r="H34" s="12">
        <f>SUM(H35:H36)</f>
        <v>10388.040000000001</v>
      </c>
    </row>
    <row r="35" spans="2:8" ht="15" customHeight="1">
      <c r="B35" s="142" t="s">
        <v>324</v>
      </c>
      <c r="C35" s="1" t="str">
        <f>+VLOOKUP(B35,'4.2-Insumos '!C:H,2,FALSE)</f>
        <v>Herramienta y equipo menor</v>
      </c>
      <c r="D35" s="1" t="str">
        <f>+VLOOKUP(B35,'4.2-Insumos '!C:H,3,FALSE)</f>
        <v>%</v>
      </c>
      <c r="E35" s="135"/>
      <c r="F35" s="134">
        <f>+VLOOKUP($B35,'4.2-Insumos '!C:H,4,FALSE)</f>
        <v>0.05</v>
      </c>
      <c r="G35" s="138">
        <f>+H44</f>
        <v>87760.799999999988</v>
      </c>
      <c r="H35" s="2">
        <f>IFERROR(+F35*G35,"")</f>
        <v>4388.04</v>
      </c>
    </row>
    <row r="36" spans="2:8" ht="15" customHeight="1">
      <c r="B36" s="143" t="s">
        <v>325</v>
      </c>
      <c r="C36" s="1" t="str">
        <f>+VLOOKUP(B36,'4.2-Insumos '!C:H,2,FALSE)</f>
        <v>Concretadora eléctrica 2 sacos</v>
      </c>
      <c r="D36" s="1" t="str">
        <f>+VLOOKUP(B36,'4.2-Insumos '!C:H,3,FALSE)</f>
        <v>día</v>
      </c>
      <c r="E36" s="147">
        <v>0.2</v>
      </c>
      <c r="F36" s="136"/>
      <c r="G36" s="138">
        <f>+VLOOKUP(B36,'4.2-Insumos '!C:H,6,FALSE)</f>
        <v>30000</v>
      </c>
      <c r="H36" s="2">
        <f>IFERROR(+E36*G36,"")</f>
        <v>6000</v>
      </c>
    </row>
    <row r="37" spans="2:8" ht="15" customHeight="1">
      <c r="B37" s="9" t="s">
        <v>326</v>
      </c>
      <c r="C37" s="10"/>
      <c r="D37" s="11"/>
      <c r="E37" s="16"/>
      <c r="F37" s="11"/>
      <c r="G37" s="11"/>
      <c r="H37" s="12">
        <f>SUM(H38:H40)</f>
        <v>402645.685</v>
      </c>
    </row>
    <row r="38" spans="2:8" ht="15" customHeight="1">
      <c r="B38" s="143" t="s">
        <v>327</v>
      </c>
      <c r="C38" s="1" t="str">
        <f>+VLOOKUP(B38,'4.2-Insumos '!C:H,2,FALSE)</f>
        <v>Cemento gris (50kg)</v>
      </c>
      <c r="D38" s="1" t="str">
        <f>+VLOOKUP(B38,'4.2-Insumos '!C:H,3,FALSE)</f>
        <v>saco</v>
      </c>
      <c r="E38" s="147">
        <v>5.25</v>
      </c>
      <c r="F38" s="136"/>
      <c r="G38" s="138">
        <f>+VLOOKUP(B38,'4.2-Insumos '!C:H,6,FALSE)</f>
        <v>34500</v>
      </c>
      <c r="H38" s="2">
        <f>IFERROR(+E38*G38,"")</f>
        <v>181125</v>
      </c>
    </row>
    <row r="39" spans="2:8" ht="15" customHeight="1">
      <c r="B39" s="142" t="s">
        <v>328</v>
      </c>
      <c r="C39" s="1" t="str">
        <f>+VLOOKUP(B39,'4.2-Insumos '!C:H,2,FALSE)</f>
        <v>Arena para concreto incluye transporte</v>
      </c>
      <c r="D39" s="1" t="str">
        <f>+VLOOKUP(B39,'4.2-Insumos '!C:H,3,FALSE)</f>
        <v>m3</v>
      </c>
      <c r="E39" s="148">
        <v>0.625</v>
      </c>
      <c r="F39" s="136"/>
      <c r="G39" s="138">
        <f>+VLOOKUP(B39,'4.2-Insumos '!C:H,6,FALSE)</f>
        <v>148641</v>
      </c>
      <c r="H39" s="2">
        <f>IFERROR(+E39*G39,"")</f>
        <v>92900.625</v>
      </c>
    </row>
    <row r="40" spans="2:8" ht="15" customHeight="1">
      <c r="B40" s="143" t="s">
        <v>329</v>
      </c>
      <c r="C40" s="1" t="str">
        <f>+VLOOKUP(B40,'4.2-Insumos '!C:H,2,FALSE)</f>
        <v>Triturado 3/4'' -Incluye Transporte</v>
      </c>
      <c r="D40" s="1" t="str">
        <f>+VLOOKUP(B40,'4.2-Insumos '!C:H,3,FALSE)</f>
        <v>m3</v>
      </c>
      <c r="E40" s="147">
        <v>0.83499999999999996</v>
      </c>
      <c r="F40" s="136"/>
      <c r="G40" s="138">
        <f>+VLOOKUP(B40,'4.2-Insumos '!C:H,6,FALSE)</f>
        <v>154036</v>
      </c>
      <c r="H40" s="2">
        <f>IFERROR(+E40*G40,"")</f>
        <v>128620.06</v>
      </c>
    </row>
    <row r="41" spans="2:8" ht="15" customHeight="1">
      <c r="B41" s="9" t="s">
        <v>330</v>
      </c>
      <c r="C41" s="10"/>
      <c r="D41" s="11"/>
      <c r="E41" s="16"/>
      <c r="F41" s="11"/>
      <c r="G41" s="11"/>
      <c r="H41" s="12">
        <f>SUM(H42:H43)</f>
        <v>16119</v>
      </c>
    </row>
    <row r="42" spans="2:8" s="17" customFormat="1" ht="13.9" customHeight="1">
      <c r="B42" s="144" t="s">
        <v>331</v>
      </c>
      <c r="C42" s="1" t="str">
        <f>+VLOOKUP(B42,'4.2-Insumos '!C:H,2,FALSE)</f>
        <v xml:space="preserve">Transporte de materiales en volqueta </v>
      </c>
      <c r="D42" s="1" t="str">
        <f>+VLOOKUP(B42,'4.2-Insumos '!C:H,3,FALSE)</f>
        <v>viaje</v>
      </c>
      <c r="E42" s="147">
        <v>0</v>
      </c>
      <c r="F42" s="136"/>
      <c r="G42" s="138">
        <f>+VLOOKUP(B42,'4.2-Insumos '!C:H,6,FALSE)</f>
        <v>500000</v>
      </c>
      <c r="H42" s="2">
        <f>IFERROR(+E42*G42,"")</f>
        <v>0</v>
      </c>
    </row>
    <row r="43" spans="2:8" s="17" customFormat="1" ht="13.9" customHeight="1">
      <c r="B43" s="145" t="s">
        <v>332</v>
      </c>
      <c r="C43" s="1" t="str">
        <f>+VLOOKUP(B43,'4.2-Insumos '!C:H,2,FALSE)</f>
        <v>Transporte de materiales interno</v>
      </c>
      <c r="D43" s="1" t="str">
        <f>+VLOOKUP(B43,'4.2-Insumos '!C:H,3,FALSE)</f>
        <v>m3</v>
      </c>
      <c r="E43" s="148">
        <v>1</v>
      </c>
      <c r="F43" s="136"/>
      <c r="G43" s="138">
        <f>+VLOOKUP(B43,'4.2-Insumos '!C:H,6,FALSE)</f>
        <v>16119</v>
      </c>
      <c r="H43" s="2">
        <f>IFERROR(+E43*G43,"")</f>
        <v>16119</v>
      </c>
    </row>
    <row r="44" spans="2:8" ht="15" customHeight="1">
      <c r="B44" s="9" t="s">
        <v>333</v>
      </c>
      <c r="C44" s="10"/>
      <c r="D44" s="11"/>
      <c r="E44" s="16"/>
      <c r="F44" s="11"/>
      <c r="G44" s="11"/>
      <c r="H44" s="12">
        <f>SUM(H45:H46)</f>
        <v>87760.799999999988</v>
      </c>
    </row>
    <row r="45" spans="2:8" ht="15" customHeight="1">
      <c r="B45" s="145" t="s">
        <v>334</v>
      </c>
      <c r="C45" s="1" t="str">
        <f>+VLOOKUP(B45,'4.2-Insumos '!C:H,2,FALSE)</f>
        <v>Ayudante raso</v>
      </c>
      <c r="D45" s="1" t="str">
        <f>+VLOOKUP(B45,'4.2-Insumos '!C:H,3,FALSE)</f>
        <v>día</v>
      </c>
      <c r="E45" s="147">
        <v>0.24</v>
      </c>
      <c r="F45" s="136"/>
      <c r="G45" s="138">
        <f>+VLOOKUP(B45,'4.2-Insumos '!C:H,6,FALSE)*3</f>
        <v>257520</v>
      </c>
      <c r="H45" s="2">
        <f>IFERROR(+E45*G45,"")</f>
        <v>61804.799999999996</v>
      </c>
    </row>
    <row r="46" spans="2:8" ht="15" customHeight="1" thickBot="1">
      <c r="B46" s="146" t="s">
        <v>335</v>
      </c>
      <c r="C46" s="1" t="str">
        <f>+VLOOKUP(B46,'4.2-Insumos '!C:H,2,FALSE)</f>
        <v>Ayudante entendido</v>
      </c>
      <c r="D46" s="1" t="str">
        <f>+VLOOKUP(B46,'4.2-Insumos '!C:H,3,FALSE)</f>
        <v>día</v>
      </c>
      <c r="E46" s="148">
        <f>+E45</f>
        <v>0.24</v>
      </c>
      <c r="F46" s="136"/>
      <c r="G46" s="138">
        <f>+VLOOKUP(B46,'4.2-Insumos '!C:H,6,FALSE)</f>
        <v>108150</v>
      </c>
      <c r="H46" s="2">
        <f>IFERROR(+E46*G46,"")</f>
        <v>25956</v>
      </c>
    </row>
    <row r="47" spans="2:8" ht="15" customHeight="1">
      <c r="B47" s="55" t="s">
        <v>338</v>
      </c>
      <c r="C47" s="140" t="str">
        <f>+VLOOKUP(B47,INSUMOS2,2,FALSE)</f>
        <v>Concreto 170kg/cm² 1:3:3</v>
      </c>
      <c r="D47" s="141" t="s">
        <v>125</v>
      </c>
      <c r="E47" s="25"/>
      <c r="F47" s="13"/>
      <c r="G47" s="14" t="s">
        <v>322</v>
      </c>
      <c r="H47" s="15">
        <f>ROUND((+H48+H51+H55+H58),0)</f>
        <v>537682</v>
      </c>
    </row>
    <row r="48" spans="2:8" ht="15" customHeight="1">
      <c r="B48" s="9" t="s">
        <v>323</v>
      </c>
      <c r="C48" s="10"/>
      <c r="D48" s="11"/>
      <c r="E48" s="16"/>
      <c r="F48" s="11"/>
      <c r="G48" s="11"/>
      <c r="H48" s="12">
        <f>SUM(H49:H50)</f>
        <v>10388.040000000001</v>
      </c>
    </row>
    <row r="49" spans="2:8" ht="15" customHeight="1">
      <c r="B49" s="142" t="s">
        <v>324</v>
      </c>
      <c r="C49" s="1" t="str">
        <f>+VLOOKUP(B49,'4.2-Insumos '!C:H,2,FALSE)</f>
        <v>Herramienta y equipo menor</v>
      </c>
      <c r="D49" s="1" t="str">
        <f>+VLOOKUP(B49,'4.2-Insumos '!C:H,3,FALSE)</f>
        <v>%</v>
      </c>
      <c r="E49" s="135"/>
      <c r="F49" s="134">
        <f>+VLOOKUP($B49,'4.2-Insumos '!C:H,4,FALSE)</f>
        <v>0.05</v>
      </c>
      <c r="G49" s="138">
        <f>+H58</f>
        <v>87760.799999999988</v>
      </c>
      <c r="H49" s="2">
        <f>IFERROR(+F49*G49,"")</f>
        <v>4388.04</v>
      </c>
    </row>
    <row r="50" spans="2:8" ht="15" customHeight="1">
      <c r="B50" s="143" t="s">
        <v>325</v>
      </c>
      <c r="C50" s="1" t="str">
        <f>+VLOOKUP(B50,'4.2-Insumos '!C:H,2,FALSE)</f>
        <v>Concretadora eléctrica 2 sacos</v>
      </c>
      <c r="D50" s="1" t="str">
        <f>+VLOOKUP(B50,'4.2-Insumos '!C:H,3,FALSE)</f>
        <v>día</v>
      </c>
      <c r="E50" s="147">
        <v>0.2</v>
      </c>
      <c r="F50" s="136"/>
      <c r="G50" s="138">
        <f>+VLOOKUP(B50,'4.2-Insumos '!C:H,6,FALSE)</f>
        <v>30000</v>
      </c>
      <c r="H50" s="2">
        <f>IFERROR(+E50*G50,"")</f>
        <v>6000</v>
      </c>
    </row>
    <row r="51" spans="2:8" ht="15" customHeight="1">
      <c r="B51" s="9" t="s">
        <v>326</v>
      </c>
      <c r="C51" s="10"/>
      <c r="D51" s="11"/>
      <c r="E51" s="16"/>
      <c r="F51" s="11"/>
      <c r="G51" s="11"/>
      <c r="H51" s="12">
        <f>SUM(H52:H54)</f>
        <v>423414.05499999999</v>
      </c>
    </row>
    <row r="52" spans="2:8" ht="15" customHeight="1">
      <c r="B52" s="143" t="s">
        <v>327</v>
      </c>
      <c r="C52" s="1" t="str">
        <f>+VLOOKUP(B52,'4.2-Insumos '!C:H,2,FALSE)</f>
        <v>Cemento gris (50kg)</v>
      </c>
      <c r="D52" s="1" t="str">
        <f>+VLOOKUP(B52,'4.2-Insumos '!C:H,3,FALSE)</f>
        <v>saco</v>
      </c>
      <c r="E52" s="147">
        <v>6</v>
      </c>
      <c r="F52" s="136"/>
      <c r="G52" s="138">
        <f>+VLOOKUP(B52,'4.2-Insumos '!C:H,6,FALSE)</f>
        <v>34500</v>
      </c>
      <c r="H52" s="2">
        <f>IFERROR(+E52*G52,"")</f>
        <v>207000</v>
      </c>
    </row>
    <row r="53" spans="2:8" ht="15" customHeight="1">
      <c r="B53" s="142" t="s">
        <v>328</v>
      </c>
      <c r="C53" s="1" t="str">
        <f>+VLOOKUP(B53,'4.2-Insumos '!C:H,2,FALSE)</f>
        <v>Arena para concreto incluye transporte</v>
      </c>
      <c r="D53" s="1" t="str">
        <f>+VLOOKUP(B53,'4.2-Insumos '!C:H,3,FALSE)</f>
        <v>m3</v>
      </c>
      <c r="E53" s="148">
        <v>0.71499999999999997</v>
      </c>
      <c r="F53" s="136"/>
      <c r="G53" s="138">
        <f>+VLOOKUP(B53,'4.2-Insumos '!C:H,6,FALSE)</f>
        <v>148641</v>
      </c>
      <c r="H53" s="2">
        <f>IFERROR(+E53*G53,"")</f>
        <v>106278.315</v>
      </c>
    </row>
    <row r="54" spans="2:8" ht="15" customHeight="1">
      <c r="B54" s="143" t="s">
        <v>329</v>
      </c>
      <c r="C54" s="1" t="str">
        <f>+VLOOKUP(B54,'4.2-Insumos '!C:H,2,FALSE)</f>
        <v>Triturado 3/4'' -Incluye Transporte</v>
      </c>
      <c r="D54" s="1" t="str">
        <f>+VLOOKUP(B54,'4.2-Insumos '!C:H,3,FALSE)</f>
        <v>m3</v>
      </c>
      <c r="E54" s="147">
        <v>0.71499999999999997</v>
      </c>
      <c r="F54" s="136"/>
      <c r="G54" s="138">
        <f>+VLOOKUP(B54,'4.2-Insumos '!C:H,6,FALSE)</f>
        <v>154036</v>
      </c>
      <c r="H54" s="2">
        <f>IFERROR(+E54*G54,"")</f>
        <v>110135.73999999999</v>
      </c>
    </row>
    <row r="55" spans="2:8" ht="15" customHeight="1">
      <c r="B55" s="9" t="s">
        <v>330</v>
      </c>
      <c r="C55" s="10"/>
      <c r="D55" s="11"/>
      <c r="E55" s="16"/>
      <c r="F55" s="11"/>
      <c r="G55" s="11"/>
      <c r="H55" s="12">
        <f>SUM(H56:H57)</f>
        <v>16119</v>
      </c>
    </row>
    <row r="56" spans="2:8" ht="15" customHeight="1">
      <c r="B56" s="144" t="s">
        <v>331</v>
      </c>
      <c r="C56" s="1" t="str">
        <f>+VLOOKUP(B56,'4.2-Insumos '!C:H,2,FALSE)</f>
        <v xml:space="preserve">Transporte de materiales en volqueta </v>
      </c>
      <c r="D56" s="1" t="str">
        <f>+VLOOKUP(B56,'4.2-Insumos '!C:H,3,FALSE)</f>
        <v>viaje</v>
      </c>
      <c r="E56" s="147">
        <v>0</v>
      </c>
      <c r="F56" s="136"/>
      <c r="G56" s="138">
        <f>+VLOOKUP(B56,'4.2-Insumos '!C:H,6,FALSE)</f>
        <v>500000</v>
      </c>
      <c r="H56" s="2">
        <f>IFERROR(+E56*G56,"")</f>
        <v>0</v>
      </c>
    </row>
    <row r="57" spans="2:8" ht="15" customHeight="1">
      <c r="B57" s="145" t="s">
        <v>332</v>
      </c>
      <c r="C57" s="1" t="str">
        <f>+VLOOKUP(B57,'4.2-Insumos '!C:H,2,FALSE)</f>
        <v>Transporte de materiales interno</v>
      </c>
      <c r="D57" s="1" t="str">
        <f>+VLOOKUP(B57,'4.2-Insumos '!C:H,3,FALSE)</f>
        <v>m3</v>
      </c>
      <c r="E57" s="148">
        <v>1</v>
      </c>
      <c r="F57" s="136"/>
      <c r="G57" s="138">
        <f>+VLOOKUP(B57,'4.2-Insumos '!C:H,6,FALSE)</f>
        <v>16119</v>
      </c>
      <c r="H57" s="2">
        <f>IFERROR(+E57*G57,"")</f>
        <v>16119</v>
      </c>
    </row>
    <row r="58" spans="2:8" ht="15" customHeight="1">
      <c r="B58" s="9" t="s">
        <v>333</v>
      </c>
      <c r="C58" s="10"/>
      <c r="D58" s="11"/>
      <c r="E58" s="16"/>
      <c r="F58" s="11"/>
      <c r="G58" s="11"/>
      <c r="H58" s="12">
        <f>SUM(H59:H60)</f>
        <v>87760.799999999988</v>
      </c>
    </row>
    <row r="59" spans="2:8" ht="15" customHeight="1">
      <c r="B59" s="145" t="s">
        <v>334</v>
      </c>
      <c r="C59" s="1" t="str">
        <f>+VLOOKUP(B59,'4.2-Insumos '!C:H,2,FALSE)</f>
        <v>Ayudante raso</v>
      </c>
      <c r="D59" s="1" t="str">
        <f>+VLOOKUP(B59,'4.2-Insumos '!C:H,3,FALSE)</f>
        <v>día</v>
      </c>
      <c r="E59" s="147">
        <v>0.24</v>
      </c>
      <c r="F59" s="136"/>
      <c r="G59" s="138">
        <f>+VLOOKUP(B59,'4.2-Insumos '!C:H,6,FALSE)*3</f>
        <v>257520</v>
      </c>
      <c r="H59" s="2">
        <f>IFERROR(+E59*G59,"")</f>
        <v>61804.799999999996</v>
      </c>
    </row>
    <row r="60" spans="2:8" ht="15" customHeight="1" thickBot="1">
      <c r="B60" s="146" t="s">
        <v>335</v>
      </c>
      <c r="C60" s="1" t="str">
        <f>+VLOOKUP(B60,'4.2-Insumos '!C:H,2,FALSE)</f>
        <v>Ayudante entendido</v>
      </c>
      <c r="D60" s="1" t="str">
        <f>+VLOOKUP(B60,'4.2-Insumos '!C:H,3,FALSE)</f>
        <v>día</v>
      </c>
      <c r="E60" s="148">
        <f>+E59</f>
        <v>0.24</v>
      </c>
      <c r="F60" s="136"/>
      <c r="G60" s="138">
        <f>+VLOOKUP(B60,'4.2-Insumos '!C:H,6,FALSE)</f>
        <v>108150</v>
      </c>
      <c r="H60" s="2">
        <f>IFERROR(+E60*G60,"")</f>
        <v>25956</v>
      </c>
    </row>
    <row r="61" spans="2:8" ht="15" customHeight="1">
      <c r="B61" s="139" t="s">
        <v>339</v>
      </c>
      <c r="C61" s="140" t="str">
        <f>+VLOOKUP(B61,INSUMOS2,2,FALSE)</f>
        <v>Concreto 180kg/cm² 1:2:4</v>
      </c>
      <c r="D61" s="141" t="s">
        <v>125</v>
      </c>
      <c r="E61" s="25"/>
      <c r="F61" s="13"/>
      <c r="G61" s="14" t="s">
        <v>322</v>
      </c>
      <c r="H61" s="15">
        <f>ROUND((+H62+H65+H69+H72),0)</f>
        <v>538207</v>
      </c>
    </row>
    <row r="62" spans="2:8" ht="15" customHeight="1">
      <c r="B62" s="9" t="s">
        <v>323</v>
      </c>
      <c r="C62" s="10"/>
      <c r="D62" s="11"/>
      <c r="E62" s="16"/>
      <c r="F62" s="11"/>
      <c r="G62" s="11"/>
      <c r="H62" s="12">
        <f>SUM(H63:H64)</f>
        <v>10388.040000000001</v>
      </c>
    </row>
    <row r="63" spans="2:8" ht="15" customHeight="1">
      <c r="B63" s="142" t="s">
        <v>324</v>
      </c>
      <c r="C63" s="1" t="str">
        <f>+VLOOKUP(B63,'4.2-Insumos '!C:H,2,FALSE)</f>
        <v>Herramienta y equipo menor</v>
      </c>
      <c r="D63" s="1" t="str">
        <f>+VLOOKUP(B63,'4.2-Insumos '!C:H,3,FALSE)</f>
        <v>%</v>
      </c>
      <c r="E63" s="135"/>
      <c r="F63" s="134">
        <f>+VLOOKUP($B63,'4.2-Insumos '!C:H,4,FALSE)</f>
        <v>0.05</v>
      </c>
      <c r="G63" s="138">
        <f>+H72</f>
        <v>87760.799999999988</v>
      </c>
      <c r="H63" s="2">
        <f>IFERROR(+F63*G63,"")</f>
        <v>4388.04</v>
      </c>
    </row>
    <row r="64" spans="2:8" ht="15" customHeight="1">
      <c r="B64" s="143" t="s">
        <v>325</v>
      </c>
      <c r="C64" s="1" t="str">
        <f>+VLOOKUP(B64,'4.2-Insumos '!C:H,2,FALSE)</f>
        <v>Concretadora eléctrica 2 sacos</v>
      </c>
      <c r="D64" s="1" t="str">
        <f>+VLOOKUP(B64,'4.2-Insumos '!C:H,3,FALSE)</f>
        <v>día</v>
      </c>
      <c r="E64" s="147">
        <v>0.2</v>
      </c>
      <c r="F64" s="136"/>
      <c r="G64" s="138">
        <f>+VLOOKUP(B64,'4.2-Insumos '!C:H,6,FALSE)</f>
        <v>30000</v>
      </c>
      <c r="H64" s="2">
        <f>IFERROR(+E64*G64,"")</f>
        <v>6000</v>
      </c>
    </row>
    <row r="65" spans="2:14" ht="15" customHeight="1">
      <c r="B65" s="9" t="s">
        <v>326</v>
      </c>
      <c r="C65" s="10"/>
      <c r="D65" s="11"/>
      <c r="E65" s="16"/>
      <c r="F65" s="11"/>
      <c r="G65" s="11"/>
      <c r="H65" s="12">
        <f>SUM(H66:H68)</f>
        <v>423938.67499999993</v>
      </c>
    </row>
    <row r="66" spans="2:14" ht="15" customHeight="1">
      <c r="B66" s="143" t="s">
        <v>327</v>
      </c>
      <c r="C66" s="1" t="str">
        <f>+VLOOKUP(B66,'4.2-Insumos '!C:H,2,FALSE)</f>
        <v>Cemento gris (50kg)</v>
      </c>
      <c r="D66" s="1" t="str">
        <f>+VLOOKUP(B66,'4.2-Insumos '!C:H,3,FALSE)</f>
        <v>saco</v>
      </c>
      <c r="E66" s="147">
        <v>6</v>
      </c>
      <c r="F66" s="136"/>
      <c r="G66" s="138">
        <f>+VLOOKUP(B66,'4.2-Insumos '!C:H,6,FALSE)</f>
        <v>34500</v>
      </c>
      <c r="H66" s="2">
        <f>IFERROR(+E66*G66,"")</f>
        <v>207000</v>
      </c>
    </row>
    <row r="67" spans="2:14" ht="15" customHeight="1">
      <c r="B67" s="142" t="s">
        <v>328</v>
      </c>
      <c r="C67" s="1" t="str">
        <f>+VLOOKUP(B67,'4.2-Insumos '!C:H,2,FALSE)</f>
        <v>Arena para concreto incluye transporte</v>
      </c>
      <c r="D67" s="1" t="str">
        <f>+VLOOKUP(B67,'4.2-Insumos '!C:H,3,FALSE)</f>
        <v>m3</v>
      </c>
      <c r="E67" s="148">
        <v>0.47499999999999998</v>
      </c>
      <c r="F67" s="136"/>
      <c r="G67" s="138">
        <f>+VLOOKUP(B67,'4.2-Insumos '!C:H,6,FALSE)</f>
        <v>148641</v>
      </c>
      <c r="H67" s="2">
        <f>IFERROR(+E67*G67,"")</f>
        <v>70604.474999999991</v>
      </c>
    </row>
    <row r="68" spans="2:14" ht="15" customHeight="1">
      <c r="B68" s="143" t="s">
        <v>329</v>
      </c>
      <c r="C68" s="1" t="str">
        <f>+VLOOKUP(B68,'4.2-Insumos '!C:H,2,FALSE)</f>
        <v>Triturado 3/4'' -Incluye Transporte</v>
      </c>
      <c r="D68" s="1" t="str">
        <f>+VLOOKUP(B68,'4.2-Insumos '!C:H,3,FALSE)</f>
        <v>m3</v>
      </c>
      <c r="E68" s="147">
        <v>0.95</v>
      </c>
      <c r="F68" s="136"/>
      <c r="G68" s="138">
        <f>+VLOOKUP(B68,'4.2-Insumos '!C:H,6,FALSE)</f>
        <v>154036</v>
      </c>
      <c r="H68" s="2">
        <f>IFERROR(+E68*G68,"")</f>
        <v>146334.19999999998</v>
      </c>
    </row>
    <row r="69" spans="2:14" ht="15" customHeight="1">
      <c r="B69" s="9" t="s">
        <v>330</v>
      </c>
      <c r="C69" s="10"/>
      <c r="D69" s="11"/>
      <c r="E69" s="16"/>
      <c r="F69" s="11"/>
      <c r="G69" s="11"/>
      <c r="H69" s="12">
        <f>SUM(H70:H71)</f>
        <v>16119</v>
      </c>
    </row>
    <row r="70" spans="2:14" ht="15" customHeight="1">
      <c r="B70" s="144" t="s">
        <v>331</v>
      </c>
      <c r="C70" s="1" t="str">
        <f>+VLOOKUP(B70,'4.2-Insumos '!C:H,2,FALSE)</f>
        <v xml:space="preserve">Transporte de materiales en volqueta </v>
      </c>
      <c r="D70" s="1" t="str">
        <f>+VLOOKUP(B70,'4.2-Insumos '!C:H,3,FALSE)</f>
        <v>viaje</v>
      </c>
      <c r="E70" s="147">
        <v>0</v>
      </c>
      <c r="F70" s="136"/>
      <c r="G70" s="138">
        <f>+VLOOKUP(B70,'4.2-Insumos '!C:H,6,FALSE)</f>
        <v>500000</v>
      </c>
      <c r="H70" s="2">
        <f>IFERROR(+E70*G70,"")</f>
        <v>0</v>
      </c>
    </row>
    <row r="71" spans="2:14" ht="15" customHeight="1">
      <c r="B71" s="145" t="s">
        <v>332</v>
      </c>
      <c r="C71" s="1" t="str">
        <f>+VLOOKUP(B71,'4.2-Insumos '!C:H,2,FALSE)</f>
        <v>Transporte de materiales interno</v>
      </c>
      <c r="D71" s="1" t="str">
        <f>+VLOOKUP(B71,'4.2-Insumos '!C:H,3,FALSE)</f>
        <v>m3</v>
      </c>
      <c r="E71" s="148">
        <v>1</v>
      </c>
      <c r="F71" s="136"/>
      <c r="G71" s="138">
        <f>+VLOOKUP(B71,'4.2-Insumos '!C:H,6,FALSE)</f>
        <v>16119</v>
      </c>
      <c r="H71" s="2">
        <f>IFERROR(+E71*G71,"")</f>
        <v>16119</v>
      </c>
    </row>
    <row r="72" spans="2:14" ht="15" customHeight="1">
      <c r="B72" s="9" t="s">
        <v>333</v>
      </c>
      <c r="C72" s="10"/>
      <c r="D72" s="11"/>
      <c r="E72" s="16"/>
      <c r="F72" s="11"/>
      <c r="G72" s="11"/>
      <c r="H72" s="962">
        <f>SUM(H73:H74)</f>
        <v>87760.799999999988</v>
      </c>
    </row>
    <row r="73" spans="2:14" ht="15" customHeight="1">
      <c r="B73" s="145" t="s">
        <v>334</v>
      </c>
      <c r="C73" s="1" t="str">
        <f>+VLOOKUP(B73,'4.2-Insumos '!C:H,2,FALSE)</f>
        <v>Ayudante raso</v>
      </c>
      <c r="D73" s="1" t="str">
        <f>+VLOOKUP(B73,'4.2-Insumos '!C:H,3,FALSE)</f>
        <v>día</v>
      </c>
      <c r="E73" s="147">
        <v>0.24</v>
      </c>
      <c r="F73" s="136"/>
      <c r="G73" s="138">
        <f>+VLOOKUP(B73,'4.2-Insumos '!C:H,6,FALSE)*3</f>
        <v>257520</v>
      </c>
      <c r="H73" s="2">
        <f>IFERROR(+E73*G73,"")</f>
        <v>61804.799999999996</v>
      </c>
      <c r="J73" s="963">
        <f>+G73</f>
        <v>257520</v>
      </c>
      <c r="K73" s="5">
        <v>1</v>
      </c>
      <c r="L73" s="964">
        <f>+J73*K73</f>
        <v>257520</v>
      </c>
    </row>
    <row r="74" spans="2:14" ht="15" customHeight="1" thickBot="1">
      <c r="B74" s="146" t="s">
        <v>335</v>
      </c>
      <c r="C74" s="1" t="str">
        <f>+VLOOKUP(B74,'4.2-Insumos '!C:H,2,FALSE)</f>
        <v>Ayudante entendido</v>
      </c>
      <c r="D74" s="1" t="str">
        <f>+VLOOKUP(B74,'4.2-Insumos '!C:H,3,FALSE)</f>
        <v>día</v>
      </c>
      <c r="E74" s="148">
        <f>+E73</f>
        <v>0.24</v>
      </c>
      <c r="F74" s="136"/>
      <c r="G74" s="138">
        <f>+VLOOKUP(B74,'4.2-Insumos '!C:H,6,FALSE)</f>
        <v>108150</v>
      </c>
      <c r="H74" s="2">
        <f>IFERROR(+E74*G74,"")</f>
        <v>25956</v>
      </c>
      <c r="J74" s="963">
        <f>+G74</f>
        <v>108150</v>
      </c>
      <c r="K74" s="5">
        <v>1</v>
      </c>
      <c r="L74" s="964">
        <f>+J74*K74</f>
        <v>108150</v>
      </c>
    </row>
    <row r="75" spans="2:14" ht="15" customHeight="1">
      <c r="B75" s="139" t="s">
        <v>340</v>
      </c>
      <c r="C75" s="140" t="str">
        <f>+VLOOKUP(B75,INSUMOS2,2,FALSE)</f>
        <v>Concreto 210kg/cm² 1:2:3</v>
      </c>
      <c r="D75" s="141" t="s">
        <v>125</v>
      </c>
      <c r="E75" s="25"/>
      <c r="F75" s="13"/>
      <c r="G75" s="14" t="s">
        <v>322</v>
      </c>
      <c r="H75" s="15">
        <f>ROUND((+H76+H79+H83+H86),0)</f>
        <v>577234</v>
      </c>
      <c r="J75" s="963">
        <f>+'JORNALES Y CUADRILLAS 2024'!C6</f>
        <v>85839.638533333331</v>
      </c>
      <c r="K75" s="5">
        <v>2</v>
      </c>
      <c r="L75" s="964">
        <f>+J75*K75</f>
        <v>171679.27706666666</v>
      </c>
    </row>
    <row r="76" spans="2:14" ht="15" customHeight="1">
      <c r="B76" s="9" t="s">
        <v>323</v>
      </c>
      <c r="C76" s="10"/>
      <c r="D76" s="11"/>
      <c r="E76" s="16"/>
      <c r="F76" s="11"/>
      <c r="G76" s="11"/>
      <c r="H76" s="12">
        <f>SUM(H77:H78)</f>
        <v>10388.040000000001</v>
      </c>
    </row>
    <row r="77" spans="2:14" ht="15" customHeight="1">
      <c r="B77" s="142" t="s">
        <v>324</v>
      </c>
      <c r="C77" s="1" t="str">
        <f>+VLOOKUP(B77,'4.2-Insumos '!C:H,2,FALSE)</f>
        <v>Herramienta y equipo menor</v>
      </c>
      <c r="D77" s="1" t="str">
        <f>+VLOOKUP(B77,'4.2-Insumos '!C:H,3,FALSE)</f>
        <v>%</v>
      </c>
      <c r="E77" s="135"/>
      <c r="F77" s="134">
        <f>+VLOOKUP($B77,'4.2-Insumos '!C:H,4,FALSE)</f>
        <v>0.05</v>
      </c>
      <c r="G77" s="138">
        <f>+H86</f>
        <v>87760.799999999988</v>
      </c>
      <c r="H77" s="2">
        <f>IFERROR(+F77*G77,"")</f>
        <v>4388.04</v>
      </c>
      <c r="L77" s="965">
        <f>SUM(L73:L76)</f>
        <v>537349.27706666663</v>
      </c>
      <c r="M77" s="5">
        <f>1/5</f>
        <v>0.2</v>
      </c>
      <c r="N77" s="966">
        <f>+L77*M77</f>
        <v>107469.85541333334</v>
      </c>
    </row>
    <row r="78" spans="2:14" ht="15" customHeight="1">
      <c r="B78" s="143" t="s">
        <v>325</v>
      </c>
      <c r="C78" s="1" t="str">
        <f>+VLOOKUP(B78,'4.2-Insumos '!C:H,2,FALSE)</f>
        <v>Concretadora eléctrica 2 sacos</v>
      </c>
      <c r="D78" s="1" t="str">
        <f>+VLOOKUP(B78,'4.2-Insumos '!C:H,3,FALSE)</f>
        <v>día</v>
      </c>
      <c r="E78" s="147">
        <v>0.2</v>
      </c>
      <c r="F78" s="136"/>
      <c r="G78" s="138">
        <f>+VLOOKUP(B78,'4.2-Insumos '!C:H,6,FALSE)</f>
        <v>30000</v>
      </c>
      <c r="H78" s="2">
        <f>IFERROR(+E78*G78,"")</f>
        <v>6000</v>
      </c>
    </row>
    <row r="79" spans="2:14" ht="15" customHeight="1">
      <c r="B79" s="9" t="s">
        <v>326</v>
      </c>
      <c r="C79" s="10"/>
      <c r="D79" s="11"/>
      <c r="E79" s="16"/>
      <c r="F79" s="11"/>
      <c r="G79" s="11"/>
      <c r="H79" s="12">
        <f>SUM(H80:H82)</f>
        <v>462965.815</v>
      </c>
    </row>
    <row r="80" spans="2:14" ht="15" customHeight="1">
      <c r="B80" s="143" t="s">
        <v>327</v>
      </c>
      <c r="C80" s="1" t="str">
        <f>+VLOOKUP(B80,'4.2-Insumos '!C:H,2,FALSE)</f>
        <v>Cemento gris (50kg)</v>
      </c>
      <c r="D80" s="1" t="str">
        <f>+VLOOKUP(B80,'4.2-Insumos '!C:H,3,FALSE)</f>
        <v>saco</v>
      </c>
      <c r="E80" s="147">
        <v>7.3</v>
      </c>
      <c r="F80" s="136"/>
      <c r="G80" s="138">
        <f>+VLOOKUP(B80,'4.2-Insumos '!C:H,6,FALSE)</f>
        <v>34500</v>
      </c>
      <c r="H80" s="2">
        <f>IFERROR(+E80*G80,"")</f>
        <v>251850</v>
      </c>
    </row>
    <row r="81" spans="2:8" ht="15" customHeight="1">
      <c r="B81" s="142" t="s">
        <v>328</v>
      </c>
      <c r="C81" s="1" t="str">
        <f>+VLOOKUP(B81,'4.2-Insumos '!C:H,2,FALSE)</f>
        <v>Arena para concreto incluye transporte</v>
      </c>
      <c r="D81" s="1" t="str">
        <f>+VLOOKUP(B81,'4.2-Insumos '!C:H,3,FALSE)</f>
        <v>m3</v>
      </c>
      <c r="E81" s="148">
        <v>0.55500000000000005</v>
      </c>
      <c r="F81" s="136"/>
      <c r="G81" s="138">
        <f>+VLOOKUP(B81,'4.2-Insumos '!C:H,6,FALSE)</f>
        <v>148641</v>
      </c>
      <c r="H81" s="2">
        <f>IFERROR(+E81*G81,"")</f>
        <v>82495.755000000005</v>
      </c>
    </row>
    <row r="82" spans="2:8" ht="15" customHeight="1">
      <c r="B82" s="143" t="s">
        <v>329</v>
      </c>
      <c r="C82" s="1" t="str">
        <f>+VLOOKUP(B82,'4.2-Insumos '!C:H,2,FALSE)</f>
        <v>Triturado 3/4'' -Incluye Transporte</v>
      </c>
      <c r="D82" s="1" t="str">
        <f>+VLOOKUP(B82,'4.2-Insumos '!C:H,3,FALSE)</f>
        <v>m3</v>
      </c>
      <c r="E82" s="147">
        <v>0.83499999999999996</v>
      </c>
      <c r="F82" s="136"/>
      <c r="G82" s="138">
        <f>+VLOOKUP(B82,'4.2-Insumos '!C:H,6,FALSE)</f>
        <v>154036</v>
      </c>
      <c r="H82" s="2">
        <f>IFERROR(+E82*G82,"")</f>
        <v>128620.06</v>
      </c>
    </row>
    <row r="83" spans="2:8" ht="15" customHeight="1">
      <c r="B83" s="9" t="s">
        <v>330</v>
      </c>
      <c r="C83" s="10"/>
      <c r="D83" s="11"/>
      <c r="E83" s="16"/>
      <c r="F83" s="11"/>
      <c r="G83" s="11"/>
      <c r="H83" s="12">
        <f>SUM(H84:H85)</f>
        <v>16119</v>
      </c>
    </row>
    <row r="84" spans="2:8" ht="15" customHeight="1">
      <c r="B84" s="144" t="s">
        <v>331</v>
      </c>
      <c r="C84" s="1" t="str">
        <f>+VLOOKUP(B84,'4.2-Insumos '!C:H,2,FALSE)</f>
        <v xml:space="preserve">Transporte de materiales en volqueta </v>
      </c>
      <c r="D84" s="1" t="str">
        <f>+VLOOKUP(B84,'4.2-Insumos '!C:H,3,FALSE)</f>
        <v>viaje</v>
      </c>
      <c r="E84" s="147">
        <v>0</v>
      </c>
      <c r="F84" s="136"/>
      <c r="G84" s="138">
        <f>+VLOOKUP(B84,'4.2-Insumos '!C:H,6,FALSE)</f>
        <v>500000</v>
      </c>
      <c r="H84" s="2">
        <f>IFERROR(+E84*G84,"")</f>
        <v>0</v>
      </c>
    </row>
    <row r="85" spans="2:8" ht="15" customHeight="1">
      <c r="B85" s="145" t="s">
        <v>332</v>
      </c>
      <c r="C85" s="1" t="str">
        <f>+VLOOKUP(B85,'4.2-Insumos '!C:H,2,FALSE)</f>
        <v>Transporte de materiales interno</v>
      </c>
      <c r="D85" s="1" t="str">
        <f>+VLOOKUP(B85,'4.2-Insumos '!C:H,3,FALSE)</f>
        <v>m3</v>
      </c>
      <c r="E85" s="148">
        <v>1</v>
      </c>
      <c r="F85" s="136"/>
      <c r="G85" s="138">
        <f>+VLOOKUP(B85,'4.2-Insumos '!C:H,6,FALSE)</f>
        <v>16119</v>
      </c>
      <c r="H85" s="2">
        <f>IFERROR(+E85*G85,"")</f>
        <v>16119</v>
      </c>
    </row>
    <row r="86" spans="2:8" ht="15" customHeight="1">
      <c r="B86" s="9" t="s">
        <v>333</v>
      </c>
      <c r="C86" s="10"/>
      <c r="D86" s="11"/>
      <c r="E86" s="16"/>
      <c r="F86" s="11"/>
      <c r="G86" s="11"/>
      <c r="H86" s="12">
        <f>SUM(H87:H88)</f>
        <v>87760.799999999988</v>
      </c>
    </row>
    <row r="87" spans="2:8" ht="15" customHeight="1">
      <c r="B87" s="145" t="s">
        <v>334</v>
      </c>
      <c r="C87" s="1" t="str">
        <f>+VLOOKUP(B87,'4.2-Insumos '!C:H,2,FALSE)</f>
        <v>Ayudante raso</v>
      </c>
      <c r="D87" s="1" t="str">
        <f>+VLOOKUP(B87,'4.2-Insumos '!C:H,3,FALSE)</f>
        <v>día</v>
      </c>
      <c r="E87" s="147">
        <v>0.24</v>
      </c>
      <c r="F87" s="136"/>
      <c r="G87" s="138">
        <f>+VLOOKUP(B87,'4.2-Insumos '!C:H,6,FALSE)*3</f>
        <v>257520</v>
      </c>
      <c r="H87" s="2">
        <f>IFERROR(+E87*G87,"")</f>
        <v>61804.799999999996</v>
      </c>
    </row>
    <row r="88" spans="2:8" ht="15" customHeight="1" thickBot="1">
      <c r="B88" s="146" t="s">
        <v>335</v>
      </c>
      <c r="C88" s="1" t="str">
        <f>+VLOOKUP(B88,'4.2-Insumos '!C:H,2,FALSE)</f>
        <v>Ayudante entendido</v>
      </c>
      <c r="D88" s="1" t="str">
        <f>+VLOOKUP(B88,'4.2-Insumos '!C:H,3,FALSE)</f>
        <v>día</v>
      </c>
      <c r="E88" s="148">
        <f>+E87</f>
        <v>0.24</v>
      </c>
      <c r="F88" s="136"/>
      <c r="G88" s="138">
        <f>+VLOOKUP(B88,'4.2-Insumos '!C:H,6,FALSE)</f>
        <v>108150</v>
      </c>
      <c r="H88" s="2">
        <f>IFERROR(+E88*G88,"")</f>
        <v>25956</v>
      </c>
    </row>
    <row r="89" spans="2:8" ht="15" customHeight="1">
      <c r="B89" s="139" t="s">
        <v>341</v>
      </c>
      <c r="C89" s="140" t="str">
        <f>+VLOOKUP(B89,INSUMOS2,2,FALSE)</f>
        <v>Concreto 245kg/cm² 1:2:2</v>
      </c>
      <c r="D89" s="141" t="s">
        <v>125</v>
      </c>
      <c r="E89" s="25"/>
      <c r="F89" s="13"/>
      <c r="G89" s="14" t="s">
        <v>322</v>
      </c>
      <c r="H89" s="15">
        <f>ROUND((+H90+H93+H97+H100),0)</f>
        <v>603186</v>
      </c>
    </row>
    <row r="90" spans="2:8" ht="15" customHeight="1">
      <c r="B90" s="9" t="s">
        <v>323</v>
      </c>
      <c r="C90" s="10"/>
      <c r="D90" s="11"/>
      <c r="E90" s="16"/>
      <c r="F90" s="11"/>
      <c r="G90" s="11"/>
      <c r="H90" s="12">
        <f>SUM(H91:H92)</f>
        <v>11888.04</v>
      </c>
    </row>
    <row r="91" spans="2:8" ht="15" customHeight="1">
      <c r="B91" s="142" t="s">
        <v>324</v>
      </c>
      <c r="C91" s="1" t="str">
        <f>+VLOOKUP(B91,'4.2-Insumos '!C:H,2,FALSE)</f>
        <v>Herramienta y equipo menor</v>
      </c>
      <c r="D91" s="1" t="str">
        <f>+VLOOKUP(B91,'4.2-Insumos '!C:H,3,FALSE)</f>
        <v>%</v>
      </c>
      <c r="E91" s="135"/>
      <c r="F91" s="134">
        <f>+VLOOKUP($B91,'4.2-Insumos '!C:H,4,FALSE)</f>
        <v>0.05</v>
      </c>
      <c r="G91" s="138">
        <f>+H100</f>
        <v>87760.799999999988</v>
      </c>
      <c r="H91" s="2">
        <f>IFERROR(+F91*G91,"")</f>
        <v>4388.04</v>
      </c>
    </row>
    <row r="92" spans="2:8" ht="15" customHeight="1">
      <c r="B92" s="143" t="s">
        <v>325</v>
      </c>
      <c r="C92" s="1" t="str">
        <f>+VLOOKUP(B92,'4.2-Insumos '!C:H,2,FALSE)</f>
        <v>Concretadora eléctrica 2 sacos</v>
      </c>
      <c r="D92" s="1" t="str">
        <f>+VLOOKUP(B92,'4.2-Insumos '!C:H,3,FALSE)</f>
        <v>día</v>
      </c>
      <c r="E92" s="147">
        <v>0.25</v>
      </c>
      <c r="F92" s="136"/>
      <c r="G92" s="138">
        <f>+VLOOKUP(B92,'4.2-Insumos '!C:H,6,FALSE)</f>
        <v>30000</v>
      </c>
      <c r="H92" s="2">
        <f>IFERROR(+E92*G92,"")</f>
        <v>7500</v>
      </c>
    </row>
    <row r="93" spans="2:8" ht="15" customHeight="1">
      <c r="B93" s="9" t="s">
        <v>326</v>
      </c>
      <c r="C93" s="10"/>
      <c r="D93" s="11"/>
      <c r="E93" s="16"/>
      <c r="F93" s="11"/>
      <c r="G93" s="11"/>
      <c r="H93" s="12">
        <f>SUM(H94:H96)</f>
        <v>487418.58999999997</v>
      </c>
    </row>
    <row r="94" spans="2:8" ht="15" customHeight="1">
      <c r="B94" s="143" t="s">
        <v>327</v>
      </c>
      <c r="C94" s="1" t="str">
        <f>+VLOOKUP(B94,'4.2-Insumos '!C:H,2,FALSE)</f>
        <v>Cemento gris (50kg)</v>
      </c>
      <c r="D94" s="1" t="str">
        <f>+VLOOKUP(B94,'4.2-Insumos '!C:H,3,FALSE)</f>
        <v>saco</v>
      </c>
      <c r="E94" s="147">
        <v>8.25</v>
      </c>
      <c r="F94" s="136"/>
      <c r="G94" s="138">
        <f>+VLOOKUP(B94,'4.2-Insumos '!C:H,6,FALSE)</f>
        <v>34500</v>
      </c>
      <c r="H94" s="2">
        <f>IFERROR(+E94*G94,"")</f>
        <v>284625</v>
      </c>
    </row>
    <row r="95" spans="2:8" ht="15" customHeight="1">
      <c r="B95" s="142" t="s">
        <v>328</v>
      </c>
      <c r="C95" s="1" t="str">
        <f>+VLOOKUP(B95,'4.2-Insumos '!C:H,2,FALSE)</f>
        <v>Arena para concreto incluye transporte</v>
      </c>
      <c r="D95" s="1" t="str">
        <f>+VLOOKUP(B95,'4.2-Insumos '!C:H,3,FALSE)</f>
        <v>m3</v>
      </c>
      <c r="E95" s="148">
        <v>0.67</v>
      </c>
      <c r="F95" s="136"/>
      <c r="G95" s="138">
        <f>+VLOOKUP(B95,'4.2-Insumos '!C:H,6,FALSE)</f>
        <v>148641</v>
      </c>
      <c r="H95" s="2">
        <f>IFERROR(+E95*G95,"")</f>
        <v>99589.47</v>
      </c>
    </row>
    <row r="96" spans="2:8" ht="15" customHeight="1">
      <c r="B96" s="143" t="s">
        <v>329</v>
      </c>
      <c r="C96" s="1" t="str">
        <f>+VLOOKUP(B96,'4.2-Insumos '!C:H,2,FALSE)</f>
        <v>Triturado 3/4'' -Incluye Transporte</v>
      </c>
      <c r="D96" s="1" t="str">
        <f>+VLOOKUP(B96,'4.2-Insumos '!C:H,3,FALSE)</f>
        <v>m3</v>
      </c>
      <c r="E96" s="147">
        <v>0.67</v>
      </c>
      <c r="F96" s="136"/>
      <c r="G96" s="138">
        <f>+VLOOKUP(B96,'4.2-Insumos '!C:H,6,FALSE)</f>
        <v>154036</v>
      </c>
      <c r="H96" s="2">
        <f>IFERROR(+E96*G96,"")</f>
        <v>103204.12000000001</v>
      </c>
    </row>
    <row r="97" spans="2:8" ht="15" customHeight="1">
      <c r="B97" s="9" t="s">
        <v>330</v>
      </c>
      <c r="C97" s="10"/>
      <c r="D97" s="11"/>
      <c r="E97" s="16"/>
      <c r="F97" s="11"/>
      <c r="G97" s="11"/>
      <c r="H97" s="12">
        <f>SUM(H98:H99)</f>
        <v>16119</v>
      </c>
    </row>
    <row r="98" spans="2:8" ht="15" customHeight="1">
      <c r="B98" s="144" t="s">
        <v>331</v>
      </c>
      <c r="C98" s="1" t="str">
        <f>+VLOOKUP(B98,'4.2-Insumos '!C:H,2,FALSE)</f>
        <v xml:space="preserve">Transporte de materiales en volqueta </v>
      </c>
      <c r="D98" s="1" t="str">
        <f>+VLOOKUP(B98,'4.2-Insumos '!C:H,3,FALSE)</f>
        <v>viaje</v>
      </c>
      <c r="E98" s="147">
        <v>0</v>
      </c>
      <c r="F98" s="136"/>
      <c r="G98" s="138">
        <f>+VLOOKUP(B98,'4.2-Insumos '!C:H,6,FALSE)</f>
        <v>500000</v>
      </c>
      <c r="H98" s="2">
        <f>IFERROR(+E98*G98,"")</f>
        <v>0</v>
      </c>
    </row>
    <row r="99" spans="2:8" ht="15" customHeight="1">
      <c r="B99" s="145" t="s">
        <v>332</v>
      </c>
      <c r="C99" s="1" t="str">
        <f>+VLOOKUP(B99,'4.2-Insumos '!C:H,2,FALSE)</f>
        <v>Transporte de materiales interno</v>
      </c>
      <c r="D99" s="1" t="str">
        <f>+VLOOKUP(B99,'4.2-Insumos '!C:H,3,FALSE)</f>
        <v>m3</v>
      </c>
      <c r="E99" s="148">
        <v>1</v>
      </c>
      <c r="F99" s="136"/>
      <c r="G99" s="138">
        <f>+VLOOKUP(B99,'4.2-Insumos '!C:H,6,FALSE)</f>
        <v>16119</v>
      </c>
      <c r="H99" s="2">
        <f>IFERROR(+E99*G99,"")</f>
        <v>16119</v>
      </c>
    </row>
    <row r="100" spans="2:8" ht="15" customHeight="1">
      <c r="B100" s="9" t="s">
        <v>333</v>
      </c>
      <c r="C100" s="10"/>
      <c r="D100" s="11"/>
      <c r="E100" s="16"/>
      <c r="F100" s="11"/>
      <c r="G100" s="11"/>
      <c r="H100" s="12">
        <f>SUM(H101:H102)</f>
        <v>87760.799999999988</v>
      </c>
    </row>
    <row r="101" spans="2:8" ht="15" customHeight="1">
      <c r="B101" s="145" t="s">
        <v>334</v>
      </c>
      <c r="C101" s="1" t="str">
        <f>+VLOOKUP(B101,'4.2-Insumos '!C:H,2,FALSE)</f>
        <v>Ayudante raso</v>
      </c>
      <c r="D101" s="1" t="str">
        <f>+VLOOKUP(B101,'4.2-Insumos '!C:H,3,FALSE)</f>
        <v>día</v>
      </c>
      <c r="E101" s="147">
        <v>0.24</v>
      </c>
      <c r="F101" s="136"/>
      <c r="G101" s="138">
        <f>+VLOOKUP(B101,'4.2-Insumos '!C:H,6,FALSE)*3</f>
        <v>257520</v>
      </c>
      <c r="H101" s="2">
        <f>IFERROR(+E101*G101,"")</f>
        <v>61804.799999999996</v>
      </c>
    </row>
    <row r="102" spans="2:8" ht="15" customHeight="1" thickBot="1">
      <c r="B102" s="146" t="s">
        <v>335</v>
      </c>
      <c r="C102" s="1" t="str">
        <f>+VLOOKUP(B102,'4.2-Insumos '!C:H,2,FALSE)</f>
        <v>Ayudante entendido</v>
      </c>
      <c r="D102" s="1" t="str">
        <f>+VLOOKUP(B102,'4.2-Insumos '!C:H,3,FALSE)</f>
        <v>día</v>
      </c>
      <c r="E102" s="148">
        <f>+E101</f>
        <v>0.24</v>
      </c>
      <c r="F102" s="136"/>
      <c r="G102" s="138">
        <f>+VLOOKUP(B102,'4.2-Insumos '!C:H,6,FALSE)</f>
        <v>108150</v>
      </c>
      <c r="H102" s="2">
        <f>IFERROR(+E102*G102,"")</f>
        <v>25956</v>
      </c>
    </row>
    <row r="103" spans="2:8" ht="15" customHeight="1">
      <c r="B103" s="139" t="s">
        <v>342</v>
      </c>
      <c r="C103" s="140" t="str">
        <f>+VLOOKUP(B103,INSUMOS2,2,FALSE)</f>
        <v>Concreto280kg/cm²</v>
      </c>
      <c r="D103" s="141" t="s">
        <v>125</v>
      </c>
      <c r="E103" s="25"/>
      <c r="F103" s="13"/>
      <c r="G103" s="14" t="s">
        <v>322</v>
      </c>
      <c r="H103" s="15">
        <f>ROUND((+H104+H107+H111+H114),0)</f>
        <v>614197</v>
      </c>
    </row>
    <row r="104" spans="2:8" ht="15" customHeight="1">
      <c r="B104" s="9" t="s">
        <v>323</v>
      </c>
      <c r="C104" s="10"/>
      <c r="D104" s="11"/>
      <c r="E104" s="16"/>
      <c r="F104" s="11"/>
      <c r="G104" s="11"/>
      <c r="H104" s="12">
        <f>SUM(H105:H106)</f>
        <v>11888.04</v>
      </c>
    </row>
    <row r="105" spans="2:8" ht="15" customHeight="1">
      <c r="B105" s="142" t="s">
        <v>324</v>
      </c>
      <c r="C105" s="1" t="str">
        <f>+VLOOKUP(B105,'4.2-Insumos '!C:H,2,FALSE)</f>
        <v>Herramienta y equipo menor</v>
      </c>
      <c r="D105" s="1" t="str">
        <f>+VLOOKUP(B105,'4.2-Insumos '!C:H,3,FALSE)</f>
        <v>%</v>
      </c>
      <c r="E105" s="135"/>
      <c r="F105" s="134">
        <f>+VLOOKUP($B105,'4.2-Insumos '!C:H,4,FALSE)</f>
        <v>0.05</v>
      </c>
      <c r="G105" s="138">
        <f>+H114</f>
        <v>87760.799999999988</v>
      </c>
      <c r="H105" s="2">
        <f>IFERROR(+F105*G105,"")</f>
        <v>4388.04</v>
      </c>
    </row>
    <row r="106" spans="2:8" ht="15" customHeight="1">
      <c r="B106" s="143" t="s">
        <v>325</v>
      </c>
      <c r="C106" s="1" t="str">
        <f>+VLOOKUP(B106,'4.2-Insumos '!C:H,2,FALSE)</f>
        <v>Concretadora eléctrica 2 sacos</v>
      </c>
      <c r="D106" s="1" t="str">
        <f>+VLOOKUP(B106,'4.2-Insumos '!C:H,3,FALSE)</f>
        <v>día</v>
      </c>
      <c r="E106" s="147">
        <v>0.25</v>
      </c>
      <c r="F106" s="136"/>
      <c r="G106" s="138">
        <f>+VLOOKUP(B106,'4.2-Insumos '!C:H,6,FALSE)</f>
        <v>30000</v>
      </c>
      <c r="H106" s="2">
        <f>IFERROR(+E106*G106,"")</f>
        <v>7500</v>
      </c>
    </row>
    <row r="107" spans="2:8" ht="15" customHeight="1">
      <c r="B107" s="9" t="s">
        <v>326</v>
      </c>
      <c r="C107" s="10"/>
      <c r="D107" s="11"/>
      <c r="E107" s="16"/>
      <c r="F107" s="11"/>
      <c r="G107" s="11"/>
      <c r="H107" s="12">
        <f>SUM(H108:H110)</f>
        <v>498429.49</v>
      </c>
    </row>
    <row r="108" spans="2:8" ht="15" customHeight="1">
      <c r="B108" s="143" t="s">
        <v>327</v>
      </c>
      <c r="C108" s="1" t="str">
        <f>+VLOOKUP(B108,'4.2-Insumos '!C:H,2,FALSE)</f>
        <v>Cemento gris (50kg)</v>
      </c>
      <c r="D108" s="1" t="str">
        <f>+VLOOKUP(B108,'4.2-Insumos '!C:H,3,FALSE)</f>
        <v>saco</v>
      </c>
      <c r="E108" s="147">
        <v>9</v>
      </c>
      <c r="F108" s="136"/>
      <c r="G108" s="138">
        <f>+VLOOKUP(B108,'4.2-Insumos '!C:H,6,FALSE)</f>
        <v>34500</v>
      </c>
      <c r="H108" s="2">
        <f>IFERROR(+E108*G108,"")</f>
        <v>310500</v>
      </c>
    </row>
    <row r="109" spans="2:8" ht="15" customHeight="1">
      <c r="B109" s="142" t="s">
        <v>328</v>
      </c>
      <c r="C109" s="1" t="str">
        <f>+VLOOKUP(B109,'4.2-Insumos '!C:H,2,FALSE)</f>
        <v>Arena para concreto incluye transporte</v>
      </c>
      <c r="D109" s="1" t="str">
        <f>+VLOOKUP(B109,'4.2-Insumos '!C:H,3,FALSE)</f>
        <v>m3</v>
      </c>
      <c r="E109" s="148">
        <v>0.56999999999999995</v>
      </c>
      <c r="F109" s="136"/>
      <c r="G109" s="138">
        <f>+VLOOKUP(B109,'4.2-Insumos '!C:H,6,FALSE)</f>
        <v>148641</v>
      </c>
      <c r="H109" s="2">
        <f>IFERROR(+E109*G109,"")</f>
        <v>84725.37</v>
      </c>
    </row>
    <row r="110" spans="2:8" ht="15" customHeight="1">
      <c r="B110" s="143" t="s">
        <v>329</v>
      </c>
      <c r="C110" s="1" t="str">
        <f>+VLOOKUP(B110,'4.2-Insumos '!C:H,2,FALSE)</f>
        <v>Triturado 3/4'' -Incluye Transporte</v>
      </c>
      <c r="D110" s="1" t="str">
        <f>+VLOOKUP(B110,'4.2-Insumos '!C:H,3,FALSE)</f>
        <v>m3</v>
      </c>
      <c r="E110" s="147">
        <v>0.67</v>
      </c>
      <c r="F110" s="136"/>
      <c r="G110" s="138">
        <f>+VLOOKUP(B110,'4.2-Insumos '!C:H,6,FALSE)</f>
        <v>154036</v>
      </c>
      <c r="H110" s="2">
        <f>IFERROR(+E110*G110,"")</f>
        <v>103204.12000000001</v>
      </c>
    </row>
    <row r="111" spans="2:8" ht="15" customHeight="1">
      <c r="B111" s="9" t="s">
        <v>330</v>
      </c>
      <c r="C111" s="10"/>
      <c r="D111" s="11"/>
      <c r="E111" s="16"/>
      <c r="F111" s="11"/>
      <c r="G111" s="11"/>
      <c r="H111" s="12">
        <f>SUM(H112:H113)</f>
        <v>16119</v>
      </c>
    </row>
    <row r="112" spans="2:8" ht="15" customHeight="1">
      <c r="B112" s="144"/>
      <c r="C112" s="1"/>
      <c r="D112" s="1"/>
      <c r="E112" s="147"/>
      <c r="F112" s="136"/>
      <c r="G112" s="138"/>
      <c r="H112" s="2"/>
    </row>
    <row r="113" spans="2:9" ht="15" customHeight="1">
      <c r="B113" s="145" t="s">
        <v>332</v>
      </c>
      <c r="C113" s="1" t="str">
        <f>+VLOOKUP(B113,'4.2-Insumos '!C:H,2,FALSE)</f>
        <v>Transporte de materiales interno</v>
      </c>
      <c r="D113" s="1" t="str">
        <f>+VLOOKUP(B113,'4.2-Insumos '!C:H,3,FALSE)</f>
        <v>m3</v>
      </c>
      <c r="E113" s="148">
        <v>1</v>
      </c>
      <c r="F113" s="136"/>
      <c r="G113" s="138">
        <f>+VLOOKUP(B113,'4.2-Insumos '!C:H,6,FALSE)</f>
        <v>16119</v>
      </c>
      <c r="H113" s="2">
        <f>IFERROR(+E113*G113,"")</f>
        <v>16119</v>
      </c>
    </row>
    <row r="114" spans="2:9" ht="15" customHeight="1">
      <c r="B114" s="9" t="s">
        <v>333</v>
      </c>
      <c r="C114" s="10"/>
      <c r="D114" s="11"/>
      <c r="E114" s="16"/>
      <c r="F114" s="11"/>
      <c r="G114" s="11"/>
      <c r="H114" s="12">
        <f>SUM(H115:H116)</f>
        <v>87760.799999999988</v>
      </c>
    </row>
    <row r="115" spans="2:9" ht="15" customHeight="1">
      <c r="B115" s="145" t="s">
        <v>334</v>
      </c>
      <c r="C115" s="1" t="str">
        <f>+VLOOKUP(B115,'4.2-Insumos '!C:H,2,FALSE)</f>
        <v>Ayudante raso</v>
      </c>
      <c r="D115" s="1" t="str">
        <f>+VLOOKUP(B115,'4.2-Insumos '!C:H,3,FALSE)</f>
        <v>día</v>
      </c>
      <c r="E115" s="147">
        <v>0.24</v>
      </c>
      <c r="F115" s="136"/>
      <c r="G115" s="138">
        <f>+VLOOKUP(B115,'4.2-Insumos '!C:H,6,FALSE)*3</f>
        <v>257520</v>
      </c>
      <c r="H115" s="2">
        <f>IFERROR(+E115*G115,"")</f>
        <v>61804.799999999996</v>
      </c>
      <c r="I115" s="5">
        <f>1/E115</f>
        <v>4.166666666666667</v>
      </c>
    </row>
    <row r="116" spans="2:9" ht="15" customHeight="1" thickBot="1">
      <c r="B116" s="146" t="s">
        <v>335</v>
      </c>
      <c r="C116" s="1" t="str">
        <f>+VLOOKUP(B116,'4.2-Insumos '!C:H,2,FALSE)</f>
        <v>Ayudante entendido</v>
      </c>
      <c r="D116" s="1" t="str">
        <f>+VLOOKUP(B116,'4.2-Insumos '!C:H,3,FALSE)</f>
        <v>día</v>
      </c>
      <c r="E116" s="148">
        <f>+E115</f>
        <v>0.24</v>
      </c>
      <c r="F116" s="136"/>
      <c r="G116" s="138">
        <f>+VLOOKUP(B116,'4.2-Insumos '!C:H,6,FALSE)</f>
        <v>108150</v>
      </c>
      <c r="H116" s="2">
        <f>IFERROR(+E116*G116,"")</f>
        <v>25956</v>
      </c>
    </row>
    <row r="117" spans="2:9" ht="15" customHeight="1">
      <c r="B117" s="151" t="s">
        <v>343</v>
      </c>
      <c r="C117" s="152" t="str">
        <f>+VLOOKUP(B117,INSUMOS2,2,FALSE)</f>
        <v>Aux mortero de pega</v>
      </c>
      <c r="D117" s="153" t="s">
        <v>125</v>
      </c>
      <c r="E117" s="25"/>
      <c r="F117" s="13"/>
      <c r="G117" s="14" t="s">
        <v>322</v>
      </c>
      <c r="H117" s="15">
        <f>ROUND((+H118+H121+H125+H128),0)</f>
        <v>442588</v>
      </c>
    </row>
    <row r="118" spans="2:9" ht="15" customHeight="1">
      <c r="B118" s="9" t="s">
        <v>323</v>
      </c>
      <c r="C118" s="10"/>
      <c r="D118" s="11"/>
      <c r="E118" s="16"/>
      <c r="F118" s="11"/>
      <c r="G118" s="11"/>
      <c r="H118" s="12">
        <f>SUM(H119:H120)</f>
        <v>2155.4444444444448</v>
      </c>
    </row>
    <row r="119" spans="2:9" ht="15" customHeight="1">
      <c r="B119" s="142" t="s">
        <v>324</v>
      </c>
      <c r="C119" s="1" t="str">
        <f>+VLOOKUP(B119,'4.2-Insumos '!C:H,2,FALSE)</f>
        <v>Herramienta y equipo menor</v>
      </c>
      <c r="D119" s="1" t="str">
        <f>+VLOOKUP(B119,'4.2-Insumos '!C:H,3,FALSE)</f>
        <v>%</v>
      </c>
      <c r="E119" s="135"/>
      <c r="F119" s="134">
        <f>+VLOOKUP($B119,'4.2-Insumos '!C:H,4,FALSE)</f>
        <v>0.05</v>
      </c>
      <c r="G119" s="138">
        <f>+H128</f>
        <v>43108.888888888891</v>
      </c>
      <c r="H119" s="2">
        <f>IFERROR(+F119*G119,"")</f>
        <v>2155.4444444444448</v>
      </c>
    </row>
    <row r="120" spans="2:9" ht="15" customHeight="1">
      <c r="B120" s="143"/>
      <c r="C120" s="1">
        <f>+VLOOKUP(B120,'4.2-Insumos '!C:H,2,FALSE)</f>
        <v>0</v>
      </c>
      <c r="D120" s="1">
        <f>+VLOOKUP(B120,'4.2-Insumos '!C:H,3,FALSE)</f>
        <v>0</v>
      </c>
      <c r="E120" s="147"/>
      <c r="F120" s="136"/>
      <c r="G120" s="138">
        <f>+VLOOKUP(B120,'4.2-Insumos '!C:H,6,FALSE)</f>
        <v>0</v>
      </c>
      <c r="H120" s="2">
        <f>IFERROR(+E120*G120,"")</f>
        <v>0</v>
      </c>
    </row>
    <row r="121" spans="2:9" ht="15" customHeight="1">
      <c r="B121" s="9" t="s">
        <v>326</v>
      </c>
      <c r="C121" s="10"/>
      <c r="D121" s="11"/>
      <c r="E121" s="16"/>
      <c r="F121" s="11"/>
      <c r="G121" s="11"/>
      <c r="H121" s="12">
        <f>SUM(H122:H124)</f>
        <v>381205</v>
      </c>
    </row>
    <row r="122" spans="2:9" ht="15" customHeight="1">
      <c r="B122" s="143" t="s">
        <v>327</v>
      </c>
      <c r="C122" s="1" t="str">
        <f>+VLOOKUP(B122,'4.2-Insumos '!C:H,2,FALSE)</f>
        <v>Cemento gris (50kg)</v>
      </c>
      <c r="D122" s="1" t="str">
        <f>+VLOOKUP(B122,'4.2-Insumos '!C:H,3,FALSE)</f>
        <v>saco</v>
      </c>
      <c r="E122" s="148">
        <v>7.25</v>
      </c>
      <c r="F122" s="136"/>
      <c r="G122" s="138">
        <f>+VLOOKUP(B122,'4.2-Insumos '!C:H,6,FALSE)</f>
        <v>34500</v>
      </c>
      <c r="H122" s="2">
        <f>IFERROR(+E122*G122,"")</f>
        <v>250125</v>
      </c>
    </row>
    <row r="123" spans="2:9" ht="15" customHeight="1">
      <c r="B123" s="143" t="s">
        <v>344</v>
      </c>
      <c r="C123" s="1" t="str">
        <f>+VLOOKUP(B123,'4.2-Insumos '!C:H,2,FALSE)</f>
        <v>Arena de pega + Transporte</v>
      </c>
      <c r="D123" s="1" t="str">
        <f>+VLOOKUP(B123,'4.2-Insumos '!C:H,3,FALSE)</f>
        <v>m3</v>
      </c>
      <c r="E123" s="147">
        <v>1.1599999999999999</v>
      </c>
      <c r="F123" s="136"/>
      <c r="G123" s="138">
        <f>+VLOOKUP(B123,'4.2-Insumos '!C:H,6,FALSE)</f>
        <v>113000</v>
      </c>
      <c r="H123" s="2">
        <f>IFERROR(+E123*G123,"")</f>
        <v>131080</v>
      </c>
    </row>
    <row r="124" spans="2:9" ht="15" customHeight="1">
      <c r="B124" s="143"/>
      <c r="C124" s="1">
        <f>+VLOOKUP(B124,'4.2-Insumos '!C:H,2,FALSE)</f>
        <v>0</v>
      </c>
      <c r="D124" s="1">
        <f>+VLOOKUP(B124,'4.2-Insumos '!C:H,3,FALSE)</f>
        <v>0</v>
      </c>
      <c r="E124" s="147"/>
      <c r="F124" s="136"/>
      <c r="G124" s="138">
        <f>+VLOOKUP(B124,'4.2-Insumos '!C:H,6,FALSE)</f>
        <v>0</v>
      </c>
      <c r="H124" s="2">
        <f>IFERROR(+E124*G124,"")</f>
        <v>0</v>
      </c>
    </row>
    <row r="125" spans="2:9" ht="15" customHeight="1">
      <c r="B125" s="9" t="s">
        <v>330</v>
      </c>
      <c r="C125" s="10"/>
      <c r="D125" s="11"/>
      <c r="E125" s="16"/>
      <c r="F125" s="11"/>
      <c r="G125" s="11"/>
      <c r="H125" s="12">
        <f>SUM(H126:H127)</f>
        <v>16119</v>
      </c>
    </row>
    <row r="126" spans="2:9" ht="15" customHeight="1">
      <c r="B126" s="145" t="s">
        <v>332</v>
      </c>
      <c r="C126" s="1" t="str">
        <f>+VLOOKUP(B126,'4.2-Insumos '!C:H,2,FALSE)</f>
        <v>Transporte de materiales interno</v>
      </c>
      <c r="D126" s="1" t="str">
        <f>+VLOOKUP(B126,'4.2-Insumos '!C:H,3,FALSE)</f>
        <v>m3</v>
      </c>
      <c r="E126" s="147">
        <v>1</v>
      </c>
      <c r="F126" s="136"/>
      <c r="G126" s="138">
        <f>+VLOOKUP(B126,'4.2-Insumos '!C:H,6,FALSE)</f>
        <v>16119</v>
      </c>
      <c r="H126" s="2">
        <f>IFERROR(+E126*G126,"")</f>
        <v>16119</v>
      </c>
    </row>
    <row r="127" spans="2:9" ht="15" customHeight="1">
      <c r="B127" s="145"/>
      <c r="C127" s="1">
        <f>+VLOOKUP(B127,'4.2-Insumos '!C:H,2,FALSE)</f>
        <v>0</v>
      </c>
      <c r="D127" s="1">
        <f>+VLOOKUP(B127,'4.2-Insumos '!C:H,3,FALSE)</f>
        <v>0</v>
      </c>
      <c r="E127" s="148"/>
      <c r="F127" s="136"/>
      <c r="G127" s="138">
        <f>+VLOOKUP(B127,'4.2-Insumos '!C:H,6,FALSE)</f>
        <v>0</v>
      </c>
      <c r="H127" s="2">
        <f>IFERROR(+E127*G127,"")</f>
        <v>0</v>
      </c>
    </row>
    <row r="128" spans="2:9" ht="15" customHeight="1">
      <c r="B128" s="9" t="s">
        <v>333</v>
      </c>
      <c r="C128" s="10"/>
      <c r="D128" s="11"/>
      <c r="E128" s="16"/>
      <c r="F128" s="11"/>
      <c r="G128" s="11"/>
      <c r="H128" s="12">
        <f>SUM(H129:H130)</f>
        <v>43108.888888888891</v>
      </c>
    </row>
    <row r="129" spans="2:12" ht="15" customHeight="1">
      <c r="B129" s="145" t="s">
        <v>334</v>
      </c>
      <c r="C129" s="1" t="str">
        <f>+VLOOKUP(B129,'4.2-Insumos '!C:H,2,FALSE)</f>
        <v>Ayudante raso</v>
      </c>
      <c r="D129" s="1" t="str">
        <f>+VLOOKUP(B129,'4.2-Insumos '!C:H,3,FALSE)</f>
        <v>día</v>
      </c>
      <c r="E129" s="149">
        <f>1/4.5</f>
        <v>0.22222222222222221</v>
      </c>
      <c r="F129" s="136"/>
      <c r="G129" s="138">
        <f>+VLOOKUP(B129,'4.2-Insumos '!C:H,6,FALSE)</f>
        <v>85840</v>
      </c>
      <c r="H129" s="2">
        <f>IFERROR(+E129*G129,"")</f>
        <v>19075.555555555555</v>
      </c>
    </row>
    <row r="130" spans="2:12" ht="15" customHeight="1" thickBot="1">
      <c r="B130" s="146" t="s">
        <v>335</v>
      </c>
      <c r="C130" s="1" t="str">
        <f>+VLOOKUP(B130,'4.2-Insumos '!C:H,2,FALSE)</f>
        <v>Ayudante entendido</v>
      </c>
      <c r="D130" s="1" t="str">
        <f>+VLOOKUP(B130,'4.2-Insumos '!C:H,3,FALSE)</f>
        <v>día</v>
      </c>
      <c r="E130" s="150">
        <f>+E129</f>
        <v>0.22222222222222221</v>
      </c>
      <c r="F130" s="136"/>
      <c r="G130" s="138">
        <f>+VLOOKUP(B130,'4.2-Insumos '!C:H,6,FALSE)</f>
        <v>108150</v>
      </c>
      <c r="H130" s="2">
        <f>IFERROR(+E130*G130,"")</f>
        <v>24033.333333333332</v>
      </c>
    </row>
    <row r="131" spans="2:12" ht="15" customHeight="1">
      <c r="B131" s="154" t="s">
        <v>345</v>
      </c>
      <c r="C131" s="140" t="str">
        <f>+VLOOKUP(B131,INSUMOS2,2,FALSE)</f>
        <v>Aux mortero de revoque 1:4</v>
      </c>
      <c r="D131" s="141" t="s">
        <v>125</v>
      </c>
      <c r="E131" s="25"/>
      <c r="F131" s="13"/>
      <c r="G131" s="14" t="s">
        <v>322</v>
      </c>
      <c r="H131" s="15">
        <f>ROUND((+H132+H135+H139+H142),0)</f>
        <v>461148</v>
      </c>
    </row>
    <row r="132" spans="2:12" ht="15" customHeight="1">
      <c r="B132" s="9" t="s">
        <v>323</v>
      </c>
      <c r="C132" s="10"/>
      <c r="D132" s="11"/>
      <c r="E132" s="16"/>
      <c r="F132" s="11"/>
      <c r="G132" s="11"/>
      <c r="H132" s="12">
        <f>SUM(H133:H134)</f>
        <v>2155.4444444444448</v>
      </c>
    </row>
    <row r="133" spans="2:12" ht="15" customHeight="1">
      <c r="B133" s="142" t="s">
        <v>324</v>
      </c>
      <c r="C133" s="1" t="str">
        <f>+VLOOKUP(B133,'4.2-Insumos '!C:H,2,FALSE)</f>
        <v>Herramienta y equipo menor</v>
      </c>
      <c r="D133" s="1" t="str">
        <f>+VLOOKUP(B133,'4.2-Insumos '!C:H,3,FALSE)</f>
        <v>%</v>
      </c>
      <c r="E133" s="135"/>
      <c r="F133" s="134">
        <f>+VLOOKUP($B133,'4.2-Insumos '!C:H,4,FALSE)</f>
        <v>0.05</v>
      </c>
      <c r="G133" s="138">
        <f>+H142</f>
        <v>43108.888888888891</v>
      </c>
      <c r="H133" s="2">
        <f>IFERROR(+F133*G133,"")</f>
        <v>2155.4444444444448</v>
      </c>
    </row>
    <row r="134" spans="2:12" ht="15" customHeight="1">
      <c r="B134" s="143"/>
      <c r="C134" s="1">
        <f>+VLOOKUP(B134,'4.2-Insumos '!C:H,2,FALSE)</f>
        <v>0</v>
      </c>
      <c r="D134" s="1">
        <f>+VLOOKUP(B134,'4.2-Insumos '!C:H,3,FALSE)</f>
        <v>0</v>
      </c>
      <c r="E134" s="147"/>
      <c r="F134" s="136"/>
      <c r="G134" s="138">
        <f>+VLOOKUP(B134,'4.2-Insumos '!C:H,6,FALSE)</f>
        <v>0</v>
      </c>
      <c r="H134" s="2">
        <f>IFERROR(+E134*G134,"")</f>
        <v>0</v>
      </c>
    </row>
    <row r="135" spans="2:12" ht="15" customHeight="1">
      <c r="B135" s="9" t="s">
        <v>326</v>
      </c>
      <c r="C135" s="10"/>
      <c r="D135" s="11"/>
      <c r="E135" s="16"/>
      <c r="F135" s="11"/>
      <c r="G135" s="11"/>
      <c r="H135" s="12">
        <f>SUM(H136:H138)</f>
        <v>399765</v>
      </c>
      <c r="I135" s="1110">
        <f>H135+H139</f>
        <v>415884</v>
      </c>
    </row>
    <row r="136" spans="2:12" ht="15" customHeight="1">
      <c r="B136" s="143" t="s">
        <v>327</v>
      </c>
      <c r="C136" s="1" t="str">
        <f>+VLOOKUP(B136,'4.2-Insumos '!C:H,2,FALSE)</f>
        <v>Cemento gris (50kg)</v>
      </c>
      <c r="D136" s="1" t="str">
        <f>+VLOOKUP(B136,'4.2-Insumos '!C:H,3,FALSE)</f>
        <v>saco</v>
      </c>
      <c r="E136" s="148">
        <v>7.25</v>
      </c>
      <c r="F136" s="136"/>
      <c r="G136" s="138">
        <f>+VLOOKUP(B136,'4.2-Insumos '!C:H,6,FALSE)</f>
        <v>34500</v>
      </c>
      <c r="H136" s="2">
        <f>IFERROR(+E136*G136,"")</f>
        <v>250125</v>
      </c>
    </row>
    <row r="137" spans="2:12" ht="15" customHeight="1">
      <c r="B137" s="143" t="s">
        <v>346</v>
      </c>
      <c r="C137" s="1" t="str">
        <f>+VLOOKUP(B137,'4.2-Insumos '!C:H,2,FALSE)</f>
        <v>Arena de revoque , incluye transporte</v>
      </c>
      <c r="D137" s="1" t="str">
        <f>+VLOOKUP(B137,'4.2-Insumos '!C:H,3,FALSE)</f>
        <v>m3</v>
      </c>
      <c r="E137" s="147">
        <v>1.1599999999999999</v>
      </c>
      <c r="F137" s="136"/>
      <c r="G137" s="138">
        <f>+VLOOKUP(B137,'4.2-Insumos '!C:H,6,FALSE)</f>
        <v>129000</v>
      </c>
      <c r="H137" s="2">
        <f>IFERROR(+E137*G137,"")</f>
        <v>149640</v>
      </c>
    </row>
    <row r="138" spans="2:12" ht="15" customHeight="1">
      <c r="B138" s="143"/>
      <c r="C138" s="1">
        <f>+VLOOKUP(B138,'4.2-Insumos '!C:H,2,FALSE)</f>
        <v>0</v>
      </c>
      <c r="D138" s="1">
        <f>+VLOOKUP(B138,'4.2-Insumos '!C:H,3,FALSE)</f>
        <v>0</v>
      </c>
      <c r="E138" s="147"/>
      <c r="F138" s="136"/>
      <c r="G138" s="138">
        <f>+VLOOKUP(B138,'4.2-Insumos '!C:H,6,FALSE)</f>
        <v>0</v>
      </c>
      <c r="H138" s="2">
        <f>IFERROR(+E138*G138,"")</f>
        <v>0</v>
      </c>
      <c r="J138" s="5">
        <f>E136*50</f>
        <v>362.5</v>
      </c>
    </row>
    <row r="139" spans="2:12" ht="15" customHeight="1">
      <c r="B139" s="9" t="s">
        <v>330</v>
      </c>
      <c r="C139" s="10"/>
      <c r="D139" s="11"/>
      <c r="E139" s="16"/>
      <c r="F139" s="11"/>
      <c r="G139" s="11"/>
      <c r="H139" s="12">
        <f>SUM(H140:H141)</f>
        <v>16119</v>
      </c>
    </row>
    <row r="140" spans="2:12" ht="15" customHeight="1">
      <c r="B140" s="144" t="s">
        <v>332</v>
      </c>
      <c r="C140" s="1" t="str">
        <f>+VLOOKUP(B140,'4.2-Insumos '!C:H,2,FALSE)</f>
        <v>Transporte de materiales interno</v>
      </c>
      <c r="D140" s="1" t="str">
        <f>+VLOOKUP(B140,'4.2-Insumos '!C:H,3,FALSE)</f>
        <v>m3</v>
      </c>
      <c r="E140" s="147">
        <v>1</v>
      </c>
      <c r="F140" s="136"/>
      <c r="G140" s="138">
        <f>+VLOOKUP(B140,'4.2-Insumos '!C:H,6,FALSE)</f>
        <v>16119</v>
      </c>
      <c r="H140" s="2">
        <f>IFERROR(+E140*G140,"")</f>
        <v>16119</v>
      </c>
      <c r="K140" s="1110">
        <f>H140+H137</f>
        <v>165759</v>
      </c>
      <c r="L140" s="1110">
        <f>K140/E137</f>
        <v>142895.68965517243</v>
      </c>
    </row>
    <row r="141" spans="2:12" ht="15" customHeight="1">
      <c r="B141" s="145"/>
      <c r="C141" s="1">
        <f>+VLOOKUP(B141,'4.2-Insumos '!C:H,2,FALSE)</f>
        <v>0</v>
      </c>
      <c r="D141" s="1">
        <f>+VLOOKUP(B141,'4.2-Insumos '!C:H,3,FALSE)</f>
        <v>0</v>
      </c>
      <c r="E141" s="148"/>
      <c r="F141" s="136"/>
      <c r="G141" s="138">
        <f>+VLOOKUP(B141,'4.2-Insumos '!C:H,6,FALSE)</f>
        <v>0</v>
      </c>
      <c r="H141" s="2">
        <f>IFERROR(+E141*G141,"")</f>
        <v>0</v>
      </c>
    </row>
    <row r="142" spans="2:12" ht="15" customHeight="1">
      <c r="B142" s="9" t="s">
        <v>333</v>
      </c>
      <c r="C142" s="10"/>
      <c r="D142" s="11"/>
      <c r="E142" s="16"/>
      <c r="F142" s="11"/>
      <c r="G142" s="11"/>
      <c r="H142" s="12">
        <f>SUM(H143:H144)</f>
        <v>43108.888888888891</v>
      </c>
      <c r="J142" s="1109">
        <f>G137+H140</f>
        <v>145119</v>
      </c>
    </row>
    <row r="143" spans="2:12" ht="15" customHeight="1">
      <c r="B143" s="145" t="s">
        <v>334</v>
      </c>
      <c r="C143" s="1" t="str">
        <f>+VLOOKUP(B143,'4.2-Insumos '!C:H,2,FALSE)</f>
        <v>Ayudante raso</v>
      </c>
      <c r="D143" s="1" t="str">
        <f>+VLOOKUP(B143,'4.2-Insumos '!C:H,3,FALSE)</f>
        <v>día</v>
      </c>
      <c r="E143" s="149">
        <f>1/4.5</f>
        <v>0.22222222222222221</v>
      </c>
      <c r="F143" s="136"/>
      <c r="G143" s="138">
        <f>+VLOOKUP(B143,'4.2-Insumos '!C:H,6,FALSE)</f>
        <v>85840</v>
      </c>
      <c r="H143" s="2">
        <f>IFERROR(+E143*G143,"")</f>
        <v>19075.555555555555</v>
      </c>
    </row>
    <row r="144" spans="2:12" ht="15" customHeight="1" thickBot="1">
      <c r="B144" s="146" t="s">
        <v>335</v>
      </c>
      <c r="C144" s="1" t="str">
        <f>+VLOOKUP(B144,'4.2-Insumos '!C:H,2,FALSE)</f>
        <v>Ayudante entendido</v>
      </c>
      <c r="D144" s="1" t="str">
        <f>+VLOOKUP(B144,'4.2-Insumos '!C:H,3,FALSE)</f>
        <v>día</v>
      </c>
      <c r="E144" s="150">
        <f>+E143</f>
        <v>0.22222222222222221</v>
      </c>
      <c r="F144" s="136"/>
      <c r="G144" s="138">
        <f>+VLOOKUP(B144,'4.2-Insumos '!C:H,6,FALSE)</f>
        <v>108150</v>
      </c>
      <c r="H144" s="2">
        <f>IFERROR(+E144*G144,"")</f>
        <v>24033.333333333332</v>
      </c>
    </row>
    <row r="145" spans="2:8" ht="15" customHeight="1">
      <c r="B145" s="151" t="s">
        <v>347</v>
      </c>
      <c r="C145" s="152" t="str">
        <f>+VLOOKUP(B145,INSUMOS2,2,FALSE)</f>
        <v>Aux mortero grouting 17.5</v>
      </c>
      <c r="D145" s="153" t="s">
        <v>125</v>
      </c>
      <c r="E145" s="25"/>
      <c r="F145" s="13"/>
      <c r="G145" s="14" t="s">
        <v>322</v>
      </c>
      <c r="H145" s="15">
        <f>ROUND((+H146+H149+H153+H156),0)</f>
        <v>387923</v>
      </c>
    </row>
    <row r="146" spans="2:8" ht="15" customHeight="1">
      <c r="B146" s="9" t="s">
        <v>323</v>
      </c>
      <c r="C146" s="10"/>
      <c r="D146" s="11"/>
      <c r="E146" s="16"/>
      <c r="F146" s="11"/>
      <c r="G146" s="11"/>
      <c r="H146" s="12">
        <f>SUM(H147:H148)</f>
        <v>2155.4444444444448</v>
      </c>
    </row>
    <row r="147" spans="2:8" ht="15" customHeight="1">
      <c r="B147" s="142" t="s">
        <v>324</v>
      </c>
      <c r="C147" s="1" t="str">
        <f>+VLOOKUP(B147,'4.2-Insumos '!C:H,2,FALSE)</f>
        <v>Herramienta y equipo menor</v>
      </c>
      <c r="D147" s="1" t="str">
        <f>+VLOOKUP(B147,'4.2-Insumos '!C:H,3,FALSE)</f>
        <v>%</v>
      </c>
      <c r="E147" s="135"/>
      <c r="F147" s="134">
        <f>+VLOOKUP($B147,'4.2-Insumos '!C:H,4,FALSE)</f>
        <v>0.05</v>
      </c>
      <c r="G147" s="138">
        <f>+H156</f>
        <v>43108.888888888891</v>
      </c>
      <c r="H147" s="2">
        <f>IFERROR(+F147*G147,"")</f>
        <v>2155.4444444444448</v>
      </c>
    </row>
    <row r="148" spans="2:8" ht="15" customHeight="1">
      <c r="B148" s="143"/>
      <c r="C148" s="1">
        <f>+VLOOKUP(B148,'4.2-Insumos '!C:H,2,FALSE)</f>
        <v>0</v>
      </c>
      <c r="D148" s="1">
        <f>+VLOOKUP(B148,'4.2-Insumos '!C:H,3,FALSE)</f>
        <v>0</v>
      </c>
      <c r="E148" s="147"/>
      <c r="F148" s="136"/>
      <c r="G148" s="138">
        <f>+VLOOKUP(B148,'4.2-Insumos '!C:H,6,FALSE)</f>
        <v>0</v>
      </c>
      <c r="H148" s="2">
        <f>IFERROR(+E148*G148,"")</f>
        <v>0</v>
      </c>
    </row>
    <row r="149" spans="2:8" ht="15" customHeight="1">
      <c r="B149" s="9" t="s">
        <v>326</v>
      </c>
      <c r="C149" s="10"/>
      <c r="D149" s="11"/>
      <c r="E149" s="16"/>
      <c r="F149" s="11"/>
      <c r="G149" s="11"/>
      <c r="H149" s="12">
        <f>SUM(H150:H152)</f>
        <v>326540</v>
      </c>
    </row>
    <row r="150" spans="2:8" ht="15" customHeight="1">
      <c r="B150" s="143" t="s">
        <v>327</v>
      </c>
      <c r="C150" s="1" t="str">
        <f>+VLOOKUP(B150,'4.2-Insumos '!C:H,2,FALSE)</f>
        <v>Cemento gris (50kg)</v>
      </c>
      <c r="D150" s="1" t="str">
        <f>+VLOOKUP(B150,'4.2-Insumos '!C:H,3,FALSE)</f>
        <v>saco</v>
      </c>
      <c r="E150" s="148">
        <v>5.6</v>
      </c>
      <c r="F150" s="136"/>
      <c r="G150" s="138">
        <f>+VLOOKUP(B150,'4.2-Insumos '!C:H,6,FALSE)</f>
        <v>34500</v>
      </c>
      <c r="H150" s="2">
        <f>IFERROR(+E150*G150,"")</f>
        <v>193200</v>
      </c>
    </row>
    <row r="151" spans="2:8" ht="15" customHeight="1">
      <c r="B151" s="143" t="s">
        <v>344</v>
      </c>
      <c r="C151" s="1" t="str">
        <f>+VLOOKUP(B151,'4.2-Insumos '!C:H,2,FALSE)</f>
        <v>Arena de pega + Transporte</v>
      </c>
      <c r="D151" s="1" t="str">
        <f>+VLOOKUP(B151,'4.2-Insumos '!C:H,3,FALSE)</f>
        <v>m3</v>
      </c>
      <c r="E151" s="147">
        <v>1.18</v>
      </c>
      <c r="F151" s="136"/>
      <c r="G151" s="138">
        <f>+VLOOKUP(B151,'4.2-Insumos '!C:H,6,FALSE)</f>
        <v>113000</v>
      </c>
      <c r="H151" s="2">
        <f>IFERROR(+E151*G151,"")</f>
        <v>133340</v>
      </c>
    </row>
    <row r="152" spans="2:8" ht="15" customHeight="1">
      <c r="B152" s="143"/>
      <c r="C152" s="1">
        <f>+VLOOKUP(B152,'4.2-Insumos '!C:H,2,FALSE)</f>
        <v>0</v>
      </c>
      <c r="D152" s="1">
        <f>+VLOOKUP(B152,'4.2-Insumos '!C:H,3,FALSE)</f>
        <v>0</v>
      </c>
      <c r="E152" s="147"/>
      <c r="F152" s="136"/>
      <c r="G152" s="138">
        <f>+VLOOKUP(B152,'4.2-Insumos '!C:H,6,FALSE)</f>
        <v>0</v>
      </c>
      <c r="H152" s="2">
        <f>IFERROR(+E152*G152,"")</f>
        <v>0</v>
      </c>
    </row>
    <row r="153" spans="2:8" ht="15" customHeight="1">
      <c r="B153" s="9" t="s">
        <v>330</v>
      </c>
      <c r="C153" s="10"/>
      <c r="D153" s="11"/>
      <c r="E153" s="16"/>
      <c r="F153" s="11"/>
      <c r="G153" s="11"/>
      <c r="H153" s="12">
        <f>SUM(H154:H155)</f>
        <v>16119</v>
      </c>
    </row>
    <row r="154" spans="2:8" ht="15" customHeight="1">
      <c r="B154" s="144" t="s">
        <v>332</v>
      </c>
      <c r="C154" s="1" t="str">
        <f>+VLOOKUP(B154,'4.2-Insumos '!C:H,2,FALSE)</f>
        <v>Transporte de materiales interno</v>
      </c>
      <c r="D154" s="1" t="str">
        <f>+VLOOKUP(B154,'4.2-Insumos '!C:H,3,FALSE)</f>
        <v>m3</v>
      </c>
      <c r="E154" s="147">
        <v>1</v>
      </c>
      <c r="F154" s="136"/>
      <c r="G154" s="138">
        <f>+VLOOKUP(B154,'4.2-Insumos '!C:H,6,FALSE)</f>
        <v>16119</v>
      </c>
      <c r="H154" s="2">
        <f>IFERROR(+E154*G154,"")</f>
        <v>16119</v>
      </c>
    </row>
    <row r="155" spans="2:8" ht="15" customHeight="1">
      <c r="B155" s="145"/>
      <c r="C155" s="1">
        <f>+VLOOKUP(B155,'4.2-Insumos '!C:H,2,FALSE)</f>
        <v>0</v>
      </c>
      <c r="D155" s="1">
        <f>+VLOOKUP(B155,'4.2-Insumos '!C:H,3,FALSE)</f>
        <v>0</v>
      </c>
      <c r="E155" s="148"/>
      <c r="F155" s="136"/>
      <c r="G155" s="138">
        <f>+VLOOKUP(B155,'4.2-Insumos '!C:H,6,FALSE)</f>
        <v>0</v>
      </c>
      <c r="H155" s="2">
        <f>IFERROR(+E155*G155,"")</f>
        <v>0</v>
      </c>
    </row>
    <row r="156" spans="2:8" ht="15" customHeight="1">
      <c r="B156" s="9" t="s">
        <v>333</v>
      </c>
      <c r="C156" s="10"/>
      <c r="D156" s="11"/>
      <c r="E156" s="16"/>
      <c r="F156" s="11"/>
      <c r="G156" s="11"/>
      <c r="H156" s="12">
        <f>SUM(H157:H158)</f>
        <v>43108.888888888891</v>
      </c>
    </row>
    <row r="157" spans="2:8" ht="15" customHeight="1">
      <c r="B157" s="145" t="s">
        <v>334</v>
      </c>
      <c r="C157" s="1" t="str">
        <f>+VLOOKUP(B157,'4.2-Insumos '!C:H,2,FALSE)</f>
        <v>Ayudante raso</v>
      </c>
      <c r="D157" s="1" t="str">
        <f>+VLOOKUP(B157,'4.2-Insumos '!C:H,3,FALSE)</f>
        <v>día</v>
      </c>
      <c r="E157" s="149">
        <f>1/4.5</f>
        <v>0.22222222222222221</v>
      </c>
      <c r="F157" s="136"/>
      <c r="G157" s="138">
        <f>+VLOOKUP(B157,'4.2-Insumos '!C:H,6,FALSE)</f>
        <v>85840</v>
      </c>
      <c r="H157" s="2">
        <f>IFERROR(+E157*G157,"")</f>
        <v>19075.555555555555</v>
      </c>
    </row>
    <row r="158" spans="2:8" ht="15" customHeight="1" thickBot="1">
      <c r="B158" s="146" t="s">
        <v>335</v>
      </c>
      <c r="C158" s="1" t="str">
        <f>+VLOOKUP(B158,'4.2-Insumos '!C:H,2,FALSE)</f>
        <v>Ayudante entendido</v>
      </c>
      <c r="D158" s="1" t="str">
        <f>+VLOOKUP(B158,'4.2-Insumos '!C:H,3,FALSE)</f>
        <v>día</v>
      </c>
      <c r="E158" s="150">
        <f>+E157</f>
        <v>0.22222222222222221</v>
      </c>
      <c r="F158" s="136"/>
      <c r="G158" s="138">
        <f>+VLOOKUP(B158,'4.2-Insumos '!C:H,6,FALSE)</f>
        <v>108150</v>
      </c>
      <c r="H158" s="2">
        <f>IFERROR(+E158*G158,"")</f>
        <v>24033.333333333332</v>
      </c>
    </row>
    <row r="159" spans="2:8" ht="15" customHeight="1">
      <c r="B159" s="154" t="s">
        <v>348</v>
      </c>
      <c r="C159" s="140" t="str">
        <f>+VLOOKUP(B159,INSUMOS2,2,FALSE)</f>
        <v>Aux mortero de revoque 1:5</v>
      </c>
      <c r="D159" s="141" t="s">
        <v>125</v>
      </c>
      <c r="E159" s="25"/>
      <c r="F159" s="13"/>
      <c r="G159" s="14" t="s">
        <v>322</v>
      </c>
      <c r="H159" s="15">
        <f>ROUND((+H160+H163+H167+H170),0)</f>
        <v>405363</v>
      </c>
    </row>
    <row r="160" spans="2:8" ht="15" customHeight="1">
      <c r="B160" s="9" t="s">
        <v>323</v>
      </c>
      <c r="C160" s="10"/>
      <c r="D160" s="11"/>
      <c r="E160" s="16"/>
      <c r="F160" s="11"/>
      <c r="G160" s="11"/>
      <c r="H160" s="12">
        <f>SUM(H161:H162)</f>
        <v>2155.4444444444448</v>
      </c>
    </row>
    <row r="161" spans="2:8" ht="15" customHeight="1">
      <c r="B161" s="142" t="s">
        <v>324</v>
      </c>
      <c r="C161" s="1" t="str">
        <f>+VLOOKUP(B161,'4.2-Insumos '!C:H,2,FALSE)</f>
        <v>Herramienta y equipo menor</v>
      </c>
      <c r="D161" s="1" t="str">
        <f>+VLOOKUP(B161,'4.2-Insumos '!C:H,3,FALSE)</f>
        <v>%</v>
      </c>
      <c r="E161" s="135"/>
      <c r="F161" s="134">
        <f>+VLOOKUP($B161,'4.2-Insumos '!C:H,4,FALSE)</f>
        <v>0.05</v>
      </c>
      <c r="G161" s="138">
        <f>+H170</f>
        <v>43108.888888888891</v>
      </c>
      <c r="H161" s="2">
        <f>IFERROR(+F161*G161,"")</f>
        <v>2155.4444444444448</v>
      </c>
    </row>
    <row r="162" spans="2:8" ht="15" customHeight="1">
      <c r="B162" s="143"/>
      <c r="C162" s="1">
        <f>+VLOOKUP(B162,'4.2-Insumos '!C:H,2,FALSE)</f>
        <v>0</v>
      </c>
      <c r="D162" s="1">
        <f>+VLOOKUP(B162,'4.2-Insumos '!C:H,3,FALSE)</f>
        <v>0</v>
      </c>
      <c r="E162" s="147"/>
      <c r="F162" s="136"/>
      <c r="G162" s="138">
        <f>+VLOOKUP(B162,'4.2-Insumos '!C:H,6,FALSE)</f>
        <v>0</v>
      </c>
      <c r="H162" s="2">
        <f>IFERROR(+E162*G162,"")</f>
        <v>0</v>
      </c>
    </row>
    <row r="163" spans="2:8" ht="15" customHeight="1">
      <c r="B163" s="9" t="s">
        <v>326</v>
      </c>
      <c r="C163" s="10"/>
      <c r="D163" s="11"/>
      <c r="E163" s="16"/>
      <c r="F163" s="11"/>
      <c r="G163" s="11"/>
      <c r="H163" s="12">
        <f>SUM(H164:H166)</f>
        <v>343980</v>
      </c>
    </row>
    <row r="164" spans="2:8" ht="15" customHeight="1">
      <c r="B164" s="143" t="s">
        <v>327</v>
      </c>
      <c r="C164" s="1" t="str">
        <f>+VLOOKUP(B164,'4.2-Insumos '!C:H,2,FALSE)</f>
        <v>Cemento gris (50kg)</v>
      </c>
      <c r="D164" s="1" t="str">
        <f>+VLOOKUP(B164,'4.2-Insumos '!C:H,3,FALSE)</f>
        <v>saco</v>
      </c>
      <c r="E164" s="148">
        <f>6.04</f>
        <v>6.04</v>
      </c>
      <c r="F164" s="136"/>
      <c r="G164" s="138">
        <f>+VLOOKUP(B164,'4.2-Insumos '!C:H,6,FALSE)</f>
        <v>34500</v>
      </c>
      <c r="H164" s="2">
        <f>IFERROR(+E164*G164,"")</f>
        <v>208380</v>
      </c>
    </row>
    <row r="165" spans="2:8" ht="15" customHeight="1">
      <c r="B165" s="143" t="s">
        <v>344</v>
      </c>
      <c r="C165" s="1" t="str">
        <f>+VLOOKUP(B165,'4.2-Insumos '!C:H,2,FALSE)</f>
        <v>Arena de pega + Transporte</v>
      </c>
      <c r="D165" s="1" t="str">
        <f>+VLOOKUP(B165,'4.2-Insumos '!C:H,3,FALSE)</f>
        <v>m3</v>
      </c>
      <c r="E165" s="147">
        <v>1.2</v>
      </c>
      <c r="F165" s="136"/>
      <c r="G165" s="138">
        <f>+VLOOKUP(B165,'4.2-Insumos '!C:H,6,FALSE)</f>
        <v>113000</v>
      </c>
      <c r="H165" s="2">
        <f>IFERROR(+E165*G165,"")</f>
        <v>135600</v>
      </c>
    </row>
    <row r="166" spans="2:8" ht="15" customHeight="1">
      <c r="B166" s="143"/>
      <c r="C166" s="1">
        <f>+VLOOKUP(B166,'4.2-Insumos '!C:H,2,FALSE)</f>
        <v>0</v>
      </c>
      <c r="D166" s="1">
        <f>+VLOOKUP(B166,'4.2-Insumos '!C:H,3,FALSE)</f>
        <v>0</v>
      </c>
      <c r="E166" s="147"/>
      <c r="F166" s="136"/>
      <c r="G166" s="138">
        <f>+VLOOKUP(B166,'4.2-Insumos '!C:H,6,FALSE)</f>
        <v>0</v>
      </c>
      <c r="H166" s="2">
        <f>IFERROR(+E166*G166,"")</f>
        <v>0</v>
      </c>
    </row>
    <row r="167" spans="2:8" ht="15" customHeight="1">
      <c r="B167" s="9" t="s">
        <v>330</v>
      </c>
      <c r="C167" s="10"/>
      <c r="D167" s="11"/>
      <c r="E167" s="16"/>
      <c r="F167" s="11"/>
      <c r="G167" s="11"/>
      <c r="H167" s="12">
        <f>SUM(H168:H169)</f>
        <v>16119</v>
      </c>
    </row>
    <row r="168" spans="2:8" ht="15" customHeight="1">
      <c r="B168" s="144" t="s">
        <v>332</v>
      </c>
      <c r="C168" s="1" t="str">
        <f>+VLOOKUP(B168,'4.2-Insumos '!C:H,2,FALSE)</f>
        <v>Transporte de materiales interno</v>
      </c>
      <c r="D168" s="1" t="str">
        <f>+VLOOKUP(B168,'4.2-Insumos '!C:H,3,FALSE)</f>
        <v>m3</v>
      </c>
      <c r="E168" s="147">
        <v>1</v>
      </c>
      <c r="F168" s="136"/>
      <c r="G168" s="138">
        <f>+VLOOKUP(B168,'4.2-Insumos '!C:H,6,FALSE)</f>
        <v>16119</v>
      </c>
      <c r="H168" s="2">
        <f>IFERROR(+E168*G168,"")</f>
        <v>16119</v>
      </c>
    </row>
    <row r="169" spans="2:8" ht="15" customHeight="1">
      <c r="B169" s="145"/>
      <c r="C169" s="1">
        <f>+VLOOKUP(B169,'4.2-Insumos '!C:H,2,FALSE)</f>
        <v>0</v>
      </c>
      <c r="D169" s="1">
        <f>+VLOOKUP(B169,'4.2-Insumos '!C:H,3,FALSE)</f>
        <v>0</v>
      </c>
      <c r="E169" s="148"/>
      <c r="F169" s="136"/>
      <c r="G169" s="138">
        <f>+VLOOKUP(B169,'4.2-Insumos '!C:H,6,FALSE)</f>
        <v>0</v>
      </c>
      <c r="H169" s="2">
        <f>IFERROR(+E169*G169,"")</f>
        <v>0</v>
      </c>
    </row>
    <row r="170" spans="2:8" ht="15" customHeight="1">
      <c r="B170" s="9" t="s">
        <v>333</v>
      </c>
      <c r="C170" s="10"/>
      <c r="D170" s="11"/>
      <c r="E170" s="16"/>
      <c r="F170" s="11"/>
      <c r="G170" s="11"/>
      <c r="H170" s="12">
        <f>SUM(H171:H172)</f>
        <v>43108.888888888891</v>
      </c>
    </row>
    <row r="171" spans="2:8" ht="15" customHeight="1">
      <c r="B171" s="145" t="s">
        <v>334</v>
      </c>
      <c r="C171" s="1" t="str">
        <f>+VLOOKUP(B171,'4.2-Insumos '!C:H,2,FALSE)</f>
        <v>Ayudante raso</v>
      </c>
      <c r="D171" s="1" t="str">
        <f>+VLOOKUP(B171,'4.2-Insumos '!C:H,3,FALSE)</f>
        <v>día</v>
      </c>
      <c r="E171" s="149">
        <f>1/4.5</f>
        <v>0.22222222222222221</v>
      </c>
      <c r="F171" s="136"/>
      <c r="G171" s="138">
        <f>+VLOOKUP(B171,'4.2-Insumos '!C:H,6,FALSE)</f>
        <v>85840</v>
      </c>
      <c r="H171" s="2">
        <f>IFERROR(+E171*G171,"")</f>
        <v>19075.555555555555</v>
      </c>
    </row>
    <row r="172" spans="2:8" ht="15" customHeight="1" thickBot="1">
      <c r="B172" s="146" t="s">
        <v>335</v>
      </c>
      <c r="C172" s="1" t="str">
        <f>+VLOOKUP(B172,'4.2-Insumos '!C:H,2,FALSE)</f>
        <v>Ayudante entendido</v>
      </c>
      <c r="D172" s="1" t="str">
        <f>+VLOOKUP(B172,'4.2-Insumos '!C:H,3,FALSE)</f>
        <v>día</v>
      </c>
      <c r="E172" s="150">
        <f>+E171</f>
        <v>0.22222222222222221</v>
      </c>
      <c r="F172" s="136"/>
      <c r="G172" s="138">
        <f>+VLOOKUP(B172,'4.2-Insumos '!C:H,6,FALSE)</f>
        <v>108150</v>
      </c>
      <c r="H172" s="2">
        <f>IFERROR(+E172*G172,"")</f>
        <v>24033.333333333332</v>
      </c>
    </row>
  </sheetData>
  <mergeCells count="3">
    <mergeCell ref="B3:H3"/>
    <mergeCell ref="B2:C2"/>
    <mergeCell ref="D2:H2"/>
  </mergeCells>
  <pageMargins left="0.39370078740157483" right="0.39370078740157483" top="0.59055118110236227" bottom="0.59055118110236227" header="0.31496062992125984" footer="0.31496062992125984"/>
  <pageSetup scale="91" fitToHeight="0" orientation="portrait" r:id="rId1"/>
  <headerFooter>
    <oddFooter>&amp;L&amp;9VALPARAÍSO VNR&amp;C&amp;9ANALISIS DE PRECIOS AUXILIARES&amp;R&amp;9&amp;P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9DB1B-3E63-4335-A4A7-E13C610C23F2}">
  <sheetPr>
    <tabColor theme="4" tint="0.39997558519241921"/>
  </sheetPr>
  <dimension ref="A1:O101"/>
  <sheetViews>
    <sheetView topLeftCell="A16" workbookViewId="0">
      <selection activeCell="J37" sqref="J37"/>
    </sheetView>
  </sheetViews>
  <sheetFormatPr baseColWidth="10" defaultColWidth="10.25" defaultRowHeight="10.5"/>
  <cols>
    <col min="1" max="1" width="6" style="1177" customWidth="1"/>
    <col min="2" max="2" width="11.625" style="1169" customWidth="1"/>
    <col min="3" max="3" width="41.625" style="1170" customWidth="1"/>
    <col min="4" max="4" width="6.125" style="1171" customWidth="1"/>
    <col min="5" max="5" width="8" style="1172" customWidth="1"/>
    <col min="6" max="6" width="10.25" style="1173" bestFit="1" customWidth="1"/>
    <col min="7" max="7" width="14.25" style="1174" bestFit="1" customWidth="1"/>
    <col min="8" max="8" width="17.5" style="1174" bestFit="1" customWidth="1"/>
    <col min="9" max="9" width="9.75" style="1175" customWidth="1"/>
    <col min="10" max="10" width="10.25" style="1170" customWidth="1"/>
    <col min="11" max="11" width="11.5" style="1176" customWidth="1"/>
    <col min="12" max="12" width="10.5" style="1176" customWidth="1"/>
    <col min="13" max="13" width="10.25" style="1176" customWidth="1"/>
    <col min="14" max="14" width="24.625" style="1176" customWidth="1"/>
    <col min="15" max="16384" width="10.25" style="1176"/>
  </cols>
  <sheetData>
    <row r="1" spans="1:15" ht="11.25" thickBot="1">
      <c r="A1" s="1168" t="s">
        <v>349</v>
      </c>
    </row>
    <row r="2" spans="1:15" ht="15">
      <c r="B2" s="1495" t="s">
        <v>350</v>
      </c>
      <c r="C2" s="1496"/>
      <c r="D2" s="1496"/>
      <c r="E2" s="1496"/>
      <c r="F2" s="1496"/>
      <c r="G2" s="1496"/>
      <c r="H2" s="1497"/>
      <c r="I2" s="1178"/>
      <c r="J2" s="1179"/>
    </row>
    <row r="3" spans="1:15">
      <c r="B3" s="1498" t="str">
        <f>"ANALISIS DE PRECIOS UNITARIOS"</f>
        <v>ANALISIS DE PRECIOS UNITARIOS</v>
      </c>
      <c r="C3" s="1499"/>
      <c r="D3" s="1499"/>
      <c r="E3" s="1499"/>
      <c r="F3" s="1499"/>
      <c r="G3" s="1499"/>
      <c r="H3" s="1500"/>
    </row>
    <row r="4" spans="1:15" ht="14.25">
      <c r="B4" s="1180" t="s">
        <v>41</v>
      </c>
      <c r="C4" s="1180" t="s">
        <v>318</v>
      </c>
      <c r="D4" s="1181" t="s">
        <v>319</v>
      </c>
      <c r="E4" s="1182" t="s">
        <v>136</v>
      </c>
      <c r="F4" s="1183" t="s">
        <v>192</v>
      </c>
      <c r="G4" s="1184" t="s">
        <v>320</v>
      </c>
      <c r="H4" s="1184" t="s">
        <v>45</v>
      </c>
      <c r="I4" s="1185"/>
      <c r="J4" s="1186"/>
    </row>
    <row r="5" spans="1:15" ht="14.25">
      <c r="B5" s="1187">
        <v>1</v>
      </c>
      <c r="C5" s="1188" t="s">
        <v>351</v>
      </c>
      <c r="D5" s="1189" t="s">
        <v>322</v>
      </c>
      <c r="E5" s="1190"/>
      <c r="F5" s="1191"/>
      <c r="G5" s="1192" t="s">
        <v>322</v>
      </c>
      <c r="H5" s="1193" t="s">
        <v>322</v>
      </c>
    </row>
    <row r="6" spans="1:15" ht="14.25">
      <c r="B6" s="1205"/>
      <c r="C6" s="1206"/>
      <c r="D6" s="1207"/>
      <c r="E6" s="1208"/>
      <c r="F6" s="1209"/>
      <c r="G6" s="1210"/>
      <c r="H6" s="1211"/>
    </row>
    <row r="7" spans="1:15" s="1175" customFormat="1" ht="14.25">
      <c r="A7" s="1177"/>
      <c r="B7" s="1205"/>
      <c r="C7" s="1206"/>
      <c r="D7" s="1207"/>
      <c r="E7" s="1208"/>
      <c r="F7" s="1212"/>
      <c r="G7" s="1210"/>
      <c r="H7" s="1211"/>
      <c r="J7" s="1170"/>
      <c r="K7" s="1176"/>
      <c r="L7" s="1176"/>
      <c r="M7" s="1176"/>
      <c r="N7" s="1176"/>
      <c r="O7" s="1176"/>
    </row>
    <row r="8" spans="1:15" s="1175" customFormat="1" ht="28.5">
      <c r="A8" s="1177"/>
      <c r="B8" s="1187">
        <v>6</v>
      </c>
      <c r="C8" s="1188" t="s">
        <v>352</v>
      </c>
      <c r="D8" s="1189" t="s">
        <v>322</v>
      </c>
      <c r="E8" s="1190"/>
      <c r="F8" s="1191"/>
      <c r="G8" s="1192" t="s">
        <v>322</v>
      </c>
      <c r="H8" s="1193"/>
      <c r="J8" s="1170"/>
      <c r="K8" s="1176"/>
      <c r="L8" s="1176"/>
      <c r="M8" s="1176"/>
      <c r="N8" s="1176"/>
      <c r="O8" s="1176"/>
    </row>
    <row r="9" spans="1:15" ht="14.25">
      <c r="B9" s="1205"/>
      <c r="C9" s="1206"/>
      <c r="D9" s="1207"/>
      <c r="E9" s="1208"/>
      <c r="F9" s="1212"/>
      <c r="G9" s="1210"/>
      <c r="H9" s="1211"/>
    </row>
    <row r="10" spans="1:15" ht="14.25">
      <c r="B10" s="1205"/>
      <c r="C10" s="1206"/>
      <c r="D10" s="1207"/>
      <c r="E10" s="1208"/>
      <c r="F10" s="1212"/>
      <c r="G10" s="1210"/>
      <c r="H10" s="1211"/>
    </row>
    <row r="11" spans="1:15" s="1175" customFormat="1" ht="14.25">
      <c r="A11" s="1177"/>
      <c r="B11" s="1205"/>
      <c r="C11" s="1206"/>
      <c r="D11" s="1207"/>
      <c r="E11" s="1208"/>
      <c r="F11" s="1212"/>
      <c r="G11" s="1210"/>
      <c r="H11" s="1211"/>
      <c r="J11" s="1170"/>
      <c r="K11" s="1176"/>
      <c r="L11" s="1176"/>
      <c r="M11" s="1176"/>
      <c r="N11" s="1176"/>
      <c r="O11" s="1176"/>
    </row>
    <row r="12" spans="1:15" s="1175" customFormat="1" ht="14.25">
      <c r="A12" s="1177"/>
      <c r="B12" s="1205"/>
      <c r="C12" s="1206"/>
      <c r="D12" s="1207"/>
      <c r="E12" s="1208"/>
      <c r="F12" s="1212"/>
      <c r="G12" s="1210"/>
      <c r="H12" s="1211"/>
      <c r="J12" s="1170"/>
      <c r="K12" s="1176"/>
      <c r="L12" s="1176"/>
      <c r="M12" s="1176"/>
      <c r="N12" s="1176"/>
      <c r="O12" s="1176"/>
    </row>
    <row r="13" spans="1:15" ht="14.25">
      <c r="B13" s="1187">
        <v>9</v>
      </c>
      <c r="C13" s="1188" t="s">
        <v>353</v>
      </c>
      <c r="D13" s="1189" t="s">
        <v>322</v>
      </c>
      <c r="E13" s="1190"/>
      <c r="F13" s="1191"/>
      <c r="G13" s="1192" t="s">
        <v>322</v>
      </c>
      <c r="H13" s="1193"/>
    </row>
    <row r="14" spans="1:15" ht="14.25">
      <c r="B14" s="1205"/>
      <c r="C14" s="1206"/>
      <c r="D14" s="1207"/>
      <c r="E14" s="1208"/>
      <c r="F14" s="1212"/>
      <c r="G14" s="1210"/>
      <c r="H14" s="1211"/>
      <c r="I14" s="1185"/>
      <c r="J14" s="1216"/>
    </row>
    <row r="15" spans="1:15" s="1175" customFormat="1" ht="14.25">
      <c r="A15" s="1177"/>
      <c r="B15" s="1205"/>
      <c r="C15" s="1206"/>
      <c r="D15" s="1207"/>
      <c r="E15" s="1208"/>
      <c r="F15" s="1212"/>
      <c r="G15" s="1210"/>
      <c r="H15" s="1211"/>
      <c r="J15" s="1170"/>
      <c r="K15" s="1176"/>
      <c r="L15" s="1176"/>
      <c r="M15" s="1176"/>
      <c r="N15" s="1176"/>
      <c r="O15" s="1176"/>
    </row>
    <row r="16" spans="1:15" s="1175" customFormat="1" ht="114.75">
      <c r="A16" s="1177"/>
      <c r="B16" s="1214">
        <v>9.1999999999999993</v>
      </c>
      <c r="C16" s="1194" t="s">
        <v>354</v>
      </c>
      <c r="D16" s="1195" t="s">
        <v>355</v>
      </c>
      <c r="E16" s="1196">
        <v>118.88</v>
      </c>
      <c r="F16" s="1197"/>
      <c r="G16" s="1198" t="s">
        <v>322</v>
      </c>
      <c r="H16" s="1199">
        <f>ROUND((+H17+H20+H27+H29),0)</f>
        <v>31052</v>
      </c>
      <c r="J16" s="1170"/>
      <c r="K16" s="1176"/>
      <c r="L16" s="1176"/>
      <c r="M16" s="1176"/>
      <c r="N16" s="1176"/>
      <c r="O16" s="1176"/>
    </row>
    <row r="17" spans="1:15" s="1175" customFormat="1" ht="14.25">
      <c r="A17" s="1177"/>
      <c r="B17" s="1200" t="s">
        <v>323</v>
      </c>
      <c r="C17" s="1201"/>
      <c r="D17" s="1201"/>
      <c r="E17" s="1202"/>
      <c r="F17" s="1201"/>
      <c r="G17" s="1203"/>
      <c r="H17" s="1204">
        <f>SUM(H18:H19)</f>
        <v>2747.4250000000002</v>
      </c>
      <c r="J17" s="1170"/>
      <c r="K17" s="1176"/>
      <c r="L17" s="1176"/>
      <c r="M17" s="1176"/>
      <c r="N17" s="1176"/>
      <c r="O17" s="1176"/>
    </row>
    <row r="18" spans="1:15" s="1175" customFormat="1" ht="14.25">
      <c r="A18" s="1177"/>
      <c r="B18" s="1205" t="s">
        <v>324</v>
      </c>
      <c r="C18" s="1206" t="str">
        <f>+VLOOKUP(B18,'[6]4.2-Insumos 2025'!C:H,2,FALSE)</f>
        <v>Herramienta y equipo menor</v>
      </c>
      <c r="D18" s="1207" t="str">
        <f>VLOOKUP(B18,'[6]4.2-Insumos 2025'!C:H,3,FALSE)</f>
        <v>%</v>
      </c>
      <c r="E18" s="1208"/>
      <c r="F18" s="1209">
        <f>+VLOOKUP($B18,INSUMOS2,4,FALSE)</f>
        <v>0.05</v>
      </c>
      <c r="G18" s="1210">
        <f>+H29</f>
        <v>12300.5</v>
      </c>
      <c r="H18" s="1211">
        <f>+F18*G18</f>
        <v>615.02500000000009</v>
      </c>
      <c r="J18" s="1170"/>
      <c r="K18" s="1176"/>
      <c r="L18" s="1176"/>
      <c r="M18" s="1176"/>
      <c r="N18" s="1176"/>
      <c r="O18" s="1176"/>
    </row>
    <row r="19" spans="1:15" s="1175" customFormat="1" ht="14.25">
      <c r="A19" s="1177"/>
      <c r="B19" s="1205" t="s">
        <v>356</v>
      </c>
      <c r="C19" s="1215" t="str">
        <f>+VLOOKUP(B19,'[6]4.2-Insumos 2025'!C:H,2,FALSE)</f>
        <v>Andamio Multidireccional Certificado</v>
      </c>
      <c r="D19" s="1207" t="str">
        <f>VLOOKUP(B19,'[6]4.2-Insumos 2025'!C:H,3,FALSE)</f>
        <v>dia</v>
      </c>
      <c r="E19" s="1208">
        <f>E30*2</f>
        <v>0.1</v>
      </c>
      <c r="F19" s="1212"/>
      <c r="G19" s="1210">
        <f>+VLOOKUP(B19,'[6]4.2-Insumos 2025'!C:H,6,FALSE)</f>
        <v>21324</v>
      </c>
      <c r="H19" s="1211">
        <f>+E19*(1+F19)*G19</f>
        <v>2132.4</v>
      </c>
      <c r="J19" s="1170"/>
      <c r="K19" s="1176"/>
      <c r="L19" s="1176"/>
      <c r="M19" s="1176"/>
      <c r="N19" s="1176"/>
      <c r="O19" s="1176"/>
    </row>
    <row r="20" spans="1:15" s="1175" customFormat="1" ht="14.25">
      <c r="A20" s="1177"/>
      <c r="B20" s="1200" t="s">
        <v>326</v>
      </c>
      <c r="C20" s="1206"/>
      <c r="D20" s="1201"/>
      <c r="E20" s="1202"/>
      <c r="F20" s="1201"/>
      <c r="G20" s="1203"/>
      <c r="H20" s="1204">
        <f>SUM(H21:H26)</f>
        <v>15269.45</v>
      </c>
      <c r="J20" s="1170"/>
      <c r="K20" s="1176"/>
      <c r="L20" s="1176"/>
      <c r="M20" s="1176"/>
      <c r="N20" s="1176"/>
      <c r="O20" s="1176"/>
    </row>
    <row r="21" spans="1:15" s="1175" customFormat="1" ht="42.75">
      <c r="A21" s="1177"/>
      <c r="B21" s="1205" t="s">
        <v>357</v>
      </c>
      <c r="C21" s="1215" t="str">
        <f>+VLOOKUP(B21,'[6]4.2-Insumos 2025'!C:H,2,FALSE)</f>
        <v>Pintura para exteriores alta resistencia para muros y zócalos (tipo bronco, corona, Koraza o similar)</v>
      </c>
      <c r="D21" s="1207" t="str">
        <f>VLOOKUP(B21,'[6]4.2-Insumos 2025'!C:H,3,FALSE)</f>
        <v>gal</v>
      </c>
      <c r="E21" s="1208">
        <v>0.05</v>
      </c>
      <c r="F21" s="1212">
        <v>0.05</v>
      </c>
      <c r="G21" s="1210">
        <f>+VLOOKUP(B21,'[6]4.2-Insumos 2025'!C:H,6,FALSE)</f>
        <v>122900</v>
      </c>
      <c r="H21" s="1211">
        <f t="shared" ref="H21:H26" si="0">+E21*(1+F21)*G21</f>
        <v>6452.2500000000009</v>
      </c>
      <c r="J21" s="1170"/>
      <c r="K21" s="1176"/>
      <c r="L21" s="1176"/>
      <c r="M21" s="1176"/>
      <c r="N21" s="1176"/>
      <c r="O21" s="1176"/>
    </row>
    <row r="22" spans="1:15" s="1175" customFormat="1" ht="14.25">
      <c r="A22" s="1177"/>
      <c r="B22" s="1205" t="s">
        <v>358</v>
      </c>
      <c r="C22" s="1206" t="str">
        <f>+VLOOKUP(B22,'[6]4.2-Insumos 2025'!C:H,2,FALSE)</f>
        <v>Estopa blanca -500 gr</v>
      </c>
      <c r="D22" s="1207" t="str">
        <f>VLOOKUP(B22,'[6]4.2-Insumos 2025'!C:H,3,FALSE)</f>
        <v>bolsa</v>
      </c>
      <c r="E22" s="1208">
        <v>0.1</v>
      </c>
      <c r="F22" s="1212"/>
      <c r="G22" s="1210">
        <f>+VLOOKUP(B22,'[6]4.2-Insumos 2025'!C:H,6,FALSE)</f>
        <v>5950</v>
      </c>
      <c r="H22" s="1211">
        <f t="shared" si="0"/>
        <v>595</v>
      </c>
      <c r="J22" s="1170"/>
      <c r="K22" s="1176"/>
      <c r="L22" s="1176"/>
      <c r="M22" s="1176"/>
      <c r="N22" s="1176"/>
      <c r="O22" s="1176"/>
    </row>
    <row r="23" spans="1:15" s="1175" customFormat="1" ht="14.25">
      <c r="A23" s="1177"/>
      <c r="B23" s="1205" t="s">
        <v>359</v>
      </c>
      <c r="C23" s="1206" t="str">
        <f>+VLOOKUP(B23,'[6]4.2-Insumos 2025'!C:H,2,FALSE)</f>
        <v>Papel de lija</v>
      </c>
      <c r="D23" s="1207" t="str">
        <f>VLOOKUP(B23,'[6]4.2-Insumos 2025'!C:H,3,FALSE)</f>
        <v>un</v>
      </c>
      <c r="E23" s="1208">
        <v>0.5</v>
      </c>
      <c r="F23" s="1212"/>
      <c r="G23" s="1210">
        <f>+VLOOKUP(B23,'[6]4.2-Insumos 2025'!C:H,6,FALSE)</f>
        <v>1400</v>
      </c>
      <c r="H23" s="1211">
        <f t="shared" si="0"/>
        <v>700</v>
      </c>
      <c r="J23" s="1170"/>
      <c r="K23" s="1176"/>
      <c r="L23" s="1176"/>
      <c r="M23" s="1176"/>
      <c r="N23" s="1176"/>
      <c r="O23" s="1176"/>
    </row>
    <row r="24" spans="1:15" s="1175" customFormat="1" ht="14.25">
      <c r="A24" s="1177"/>
      <c r="B24" s="1205" t="s">
        <v>360</v>
      </c>
      <c r="C24" s="1206" t="str">
        <f>+VLOOKUP(B24,'[6]4.2-Insumos 2025'!C:H,2,FALSE)</f>
        <v>Sellomax o similar , recubrimiento acrilico</v>
      </c>
      <c r="D24" s="1207" t="str">
        <f>VLOOKUP(B24,'[6]4.2-Insumos 2025'!C:H,3,FALSE)</f>
        <v>gal</v>
      </c>
      <c r="E24" s="1208">
        <f>1/20</f>
        <v>0.05</v>
      </c>
      <c r="F24" s="1212"/>
      <c r="G24" s="1210">
        <f>+VLOOKUP(B24,'[6]4.2-Insumos 2025'!C:H,6,FALSE)</f>
        <v>110768</v>
      </c>
      <c r="H24" s="1211">
        <f t="shared" si="0"/>
        <v>5538.4000000000005</v>
      </c>
      <c r="J24" s="1170"/>
      <c r="K24" s="1176"/>
      <c r="L24" s="1176"/>
      <c r="M24" s="1176"/>
      <c r="N24" s="1176"/>
      <c r="O24" s="1176"/>
    </row>
    <row r="25" spans="1:15" s="1175" customFormat="1" ht="14.25">
      <c r="A25" s="1177"/>
      <c r="B25" s="1205" t="s">
        <v>361</v>
      </c>
      <c r="C25" s="1206" t="str">
        <f>+VLOOKUP(B25,'[6]4.2-Insumos 2025'!C:H,2,FALSE)</f>
        <v>Estucor - 30 kg</v>
      </c>
      <c r="D25" s="1207" t="str">
        <f>VLOOKUP(B25,'[6]4.2-Insumos 2025'!C:H,3,FALSE)</f>
        <v>kg</v>
      </c>
      <c r="E25" s="1208">
        <v>0.3</v>
      </c>
      <c r="F25" s="1212"/>
      <c r="G25" s="1210">
        <f>+VLOOKUP(B25,'[6]4.2-Insumos 2025'!C:H,6,FALSE)</f>
        <v>3796</v>
      </c>
      <c r="H25" s="1211">
        <f t="shared" si="0"/>
        <v>1138.8</v>
      </c>
      <c r="J25" s="1170"/>
      <c r="K25" s="1176"/>
      <c r="L25" s="1176"/>
      <c r="M25" s="1176"/>
      <c r="N25" s="1176"/>
      <c r="O25" s="1176"/>
    </row>
    <row r="26" spans="1:15" s="1175" customFormat="1" ht="14.25">
      <c r="A26" s="1177"/>
      <c r="B26" s="1205" t="s">
        <v>362</v>
      </c>
      <c r="C26" s="1206" t="str">
        <f>+VLOOKUP(B26,'[6]4.2-Insumos 2025'!C:H,2,FALSE)</f>
        <v>Rodillo</v>
      </c>
      <c r="D26" s="1207" t="str">
        <f>VLOOKUP(B26,'[6]4.2-Insumos 2025'!C:H,3,FALSE)</f>
        <v>un</v>
      </c>
      <c r="E26" s="1208">
        <v>0.05</v>
      </c>
      <c r="F26" s="1212"/>
      <c r="G26" s="1210">
        <f>+VLOOKUP(B26,'[6]4.2-Insumos 2025'!C:H,6,FALSE)</f>
        <v>16900</v>
      </c>
      <c r="H26" s="1211">
        <f t="shared" si="0"/>
        <v>845</v>
      </c>
      <c r="J26" s="1170"/>
      <c r="K26" s="1176"/>
      <c r="L26" s="1176"/>
      <c r="M26" s="1176"/>
      <c r="N26" s="1176"/>
      <c r="O26" s="1176"/>
    </row>
    <row r="27" spans="1:15" s="1175" customFormat="1" ht="14.25">
      <c r="A27" s="1177"/>
      <c r="B27" s="1200" t="s">
        <v>330</v>
      </c>
      <c r="C27" s="1206"/>
      <c r="D27" s="1201"/>
      <c r="E27" s="1202"/>
      <c r="F27" s="1201"/>
      <c r="G27" s="1203"/>
      <c r="H27" s="1204">
        <f>SUM(H28)</f>
        <v>735</v>
      </c>
      <c r="J27" s="1170"/>
      <c r="K27" s="1176"/>
      <c r="L27" s="1176"/>
      <c r="M27" s="1176"/>
      <c r="N27" s="1176"/>
      <c r="O27" s="1176"/>
    </row>
    <row r="28" spans="1:15" s="1175" customFormat="1" ht="14.25">
      <c r="A28" s="1177"/>
      <c r="B28" s="1205" t="s">
        <v>363</v>
      </c>
      <c r="C28" s="1206" t="str">
        <f>+VLOOKUP(B28,'[6]4.2-Insumos 2025'!C:H,2,FALSE)</f>
        <v xml:space="preserve">Transporte de materiales varios </v>
      </c>
      <c r="D28" s="1207" t="str">
        <f>VLOOKUP(B28,'[6]4.2-Insumos 2025'!C:H,3,FALSE)</f>
        <v>viaje</v>
      </c>
      <c r="E28" s="1208"/>
      <c r="F28" s="1213">
        <v>0.03</v>
      </c>
      <c r="G28" s="1210">
        <f>+VLOOKUP(B28,'[6]4.2-Insumos 2025'!C:H,6,FALSE)</f>
        <v>24500</v>
      </c>
      <c r="H28" s="1211">
        <f>+F28*G28</f>
        <v>735</v>
      </c>
      <c r="J28" s="1170"/>
      <c r="K28" s="1176"/>
      <c r="L28" s="1176"/>
      <c r="M28" s="1176"/>
      <c r="N28" s="1176"/>
      <c r="O28" s="1176"/>
    </row>
    <row r="29" spans="1:15" s="1175" customFormat="1" ht="14.25">
      <c r="A29" s="1177"/>
      <c r="B29" s="1200" t="s">
        <v>333</v>
      </c>
      <c r="C29" s="1201"/>
      <c r="D29" s="1201"/>
      <c r="E29" s="1202"/>
      <c r="F29" s="1201"/>
      <c r="G29" s="1203"/>
      <c r="H29" s="1204">
        <f>SUM(H30:H31)</f>
        <v>12300.5</v>
      </c>
      <c r="J29" s="1170"/>
      <c r="K29" s="1176"/>
      <c r="L29" s="1176"/>
      <c r="M29" s="1176"/>
      <c r="N29" s="1176"/>
      <c r="O29" s="1176"/>
    </row>
    <row r="30" spans="1:15" s="1175" customFormat="1" ht="14.25">
      <c r="A30" s="1177"/>
      <c r="B30" s="1205" t="s">
        <v>364</v>
      </c>
      <c r="C30" s="1206" t="str">
        <f>+VLOOKUP(B30,'[6]4.2-Insumos 2025'!C:H,2,FALSE)</f>
        <v>Mo oficial</v>
      </c>
      <c r="D30" s="1207" t="str">
        <f>VLOOKUP(B30,'[6]4.2-Insumos 2025'!C:H,3,FALSE)</f>
        <v>día</v>
      </c>
      <c r="E30" s="1208">
        <v>0.05</v>
      </c>
      <c r="F30" s="1212"/>
      <c r="G30" s="1210">
        <f>+VLOOKUP(B30,'[6]4.2-Insumos 2025'!C:H,6,FALSE)</f>
        <v>160726</v>
      </c>
      <c r="H30" s="1211">
        <f>+E30*G30</f>
        <v>8036.3</v>
      </c>
      <c r="J30" s="1170"/>
      <c r="K30" s="1176"/>
      <c r="L30" s="1176"/>
      <c r="M30" s="1176"/>
      <c r="N30" s="1176"/>
      <c r="O30" s="1176"/>
    </row>
    <row r="31" spans="1:15" s="1175" customFormat="1" ht="14.25">
      <c r="A31" s="1177"/>
      <c r="B31" s="1205" t="s">
        <v>334</v>
      </c>
      <c r="C31" s="1206" t="str">
        <f>+VLOOKUP(B31,'[6]4.2-Insumos 2025'!C:H,2,FALSE)</f>
        <v>Mo ayudante raso</v>
      </c>
      <c r="D31" s="1207" t="str">
        <f>VLOOKUP(B31,'[6]4.2-Insumos 2025'!C:H,3,FALSE)</f>
        <v>día</v>
      </c>
      <c r="E31" s="1208">
        <f>+E30</f>
        <v>0.05</v>
      </c>
      <c r="F31" s="1212"/>
      <c r="G31" s="1210">
        <f>+VLOOKUP(B31,'[6]4.2-Insumos 2025'!C:H,6,FALSE)</f>
        <v>85284</v>
      </c>
      <c r="H31" s="1211">
        <f>+E31*G31</f>
        <v>4264.2</v>
      </c>
      <c r="J31" s="1170"/>
      <c r="K31" s="1176"/>
      <c r="L31" s="1176"/>
      <c r="M31" s="1176"/>
      <c r="N31" s="1176"/>
      <c r="O31" s="1176"/>
    </row>
    <row r="32" spans="1:15" s="1175" customFormat="1" ht="14.25">
      <c r="A32" s="1177"/>
      <c r="B32" s="1205"/>
      <c r="C32" s="1206"/>
      <c r="D32" s="1207"/>
      <c r="E32" s="1208"/>
      <c r="F32" s="1212"/>
      <c r="G32" s="1210"/>
      <c r="H32" s="1211"/>
      <c r="J32" s="1170"/>
      <c r="K32" s="1176"/>
      <c r="L32" s="1176"/>
      <c r="M32" s="1176"/>
      <c r="N32" s="1176"/>
      <c r="O32" s="1176"/>
    </row>
    <row r="33" spans="1:15" s="1175" customFormat="1" ht="14.25">
      <c r="A33" s="1177"/>
      <c r="B33" s="1205"/>
      <c r="C33" s="1206"/>
      <c r="D33" s="1207"/>
      <c r="E33" s="1208"/>
      <c r="F33" s="1212"/>
      <c r="G33" s="1210"/>
      <c r="H33" s="1211"/>
      <c r="J33" s="1170"/>
      <c r="K33" s="1176"/>
      <c r="L33" s="1176"/>
      <c r="M33" s="1176"/>
      <c r="N33" s="1176"/>
      <c r="O33" s="1176"/>
    </row>
    <row r="34" spans="1:15" ht="14.25">
      <c r="B34" s="1205"/>
      <c r="C34" s="1206"/>
      <c r="D34" s="1207"/>
      <c r="E34" s="1208"/>
      <c r="F34" s="1212"/>
      <c r="G34" s="1210"/>
      <c r="H34" s="1211"/>
      <c r="I34" s="1185"/>
    </row>
    <row r="35" spans="1:15" ht="14.25">
      <c r="B35" s="1205"/>
      <c r="C35" s="1206"/>
      <c r="D35" s="1207"/>
      <c r="E35" s="1208"/>
      <c r="F35" s="1212"/>
      <c r="G35" s="1210"/>
      <c r="H35" s="1211"/>
      <c r="I35" s="1185"/>
    </row>
    <row r="36" spans="1:15" s="1170" customFormat="1" ht="14.25">
      <c r="A36" s="1177"/>
      <c r="B36" s="1205"/>
      <c r="C36" s="1206"/>
      <c r="D36" s="1207"/>
      <c r="E36" s="1208"/>
      <c r="F36" s="1212"/>
      <c r="G36" s="1210"/>
      <c r="H36" s="1211"/>
      <c r="I36" s="1175"/>
      <c r="K36" s="1176"/>
      <c r="L36" s="1176"/>
      <c r="M36" s="1176"/>
      <c r="N36" s="1176"/>
      <c r="O36" s="1176"/>
    </row>
    <row r="37" spans="1:15" s="1170" customFormat="1" ht="63.75">
      <c r="A37" s="1177"/>
      <c r="B37" s="1214">
        <v>9.3000000000000007</v>
      </c>
      <c r="C37" s="1194" t="s">
        <v>365</v>
      </c>
      <c r="D37" s="1195" t="s">
        <v>355</v>
      </c>
      <c r="E37" s="1196">
        <v>1</v>
      </c>
      <c r="F37" s="1197"/>
      <c r="G37" s="1198" t="s">
        <v>322</v>
      </c>
      <c r="H37" s="1199">
        <f>H38+H41+H46</f>
        <v>12342.625</v>
      </c>
      <c r="I37" s="1175"/>
      <c r="K37" s="1176"/>
      <c r="L37" s="1176"/>
      <c r="M37" s="1176"/>
      <c r="N37" s="1176"/>
      <c r="O37" s="1176"/>
    </row>
    <row r="38" spans="1:15" s="1170" customFormat="1" ht="14.25">
      <c r="A38" s="1177"/>
      <c r="B38" s="1200" t="s">
        <v>323</v>
      </c>
      <c r="C38" s="1201"/>
      <c r="D38" s="1201"/>
      <c r="E38" s="1202"/>
      <c r="F38" s="1201"/>
      <c r="G38" s="1203"/>
      <c r="H38" s="1204">
        <f>SUM(H39:H40)</f>
        <v>1690.3833333333334</v>
      </c>
      <c r="I38" s="1175"/>
      <c r="K38" s="1176"/>
      <c r="L38" s="1176"/>
      <c r="M38" s="1176"/>
      <c r="N38" s="1176"/>
      <c r="O38" s="1176"/>
    </row>
    <row r="39" spans="1:15" s="1170" customFormat="1" ht="14.25">
      <c r="A39" s="1177"/>
      <c r="B39" s="1205" t="s">
        <v>324</v>
      </c>
      <c r="C39" s="1206" t="str">
        <f>+VLOOKUP(B39,'[6]4.2-Insumos 2025'!C:H,2,FALSE)</f>
        <v>Herramienta y equipo menor</v>
      </c>
      <c r="D39" s="1207" t="str">
        <f>VLOOKUP(B39,'[6]4.2-Insumos 2025'!C:H,3,FALSE)</f>
        <v>%</v>
      </c>
      <c r="E39" s="1208"/>
      <c r="F39" s="1212">
        <f>+VLOOKUP($B39,INSUMOS2,4,FALSE)</f>
        <v>0.05</v>
      </c>
      <c r="G39" s="1210">
        <f>H46</f>
        <v>8218.8666666666668</v>
      </c>
      <c r="H39" s="1211">
        <f>+F39*G39</f>
        <v>410.94333333333338</v>
      </c>
      <c r="I39" s="1175"/>
      <c r="K39" s="1176"/>
      <c r="L39" s="1176"/>
      <c r="M39" s="1176"/>
      <c r="N39" s="1176"/>
      <c r="O39" s="1176"/>
    </row>
    <row r="40" spans="1:15" s="1170" customFormat="1" ht="14.25">
      <c r="A40" s="1177"/>
      <c r="B40" s="1205" t="s">
        <v>356</v>
      </c>
      <c r="C40" s="1206" t="str">
        <f>VLOOKUP(APU_2[[#This Row],[ITEM]],'4.2-Insumos '!C:H,2,FALSE)</f>
        <v>Andamio Multidireccional Certificado</v>
      </c>
      <c r="D40" s="1207" t="str">
        <f>VLOOKUP(APU_2[[#This Row],[ITEM]],'4.2-Insumos '!C:H,3,FALSE)</f>
        <v>dia</v>
      </c>
      <c r="E40" s="1208">
        <f>0.03*2</f>
        <v>0.06</v>
      </c>
      <c r="F40" s="1212"/>
      <c r="G40" s="1210">
        <f>VLOOKUP(APU_2[[#This Row],[ITEM]],'4.2-Insumos '!C:H,6,FALSE)</f>
        <v>21324</v>
      </c>
      <c r="H40" s="1211">
        <f t="shared" ref="H40:H42" si="1">+E40*(1+F40)*G40</f>
        <v>1279.44</v>
      </c>
      <c r="I40" s="1175"/>
      <c r="K40" s="1176"/>
      <c r="L40" s="1176"/>
      <c r="M40" s="1176"/>
      <c r="N40" s="1176"/>
      <c r="O40" s="1176"/>
    </row>
    <row r="41" spans="1:15" s="1170" customFormat="1" ht="14.25">
      <c r="A41" s="1177"/>
      <c r="B41" s="1200" t="s">
        <v>326</v>
      </c>
      <c r="C41" s="1206"/>
      <c r="D41" s="1201"/>
      <c r="E41" s="1202"/>
      <c r="F41" s="1201"/>
      <c r="G41" s="1203"/>
      <c r="H41" s="1204">
        <f>SUM(H42:H43)</f>
        <v>2433.3750000000005</v>
      </c>
      <c r="I41" s="1175"/>
      <c r="K41" s="1176"/>
      <c r="L41" s="1176"/>
      <c r="M41" s="1176"/>
      <c r="N41" s="1176"/>
      <c r="O41" s="1176"/>
    </row>
    <row r="42" spans="1:15" s="1170" customFormat="1" ht="14.25">
      <c r="A42" s="1177"/>
      <c r="B42" s="1205" t="s">
        <v>366</v>
      </c>
      <c r="C42" s="1206" t="str">
        <f>VLOOKUP(APU_2[[#This Row],[ITEM]],'4.2-Insumos '!C:H,2,FALSE)</f>
        <v>Acido nitrico x 20 litros</v>
      </c>
      <c r="D42" s="1207" t="str">
        <f>VLOOKUP(APU_2[[#This Row],[ITEM]],'4.2-Insumos '!C:H,3,FALSE)</f>
        <v>un</v>
      </c>
      <c r="E42" s="1208">
        <v>8.0000000000000002E-3</v>
      </c>
      <c r="F42" s="1212">
        <v>0.05</v>
      </c>
      <c r="G42" s="1210">
        <f>VLOOKUP(APU_2[[#This Row],[ITEM]],'4.2-Insumos '!C:H,6,FALSE)</f>
        <v>95000</v>
      </c>
      <c r="H42" s="1211">
        <f t="shared" si="1"/>
        <v>798.00000000000011</v>
      </c>
      <c r="I42" s="1175"/>
      <c r="K42" s="1176"/>
      <c r="L42" s="1176"/>
      <c r="M42" s="1176"/>
      <c r="N42" s="1176"/>
      <c r="O42" s="1176"/>
    </row>
    <row r="43" spans="1:15" s="1170" customFormat="1" ht="14.25">
      <c r="A43" s="1177"/>
      <c r="B43" s="1205" t="s">
        <v>367</v>
      </c>
      <c r="C43" s="1206" t="str">
        <f>VLOOKUP(APU_2[[#This Row],[ITEM]],'4.2-Insumos '!C:H,2,FALSE)</f>
        <v>Desengrasante Hidrosolvente 20 litros</v>
      </c>
      <c r="D43" s="1207" t="str">
        <f>VLOOKUP(APU_2[[#This Row],[ITEM]],'4.2-Insumos '!C:H,3,FALSE)</f>
        <v>un</v>
      </c>
      <c r="E43" s="1208">
        <v>1.2500000000000001E-2</v>
      </c>
      <c r="F43" s="1212">
        <v>0.05</v>
      </c>
      <c r="G43" s="1210">
        <f>VLOOKUP(APU_2[[#This Row],[ITEM]],'4.2-Insumos '!C:H,6,FALSE)</f>
        <v>124600</v>
      </c>
      <c r="H43" s="1211">
        <f t="shared" ref="H43" si="2">+E43*(1+F43)*G43</f>
        <v>1635.3750000000002</v>
      </c>
      <c r="I43" s="1175"/>
      <c r="K43" s="1176"/>
      <c r="L43" s="1176"/>
      <c r="M43" s="1176"/>
      <c r="N43" s="1176"/>
      <c r="O43" s="1176"/>
    </row>
    <row r="44" spans="1:15" s="1170" customFormat="1" ht="14.25">
      <c r="A44" s="1177"/>
      <c r="B44" s="1200" t="s">
        <v>330</v>
      </c>
      <c r="C44" s="1206"/>
      <c r="D44" s="1201"/>
      <c r="E44" s="1202"/>
      <c r="F44" s="1201"/>
      <c r="G44" s="1203"/>
      <c r="H44" s="1204">
        <f>SUM(H45)</f>
        <v>0</v>
      </c>
      <c r="I44" s="1175"/>
      <c r="K44" s="1176"/>
      <c r="L44" s="1176"/>
      <c r="M44" s="1176"/>
      <c r="N44" s="1176"/>
      <c r="O44" s="1176"/>
    </row>
    <row r="45" spans="1:15" s="1170" customFormat="1" ht="14.25">
      <c r="A45" s="1177"/>
      <c r="B45" s="1205"/>
      <c r="C45" s="1206"/>
      <c r="D45" s="1207"/>
      <c r="E45" s="1208"/>
      <c r="F45" s="1212"/>
      <c r="G45" s="1210"/>
      <c r="H45" s="1211"/>
      <c r="I45" s="1175"/>
      <c r="K45" s="1176"/>
      <c r="L45" s="1176"/>
      <c r="M45" s="1176"/>
      <c r="N45" s="1176"/>
      <c r="O45" s="1176"/>
    </row>
    <row r="46" spans="1:15" s="1170" customFormat="1" ht="14.25">
      <c r="A46" s="1177"/>
      <c r="B46" s="1200" t="s">
        <v>333</v>
      </c>
      <c r="C46" s="1206"/>
      <c r="D46" s="1201"/>
      <c r="E46" s="1202"/>
      <c r="F46" s="1201"/>
      <c r="G46" s="1203"/>
      <c r="H46" s="1204">
        <f>SUM(H47:H48)</f>
        <v>8218.8666666666668</v>
      </c>
      <c r="I46" s="1175"/>
      <c r="K46" s="1176"/>
      <c r="L46" s="1176"/>
      <c r="M46" s="1176"/>
      <c r="N46" s="1176"/>
      <c r="O46" s="1176"/>
    </row>
    <row r="47" spans="1:15" s="1170" customFormat="1" ht="14.25">
      <c r="A47" s="1177"/>
      <c r="B47" s="1205" t="s">
        <v>364</v>
      </c>
      <c r="C47" s="1206" t="str">
        <f>VLOOKUP(APU_2[[#This Row],[ITEM]],'4.2-Insumos '!C:H,2,FALSE)</f>
        <v>Oficial</v>
      </c>
      <c r="D47" s="1207" t="str">
        <f>VLOOKUP(APU_2[[#This Row],[ITEM]],'4.2-Insumos '!C:H,3,FALSE)</f>
        <v>día</v>
      </c>
      <c r="E47" s="1208">
        <f>1/30</f>
        <v>3.3333333333333333E-2</v>
      </c>
      <c r="F47" s="1212"/>
      <c r="G47" s="1210">
        <f>VLOOKUP(APU_2[[#This Row],[ITEM]],'4.2-Insumos '!C:H,6,FALSE)</f>
        <v>160726</v>
      </c>
      <c r="H47" s="1211">
        <f t="shared" ref="H47:H48" si="3">+E47*(1+F47)*G47</f>
        <v>5357.5333333333328</v>
      </c>
      <c r="I47" s="1175"/>
      <c r="J47" s="1170">
        <f>1/APU_2[[#This Row],[CANTIDAD]]</f>
        <v>30</v>
      </c>
      <c r="K47" s="1176"/>
      <c r="L47" s="1176"/>
      <c r="M47" s="1176"/>
      <c r="N47" s="1176"/>
      <c r="O47" s="1176"/>
    </row>
    <row r="48" spans="1:15" s="1170" customFormat="1" ht="14.25">
      <c r="A48" s="1177"/>
      <c r="B48" s="1205" t="s">
        <v>334</v>
      </c>
      <c r="C48" s="1206" t="str">
        <f>VLOOKUP(APU_2[[#This Row],[ITEM]],'4.2-Insumos '!C:H,2,FALSE)</f>
        <v>Ayudante raso</v>
      </c>
      <c r="D48" s="1207" t="str">
        <f>VLOOKUP(APU_2[[#This Row],[ITEM]],'4.2-Insumos '!C:H,3,FALSE)</f>
        <v>día</v>
      </c>
      <c r="E48" s="1208">
        <f>1/30</f>
        <v>3.3333333333333333E-2</v>
      </c>
      <c r="F48" s="1212"/>
      <c r="G48" s="1210">
        <f>VLOOKUP(APU_2[[#This Row],[ITEM]],'4.2-Insumos '!C:H,6,FALSE)</f>
        <v>85840</v>
      </c>
      <c r="H48" s="1211">
        <f t="shared" si="3"/>
        <v>2861.3333333333335</v>
      </c>
      <c r="I48" s="1175"/>
      <c r="K48" s="1176"/>
      <c r="L48" s="1176"/>
      <c r="M48" s="1176"/>
      <c r="N48" s="1176"/>
      <c r="O48" s="1176"/>
    </row>
    <row r="49" spans="1:15" s="1170" customFormat="1" ht="14.25">
      <c r="A49" s="1177"/>
      <c r="B49" s="1214"/>
      <c r="C49" s="1194"/>
      <c r="D49" s="1195"/>
      <c r="E49" s="1196"/>
      <c r="F49" s="1197"/>
      <c r="G49" s="1198"/>
      <c r="H49" s="1199"/>
      <c r="I49" s="1175"/>
      <c r="K49" s="1176"/>
      <c r="L49" s="1176"/>
      <c r="M49" s="1176"/>
      <c r="N49" s="1176"/>
      <c r="O49" s="1176"/>
    </row>
    <row r="50" spans="1:15" s="1170" customFormat="1" ht="14.25">
      <c r="A50" s="1177"/>
      <c r="B50" s="1214"/>
      <c r="C50" s="1194"/>
      <c r="D50" s="1195"/>
      <c r="E50" s="1196"/>
      <c r="F50" s="1197"/>
      <c r="G50" s="1198"/>
      <c r="H50" s="1199"/>
      <c r="I50" s="1175"/>
      <c r="K50" s="1176"/>
      <c r="L50" s="1176"/>
      <c r="M50" s="1176"/>
      <c r="N50" s="1176"/>
      <c r="O50" s="1176"/>
    </row>
    <row r="51" spans="1:15" s="1170" customFormat="1" ht="14.25">
      <c r="A51" s="1177"/>
      <c r="B51" s="1214"/>
      <c r="C51" s="1194"/>
      <c r="D51" s="1195"/>
      <c r="E51" s="1196"/>
      <c r="F51" s="1197"/>
      <c r="G51" s="1198"/>
      <c r="H51" s="1199"/>
      <c r="I51" s="1175"/>
      <c r="K51" s="1176"/>
      <c r="L51" s="1176"/>
      <c r="M51" s="1176"/>
      <c r="N51" s="1176"/>
      <c r="O51" s="1176"/>
    </row>
    <row r="52" spans="1:15" s="1170" customFormat="1" ht="14.25">
      <c r="A52" s="1177"/>
      <c r="B52" s="1205"/>
      <c r="C52" s="1206"/>
      <c r="D52" s="1207"/>
      <c r="E52" s="1208"/>
      <c r="F52" s="1212"/>
      <c r="G52" s="1210"/>
      <c r="H52" s="1211"/>
      <c r="I52" s="1175"/>
      <c r="K52" s="1176"/>
      <c r="L52" s="1176"/>
      <c r="M52" s="1176"/>
      <c r="N52" s="1176"/>
      <c r="O52" s="1176"/>
    </row>
    <row r="53" spans="1:15" s="1170" customFormat="1" ht="14.25">
      <c r="A53" s="1177"/>
      <c r="B53" s="1205"/>
      <c r="C53" s="1206"/>
      <c r="D53" s="1207"/>
      <c r="E53" s="1208"/>
      <c r="F53" s="1212"/>
      <c r="G53" s="1210"/>
      <c r="H53" s="1211"/>
      <c r="I53" s="1175"/>
      <c r="K53" s="1176"/>
      <c r="L53" s="1176"/>
      <c r="M53" s="1176"/>
      <c r="N53" s="1176"/>
      <c r="O53" s="1176"/>
    </row>
    <row r="54" spans="1:15" s="1170" customFormat="1" ht="63.75">
      <c r="A54" s="1177"/>
      <c r="B54" s="1214">
        <v>9.4</v>
      </c>
      <c r="C54" s="1194" t="s">
        <v>368</v>
      </c>
      <c r="D54" s="1195" t="s">
        <v>355</v>
      </c>
      <c r="E54" s="1196">
        <v>1</v>
      </c>
      <c r="F54" s="1197"/>
      <c r="G54" s="1198" t="s">
        <v>322</v>
      </c>
      <c r="H54" s="1199">
        <f>H55+H58+H62</f>
        <v>22692.018</v>
      </c>
      <c r="I54" s="1175"/>
      <c r="K54" s="1176"/>
      <c r="L54" s="1176"/>
      <c r="M54" s="1176"/>
      <c r="N54" s="1176"/>
      <c r="O54" s="1176"/>
    </row>
    <row r="55" spans="1:15" s="1170" customFormat="1" ht="14.25">
      <c r="A55" s="1177"/>
      <c r="B55" s="1200" t="s">
        <v>323</v>
      </c>
      <c r="C55" s="1201"/>
      <c r="D55" s="1201"/>
      <c r="E55" s="1202"/>
      <c r="F55" s="1201"/>
      <c r="G55" s="1203"/>
      <c r="H55" s="1204">
        <f>SUM(H56:H57)</f>
        <v>1975.6244285714286</v>
      </c>
      <c r="I55" s="1175"/>
      <c r="K55" s="1176"/>
      <c r="L55" s="1176"/>
      <c r="M55" s="1176"/>
      <c r="N55" s="1176"/>
      <c r="O55" s="1176"/>
    </row>
    <row r="56" spans="1:15" s="1170" customFormat="1" ht="14.25">
      <c r="A56" s="1177"/>
      <c r="B56" s="1205" t="s">
        <v>324</v>
      </c>
      <c r="C56" s="1206" t="str">
        <f>+VLOOKUP(B56,'[6]4.2-Insumos 2025'!C:H,2,FALSE)</f>
        <v>Herramienta y equipo menor</v>
      </c>
      <c r="D56" s="1207" t="str">
        <f>VLOOKUP(B56,'[6]4.2-Insumos 2025'!C:H,3,FALSE)</f>
        <v>%</v>
      </c>
      <c r="E56" s="1208"/>
      <c r="F56" s="1212">
        <f>+VLOOKUP($B56,INSUMOS2,4,FALSE)</f>
        <v>0.05</v>
      </c>
      <c r="G56" s="1210">
        <f>H62</f>
        <v>8805.9285714285706</v>
      </c>
      <c r="H56" s="1211">
        <f>+F56*G56</f>
        <v>440.29642857142858</v>
      </c>
      <c r="I56" s="1175"/>
      <c r="K56" s="1176"/>
      <c r="L56" s="1176"/>
      <c r="M56" s="1176"/>
      <c r="N56" s="1176"/>
      <c r="O56" s="1176"/>
    </row>
    <row r="57" spans="1:15" s="1170" customFormat="1" ht="14.25">
      <c r="A57" s="1177"/>
      <c r="B57" s="1205" t="s">
        <v>356</v>
      </c>
      <c r="C57" s="1206" t="str">
        <f>VLOOKUP(APU_2[[#This Row],[ITEM]],'4.2-Insumos '!C:H,2,FALSE)</f>
        <v>Andamio Multidireccional Certificado</v>
      </c>
      <c r="D57" s="1207" t="str">
        <f>VLOOKUP(APU_2[[#This Row],[ITEM]],'4.2-Insumos '!C:H,3,FALSE)</f>
        <v>dia</v>
      </c>
      <c r="E57" s="1208">
        <f>0.036*2</f>
        <v>7.1999999999999995E-2</v>
      </c>
      <c r="F57" s="1212"/>
      <c r="G57" s="1210">
        <f>VLOOKUP(APU_2[[#This Row],[ITEM]],'4.2-Insumos '!C:H,6,FALSE)</f>
        <v>21324</v>
      </c>
      <c r="H57" s="1211">
        <f t="shared" ref="H57" si="4">+E57*(1+F57)*G57</f>
        <v>1535.328</v>
      </c>
      <c r="I57" s="1175"/>
      <c r="K57" s="1176"/>
      <c r="L57" s="1176"/>
      <c r="M57" s="1176"/>
      <c r="N57" s="1176"/>
      <c r="O57" s="1176"/>
    </row>
    <row r="58" spans="1:15" s="1175" customFormat="1" ht="14.25">
      <c r="A58" s="1177"/>
      <c r="B58" s="1200" t="s">
        <v>326</v>
      </c>
      <c r="C58" s="1206"/>
      <c r="D58" s="1201"/>
      <c r="E58" s="1202"/>
      <c r="F58" s="1201"/>
      <c r="G58" s="1203"/>
      <c r="H58" s="1204">
        <f>SUM(H59:H59)</f>
        <v>11910.465</v>
      </c>
      <c r="J58" s="1170"/>
      <c r="K58" s="1176"/>
      <c r="L58" s="1176"/>
      <c r="M58" s="1176"/>
      <c r="N58" s="1176"/>
      <c r="O58" s="1176"/>
    </row>
    <row r="59" spans="1:15" s="1175" customFormat="1" ht="57">
      <c r="A59" s="1177"/>
      <c r="B59" s="1205" t="s">
        <v>369</v>
      </c>
      <c r="C59" s="1215" t="str">
        <f>VLOOKUP(APU_2[[#This Row],[ITEM]],'4.2-Insumos '!C:H,2,FALSE)</f>
        <v>Sika Transparente 10. Repelente de agua transparente de gran durabilidad.  Presentacion: 5gl o 16 kg  Rendimieto:0.15 kg/m2/capa. Minimo 2 capas</v>
      </c>
      <c r="D59" s="1207" t="str">
        <f>VLOOKUP(APU_2[[#This Row],[ITEM]],'4.2-Insumos '!C:H,3,FALSE)</f>
        <v>kg</v>
      </c>
      <c r="E59" s="1208">
        <v>0.3</v>
      </c>
      <c r="F59" s="1212">
        <v>0.05</v>
      </c>
      <c r="G59" s="1210">
        <f>VLOOKUP(APU_2[[#This Row],[ITEM]],'4.2-Insumos '!C:H,6,FALSE)</f>
        <v>37811</v>
      </c>
      <c r="H59" s="1211">
        <f t="shared" ref="H59" si="5">+E59*(1+F59)*G59</f>
        <v>11910.465</v>
      </c>
      <c r="J59" s="1170"/>
      <c r="K59" s="1176"/>
      <c r="L59" s="1176"/>
      <c r="M59" s="1176"/>
      <c r="N59" s="1176"/>
      <c r="O59" s="1176"/>
    </row>
    <row r="60" spans="1:15" s="1175" customFormat="1" ht="14.25">
      <c r="A60" s="1177"/>
      <c r="B60" s="1200" t="s">
        <v>330</v>
      </c>
      <c r="C60" s="1206"/>
      <c r="D60" s="1201"/>
      <c r="E60" s="1202"/>
      <c r="F60" s="1201"/>
      <c r="G60" s="1203"/>
      <c r="H60" s="1204">
        <f>SUM(H61)</f>
        <v>0</v>
      </c>
      <c r="J60" s="1170"/>
      <c r="K60" s="1176"/>
      <c r="L60" s="1176"/>
      <c r="M60" s="1176"/>
      <c r="N60" s="1176"/>
      <c r="O60" s="1176"/>
    </row>
    <row r="61" spans="1:15" s="1175" customFormat="1" ht="14.25">
      <c r="A61" s="1177"/>
      <c r="B61" s="1205"/>
      <c r="C61" s="1206"/>
      <c r="D61" s="1207"/>
      <c r="E61" s="1208"/>
      <c r="F61" s="1212"/>
      <c r="G61" s="1210"/>
      <c r="H61" s="1211"/>
      <c r="J61" s="1170"/>
      <c r="K61" s="1176"/>
      <c r="L61" s="1176"/>
      <c r="M61" s="1176"/>
      <c r="N61" s="1176"/>
      <c r="O61" s="1176"/>
    </row>
    <row r="62" spans="1:15" s="1175" customFormat="1" ht="14.25">
      <c r="A62" s="1177"/>
      <c r="B62" s="1200" t="s">
        <v>333</v>
      </c>
      <c r="C62" s="1206"/>
      <c r="D62" s="1201"/>
      <c r="E62" s="1202"/>
      <c r="F62" s="1201"/>
      <c r="G62" s="1203"/>
      <c r="H62" s="1204">
        <f>SUM(H63:H64)</f>
        <v>8805.9285714285706</v>
      </c>
      <c r="J62" s="1170">
        <f>780*E63</f>
        <v>27.857142857142854</v>
      </c>
      <c r="K62" s="1176">
        <f>J62/3</f>
        <v>9.2857142857142847</v>
      </c>
      <c r="L62" s="1176">
        <f>K62*5</f>
        <v>46.428571428571423</v>
      </c>
      <c r="M62" s="1176"/>
      <c r="N62" s="1176"/>
      <c r="O62" s="1176"/>
    </row>
    <row r="63" spans="1:15" s="1175" customFormat="1" ht="14.25">
      <c r="A63" s="1177"/>
      <c r="B63" s="1205" t="s">
        <v>364</v>
      </c>
      <c r="C63" s="1206" t="str">
        <f>VLOOKUP(APU_2[[#This Row],[ITEM]],'4.2-Insumos '!C:H,2,FALSE)</f>
        <v>Oficial</v>
      </c>
      <c r="D63" s="1207" t="str">
        <f>VLOOKUP(APU_2[[#This Row],[ITEM]],'4.2-Insumos '!C:H,3,FALSE)</f>
        <v>día</v>
      </c>
      <c r="E63" s="1208">
        <f>1/28</f>
        <v>3.5714285714285712E-2</v>
      </c>
      <c r="F63" s="1212"/>
      <c r="G63" s="1210">
        <f>VLOOKUP(APU_2[[#This Row],[ITEM]],'4.2-Insumos '!C:H,6,FALSE)</f>
        <v>160726</v>
      </c>
      <c r="H63" s="1211">
        <f t="shared" ref="H63:H64" si="6">+E63*(1+F63)*G63</f>
        <v>5740.2142857142853</v>
      </c>
      <c r="J63" s="1170"/>
      <c r="K63" s="1176"/>
      <c r="L63" s="1176"/>
      <c r="M63" s="1176"/>
      <c r="N63" s="1176"/>
      <c r="O63" s="1176"/>
    </row>
    <row r="64" spans="1:15" s="1175" customFormat="1" ht="14.25">
      <c r="A64" s="1177"/>
      <c r="B64" s="1205" t="s">
        <v>334</v>
      </c>
      <c r="C64" s="1206" t="str">
        <f>VLOOKUP(APU_2[[#This Row],[ITEM]],'4.2-Insumos '!C:H,2,FALSE)</f>
        <v>Ayudante raso</v>
      </c>
      <c r="D64" s="1207" t="str">
        <f>VLOOKUP(APU_2[[#This Row],[ITEM]],'4.2-Insumos '!C:H,3,FALSE)</f>
        <v>día</v>
      </c>
      <c r="E64" s="1208">
        <f>1/28</f>
        <v>3.5714285714285712E-2</v>
      </c>
      <c r="F64" s="1212"/>
      <c r="G64" s="1210">
        <f>VLOOKUP(APU_2[[#This Row],[ITEM]],'4.2-Insumos '!C:H,6,FALSE)</f>
        <v>85840</v>
      </c>
      <c r="H64" s="1211">
        <f t="shared" si="6"/>
        <v>3065.7142857142853</v>
      </c>
      <c r="J64" s="1170"/>
      <c r="K64" s="1176"/>
      <c r="L64" s="1176"/>
      <c r="M64" s="1176"/>
      <c r="N64" s="1176"/>
      <c r="O64" s="1176"/>
    </row>
    <row r="65" spans="1:15" s="1175" customFormat="1" ht="14.25">
      <c r="A65" s="1177"/>
      <c r="B65" s="1205"/>
      <c r="C65" s="1206"/>
      <c r="D65" s="1207"/>
      <c r="E65" s="1208"/>
      <c r="F65" s="1212"/>
      <c r="G65" s="1210"/>
      <c r="H65" s="1211"/>
      <c r="J65" s="1170"/>
      <c r="K65" s="1176"/>
      <c r="L65" s="1176"/>
      <c r="M65" s="1176"/>
      <c r="N65" s="1176"/>
      <c r="O65" s="1176"/>
    </row>
    <row r="66" spans="1:15" s="1175" customFormat="1" ht="14.25">
      <c r="A66" s="1177"/>
      <c r="B66" s="1205"/>
      <c r="C66" s="1206"/>
      <c r="D66" s="1207"/>
      <c r="E66" s="1208"/>
      <c r="F66" s="1212"/>
      <c r="G66" s="1210"/>
      <c r="H66" s="1211"/>
      <c r="J66" s="1170"/>
      <c r="K66" s="1176"/>
      <c r="L66" s="1176"/>
      <c r="M66" s="1176"/>
      <c r="N66" s="1176"/>
      <c r="O66" s="1176"/>
    </row>
    <row r="67" spans="1:15" s="1175" customFormat="1" ht="14.25">
      <c r="A67" s="1177"/>
      <c r="B67" s="1205"/>
      <c r="C67" s="1206"/>
      <c r="D67" s="1207"/>
      <c r="E67" s="1208"/>
      <c r="F67" s="1212"/>
      <c r="G67" s="1210"/>
      <c r="H67" s="1211"/>
      <c r="J67" s="1170"/>
      <c r="K67" s="1176"/>
      <c r="L67" s="1176"/>
      <c r="M67" s="1176"/>
      <c r="N67" s="1176"/>
      <c r="O67" s="1176"/>
    </row>
    <row r="68" spans="1:15" s="1175" customFormat="1" ht="14.25">
      <c r="A68" s="1177"/>
      <c r="B68" s="1205"/>
      <c r="C68" s="1206"/>
      <c r="D68" s="1207"/>
      <c r="E68" s="1208"/>
      <c r="F68" s="1212"/>
      <c r="G68" s="1210"/>
      <c r="H68" s="1211"/>
      <c r="J68" s="1170"/>
      <c r="K68" s="1176"/>
      <c r="L68" s="1176"/>
      <c r="M68" s="1176"/>
      <c r="N68" s="1176"/>
      <c r="O68" s="1176"/>
    </row>
    <row r="69" spans="1:15" s="1175" customFormat="1" ht="14.25">
      <c r="A69" s="1177"/>
      <c r="B69" s="1205"/>
      <c r="C69" s="1206"/>
      <c r="D69" s="1207"/>
      <c r="E69" s="1208"/>
      <c r="F69" s="1212"/>
      <c r="G69" s="1210"/>
      <c r="H69" s="1211"/>
      <c r="J69" s="1170"/>
      <c r="K69" s="1176"/>
      <c r="L69" s="1176"/>
      <c r="M69" s="1176"/>
      <c r="N69" s="1176"/>
      <c r="O69" s="1176"/>
    </row>
    <row r="70" spans="1:15" s="1175" customFormat="1" ht="14.25">
      <c r="A70" s="1177"/>
      <c r="B70" s="1205"/>
      <c r="C70" s="1206"/>
      <c r="D70" s="1207"/>
      <c r="E70" s="1208"/>
      <c r="F70" s="1212"/>
      <c r="G70" s="1210"/>
      <c r="H70" s="1211"/>
      <c r="J70" s="1170"/>
      <c r="K70" s="1176"/>
      <c r="L70" s="1176"/>
      <c r="M70" s="1176"/>
      <c r="N70" s="1176"/>
      <c r="O70" s="1176"/>
    </row>
    <row r="71" spans="1:15" s="1175" customFormat="1" ht="14.25">
      <c r="A71" s="1177"/>
      <c r="B71" s="1205"/>
      <c r="C71" s="1206"/>
      <c r="D71" s="1207"/>
      <c r="E71" s="1208"/>
      <c r="F71" s="1212"/>
      <c r="G71" s="1210"/>
      <c r="H71" s="1211"/>
      <c r="J71" s="1170"/>
      <c r="K71" s="1176"/>
      <c r="L71" s="1176"/>
      <c r="M71" s="1176"/>
      <c r="N71" s="1176"/>
      <c r="O71" s="1176"/>
    </row>
    <row r="72" spans="1:15" s="1175" customFormat="1" ht="14.25">
      <c r="A72" s="1177"/>
      <c r="B72" s="1205"/>
      <c r="C72" s="1206"/>
      <c r="D72" s="1207"/>
      <c r="E72" s="1208"/>
      <c r="F72" s="1212"/>
      <c r="G72" s="1210"/>
      <c r="H72" s="1211"/>
      <c r="J72" s="1170"/>
      <c r="K72" s="1176"/>
      <c r="L72" s="1176"/>
      <c r="M72" s="1176"/>
      <c r="N72" s="1176"/>
      <c r="O72" s="1176"/>
    </row>
    <row r="73" spans="1:15" s="1175" customFormat="1" ht="14.25">
      <c r="A73" s="1177"/>
      <c r="B73" s="1205"/>
      <c r="C73" s="1206"/>
      <c r="D73" s="1207"/>
      <c r="E73" s="1208"/>
      <c r="F73" s="1212"/>
      <c r="G73" s="1210"/>
      <c r="H73" s="1211"/>
      <c r="J73" s="1170"/>
      <c r="K73" s="1176"/>
      <c r="L73" s="1176"/>
      <c r="M73" s="1176"/>
      <c r="N73" s="1176"/>
      <c r="O73" s="1176"/>
    </row>
    <row r="74" spans="1:15" s="1175" customFormat="1" ht="14.25">
      <c r="A74" s="1177"/>
      <c r="B74" s="1205"/>
      <c r="C74" s="1206"/>
      <c r="D74" s="1207"/>
      <c r="E74" s="1208"/>
      <c r="F74" s="1212"/>
      <c r="G74" s="1210"/>
      <c r="H74" s="1211"/>
      <c r="J74" s="1170"/>
      <c r="K74" s="1176"/>
      <c r="L74" s="1176"/>
      <c r="M74" s="1176"/>
      <c r="N74" s="1176"/>
      <c r="O74" s="1176"/>
    </row>
    <row r="75" spans="1:15" s="1175" customFormat="1" ht="14.25">
      <c r="A75" s="1177"/>
      <c r="B75" s="1205"/>
      <c r="C75" s="1206"/>
      <c r="D75" s="1207"/>
      <c r="E75" s="1208"/>
      <c r="F75" s="1212"/>
      <c r="G75" s="1210"/>
      <c r="H75" s="1211"/>
      <c r="J75" s="1170"/>
      <c r="K75" s="1176"/>
      <c r="L75" s="1176"/>
      <c r="M75" s="1176"/>
      <c r="N75" s="1176"/>
      <c r="O75" s="1176"/>
    </row>
    <row r="76" spans="1:15" s="1175" customFormat="1" ht="14.25">
      <c r="A76" s="1177"/>
      <c r="B76" s="1205"/>
      <c r="C76" s="1206"/>
      <c r="D76" s="1207"/>
      <c r="E76" s="1208"/>
      <c r="F76" s="1212"/>
      <c r="G76" s="1210"/>
      <c r="H76" s="1211"/>
      <c r="J76" s="1170"/>
      <c r="K76" s="1176"/>
      <c r="L76" s="1176"/>
      <c r="M76" s="1176"/>
      <c r="N76" s="1176"/>
      <c r="O76" s="1176"/>
    </row>
    <row r="77" spans="1:15" s="1175" customFormat="1" ht="14.25">
      <c r="A77" s="1177"/>
      <c r="B77" s="1205"/>
      <c r="C77" s="1206"/>
      <c r="D77" s="1207"/>
      <c r="E77" s="1208"/>
      <c r="F77" s="1212"/>
      <c r="G77" s="1210"/>
      <c r="H77" s="1211"/>
      <c r="J77" s="1170"/>
      <c r="K77" s="1176"/>
      <c r="L77" s="1176"/>
      <c r="M77" s="1176"/>
      <c r="N77" s="1176"/>
      <c r="O77" s="1176"/>
    </row>
    <row r="78" spans="1:15" s="1175" customFormat="1" ht="14.25">
      <c r="A78" s="1177"/>
      <c r="B78" s="1205"/>
      <c r="C78" s="1206"/>
      <c r="D78" s="1207"/>
      <c r="E78" s="1208"/>
      <c r="F78" s="1212"/>
      <c r="G78" s="1210"/>
      <c r="H78" s="1211"/>
      <c r="J78" s="1170"/>
      <c r="K78" s="1176"/>
      <c r="L78" s="1176"/>
      <c r="M78" s="1176"/>
      <c r="N78" s="1176"/>
      <c r="O78" s="1176"/>
    </row>
    <row r="79" spans="1:15" s="1175" customFormat="1" ht="14.25">
      <c r="A79" s="1177"/>
      <c r="B79" s="1205"/>
      <c r="C79" s="1206"/>
      <c r="D79" s="1207"/>
      <c r="E79" s="1208"/>
      <c r="F79" s="1212"/>
      <c r="G79" s="1210"/>
      <c r="H79" s="1211"/>
      <c r="J79" s="1170"/>
      <c r="K79" s="1176"/>
      <c r="L79" s="1176"/>
      <c r="M79" s="1176"/>
      <c r="N79" s="1176"/>
      <c r="O79" s="1176"/>
    </row>
    <row r="80" spans="1:15" s="1175" customFormat="1" ht="14.25">
      <c r="A80" s="1177"/>
      <c r="B80" s="1205"/>
      <c r="C80" s="1206"/>
      <c r="D80" s="1207"/>
      <c r="E80" s="1208"/>
      <c r="F80" s="1212"/>
      <c r="G80" s="1210"/>
      <c r="H80" s="1211"/>
      <c r="J80" s="1170"/>
      <c r="K80" s="1176"/>
      <c r="L80" s="1176"/>
      <c r="M80" s="1176"/>
      <c r="N80" s="1176"/>
      <c r="O80" s="1176"/>
    </row>
    <row r="81" spans="1:15" s="1175" customFormat="1" ht="14.25">
      <c r="A81" s="1177"/>
      <c r="B81" s="1205"/>
      <c r="C81" s="1206"/>
      <c r="D81" s="1207"/>
      <c r="E81" s="1208"/>
      <c r="F81" s="1212"/>
      <c r="G81" s="1210"/>
      <c r="H81" s="1211"/>
      <c r="J81" s="1170"/>
      <c r="K81" s="1176"/>
      <c r="L81" s="1176"/>
      <c r="M81" s="1176"/>
      <c r="N81" s="1176"/>
      <c r="O81" s="1176"/>
    </row>
    <row r="82" spans="1:15" s="1175" customFormat="1" ht="14.25">
      <c r="A82" s="1177"/>
      <c r="B82" s="1205"/>
      <c r="C82" s="1206"/>
      <c r="D82" s="1207"/>
      <c r="E82" s="1208"/>
      <c r="F82" s="1212"/>
      <c r="G82" s="1210"/>
      <c r="H82" s="1211"/>
      <c r="J82" s="1170"/>
      <c r="K82" s="1176"/>
      <c r="L82" s="1176"/>
      <c r="M82" s="1176"/>
      <c r="N82" s="1176"/>
      <c r="O82" s="1176"/>
    </row>
    <row r="83" spans="1:15" s="1175" customFormat="1" ht="14.25">
      <c r="A83" s="1177"/>
      <c r="B83" s="1205"/>
      <c r="C83" s="1206"/>
      <c r="D83" s="1207"/>
      <c r="E83" s="1208"/>
      <c r="F83" s="1212"/>
      <c r="G83" s="1210"/>
      <c r="H83" s="1211"/>
      <c r="J83" s="1170"/>
      <c r="K83" s="1176"/>
      <c r="L83" s="1176"/>
      <c r="M83" s="1176"/>
      <c r="N83" s="1176"/>
      <c r="O83" s="1176"/>
    </row>
    <row r="84" spans="1:15" s="1175" customFormat="1" ht="14.25">
      <c r="A84" s="1177"/>
      <c r="B84" s="1205"/>
      <c r="C84" s="1206"/>
      <c r="D84" s="1207"/>
      <c r="E84" s="1208"/>
      <c r="F84" s="1212"/>
      <c r="G84" s="1210"/>
      <c r="H84" s="1211"/>
      <c r="J84" s="1170"/>
      <c r="K84" s="1176"/>
      <c r="L84" s="1176"/>
      <c r="M84" s="1176"/>
      <c r="N84" s="1176"/>
      <c r="O84" s="1176"/>
    </row>
    <row r="85" spans="1:15" s="1175" customFormat="1" ht="14.25">
      <c r="A85" s="1177"/>
      <c r="B85" s="1205"/>
      <c r="C85" s="1206"/>
      <c r="D85" s="1207"/>
      <c r="E85" s="1208"/>
      <c r="F85" s="1212"/>
      <c r="G85" s="1210"/>
      <c r="H85" s="1211"/>
      <c r="J85" s="1170"/>
      <c r="K85" s="1176"/>
      <c r="L85" s="1176"/>
      <c r="M85" s="1176"/>
      <c r="N85" s="1176"/>
      <c r="O85" s="1176"/>
    </row>
    <row r="86" spans="1:15" s="1175" customFormat="1" ht="14.25">
      <c r="A86" s="1177"/>
      <c r="B86" s="1205"/>
      <c r="C86" s="1206"/>
      <c r="D86" s="1207"/>
      <c r="E86" s="1208"/>
      <c r="F86" s="1212"/>
      <c r="G86" s="1210"/>
      <c r="H86" s="1211"/>
      <c r="J86" s="1170"/>
      <c r="K86" s="1176"/>
      <c r="L86" s="1176"/>
      <c r="M86" s="1176"/>
      <c r="N86" s="1176"/>
      <c r="O86" s="1176"/>
    </row>
    <row r="87" spans="1:15" s="1175" customFormat="1" ht="14.25">
      <c r="A87" s="1177"/>
      <c r="B87" s="1205"/>
      <c r="C87" s="1206"/>
      <c r="D87" s="1207"/>
      <c r="E87" s="1208"/>
      <c r="F87" s="1212"/>
      <c r="G87" s="1210"/>
      <c r="H87" s="1211"/>
      <c r="J87" s="1170"/>
      <c r="K87" s="1176"/>
      <c r="L87" s="1176"/>
      <c r="M87" s="1176"/>
      <c r="N87" s="1176"/>
      <c r="O87" s="1176"/>
    </row>
    <row r="88" spans="1:15" s="1175" customFormat="1" ht="14.25">
      <c r="A88" s="1177"/>
      <c r="B88" s="1205"/>
      <c r="C88" s="1206"/>
      <c r="D88" s="1207"/>
      <c r="E88" s="1208"/>
      <c r="F88" s="1212"/>
      <c r="G88" s="1210"/>
      <c r="H88" s="1211"/>
      <c r="J88" s="1170"/>
      <c r="K88" s="1176"/>
      <c r="L88" s="1176"/>
      <c r="M88" s="1176"/>
      <c r="N88" s="1176"/>
      <c r="O88" s="1176"/>
    </row>
    <row r="89" spans="1:15" s="1175" customFormat="1" ht="14.25">
      <c r="A89" s="1177"/>
      <c r="B89" s="1205"/>
      <c r="C89" s="1206"/>
      <c r="D89" s="1207"/>
      <c r="E89" s="1208"/>
      <c r="F89" s="1212"/>
      <c r="G89" s="1210"/>
      <c r="H89" s="1211"/>
      <c r="J89" s="1170"/>
      <c r="K89" s="1176"/>
      <c r="L89" s="1176"/>
      <c r="M89" s="1176"/>
      <c r="N89" s="1176"/>
      <c r="O89" s="1176"/>
    </row>
    <row r="90" spans="1:15" s="1175" customFormat="1" ht="14.25">
      <c r="A90" s="1177"/>
      <c r="B90" s="1205"/>
      <c r="C90" s="1206"/>
      <c r="D90" s="1207"/>
      <c r="E90" s="1208"/>
      <c r="F90" s="1212"/>
      <c r="G90" s="1210"/>
      <c r="H90" s="1211"/>
      <c r="J90" s="1170"/>
      <c r="K90" s="1176"/>
      <c r="L90" s="1176"/>
      <c r="M90" s="1176"/>
      <c r="N90" s="1176"/>
      <c r="O90" s="1176"/>
    </row>
    <row r="91" spans="1:15" s="1175" customFormat="1" ht="14.25">
      <c r="A91" s="1177"/>
      <c r="B91" s="1205"/>
      <c r="C91" s="1206"/>
      <c r="D91" s="1207"/>
      <c r="E91" s="1208"/>
      <c r="F91" s="1212"/>
      <c r="G91" s="1210"/>
      <c r="H91" s="1211"/>
      <c r="J91" s="1170"/>
      <c r="K91" s="1176"/>
      <c r="L91" s="1176"/>
      <c r="M91" s="1176"/>
      <c r="N91" s="1176"/>
      <c r="O91" s="1176"/>
    </row>
    <row r="92" spans="1:15" s="1175" customFormat="1" ht="14.25">
      <c r="A92" s="1177"/>
      <c r="B92" s="1205"/>
      <c r="C92" s="1206"/>
      <c r="D92" s="1207"/>
      <c r="E92" s="1208"/>
      <c r="F92" s="1212"/>
      <c r="G92" s="1210"/>
      <c r="H92" s="1211"/>
      <c r="J92" s="1170"/>
      <c r="K92" s="1176"/>
      <c r="L92" s="1176"/>
      <c r="M92" s="1176"/>
      <c r="N92" s="1176"/>
      <c r="O92" s="1176"/>
    </row>
    <row r="93" spans="1:15" s="1175" customFormat="1" ht="14.25">
      <c r="A93" s="1177"/>
      <c r="B93" s="1205"/>
      <c r="C93" s="1206"/>
      <c r="D93" s="1207"/>
      <c r="E93" s="1208"/>
      <c r="F93" s="1212"/>
      <c r="G93" s="1210"/>
      <c r="H93" s="1211"/>
      <c r="J93" s="1170"/>
      <c r="K93" s="1176"/>
      <c r="L93" s="1176"/>
      <c r="M93" s="1176"/>
      <c r="N93" s="1176"/>
      <c r="O93" s="1176"/>
    </row>
    <row r="94" spans="1:15" s="1175" customFormat="1" ht="14.25">
      <c r="A94" s="1177"/>
      <c r="B94" s="1205"/>
      <c r="C94" s="1206"/>
      <c r="D94" s="1207"/>
      <c r="E94" s="1208"/>
      <c r="F94" s="1212"/>
      <c r="G94" s="1210"/>
      <c r="H94" s="1211"/>
      <c r="J94" s="1170"/>
      <c r="K94" s="1176"/>
      <c r="L94" s="1176"/>
      <c r="M94" s="1176"/>
      <c r="N94" s="1176"/>
      <c r="O94" s="1176"/>
    </row>
    <row r="95" spans="1:15" s="1175" customFormat="1" ht="14.25">
      <c r="A95" s="1177"/>
      <c r="B95" s="1205"/>
      <c r="C95" s="1206"/>
      <c r="D95" s="1207"/>
      <c r="E95" s="1208"/>
      <c r="F95" s="1212"/>
      <c r="G95" s="1210"/>
      <c r="H95" s="1211"/>
      <c r="J95" s="1170"/>
      <c r="K95" s="1176"/>
      <c r="L95" s="1176"/>
      <c r="M95" s="1176"/>
      <c r="N95" s="1176"/>
      <c r="O95" s="1176"/>
    </row>
    <row r="96" spans="1:15" s="1175" customFormat="1" ht="14.25">
      <c r="A96" s="1177"/>
      <c r="B96" s="1205"/>
      <c r="C96" s="1206"/>
      <c r="D96" s="1207"/>
      <c r="E96" s="1208"/>
      <c r="F96" s="1212"/>
      <c r="G96" s="1210"/>
      <c r="H96" s="1211"/>
      <c r="J96" s="1170"/>
      <c r="K96" s="1176"/>
      <c r="L96" s="1176"/>
      <c r="M96" s="1176"/>
      <c r="N96" s="1176"/>
      <c r="O96" s="1176"/>
    </row>
    <row r="97" spans="1:15" s="1175" customFormat="1" ht="14.25">
      <c r="A97" s="1177"/>
      <c r="B97" s="1205"/>
      <c r="C97" s="1206"/>
      <c r="D97" s="1207"/>
      <c r="E97" s="1208"/>
      <c r="F97" s="1212"/>
      <c r="G97" s="1210"/>
      <c r="H97" s="1211"/>
      <c r="J97" s="1170"/>
      <c r="K97" s="1176"/>
      <c r="L97" s="1176"/>
      <c r="M97" s="1176"/>
      <c r="N97" s="1176"/>
      <c r="O97" s="1176"/>
    </row>
    <row r="98" spans="1:15" s="1175" customFormat="1" ht="14.25">
      <c r="A98" s="1177"/>
      <c r="B98" s="1205"/>
      <c r="C98" s="1206"/>
      <c r="D98" s="1207"/>
      <c r="E98" s="1208"/>
      <c r="F98" s="1212"/>
      <c r="G98" s="1210"/>
      <c r="H98" s="1211"/>
      <c r="J98" s="1170"/>
      <c r="K98" s="1176"/>
      <c r="L98" s="1176"/>
      <c r="M98" s="1176"/>
      <c r="N98" s="1176"/>
      <c r="O98" s="1176"/>
    </row>
    <row r="99" spans="1:15" s="1175" customFormat="1" ht="14.25">
      <c r="A99" s="1177"/>
      <c r="B99" s="1205"/>
      <c r="C99" s="1206"/>
      <c r="D99" s="1207"/>
      <c r="E99" s="1208"/>
      <c r="F99" s="1212"/>
      <c r="G99" s="1210"/>
      <c r="H99" s="1211"/>
      <c r="J99" s="1170"/>
      <c r="K99" s="1176"/>
      <c r="L99" s="1176"/>
      <c r="M99" s="1176"/>
      <c r="N99" s="1176"/>
      <c r="O99" s="1176"/>
    </row>
    <row r="100" spans="1:15" s="1175" customFormat="1" ht="14.25">
      <c r="A100" s="1177"/>
      <c r="B100" s="1205"/>
      <c r="C100" s="1206"/>
      <c r="D100" s="1207"/>
      <c r="E100" s="1208"/>
      <c r="F100" s="1212"/>
      <c r="G100" s="1210"/>
      <c r="H100" s="1211"/>
      <c r="J100" s="1170"/>
      <c r="K100" s="1176"/>
      <c r="L100" s="1176"/>
      <c r="M100" s="1176"/>
      <c r="N100" s="1176"/>
      <c r="O100" s="1176"/>
    </row>
    <row r="101" spans="1:15" s="1175" customFormat="1" ht="14.25">
      <c r="A101" s="1177"/>
      <c r="B101" s="1205"/>
      <c r="C101" s="1206"/>
      <c r="D101" s="1207"/>
      <c r="E101" s="1208"/>
      <c r="F101" s="1212"/>
      <c r="G101" s="1210"/>
      <c r="H101" s="1211"/>
      <c r="J101" s="1170"/>
      <c r="K101" s="1176"/>
      <c r="L101" s="1176"/>
      <c r="M101" s="1176"/>
      <c r="N101" s="1176"/>
      <c r="O101" s="1176"/>
    </row>
  </sheetData>
  <mergeCells count="2">
    <mergeCell ref="B2:H2"/>
    <mergeCell ref="B3:H3"/>
  </mergeCells>
  <phoneticPr fontId="13" type="noConversion"/>
  <hyperlinks>
    <hyperlink ref="A1" location="MENU!E10" display="MENU!E10" xr:uid="{33705A5E-38B8-42DD-A823-681E5EC063D9}"/>
  </hyperlinks>
  <printOptions horizontalCentered="1"/>
  <pageMargins left="0.39370078740157483" right="0.39370078740157483" top="0.59055118110236227" bottom="0.59055118110236227" header="0.31496062992125984" footer="0.31496062992125984"/>
  <pageSetup scale="75" fitToHeight="14" orientation="portrait" r:id="rId1"/>
  <headerFooter>
    <oddFooter>&amp;LVIVALAB-SGR&amp;C&amp;"+,Normal"&amp;9ANÁLISIS DE PRECIOS UNITARIOS&amp;R&amp;"+,Normal"&amp;9&amp;P de &amp;N</oddFooter>
  </headerFooter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2" tint="-0.499984740745262"/>
    <pageSetUpPr fitToPage="1"/>
  </sheetPr>
  <dimension ref="A3:T949"/>
  <sheetViews>
    <sheetView zoomScale="55" zoomScaleNormal="55" workbookViewId="0"/>
  </sheetViews>
  <sheetFormatPr baseColWidth="10" defaultColWidth="11.25" defaultRowHeight="16.5"/>
  <cols>
    <col min="1" max="2" width="4.75" customWidth="1"/>
    <col min="3" max="3" width="13.75" style="3" customWidth="1"/>
    <col min="4" max="4" width="51.25" style="39" customWidth="1"/>
    <col min="5" max="5" width="7.25" style="3" customWidth="1"/>
    <col min="6" max="6" width="14.875" style="42" customWidth="1"/>
    <col min="7" max="7" width="14.75" style="40" customWidth="1"/>
    <col min="8" max="8" width="17.75" style="42" customWidth="1"/>
    <col min="9" max="9" width="14.75" style="28" hidden="1" customWidth="1"/>
    <col min="10" max="10" width="16.25" style="27" customWidth="1"/>
    <col min="11" max="11" width="14.75" style="707" customWidth="1"/>
    <col min="12" max="12" width="11.75" style="27" customWidth="1"/>
    <col min="13" max="13" width="11.25" style="27"/>
    <col min="14" max="14" width="13.75" style="27" bestFit="1" customWidth="1"/>
    <col min="15" max="16384" width="11.25" style="27"/>
  </cols>
  <sheetData>
    <row r="3" spans="3:17" ht="62.25" customHeight="1" thickBot="1">
      <c r="C3" s="158">
        <f>+'2-Presupuesto'!B4:D4</f>
        <v>0</v>
      </c>
      <c r="D3" s="159"/>
      <c r="E3" s="1501"/>
      <c r="F3" s="1502"/>
      <c r="G3" s="1502"/>
      <c r="H3" s="1503"/>
      <c r="I3" s="53"/>
    </row>
    <row r="4" spans="3:17" ht="18" customHeight="1" thickBot="1">
      <c r="C4" s="160"/>
      <c r="D4" s="163" t="s">
        <v>370</v>
      </c>
      <c r="E4" s="161"/>
      <c r="F4" s="161"/>
      <c r="G4" s="161"/>
      <c r="H4" s="162"/>
      <c r="I4" s="52"/>
    </row>
    <row r="5" spans="3:17" s="28" customFormat="1" ht="30.75" thickBot="1">
      <c r="C5" s="43" t="s">
        <v>371</v>
      </c>
      <c r="D5" s="44" t="s">
        <v>372</v>
      </c>
      <c r="E5" s="45" t="s">
        <v>319</v>
      </c>
      <c r="F5" s="46" t="s">
        <v>373</v>
      </c>
      <c r="G5" s="47" t="s">
        <v>374</v>
      </c>
      <c r="H5" s="46" t="s">
        <v>375</v>
      </c>
      <c r="I5" s="48"/>
      <c r="J5" s="28">
        <v>2024</v>
      </c>
      <c r="K5" s="706"/>
    </row>
    <row r="6" spans="3:17" ht="22.15" customHeight="1">
      <c r="C6" s="110" t="s">
        <v>376</v>
      </c>
      <c r="D6" s="111" t="s">
        <v>377</v>
      </c>
      <c r="E6" s="112"/>
      <c r="F6" s="113"/>
      <c r="G6" s="114"/>
      <c r="H6" s="113"/>
      <c r="I6" s="49"/>
    </row>
    <row r="7" spans="3:17" ht="22.15" customHeight="1">
      <c r="C7" s="61" t="s">
        <v>378</v>
      </c>
      <c r="D7" s="75" t="s">
        <v>379</v>
      </c>
      <c r="E7" s="69" t="s">
        <v>380</v>
      </c>
      <c r="F7" s="80">
        <v>5920</v>
      </c>
      <c r="G7" s="65">
        <v>0</v>
      </c>
      <c r="H7" s="66">
        <f>ROUND((+F7*(1+G7)),0)*(1+$J$1)</f>
        <v>5920</v>
      </c>
      <c r="I7" s="49"/>
      <c r="J7" s="1071"/>
      <c r="L7" s="708"/>
    </row>
    <row r="8" spans="3:17" ht="22.15" customHeight="1">
      <c r="C8" s="55" t="s">
        <v>381</v>
      </c>
      <c r="D8" s="56" t="s">
        <v>382</v>
      </c>
      <c r="E8" s="77" t="s">
        <v>383</v>
      </c>
      <c r="F8" s="78">
        <v>10167</v>
      </c>
      <c r="G8" s="65">
        <v>0</v>
      </c>
      <c r="H8" s="60">
        <f t="shared" ref="H8:H51" si="0">ROUND((+F8*(1+G8)),0)*(1+$J$1)</f>
        <v>10167</v>
      </c>
      <c r="I8" s="49"/>
      <c r="J8" s="1071"/>
      <c r="L8" s="708"/>
    </row>
    <row r="9" spans="3:17">
      <c r="C9" s="61" t="s">
        <v>384</v>
      </c>
      <c r="D9" s="62" t="s">
        <v>385</v>
      </c>
      <c r="E9" s="63" t="s">
        <v>386</v>
      </c>
      <c r="F9" s="1080">
        <v>152023</v>
      </c>
      <c r="G9" s="65">
        <v>0</v>
      </c>
      <c r="H9" s="66">
        <f t="shared" si="0"/>
        <v>152023</v>
      </c>
      <c r="I9" s="49"/>
      <c r="J9" s="1071"/>
      <c r="L9" s="708"/>
    </row>
    <row r="10" spans="3:17">
      <c r="C10" s="55" t="s">
        <v>387</v>
      </c>
      <c r="D10" s="70" t="s">
        <v>388</v>
      </c>
      <c r="E10" s="57" t="s">
        <v>380</v>
      </c>
      <c r="F10" s="58">
        <v>3924</v>
      </c>
      <c r="G10" s="65">
        <v>0</v>
      </c>
      <c r="H10" s="60">
        <f t="shared" si="0"/>
        <v>3924</v>
      </c>
      <c r="I10" s="49"/>
      <c r="L10" s="708"/>
    </row>
    <row r="11" spans="3:17" ht="22.15" customHeight="1">
      <c r="C11" s="61" t="s">
        <v>389</v>
      </c>
      <c r="D11" s="62" t="s">
        <v>390</v>
      </c>
      <c r="E11" s="63" t="s">
        <v>386</v>
      </c>
      <c r="F11" s="1096">
        <v>6440</v>
      </c>
      <c r="G11" s="65">
        <v>0</v>
      </c>
      <c r="H11" s="66">
        <f t="shared" si="0"/>
        <v>6440</v>
      </c>
      <c r="I11" s="49"/>
      <c r="J11" s="1071"/>
      <c r="L11" s="708"/>
    </row>
    <row r="12" spans="3:17" ht="22.15" customHeight="1">
      <c r="C12" s="55" t="s">
        <v>391</v>
      </c>
      <c r="D12" s="56" t="s">
        <v>392</v>
      </c>
      <c r="E12" s="57" t="s">
        <v>386</v>
      </c>
      <c r="F12" s="58">
        <v>1690</v>
      </c>
      <c r="G12" s="65">
        <v>0</v>
      </c>
      <c r="H12" s="60">
        <f t="shared" si="0"/>
        <v>1690</v>
      </c>
      <c r="I12" s="49"/>
      <c r="J12" s="1071"/>
      <c r="L12" s="708"/>
    </row>
    <row r="13" spans="3:17" ht="22.15" customHeight="1">
      <c r="C13" s="61" t="s">
        <v>393</v>
      </c>
      <c r="D13" s="62" t="s">
        <v>394</v>
      </c>
      <c r="E13" s="69" t="s">
        <v>383</v>
      </c>
      <c r="F13" s="76">
        <v>16000</v>
      </c>
      <c r="G13" s="65">
        <v>0</v>
      </c>
      <c r="H13" s="66">
        <f t="shared" si="0"/>
        <v>16000</v>
      </c>
      <c r="I13" s="49"/>
      <c r="J13" s="1071"/>
      <c r="L13" s="708"/>
    </row>
    <row r="14" spans="3:17" ht="22.15" customHeight="1">
      <c r="C14" s="55" t="s">
        <v>395</v>
      </c>
      <c r="D14" s="56" t="s">
        <v>396</v>
      </c>
      <c r="E14" s="57" t="s">
        <v>66</v>
      </c>
      <c r="F14" s="88">
        <v>29500</v>
      </c>
      <c r="G14" s="65">
        <v>0</v>
      </c>
      <c r="H14" s="60">
        <f t="shared" si="0"/>
        <v>29500</v>
      </c>
      <c r="I14" s="49"/>
      <c r="J14" s="1071"/>
      <c r="L14" s="708"/>
    </row>
    <row r="15" spans="3:17" ht="22.15" customHeight="1">
      <c r="C15" s="61" t="s">
        <v>397</v>
      </c>
      <c r="D15" s="62" t="s">
        <v>398</v>
      </c>
      <c r="E15" s="63" t="s">
        <v>66</v>
      </c>
      <c r="F15" s="1148">
        <v>59407</v>
      </c>
      <c r="G15" s="65">
        <v>0</v>
      </c>
      <c r="H15" s="66">
        <f t="shared" si="0"/>
        <v>59407</v>
      </c>
      <c r="I15" s="49"/>
      <c r="J15" s="1071"/>
      <c r="L15" s="708"/>
      <c r="M15" s="115"/>
      <c r="O15" s="116"/>
      <c r="Q15" s="1077"/>
    </row>
    <row r="16" spans="3:17" ht="22.15" customHeight="1">
      <c r="C16" s="55" t="s">
        <v>399</v>
      </c>
      <c r="D16" s="56" t="s">
        <v>400</v>
      </c>
      <c r="E16" s="57" t="s">
        <v>66</v>
      </c>
      <c r="F16" s="115">
        <v>18900</v>
      </c>
      <c r="G16" s="65">
        <v>0</v>
      </c>
      <c r="H16" s="60">
        <f t="shared" si="0"/>
        <v>18900</v>
      </c>
      <c r="I16" s="51"/>
      <c r="J16" s="1071"/>
      <c r="L16" s="708"/>
    </row>
    <row r="17" spans="3:12" ht="22.15" customHeight="1">
      <c r="C17" s="61" t="s">
        <v>401</v>
      </c>
      <c r="D17" s="62" t="s">
        <v>402</v>
      </c>
      <c r="E17" s="63" t="s">
        <v>403</v>
      </c>
      <c r="F17" s="64">
        <v>158410</v>
      </c>
      <c r="G17" s="65">
        <v>0</v>
      </c>
      <c r="H17" s="66">
        <f t="shared" si="0"/>
        <v>158410</v>
      </c>
      <c r="I17" s="49"/>
      <c r="J17" s="1071"/>
      <c r="L17" s="708"/>
    </row>
    <row r="18" spans="3:12" ht="22.15" customHeight="1">
      <c r="C18" s="55" t="s">
        <v>404</v>
      </c>
      <c r="D18" s="56" t="s">
        <v>405</v>
      </c>
      <c r="E18" s="57" t="s">
        <v>403</v>
      </c>
      <c r="F18" s="58">
        <v>18900</v>
      </c>
      <c r="G18" s="65">
        <v>0</v>
      </c>
      <c r="H18" s="60">
        <f t="shared" si="0"/>
        <v>18900</v>
      </c>
      <c r="I18" s="49"/>
      <c r="J18" s="1071"/>
      <c r="L18" s="708"/>
    </row>
    <row r="19" spans="3:12" ht="22.15" customHeight="1">
      <c r="C19" s="61" t="s">
        <v>406</v>
      </c>
      <c r="D19" s="62" t="s">
        <v>407</v>
      </c>
      <c r="E19" s="63" t="s">
        <v>386</v>
      </c>
      <c r="F19" s="64">
        <v>39971</v>
      </c>
      <c r="G19" s="65">
        <v>0</v>
      </c>
      <c r="H19" s="66">
        <f t="shared" si="0"/>
        <v>39971</v>
      </c>
      <c r="I19" s="49"/>
      <c r="J19" s="1071"/>
      <c r="L19" s="708"/>
    </row>
    <row r="20" spans="3:12" ht="22.15" customHeight="1">
      <c r="C20" s="55" t="s">
        <v>408</v>
      </c>
      <c r="D20" s="56" t="s">
        <v>409</v>
      </c>
      <c r="E20" s="57" t="s">
        <v>386</v>
      </c>
      <c r="F20" s="1105">
        <v>1723</v>
      </c>
      <c r="G20" s="65">
        <v>0</v>
      </c>
      <c r="H20" s="60">
        <f t="shared" si="0"/>
        <v>1723</v>
      </c>
      <c r="I20" s="50"/>
      <c r="J20" s="1071"/>
      <c r="L20" s="708"/>
    </row>
    <row r="21" spans="3:12" ht="22.15" customHeight="1">
      <c r="C21" s="55" t="s">
        <v>410</v>
      </c>
      <c r="D21" s="56" t="s">
        <v>411</v>
      </c>
      <c r="E21" s="57" t="s">
        <v>386</v>
      </c>
      <c r="F21" s="58">
        <v>1848</v>
      </c>
      <c r="G21" s="65">
        <v>0</v>
      </c>
      <c r="H21" s="60">
        <f>ROUND((+F21*(1+G21)),0)*(1+$J$1)</f>
        <v>1848</v>
      </c>
      <c r="I21" s="50"/>
      <c r="J21" s="1071"/>
      <c r="L21" s="708"/>
    </row>
    <row r="22" spans="3:12" ht="22.15" customHeight="1">
      <c r="C22" s="55" t="s">
        <v>412</v>
      </c>
      <c r="D22" s="56" t="s">
        <v>413</v>
      </c>
      <c r="E22" s="57" t="s">
        <v>386</v>
      </c>
      <c r="F22" s="58">
        <v>1948</v>
      </c>
      <c r="G22" s="65">
        <v>0</v>
      </c>
      <c r="H22" s="60">
        <f>ROUND((+F22*(1+G22)),0)*(1+$J$1)</f>
        <v>1948</v>
      </c>
      <c r="I22" s="50"/>
      <c r="J22" s="1071"/>
      <c r="L22" s="708"/>
    </row>
    <row r="23" spans="3:12" ht="22.15" customHeight="1">
      <c r="C23" s="55" t="s">
        <v>414</v>
      </c>
      <c r="D23" s="56" t="s">
        <v>415</v>
      </c>
      <c r="E23" s="57" t="s">
        <v>386</v>
      </c>
      <c r="F23" s="58">
        <v>78000</v>
      </c>
      <c r="G23" s="65">
        <v>0</v>
      </c>
      <c r="H23" s="60">
        <f>ROUND((+F23*(1+G23)),0)*(1+$J$1)</f>
        <v>78000</v>
      </c>
      <c r="I23" s="50"/>
      <c r="J23" s="1071"/>
      <c r="L23" s="708"/>
    </row>
    <row r="24" spans="3:12" ht="22.15" customHeight="1">
      <c r="C24" s="55" t="s">
        <v>416</v>
      </c>
      <c r="D24" s="56" t="s">
        <v>417</v>
      </c>
      <c r="E24" s="57" t="s">
        <v>386</v>
      </c>
      <c r="F24" s="58">
        <v>6078</v>
      </c>
      <c r="G24" s="65">
        <v>0</v>
      </c>
      <c r="H24" s="60">
        <f t="shared" ref="H24:H30" si="1">ROUND((+F24*(1+G24)),0)*(1+$J$1)</f>
        <v>6078</v>
      </c>
      <c r="I24" s="50"/>
      <c r="J24" s="1071"/>
      <c r="L24" s="708"/>
    </row>
    <row r="25" spans="3:12" ht="22.15" customHeight="1">
      <c r="C25" s="55" t="s">
        <v>418</v>
      </c>
      <c r="D25" s="56" t="s">
        <v>419</v>
      </c>
      <c r="E25" s="57" t="s">
        <v>386</v>
      </c>
      <c r="F25" s="58">
        <v>96850</v>
      </c>
      <c r="G25" s="65">
        <v>0</v>
      </c>
      <c r="H25" s="60">
        <f t="shared" si="1"/>
        <v>96850</v>
      </c>
      <c r="I25" s="50"/>
      <c r="J25" s="1071"/>
      <c r="L25" s="708"/>
    </row>
    <row r="26" spans="3:12" ht="22.15" customHeight="1">
      <c r="C26" s="55" t="s">
        <v>420</v>
      </c>
      <c r="D26" s="56" t="s">
        <v>421</v>
      </c>
      <c r="E26" s="57" t="s">
        <v>386</v>
      </c>
      <c r="F26" s="58">
        <v>1246</v>
      </c>
      <c r="G26" s="65">
        <v>0</v>
      </c>
      <c r="H26" s="60">
        <f t="shared" si="1"/>
        <v>1246</v>
      </c>
      <c r="I26" s="50"/>
      <c r="J26" s="1071"/>
      <c r="L26" s="708"/>
    </row>
    <row r="27" spans="3:12" ht="22.15" customHeight="1">
      <c r="C27" s="55" t="s">
        <v>361</v>
      </c>
      <c r="D27" s="56" t="s">
        <v>422</v>
      </c>
      <c r="E27" s="57" t="s">
        <v>386</v>
      </c>
      <c r="F27" s="1078">
        <v>1556</v>
      </c>
      <c r="G27" s="65">
        <v>0</v>
      </c>
      <c r="H27" s="60">
        <f t="shared" si="1"/>
        <v>1556</v>
      </c>
      <c r="I27" s="50"/>
      <c r="J27" s="1071"/>
      <c r="L27" s="708"/>
    </row>
    <row r="28" spans="3:12" ht="22.15" customHeight="1">
      <c r="C28" s="55" t="s">
        <v>423</v>
      </c>
      <c r="D28" s="56" t="s">
        <v>424</v>
      </c>
      <c r="E28" s="57" t="s">
        <v>386</v>
      </c>
      <c r="F28" s="58">
        <v>6078</v>
      </c>
      <c r="G28" s="65">
        <v>0</v>
      </c>
      <c r="H28" s="60">
        <f t="shared" si="1"/>
        <v>6078</v>
      </c>
      <c r="I28" s="50"/>
      <c r="J28" s="1071"/>
      <c r="L28" s="708"/>
    </row>
    <row r="29" spans="3:12" ht="22.15" customHeight="1">
      <c r="C29" s="55" t="s">
        <v>425</v>
      </c>
      <c r="D29" s="56" t="s">
        <v>426</v>
      </c>
      <c r="E29" s="57" t="s">
        <v>66</v>
      </c>
      <c r="F29" s="58">
        <v>60</v>
      </c>
      <c r="G29" s="65">
        <v>0</v>
      </c>
      <c r="H29" s="60">
        <f t="shared" si="1"/>
        <v>60</v>
      </c>
      <c r="I29" s="50"/>
      <c r="J29" s="1071"/>
      <c r="L29" s="708"/>
    </row>
    <row r="30" spans="3:12" ht="22.15" customHeight="1">
      <c r="C30" s="55" t="s">
        <v>427</v>
      </c>
      <c r="D30" s="56" t="s">
        <v>428</v>
      </c>
      <c r="E30" s="57" t="s">
        <v>355</v>
      </c>
      <c r="F30" s="58">
        <v>14500</v>
      </c>
      <c r="G30" s="65">
        <v>0</v>
      </c>
      <c r="H30" s="60">
        <f t="shared" si="1"/>
        <v>14500</v>
      </c>
      <c r="I30" s="50"/>
      <c r="J30" s="1071"/>
      <c r="L30" s="708"/>
    </row>
    <row r="31" spans="3:12" ht="22.15" customHeight="1">
      <c r="C31" s="61" t="s">
        <v>429</v>
      </c>
      <c r="D31" s="62" t="s">
        <v>430</v>
      </c>
      <c r="E31" s="63" t="s">
        <v>383</v>
      </c>
      <c r="F31" s="64">
        <v>96940</v>
      </c>
      <c r="G31" s="65">
        <v>0</v>
      </c>
      <c r="H31" s="66">
        <f t="shared" si="0"/>
        <v>96940</v>
      </c>
      <c r="I31" s="49"/>
      <c r="J31" s="1071"/>
      <c r="L31" s="708"/>
    </row>
    <row r="32" spans="3:12" ht="27" customHeight="1">
      <c r="C32" s="55" t="s">
        <v>357</v>
      </c>
      <c r="D32" s="67" t="s">
        <v>431</v>
      </c>
      <c r="E32" s="57" t="s">
        <v>383</v>
      </c>
      <c r="F32" s="1135">
        <v>118900</v>
      </c>
      <c r="G32" s="65">
        <v>0</v>
      </c>
      <c r="H32" s="60">
        <f t="shared" si="0"/>
        <v>118900</v>
      </c>
      <c r="I32" s="49"/>
      <c r="J32" s="1071"/>
      <c r="L32" s="708"/>
    </row>
    <row r="33" spans="3:17" ht="22.15" customHeight="1">
      <c r="C33" s="55" t="s">
        <v>432</v>
      </c>
      <c r="D33" s="56" t="s">
        <v>433</v>
      </c>
      <c r="E33" s="57" t="s">
        <v>383</v>
      </c>
      <c r="F33" s="1078">
        <v>94900</v>
      </c>
      <c r="G33" s="65">
        <v>0</v>
      </c>
      <c r="H33" s="60">
        <f t="shared" si="0"/>
        <v>94900</v>
      </c>
      <c r="I33" s="49"/>
      <c r="J33" s="1071"/>
      <c r="L33" s="708"/>
    </row>
    <row r="34" spans="3:17" ht="22.15" customHeight="1">
      <c r="C34" s="55" t="s">
        <v>434</v>
      </c>
      <c r="D34" s="56" t="s">
        <v>435</v>
      </c>
      <c r="E34" s="57" t="s">
        <v>383</v>
      </c>
      <c r="F34" s="1105">
        <v>112000</v>
      </c>
      <c r="G34" s="65">
        <v>0</v>
      </c>
      <c r="H34" s="60">
        <f t="shared" si="0"/>
        <v>112000</v>
      </c>
      <c r="I34" s="49"/>
      <c r="J34" s="1071"/>
      <c r="L34" s="708"/>
    </row>
    <row r="35" spans="3:17" ht="22.15" customHeight="1">
      <c r="C35" s="3" t="s">
        <v>436</v>
      </c>
      <c r="D35" s="62" t="s">
        <v>437</v>
      </c>
      <c r="E35" s="63" t="s">
        <v>383</v>
      </c>
      <c r="F35" s="1096">
        <v>98900</v>
      </c>
      <c r="G35" s="65">
        <v>0</v>
      </c>
      <c r="H35" s="66">
        <f t="shared" si="0"/>
        <v>98900</v>
      </c>
      <c r="I35" s="49"/>
      <c r="J35" s="1071"/>
      <c r="L35" s="708"/>
    </row>
    <row r="36" spans="3:17" ht="22.15" customHeight="1">
      <c r="C36" s="55" t="s">
        <v>438</v>
      </c>
      <c r="D36" s="70" t="s">
        <v>439</v>
      </c>
      <c r="E36" s="57" t="s">
        <v>383</v>
      </c>
      <c r="F36" s="1078">
        <v>69900</v>
      </c>
      <c r="G36" s="65">
        <v>0</v>
      </c>
      <c r="H36" s="60">
        <f t="shared" si="0"/>
        <v>69900</v>
      </c>
      <c r="I36" s="49"/>
      <c r="J36" s="1071"/>
      <c r="L36" s="708"/>
    </row>
    <row r="37" spans="3:17" ht="22.15" customHeight="1">
      <c r="C37" s="55" t="s">
        <v>440</v>
      </c>
      <c r="D37" s="70" t="s">
        <v>441</v>
      </c>
      <c r="E37" s="57" t="s">
        <v>383</v>
      </c>
      <c r="F37" s="58">
        <v>288000</v>
      </c>
      <c r="G37" s="65">
        <v>0</v>
      </c>
      <c r="H37" s="60">
        <f>ROUND((+F37*(1+G37)),0)*(1+$J$1)</f>
        <v>288000</v>
      </c>
      <c r="I37" s="49"/>
      <c r="J37" s="1071"/>
      <c r="L37" s="708"/>
    </row>
    <row r="38" spans="3:17" ht="22.15" customHeight="1">
      <c r="C38" s="55" t="s">
        <v>360</v>
      </c>
      <c r="D38" s="70" t="s">
        <v>442</v>
      </c>
      <c r="E38" s="57" t="s">
        <v>383</v>
      </c>
      <c r="F38" s="1105">
        <v>110768</v>
      </c>
      <c r="G38" s="65">
        <v>0</v>
      </c>
      <c r="H38" s="60">
        <f>ROUND((+F38*(1+G38)),0)*(1+$J$1)</f>
        <v>110768</v>
      </c>
      <c r="I38" s="49"/>
      <c r="J38" s="1071"/>
      <c r="L38" s="708"/>
    </row>
    <row r="39" spans="3:17" ht="22.15" customHeight="1">
      <c r="C39" s="61" t="s">
        <v>443</v>
      </c>
      <c r="D39" s="62" t="s">
        <v>444</v>
      </c>
      <c r="E39" s="63" t="s">
        <v>386</v>
      </c>
      <c r="F39" s="1076">
        <v>17946</v>
      </c>
      <c r="G39" s="65">
        <v>0</v>
      </c>
      <c r="H39" s="66">
        <f t="shared" si="0"/>
        <v>17946</v>
      </c>
      <c r="I39" s="49"/>
      <c r="J39" s="1071"/>
      <c r="L39" s="708"/>
    </row>
    <row r="40" spans="3:17" ht="25.5">
      <c r="C40" s="55" t="s">
        <v>445</v>
      </c>
      <c r="D40" s="67" t="s">
        <v>446</v>
      </c>
      <c r="E40" s="57" t="s">
        <v>66</v>
      </c>
      <c r="F40" s="1105">
        <v>56900</v>
      </c>
      <c r="G40" s="65">
        <v>0</v>
      </c>
      <c r="H40" s="60">
        <f t="shared" si="0"/>
        <v>56900</v>
      </c>
      <c r="I40" s="49"/>
      <c r="J40" s="1071"/>
      <c r="L40" s="708"/>
    </row>
    <row r="41" spans="3:17" ht="25.5">
      <c r="C41" s="61" t="s">
        <v>447</v>
      </c>
      <c r="D41" s="62" t="s">
        <v>448</v>
      </c>
      <c r="E41" s="69" t="s">
        <v>386</v>
      </c>
      <c r="F41" s="1096">
        <v>20806</v>
      </c>
      <c r="G41" s="65">
        <v>0</v>
      </c>
      <c r="H41" s="66">
        <f t="shared" si="0"/>
        <v>20806</v>
      </c>
      <c r="I41" s="49"/>
      <c r="J41" s="1071"/>
      <c r="L41" s="708"/>
    </row>
    <row r="42" spans="3:17" ht="51" customHeight="1">
      <c r="C42" s="61" t="s">
        <v>449</v>
      </c>
      <c r="D42" s="62" t="s">
        <v>450</v>
      </c>
      <c r="E42" s="69" t="s">
        <v>386</v>
      </c>
      <c r="F42" s="64">
        <v>25424</v>
      </c>
      <c r="G42" s="65">
        <v>0</v>
      </c>
      <c r="H42" s="66">
        <f>ROUND((+F42*(1+G42)),0)*(1+$J$1)</f>
        <v>25424</v>
      </c>
      <c r="I42" s="701"/>
      <c r="J42" s="1073"/>
      <c r="L42" s="708"/>
      <c r="M42" s="698"/>
      <c r="N42" s="698"/>
    </row>
    <row r="43" spans="3:17">
      <c r="C43" s="61" t="s">
        <v>451</v>
      </c>
      <c r="D43" s="62" t="s">
        <v>452</v>
      </c>
      <c r="E43" s="69" t="s">
        <v>386</v>
      </c>
      <c r="F43" s="1076">
        <v>20298</v>
      </c>
      <c r="G43" s="65">
        <v>0</v>
      </c>
      <c r="H43" s="66">
        <v>20298</v>
      </c>
      <c r="I43" s="701"/>
      <c r="J43" s="1073"/>
      <c r="L43" s="708"/>
      <c r="M43" s="698"/>
      <c r="N43" s="698"/>
    </row>
    <row r="44" spans="3:17" ht="22.15" customHeight="1">
      <c r="C44" s="55" t="s">
        <v>453</v>
      </c>
      <c r="D44" s="56" t="s">
        <v>454</v>
      </c>
      <c r="E44" s="57" t="s">
        <v>66</v>
      </c>
      <c r="F44" s="58">
        <v>12306</v>
      </c>
      <c r="G44" s="65">
        <v>0</v>
      </c>
      <c r="H44" s="60">
        <f t="shared" si="0"/>
        <v>12306</v>
      </c>
      <c r="I44" s="49"/>
      <c r="J44" s="1071"/>
      <c r="L44" s="708"/>
    </row>
    <row r="45" spans="3:17" ht="22.15" customHeight="1">
      <c r="C45" s="61" t="s">
        <v>455</v>
      </c>
      <c r="D45" s="62" t="s">
        <v>456</v>
      </c>
      <c r="E45" s="57" t="s">
        <v>66</v>
      </c>
      <c r="F45" s="64">
        <v>20641</v>
      </c>
      <c r="G45" s="65">
        <v>0</v>
      </c>
      <c r="H45" s="66">
        <f t="shared" si="0"/>
        <v>20641</v>
      </c>
      <c r="I45" s="49"/>
      <c r="J45" s="1071"/>
      <c r="L45" s="708"/>
    </row>
    <row r="46" spans="3:17" ht="22.15" customHeight="1">
      <c r="C46" s="55" t="s">
        <v>457</v>
      </c>
      <c r="D46" s="56" t="s">
        <v>458</v>
      </c>
      <c r="E46" s="57" t="s">
        <v>66</v>
      </c>
      <c r="F46" s="58">
        <v>33392</v>
      </c>
      <c r="G46" s="65">
        <v>0</v>
      </c>
      <c r="H46" s="60">
        <f t="shared" si="0"/>
        <v>33392</v>
      </c>
      <c r="I46" s="49"/>
      <c r="J46" s="1071"/>
      <c r="L46" s="708"/>
    </row>
    <row r="47" spans="3:17" ht="22.15" customHeight="1">
      <c r="C47" s="61" t="s">
        <v>459</v>
      </c>
      <c r="D47" s="62" t="s">
        <v>460</v>
      </c>
      <c r="E47" s="57" t="s">
        <v>66</v>
      </c>
      <c r="F47" s="1148">
        <v>112799</v>
      </c>
      <c r="G47" s="65">
        <v>0</v>
      </c>
      <c r="H47" s="66">
        <f t="shared" si="0"/>
        <v>112799</v>
      </c>
      <c r="I47" s="49"/>
      <c r="J47" s="1071"/>
      <c r="L47" s="708"/>
      <c r="M47" s="115"/>
      <c r="O47" s="116"/>
      <c r="Q47" s="1077"/>
    </row>
    <row r="48" spans="3:17" ht="22.15" customHeight="1">
      <c r="C48" s="55" t="s">
        <v>461</v>
      </c>
      <c r="D48" s="56" t="s">
        <v>462</v>
      </c>
      <c r="E48" s="57" t="s">
        <v>463</v>
      </c>
      <c r="F48" s="58">
        <v>1690</v>
      </c>
      <c r="G48" s="65">
        <v>0</v>
      </c>
      <c r="H48" s="60">
        <f t="shared" si="0"/>
        <v>1690</v>
      </c>
      <c r="I48" s="49"/>
      <c r="J48" s="1071"/>
      <c r="L48" s="708"/>
    </row>
    <row r="49" spans="3:12" ht="69" customHeight="1">
      <c r="C49" s="61" t="s">
        <v>464</v>
      </c>
      <c r="D49" s="68" t="s">
        <v>465</v>
      </c>
      <c r="E49" s="63" t="s">
        <v>355</v>
      </c>
      <c r="F49" s="64">
        <v>92282</v>
      </c>
      <c r="G49" s="65">
        <v>0</v>
      </c>
      <c r="H49" s="66">
        <f t="shared" si="0"/>
        <v>92282</v>
      </c>
      <c r="I49" s="49"/>
      <c r="J49" s="1071"/>
      <c r="L49" s="708"/>
    </row>
    <row r="50" spans="3:12" ht="22.15" customHeight="1">
      <c r="C50" s="55" t="s">
        <v>466</v>
      </c>
      <c r="D50" s="67" t="s">
        <v>467</v>
      </c>
      <c r="E50" s="57" t="s">
        <v>355</v>
      </c>
      <c r="F50" s="58">
        <v>21227</v>
      </c>
      <c r="G50" s="65">
        <v>0</v>
      </c>
      <c r="H50" s="60">
        <f t="shared" si="0"/>
        <v>21227</v>
      </c>
      <c r="I50" s="49"/>
      <c r="J50" s="1071"/>
      <c r="L50" s="708"/>
    </row>
    <row r="51" spans="3:12" ht="28.9" customHeight="1">
      <c r="C51" s="61" t="s">
        <v>468</v>
      </c>
      <c r="D51" s="68" t="s">
        <v>469</v>
      </c>
      <c r="E51" s="63" t="s">
        <v>355</v>
      </c>
      <c r="F51" s="64">
        <v>34460</v>
      </c>
      <c r="G51" s="65">
        <v>0</v>
      </c>
      <c r="H51" s="66">
        <f t="shared" si="0"/>
        <v>34460</v>
      </c>
      <c r="I51" s="49"/>
      <c r="J51" s="1071"/>
      <c r="L51" s="708"/>
    </row>
    <row r="52" spans="3:12" ht="22.15" customHeight="1">
      <c r="C52" s="71" t="s">
        <v>470</v>
      </c>
      <c r="D52" s="72" t="s">
        <v>471</v>
      </c>
      <c r="E52" s="73"/>
      <c r="F52" s="74"/>
      <c r="G52" s="65">
        <v>0</v>
      </c>
      <c r="H52" s="74"/>
      <c r="I52" s="49"/>
      <c r="L52" s="708"/>
    </row>
    <row r="53" spans="3:12" ht="22.15" customHeight="1">
      <c r="C53" s="61" t="s">
        <v>321</v>
      </c>
      <c r="D53" s="75" t="s">
        <v>472</v>
      </c>
      <c r="E53" s="69" t="s">
        <v>145</v>
      </c>
      <c r="F53" s="76">
        <f>+VLOOKUP(C53,APU_AUX,7,FALSE)</f>
        <v>461573</v>
      </c>
      <c r="G53" s="65">
        <v>0</v>
      </c>
      <c r="H53" s="66">
        <f t="shared" ref="H53:H67" si="2">ROUND((+F53*(1+G53)),0)</f>
        <v>461573</v>
      </c>
      <c r="I53" s="49"/>
      <c r="J53" s="1071"/>
      <c r="L53" s="708"/>
    </row>
    <row r="54" spans="3:12" ht="22.15" customHeight="1">
      <c r="C54" s="55" t="s">
        <v>336</v>
      </c>
      <c r="D54" s="70" t="s">
        <v>473</v>
      </c>
      <c r="E54" s="77" t="s">
        <v>145</v>
      </c>
      <c r="F54" s="78">
        <f>+VLOOKUP(C54,APU_AUX,7,FALSE)</f>
        <v>493727</v>
      </c>
      <c r="G54" s="65">
        <v>0</v>
      </c>
      <c r="H54" s="60">
        <f t="shared" si="2"/>
        <v>493727</v>
      </c>
      <c r="I54" s="49"/>
      <c r="J54" s="1071"/>
      <c r="L54" s="708"/>
    </row>
    <row r="55" spans="3:12" ht="22.15" customHeight="1">
      <c r="C55" s="61" t="s">
        <v>337</v>
      </c>
      <c r="D55" s="75" t="s">
        <v>474</v>
      </c>
      <c r="E55" s="69" t="s">
        <v>145</v>
      </c>
      <c r="F55" s="76">
        <f>+VLOOKUP(C55,APU_AUX,7,FALSE)</f>
        <v>516914</v>
      </c>
      <c r="G55" s="65">
        <v>0</v>
      </c>
      <c r="H55" s="66">
        <f t="shared" si="2"/>
        <v>516914</v>
      </c>
      <c r="I55" s="49"/>
      <c r="J55" s="1071"/>
      <c r="L55" s="708"/>
    </row>
    <row r="56" spans="3:12" ht="22.15" customHeight="1">
      <c r="C56" s="55" t="s">
        <v>338</v>
      </c>
      <c r="D56" s="70" t="s">
        <v>475</v>
      </c>
      <c r="E56" s="77" t="s">
        <v>145</v>
      </c>
      <c r="F56" s="76">
        <f>+VLOOKUP(C56,'4.1-APU Aux'!B:H,7,FALSE)</f>
        <v>537682</v>
      </c>
      <c r="G56" s="65">
        <v>0</v>
      </c>
      <c r="H56" s="60">
        <f t="shared" si="2"/>
        <v>537682</v>
      </c>
      <c r="I56" s="49"/>
      <c r="J56" s="1071"/>
      <c r="L56" s="708"/>
    </row>
    <row r="57" spans="3:12" ht="22.15" customHeight="1">
      <c r="C57" s="61" t="s">
        <v>339</v>
      </c>
      <c r="D57" s="75" t="s">
        <v>476</v>
      </c>
      <c r="E57" s="69" t="s">
        <v>145</v>
      </c>
      <c r="F57" s="76">
        <f>+VLOOKUP(C57,'4.1-APU Aux'!B:H,7,FALSE)</f>
        <v>538207</v>
      </c>
      <c r="G57" s="65">
        <v>0</v>
      </c>
      <c r="H57" s="66">
        <f t="shared" si="2"/>
        <v>538207</v>
      </c>
      <c r="I57" s="49"/>
      <c r="J57" s="1071"/>
      <c r="L57" s="708"/>
    </row>
    <row r="58" spans="3:12" ht="22.15" customHeight="1">
      <c r="C58" s="55" t="s">
        <v>340</v>
      </c>
      <c r="D58" s="56" t="s">
        <v>477</v>
      </c>
      <c r="E58" s="77" t="s">
        <v>145</v>
      </c>
      <c r="F58" s="76">
        <f>+VLOOKUP(C58,'4.1-APU Aux'!B:H,7,FALSE)</f>
        <v>577234</v>
      </c>
      <c r="G58" s="65">
        <v>0</v>
      </c>
      <c r="H58" s="60">
        <f t="shared" si="2"/>
        <v>577234</v>
      </c>
      <c r="I58" s="49"/>
      <c r="J58" s="1071"/>
      <c r="L58" s="708"/>
    </row>
    <row r="59" spans="3:12" ht="22.15" customHeight="1">
      <c r="C59" s="61" t="s">
        <v>341</v>
      </c>
      <c r="D59" s="62" t="s">
        <v>478</v>
      </c>
      <c r="E59" s="69" t="s">
        <v>145</v>
      </c>
      <c r="F59" s="76">
        <f>+VLOOKUP(C59,'4.1-APU Aux'!B:H,7,FALSE)</f>
        <v>603186</v>
      </c>
      <c r="G59" s="65">
        <v>0</v>
      </c>
      <c r="H59" s="66">
        <f t="shared" si="2"/>
        <v>603186</v>
      </c>
      <c r="I59" s="49"/>
      <c r="J59" s="1071"/>
      <c r="L59" s="708"/>
    </row>
    <row r="60" spans="3:12" ht="22.15" customHeight="1">
      <c r="C60" s="61" t="s">
        <v>342</v>
      </c>
      <c r="D60" s="62" t="s">
        <v>479</v>
      </c>
      <c r="E60" s="69" t="s">
        <v>125</v>
      </c>
      <c r="F60" s="76">
        <f>+VLOOKUP(C60,'4.1-APU Aux'!B:H,7,FALSE)</f>
        <v>614197</v>
      </c>
      <c r="G60" s="65">
        <v>0</v>
      </c>
      <c r="H60" s="66">
        <f>ROUND((+F60*(1+G60)),0)</f>
        <v>614197</v>
      </c>
      <c r="I60" s="49"/>
      <c r="J60" s="1071"/>
      <c r="L60" s="708"/>
    </row>
    <row r="61" spans="3:12" ht="22.15" customHeight="1">
      <c r="C61" s="55" t="s">
        <v>480</v>
      </c>
      <c r="D61" s="70" t="s">
        <v>481</v>
      </c>
      <c r="E61" s="57" t="s">
        <v>66</v>
      </c>
      <c r="F61" s="76"/>
      <c r="G61" s="65">
        <v>0</v>
      </c>
      <c r="H61" s="60">
        <f t="shared" si="2"/>
        <v>0</v>
      </c>
      <c r="I61" s="49"/>
      <c r="L61" s="708"/>
    </row>
    <row r="62" spans="3:12" ht="22.15" customHeight="1">
      <c r="C62" s="61" t="s">
        <v>343</v>
      </c>
      <c r="D62" s="62" t="s">
        <v>482</v>
      </c>
      <c r="E62" s="69" t="s">
        <v>145</v>
      </c>
      <c r="F62" s="76">
        <f>+VLOOKUP(C62,'4.1-APU Aux'!B:H,7,FALSE)</f>
        <v>442588</v>
      </c>
      <c r="G62" s="65">
        <v>0</v>
      </c>
      <c r="H62" s="66">
        <f t="shared" si="2"/>
        <v>442588</v>
      </c>
      <c r="I62" s="49"/>
      <c r="J62" s="1071"/>
      <c r="L62" s="708"/>
    </row>
    <row r="63" spans="3:12" ht="22.15" customHeight="1">
      <c r="C63" s="55" t="s">
        <v>345</v>
      </c>
      <c r="D63" s="56" t="s">
        <v>483</v>
      </c>
      <c r="E63" s="77" t="s">
        <v>145</v>
      </c>
      <c r="F63" s="76">
        <f>+VLOOKUP(C63,'4.1-APU Aux'!B:H,7,FALSE)</f>
        <v>461148</v>
      </c>
      <c r="G63" s="65">
        <v>0</v>
      </c>
      <c r="H63" s="60">
        <f t="shared" si="2"/>
        <v>461148</v>
      </c>
      <c r="I63" s="49"/>
      <c r="J63" s="1071"/>
      <c r="L63" s="708"/>
    </row>
    <row r="64" spans="3:12" ht="22.15" customHeight="1">
      <c r="C64" s="55" t="s">
        <v>347</v>
      </c>
      <c r="D64" s="56" t="s">
        <v>484</v>
      </c>
      <c r="E64" s="77" t="s">
        <v>145</v>
      </c>
      <c r="F64" s="76">
        <f>+VLOOKUP(C64,'4.1-APU Aux'!B:H,7,FALSE)</f>
        <v>387923</v>
      </c>
      <c r="G64" s="65">
        <v>0</v>
      </c>
      <c r="H64" s="60">
        <f t="shared" si="2"/>
        <v>387923</v>
      </c>
      <c r="I64" s="49"/>
      <c r="J64" s="1071"/>
      <c r="L64" s="708"/>
    </row>
    <row r="65" spans="3:12" ht="22.15" customHeight="1">
      <c r="C65" s="55" t="s">
        <v>348</v>
      </c>
      <c r="D65" s="56" t="s">
        <v>485</v>
      </c>
      <c r="E65" s="77" t="s">
        <v>145</v>
      </c>
      <c r="F65" s="76">
        <f>+VLOOKUP(C65,'4.1-APU Aux'!B:H,7,FALSE)</f>
        <v>405363</v>
      </c>
      <c r="G65" s="65">
        <v>0</v>
      </c>
      <c r="H65" s="60">
        <f t="shared" si="2"/>
        <v>405363</v>
      </c>
      <c r="I65" s="49"/>
      <c r="J65" s="1071"/>
      <c r="L65" s="708"/>
    </row>
    <row r="66" spans="3:12" ht="22.15" customHeight="1">
      <c r="C66" s="168" t="s">
        <v>486</v>
      </c>
      <c r="D66" s="67" t="s">
        <v>487</v>
      </c>
      <c r="E66" s="758" t="s">
        <v>66</v>
      </c>
      <c r="F66" s="58">
        <v>1600</v>
      </c>
      <c r="G66" s="65">
        <v>0</v>
      </c>
      <c r="H66" s="60">
        <f>ROUND((+F66*(1+G66)),0)*(1+$J$1)</f>
        <v>1600</v>
      </c>
      <c r="I66" s="49"/>
      <c r="J66" s="1071"/>
      <c r="L66" s="708"/>
    </row>
    <row r="67" spans="3:12" ht="22.15" customHeight="1">
      <c r="C67" s="71" t="s">
        <v>488</v>
      </c>
      <c r="D67" s="72" t="s">
        <v>489</v>
      </c>
      <c r="E67" s="73"/>
      <c r="F67" s="74"/>
      <c r="G67" s="65">
        <v>0</v>
      </c>
      <c r="H67" s="60">
        <f t="shared" si="2"/>
        <v>0</v>
      </c>
      <c r="I67" s="49"/>
      <c r="L67" s="708"/>
    </row>
    <row r="68" spans="3:12" ht="22.15" customHeight="1">
      <c r="C68" s="55" t="s">
        <v>490</v>
      </c>
      <c r="D68" s="70" t="s">
        <v>491</v>
      </c>
      <c r="E68" s="57" t="s">
        <v>66</v>
      </c>
      <c r="F68" s="79">
        <v>439</v>
      </c>
      <c r="G68" s="65">
        <v>0</v>
      </c>
      <c r="H68" s="60">
        <f t="shared" ref="H68:H123" si="3">ROUND((+F68*(1+G68)),0)*(1+$J$1)</f>
        <v>439</v>
      </c>
      <c r="I68" s="49"/>
      <c r="J68" s="1071"/>
      <c r="L68" s="708"/>
    </row>
    <row r="69" spans="3:12" ht="22.15" customHeight="1">
      <c r="C69" s="61" t="s">
        <v>492</v>
      </c>
      <c r="D69" s="62" t="s">
        <v>493</v>
      </c>
      <c r="E69" s="63" t="s">
        <v>66</v>
      </c>
      <c r="F69" s="80">
        <v>44900</v>
      </c>
      <c r="G69" s="65">
        <v>0</v>
      </c>
      <c r="H69" s="66">
        <f t="shared" si="3"/>
        <v>44900</v>
      </c>
      <c r="I69" s="49"/>
      <c r="J69" s="1071"/>
      <c r="L69" s="708"/>
    </row>
    <row r="70" spans="3:12" ht="22.15" customHeight="1">
      <c r="C70" s="55" t="s">
        <v>494</v>
      </c>
      <c r="D70" s="56" t="s">
        <v>495</v>
      </c>
      <c r="E70" s="57" t="s">
        <v>281</v>
      </c>
      <c r="F70" s="1129">
        <v>15271</v>
      </c>
      <c r="G70" s="65">
        <v>0</v>
      </c>
      <c r="H70" s="60">
        <f t="shared" si="3"/>
        <v>15271</v>
      </c>
      <c r="I70" s="49"/>
      <c r="J70" s="1071"/>
      <c r="L70" s="708"/>
    </row>
    <row r="71" spans="3:12" ht="22.15" customHeight="1">
      <c r="C71" s="55" t="s">
        <v>496</v>
      </c>
      <c r="D71" s="56" t="s">
        <v>497</v>
      </c>
      <c r="E71" s="57" t="s">
        <v>281</v>
      </c>
      <c r="F71" s="1129">
        <v>22800</v>
      </c>
      <c r="G71" s="65">
        <v>0</v>
      </c>
      <c r="H71" s="60">
        <f t="shared" si="3"/>
        <v>22800</v>
      </c>
      <c r="I71" s="49"/>
      <c r="J71" s="1071"/>
      <c r="L71" s="708"/>
    </row>
    <row r="72" spans="3:12" ht="22.15" customHeight="1">
      <c r="C72" s="61" t="s">
        <v>498</v>
      </c>
      <c r="D72" s="62" t="s">
        <v>499</v>
      </c>
      <c r="E72" s="63" t="s">
        <v>66</v>
      </c>
      <c r="F72" s="1098">
        <v>9535</v>
      </c>
      <c r="G72" s="65">
        <v>0</v>
      </c>
      <c r="H72" s="60">
        <f t="shared" si="3"/>
        <v>9535</v>
      </c>
      <c r="I72" s="49"/>
      <c r="J72" s="1071"/>
      <c r="L72" s="708"/>
    </row>
    <row r="73" spans="3:12" ht="22.15" customHeight="1">
      <c r="C73" s="55" t="s">
        <v>500</v>
      </c>
      <c r="D73" s="56" t="s">
        <v>501</v>
      </c>
      <c r="E73" s="57" t="s">
        <v>66</v>
      </c>
      <c r="F73" s="1129">
        <v>10200</v>
      </c>
      <c r="G73" s="65">
        <v>0</v>
      </c>
      <c r="H73" s="60">
        <f t="shared" si="3"/>
        <v>10200</v>
      </c>
      <c r="I73" s="49"/>
      <c r="J73" s="1071"/>
      <c r="L73" s="708"/>
    </row>
    <row r="74" spans="3:12" ht="22.15" customHeight="1">
      <c r="C74" s="61" t="s">
        <v>502</v>
      </c>
      <c r="D74" s="62" t="s">
        <v>503</v>
      </c>
      <c r="E74" s="63" t="s">
        <v>66</v>
      </c>
      <c r="F74" s="1098">
        <v>2506</v>
      </c>
      <c r="G74" s="65">
        <v>0</v>
      </c>
      <c r="H74" s="66">
        <f t="shared" si="3"/>
        <v>2506</v>
      </c>
      <c r="I74" s="49"/>
      <c r="J74" s="1071"/>
      <c r="L74" s="708"/>
    </row>
    <row r="75" spans="3:12" ht="22.15" customHeight="1">
      <c r="C75" s="55" t="s">
        <v>504</v>
      </c>
      <c r="D75" s="62" t="s">
        <v>505</v>
      </c>
      <c r="E75" s="57" t="s">
        <v>66</v>
      </c>
      <c r="F75" s="1129">
        <v>2100</v>
      </c>
      <c r="G75" s="65">
        <v>0</v>
      </c>
      <c r="H75" s="60">
        <f t="shared" si="3"/>
        <v>2100</v>
      </c>
      <c r="I75" s="49"/>
      <c r="J75" s="1071"/>
      <c r="L75" s="708"/>
    </row>
    <row r="76" spans="3:12" ht="22.15" customHeight="1">
      <c r="C76" s="61" t="s">
        <v>506</v>
      </c>
      <c r="D76" s="62" t="s">
        <v>507</v>
      </c>
      <c r="E76" s="63" t="s">
        <v>66</v>
      </c>
      <c r="F76" s="80">
        <v>2782</v>
      </c>
      <c r="G76" s="65">
        <v>0</v>
      </c>
      <c r="H76" s="66">
        <f t="shared" si="3"/>
        <v>2782</v>
      </c>
      <c r="I76" s="50"/>
      <c r="J76" s="1071"/>
      <c r="L76" s="708"/>
    </row>
    <row r="77" spans="3:12" ht="22.15" customHeight="1">
      <c r="C77" s="61" t="s">
        <v>508</v>
      </c>
      <c r="D77" s="62" t="s">
        <v>509</v>
      </c>
      <c r="E77" s="63" t="s">
        <v>66</v>
      </c>
      <c r="F77" s="1080">
        <v>13425</v>
      </c>
      <c r="G77" s="65">
        <v>0</v>
      </c>
      <c r="H77" s="66">
        <f>ROUND((+F77*(1+G77)),0)*(1+$J$1)</f>
        <v>13425</v>
      </c>
      <c r="I77" s="50"/>
      <c r="J77" s="1071"/>
      <c r="L77" s="708"/>
    </row>
    <row r="78" spans="3:12" ht="22.15" customHeight="1">
      <c r="C78" s="55" t="s">
        <v>510</v>
      </c>
      <c r="D78" s="56" t="s">
        <v>511</v>
      </c>
      <c r="E78" s="57" t="s">
        <v>66</v>
      </c>
      <c r="F78" s="1129">
        <v>7137</v>
      </c>
      <c r="G78" s="65">
        <v>0</v>
      </c>
      <c r="H78" s="60">
        <f t="shared" si="3"/>
        <v>7137</v>
      </c>
      <c r="I78" s="50"/>
      <c r="J78" s="1071"/>
      <c r="L78" s="708"/>
    </row>
    <row r="79" spans="3:12" ht="22.15" customHeight="1">
      <c r="C79" s="61" t="s">
        <v>512</v>
      </c>
      <c r="D79" s="62" t="s">
        <v>513</v>
      </c>
      <c r="E79" s="63" t="s">
        <v>66</v>
      </c>
      <c r="F79" s="1098">
        <v>5665</v>
      </c>
      <c r="G79" s="65">
        <v>0</v>
      </c>
      <c r="H79" s="66">
        <f t="shared" si="3"/>
        <v>5665</v>
      </c>
      <c r="I79" s="49"/>
      <c r="J79" s="1071"/>
      <c r="L79" s="708"/>
    </row>
    <row r="80" spans="3:12" ht="22.15" customHeight="1">
      <c r="C80" s="55" t="s">
        <v>514</v>
      </c>
      <c r="D80" s="56" t="s">
        <v>515</v>
      </c>
      <c r="E80" s="57" t="s">
        <v>281</v>
      </c>
      <c r="F80" s="1129">
        <v>3741</v>
      </c>
      <c r="G80" s="65">
        <v>0</v>
      </c>
      <c r="H80" s="60">
        <f t="shared" si="3"/>
        <v>3741</v>
      </c>
      <c r="I80" s="50"/>
      <c r="J80" s="1071"/>
      <c r="L80" s="708"/>
    </row>
    <row r="81" spans="3:12" ht="22.15" customHeight="1">
      <c r="C81" s="61" t="s">
        <v>516</v>
      </c>
      <c r="D81" s="62" t="s">
        <v>517</v>
      </c>
      <c r="E81" s="63" t="s">
        <v>66</v>
      </c>
      <c r="F81" s="80">
        <v>9143</v>
      </c>
      <c r="G81" s="65">
        <v>0</v>
      </c>
      <c r="H81" s="66">
        <f t="shared" si="3"/>
        <v>9143</v>
      </c>
      <c r="I81" s="50"/>
      <c r="J81" s="1071"/>
      <c r="L81" s="708"/>
    </row>
    <row r="82" spans="3:12" ht="22.15" customHeight="1">
      <c r="C82" s="55" t="s">
        <v>518</v>
      </c>
      <c r="D82" s="56" t="s">
        <v>519</v>
      </c>
      <c r="E82" s="57" t="s">
        <v>66</v>
      </c>
      <c r="F82" s="79">
        <v>6627</v>
      </c>
      <c r="G82" s="65">
        <v>0</v>
      </c>
      <c r="H82" s="60">
        <f t="shared" si="3"/>
        <v>6627</v>
      </c>
      <c r="I82" s="50"/>
      <c r="J82" s="1071"/>
      <c r="L82" s="708"/>
    </row>
    <row r="83" spans="3:12">
      <c r="C83" s="61" t="s">
        <v>520</v>
      </c>
      <c r="D83" s="62" t="s">
        <v>521</v>
      </c>
      <c r="E83" s="63" t="s">
        <v>66</v>
      </c>
      <c r="F83" s="80">
        <v>225</v>
      </c>
      <c r="G83" s="65">
        <v>0</v>
      </c>
      <c r="H83" s="66">
        <f t="shared" si="3"/>
        <v>225</v>
      </c>
      <c r="I83" s="49"/>
      <c r="J83" s="1071"/>
      <c r="L83" s="708"/>
    </row>
    <row r="84" spans="3:12" ht="22.15" customHeight="1">
      <c r="C84" s="55" t="s">
        <v>522</v>
      </c>
      <c r="D84" s="56" t="s">
        <v>523</v>
      </c>
      <c r="E84" s="57" t="s">
        <v>66</v>
      </c>
      <c r="F84" s="1129">
        <v>111000</v>
      </c>
      <c r="G84" s="65">
        <v>0</v>
      </c>
      <c r="H84" s="60">
        <f t="shared" si="3"/>
        <v>111000</v>
      </c>
      <c r="I84" s="49"/>
      <c r="J84" s="1071"/>
      <c r="L84" s="708"/>
    </row>
    <row r="85" spans="3:12" ht="22.15" customHeight="1">
      <c r="C85" s="61" t="s">
        <v>524</v>
      </c>
      <c r="D85" s="75" t="s">
        <v>525</v>
      </c>
      <c r="E85" s="63" t="s">
        <v>383</v>
      </c>
      <c r="F85" s="1080">
        <v>115900</v>
      </c>
      <c r="G85" s="65">
        <v>0</v>
      </c>
      <c r="H85" s="66">
        <f t="shared" si="3"/>
        <v>115900</v>
      </c>
      <c r="I85" s="49"/>
      <c r="J85" s="1071"/>
      <c r="L85" s="708"/>
    </row>
    <row r="86" spans="3:12" ht="22.15" customHeight="1">
      <c r="C86" s="55" t="s">
        <v>526</v>
      </c>
      <c r="D86" s="70" t="s">
        <v>527</v>
      </c>
      <c r="E86" s="57" t="s">
        <v>66</v>
      </c>
      <c r="F86" s="79">
        <v>750</v>
      </c>
      <c r="G86" s="65">
        <v>0</v>
      </c>
      <c r="H86" s="60">
        <f t="shared" si="3"/>
        <v>750</v>
      </c>
      <c r="I86" s="49"/>
      <c r="J86" s="1071"/>
      <c r="L86" s="708"/>
    </row>
    <row r="87" spans="3:12" ht="22.15" customHeight="1">
      <c r="C87" s="61" t="s">
        <v>528</v>
      </c>
      <c r="D87" s="62" t="s">
        <v>529</v>
      </c>
      <c r="E87" s="69" t="s">
        <v>281</v>
      </c>
      <c r="F87" s="1076">
        <v>25000</v>
      </c>
      <c r="G87" s="65">
        <v>0</v>
      </c>
      <c r="H87" s="66">
        <f t="shared" si="3"/>
        <v>25000</v>
      </c>
      <c r="I87" s="49"/>
      <c r="J87" s="1071"/>
      <c r="L87" s="708"/>
    </row>
    <row r="88" spans="3:12" ht="22.15" customHeight="1">
      <c r="C88" s="61" t="s">
        <v>530</v>
      </c>
      <c r="D88" s="62" t="s">
        <v>531</v>
      </c>
      <c r="E88" s="69" t="s">
        <v>281</v>
      </c>
      <c r="F88" s="64">
        <v>39000</v>
      </c>
      <c r="G88" s="65">
        <v>0</v>
      </c>
      <c r="H88" s="66">
        <f>ROUND((+F88*(1+G88)),0)*(1+$J$1)</f>
        <v>39000</v>
      </c>
      <c r="I88" s="49"/>
      <c r="J88" s="1071"/>
      <c r="L88" s="708"/>
    </row>
    <row r="89" spans="3:12" ht="22.15" customHeight="1">
      <c r="C89" s="81" t="s">
        <v>532</v>
      </c>
      <c r="D89" s="67" t="s">
        <v>533</v>
      </c>
      <c r="E89" s="82" t="s">
        <v>66</v>
      </c>
      <c r="F89" s="83">
        <v>6200</v>
      </c>
      <c r="G89" s="65">
        <v>0</v>
      </c>
      <c r="H89" s="60">
        <f>ROUND((+F89*(1+G89)),0)*(1+$J$1)</f>
        <v>6200</v>
      </c>
      <c r="I89" s="49"/>
      <c r="J89" s="1071"/>
      <c r="L89" s="708"/>
    </row>
    <row r="90" spans="3:12" ht="22.15" customHeight="1">
      <c r="C90" s="81" t="s">
        <v>534</v>
      </c>
      <c r="D90" s="67" t="s">
        <v>535</v>
      </c>
      <c r="E90" s="82" t="s">
        <v>66</v>
      </c>
      <c r="F90" s="83">
        <v>5719</v>
      </c>
      <c r="G90" s="65">
        <v>0</v>
      </c>
      <c r="H90" s="60">
        <f t="shared" si="3"/>
        <v>5719</v>
      </c>
      <c r="I90" s="49"/>
      <c r="J90" s="1071"/>
      <c r="L90" s="708"/>
    </row>
    <row r="91" spans="3:12" ht="22.15" customHeight="1">
      <c r="C91" s="61" t="s">
        <v>536</v>
      </c>
      <c r="D91" s="68" t="s">
        <v>537</v>
      </c>
      <c r="E91" s="84" t="s">
        <v>66</v>
      </c>
      <c r="F91" s="85">
        <v>3500</v>
      </c>
      <c r="G91" s="65">
        <v>0</v>
      </c>
      <c r="H91" s="66">
        <f t="shared" si="3"/>
        <v>3500</v>
      </c>
      <c r="I91" s="49"/>
      <c r="J91" s="1071"/>
      <c r="L91" s="708"/>
    </row>
    <row r="92" spans="3:12" ht="22.15" customHeight="1">
      <c r="C92" s="55" t="s">
        <v>538</v>
      </c>
      <c r="D92" s="56" t="s">
        <v>539</v>
      </c>
      <c r="E92" s="57" t="s">
        <v>281</v>
      </c>
      <c r="F92" s="79">
        <v>28833</v>
      </c>
      <c r="G92" s="65">
        <v>0</v>
      </c>
      <c r="H92" s="60">
        <f t="shared" si="3"/>
        <v>28833</v>
      </c>
      <c r="I92" s="49"/>
      <c r="J92" s="1071"/>
      <c r="L92" s="708"/>
    </row>
    <row r="93" spans="3:12" ht="22.15" customHeight="1">
      <c r="C93" s="61" t="s">
        <v>540</v>
      </c>
      <c r="D93" s="62" t="s">
        <v>541</v>
      </c>
      <c r="E93" s="63" t="s">
        <v>281</v>
      </c>
      <c r="F93" s="80">
        <v>49000</v>
      </c>
      <c r="G93" s="65">
        <v>0</v>
      </c>
      <c r="H93" s="66">
        <f t="shared" si="3"/>
        <v>49000</v>
      </c>
      <c r="I93" s="49"/>
      <c r="J93" s="1071"/>
      <c r="L93" s="708"/>
    </row>
    <row r="94" spans="3:12" ht="22.15" customHeight="1">
      <c r="C94" s="61" t="s">
        <v>542</v>
      </c>
      <c r="D94" s="62" t="s">
        <v>543</v>
      </c>
      <c r="E94" s="63" t="s">
        <v>386</v>
      </c>
      <c r="F94" s="80">
        <v>6686</v>
      </c>
      <c r="G94" s="65">
        <v>0</v>
      </c>
      <c r="H94" s="66">
        <f>ROUND((+F94*(1+G94)),0)*(1+$J$1)</f>
        <v>6686</v>
      </c>
      <c r="I94" s="49"/>
      <c r="J94" s="1071"/>
      <c r="L94" s="708"/>
    </row>
    <row r="95" spans="3:12" ht="22.15" customHeight="1">
      <c r="C95" s="55" t="s">
        <v>544</v>
      </c>
      <c r="D95" s="56" t="s">
        <v>545</v>
      </c>
      <c r="E95" s="57" t="s">
        <v>66</v>
      </c>
      <c r="F95" s="79">
        <f>72600</f>
        <v>72600</v>
      </c>
      <c r="G95" s="65">
        <v>0</v>
      </c>
      <c r="H95" s="60">
        <f t="shared" si="3"/>
        <v>72600</v>
      </c>
      <c r="I95" s="49"/>
      <c r="J95" s="1071"/>
      <c r="L95" s="708"/>
    </row>
    <row r="96" spans="3:12" ht="22.15" customHeight="1">
      <c r="C96" s="61" t="s">
        <v>546</v>
      </c>
      <c r="D96" s="62" t="s">
        <v>547</v>
      </c>
      <c r="E96" s="63" t="s">
        <v>386</v>
      </c>
      <c r="F96" s="1129">
        <v>7609</v>
      </c>
      <c r="G96" s="65">
        <v>0</v>
      </c>
      <c r="H96" s="66">
        <f t="shared" si="3"/>
        <v>7609</v>
      </c>
      <c r="I96" s="49"/>
      <c r="J96" s="1071"/>
      <c r="L96" s="708"/>
    </row>
    <row r="97" spans="3:12" ht="22.15" customHeight="1">
      <c r="C97" s="55" t="s">
        <v>548</v>
      </c>
      <c r="D97" s="56" t="s">
        <v>549</v>
      </c>
      <c r="E97" s="57" t="s">
        <v>386</v>
      </c>
      <c r="F97" s="79">
        <v>7000</v>
      </c>
      <c r="G97" s="65">
        <v>0</v>
      </c>
      <c r="H97" s="60">
        <f t="shared" si="3"/>
        <v>7000</v>
      </c>
      <c r="I97" s="49"/>
      <c r="J97" s="1071"/>
      <c r="L97" s="708"/>
    </row>
    <row r="98" spans="3:12" ht="22.15" customHeight="1">
      <c r="C98" s="61" t="s">
        <v>550</v>
      </c>
      <c r="D98" s="62" t="s">
        <v>551</v>
      </c>
      <c r="E98" s="63" t="s">
        <v>386</v>
      </c>
      <c r="F98" s="79">
        <v>7000</v>
      </c>
      <c r="G98" s="65">
        <v>0</v>
      </c>
      <c r="H98" s="66">
        <f t="shared" si="3"/>
        <v>7000</v>
      </c>
      <c r="I98" s="50"/>
      <c r="J98" s="1071"/>
      <c r="L98" s="708"/>
    </row>
    <row r="99" spans="3:12" ht="22.15" customHeight="1">
      <c r="C99" s="55" t="s">
        <v>552</v>
      </c>
      <c r="D99" s="56" t="s">
        <v>553</v>
      </c>
      <c r="E99" s="57" t="s">
        <v>386</v>
      </c>
      <c r="F99" s="79">
        <v>7000</v>
      </c>
      <c r="G99" s="65">
        <v>0</v>
      </c>
      <c r="H99" s="60">
        <f t="shared" si="3"/>
        <v>7000</v>
      </c>
      <c r="I99" s="49"/>
      <c r="J99" s="1071"/>
      <c r="L99" s="708"/>
    </row>
    <row r="100" spans="3:12" ht="22.15" customHeight="1">
      <c r="C100" s="61" t="s">
        <v>554</v>
      </c>
      <c r="D100" s="62" t="s">
        <v>555</v>
      </c>
      <c r="E100" s="63" t="s">
        <v>386</v>
      </c>
      <c r="F100" s="79">
        <v>7000</v>
      </c>
      <c r="G100" s="65">
        <v>0</v>
      </c>
      <c r="H100" s="66">
        <f t="shared" si="3"/>
        <v>7000</v>
      </c>
      <c r="I100" s="49"/>
      <c r="J100" s="1071"/>
      <c r="L100" s="708"/>
    </row>
    <row r="101" spans="3:12" ht="22.15" customHeight="1">
      <c r="C101" s="55" t="s">
        <v>556</v>
      </c>
      <c r="D101" s="56" t="s">
        <v>557</v>
      </c>
      <c r="E101" s="57" t="s">
        <v>386</v>
      </c>
      <c r="F101" s="79">
        <v>7000</v>
      </c>
      <c r="G101" s="65">
        <v>0</v>
      </c>
      <c r="H101" s="60">
        <f t="shared" si="3"/>
        <v>7000</v>
      </c>
      <c r="I101" s="49"/>
      <c r="J101" s="1071"/>
      <c r="L101" s="708"/>
    </row>
    <row r="102" spans="3:12" ht="22.15" customHeight="1">
      <c r="C102" s="86" t="s">
        <v>558</v>
      </c>
      <c r="D102" s="62" t="s">
        <v>559</v>
      </c>
      <c r="E102" s="63" t="s">
        <v>355</v>
      </c>
      <c r="F102" s="80">
        <v>207000</v>
      </c>
      <c r="G102" s="65">
        <v>0</v>
      </c>
      <c r="H102" s="66">
        <f t="shared" si="3"/>
        <v>207000</v>
      </c>
      <c r="I102" s="49"/>
      <c r="J102" s="1071"/>
      <c r="L102" s="708"/>
    </row>
    <row r="103" spans="3:12" ht="22.15" customHeight="1">
      <c r="C103" s="55" t="s">
        <v>560</v>
      </c>
      <c r="D103" s="62" t="s">
        <v>561</v>
      </c>
      <c r="E103" s="63" t="s">
        <v>386</v>
      </c>
      <c r="F103" s="80">
        <v>194000</v>
      </c>
      <c r="G103" s="65">
        <v>0</v>
      </c>
      <c r="H103" s="66">
        <f t="shared" si="3"/>
        <v>194000</v>
      </c>
      <c r="I103" s="49"/>
      <c r="J103" s="1071"/>
      <c r="L103" s="708"/>
    </row>
    <row r="104" spans="3:12" ht="22.15" customHeight="1">
      <c r="C104" s="55" t="s">
        <v>562</v>
      </c>
      <c r="D104" s="56" t="s">
        <v>563</v>
      </c>
      <c r="E104" s="57" t="s">
        <v>386</v>
      </c>
      <c r="F104" s="1129">
        <v>21613</v>
      </c>
      <c r="G104" s="65">
        <v>0</v>
      </c>
      <c r="H104" s="60">
        <f t="shared" si="3"/>
        <v>21613</v>
      </c>
      <c r="I104" s="49"/>
      <c r="J104" s="1071"/>
      <c r="L104" s="708"/>
    </row>
    <row r="105" spans="3:12" ht="22.15" customHeight="1">
      <c r="C105" s="61" t="s">
        <v>564</v>
      </c>
      <c r="D105" s="75" t="s">
        <v>565</v>
      </c>
      <c r="E105" s="63" t="s">
        <v>66</v>
      </c>
      <c r="F105" s="80">
        <v>5600</v>
      </c>
      <c r="G105" s="65">
        <v>0</v>
      </c>
      <c r="H105" s="66">
        <f t="shared" si="3"/>
        <v>5600</v>
      </c>
      <c r="I105" s="49"/>
      <c r="J105" s="1071"/>
      <c r="L105" s="708"/>
    </row>
    <row r="106" spans="3:12" ht="22.15" customHeight="1">
      <c r="C106" s="61" t="s">
        <v>566</v>
      </c>
      <c r="D106" s="75" t="s">
        <v>567</v>
      </c>
      <c r="E106" s="63" t="s">
        <v>568</v>
      </c>
      <c r="F106" s="80">
        <v>42900</v>
      </c>
      <c r="G106" s="65">
        <v>0</v>
      </c>
      <c r="H106" s="66">
        <f>ROUND((+F106*(1+G106)),0)*(1+$J$1)</f>
        <v>42900</v>
      </c>
      <c r="I106" s="49"/>
      <c r="J106" s="1071"/>
      <c r="L106" s="708"/>
    </row>
    <row r="107" spans="3:12" ht="22.15" customHeight="1">
      <c r="C107" s="165" t="s">
        <v>569</v>
      </c>
      <c r="D107" s="62" t="s">
        <v>570</v>
      </c>
      <c r="E107" s="63" t="s">
        <v>355</v>
      </c>
      <c r="F107" s="1098">
        <v>53305</v>
      </c>
      <c r="G107" s="65">
        <v>0</v>
      </c>
      <c r="H107" s="66">
        <f>ROUND((+F107*(1+G107)),0)*(1+$J$1)</f>
        <v>53305</v>
      </c>
      <c r="I107" s="49"/>
      <c r="J107" s="1071"/>
      <c r="L107" s="708"/>
    </row>
    <row r="108" spans="3:12" ht="22.15" customHeight="1">
      <c r="C108" s="165" t="s">
        <v>571</v>
      </c>
      <c r="D108" s="70" t="s">
        <v>572</v>
      </c>
      <c r="E108" s="57" t="s">
        <v>66</v>
      </c>
      <c r="F108" s="79">
        <v>495000</v>
      </c>
      <c r="G108" s="65">
        <v>0</v>
      </c>
      <c r="H108" s="60">
        <f>ROUND((+F108*(1+G108)),0)*(1+$J$1)</f>
        <v>495000</v>
      </c>
      <c r="I108" s="49"/>
      <c r="J108" s="1071"/>
      <c r="L108" s="708"/>
    </row>
    <row r="109" spans="3:12" ht="22.15" customHeight="1">
      <c r="C109" s="86" t="s">
        <v>573</v>
      </c>
      <c r="D109" s="62" t="s">
        <v>574</v>
      </c>
      <c r="E109" s="63" t="s">
        <v>355</v>
      </c>
      <c r="F109" s="1085">
        <v>48297</v>
      </c>
      <c r="G109" s="65">
        <v>0</v>
      </c>
      <c r="H109" s="66">
        <f>ROUND((+F109*(1+G109)),0)*(1+$J$1)</f>
        <v>48297</v>
      </c>
      <c r="I109" s="49"/>
      <c r="J109" s="1071"/>
      <c r="L109" s="708"/>
    </row>
    <row r="110" spans="3:12" ht="22.15" customHeight="1">
      <c r="C110" s="55" t="s">
        <v>575</v>
      </c>
      <c r="D110" s="56" t="s">
        <v>576</v>
      </c>
      <c r="E110" s="57" t="s">
        <v>577</v>
      </c>
      <c r="F110" s="79">
        <v>45200</v>
      </c>
      <c r="G110" s="65">
        <v>0</v>
      </c>
      <c r="H110" s="60">
        <f t="shared" si="3"/>
        <v>45200</v>
      </c>
      <c r="I110" s="49"/>
      <c r="J110" s="1071"/>
      <c r="L110" s="708"/>
    </row>
    <row r="111" spans="3:12" ht="22.15" customHeight="1">
      <c r="C111" s="61" t="s">
        <v>578</v>
      </c>
      <c r="D111" s="62" t="s">
        <v>579</v>
      </c>
      <c r="E111" s="63" t="s">
        <v>577</v>
      </c>
      <c r="F111" s="1148">
        <v>34300</v>
      </c>
      <c r="G111" s="65">
        <v>0</v>
      </c>
      <c r="H111" s="66">
        <f t="shared" si="3"/>
        <v>34300</v>
      </c>
      <c r="I111" s="49"/>
      <c r="J111" s="1071"/>
      <c r="L111" s="708"/>
    </row>
    <row r="112" spans="3:12" ht="22.15" customHeight="1">
      <c r="C112" s="55" t="s">
        <v>580</v>
      </c>
      <c r="D112" s="56" t="s">
        <v>581</v>
      </c>
      <c r="E112" s="57" t="s">
        <v>577</v>
      </c>
      <c r="F112" s="58">
        <v>27490</v>
      </c>
      <c r="G112" s="65">
        <v>0</v>
      </c>
      <c r="H112" s="60">
        <f t="shared" si="3"/>
        <v>27490</v>
      </c>
      <c r="I112" s="49"/>
      <c r="J112" s="1071"/>
      <c r="L112" s="708"/>
    </row>
    <row r="113" spans="3:12" ht="22.15" customHeight="1">
      <c r="C113" s="61" t="s">
        <v>582</v>
      </c>
      <c r="D113" s="62" t="s">
        <v>583</v>
      </c>
      <c r="E113" s="63" t="s">
        <v>577</v>
      </c>
      <c r="F113" s="64">
        <v>22000</v>
      </c>
      <c r="G113" s="65">
        <v>0</v>
      </c>
      <c r="H113" s="66">
        <f t="shared" si="3"/>
        <v>22000</v>
      </c>
      <c r="I113" s="49"/>
      <c r="J113" s="1071"/>
      <c r="L113" s="708"/>
    </row>
    <row r="114" spans="3:12" ht="22.15" customHeight="1">
      <c r="C114" s="61" t="s">
        <v>584</v>
      </c>
      <c r="D114" s="62" t="s">
        <v>585</v>
      </c>
      <c r="E114" s="63" t="s">
        <v>355</v>
      </c>
      <c r="F114" s="1076">
        <v>13782</v>
      </c>
      <c r="G114" s="65">
        <v>0</v>
      </c>
      <c r="H114" s="66">
        <f t="shared" si="3"/>
        <v>13782</v>
      </c>
      <c r="I114" s="49"/>
      <c r="J114" s="1071"/>
      <c r="L114" s="708"/>
    </row>
    <row r="115" spans="3:12" ht="22.15" customHeight="1">
      <c r="C115" s="61" t="s">
        <v>586</v>
      </c>
      <c r="D115" s="62" t="s">
        <v>587</v>
      </c>
      <c r="E115" s="63" t="s">
        <v>355</v>
      </c>
      <c r="F115" s="64">
        <v>26285</v>
      </c>
      <c r="G115" s="65">
        <v>0</v>
      </c>
      <c r="H115" s="66">
        <f>ROUND((+F115*(1+G115)),0)*(1+$J$1)</f>
        <v>26285</v>
      </c>
      <c r="I115" s="49"/>
      <c r="J115" s="1071"/>
      <c r="L115" s="708"/>
    </row>
    <row r="116" spans="3:12" ht="22.15" customHeight="1">
      <c r="C116" s="61" t="s">
        <v>588</v>
      </c>
      <c r="D116" s="62" t="s">
        <v>589</v>
      </c>
      <c r="E116" s="63" t="s">
        <v>66</v>
      </c>
      <c r="F116" s="1076">
        <v>400</v>
      </c>
      <c r="G116" s="65">
        <v>1</v>
      </c>
      <c r="H116" s="66">
        <f>ROUND((+F116*(1+G116)),0)*(1+$J$1)</f>
        <v>800</v>
      </c>
      <c r="I116" s="49"/>
      <c r="J116" s="1071"/>
      <c r="L116" s="708"/>
    </row>
    <row r="117" spans="3:12" ht="22.15" customHeight="1">
      <c r="C117" s="165" t="s">
        <v>590</v>
      </c>
      <c r="D117" s="70" t="s">
        <v>591</v>
      </c>
      <c r="E117" s="57" t="s">
        <v>66</v>
      </c>
      <c r="F117" s="1082">
        <v>600</v>
      </c>
      <c r="G117" s="65">
        <v>0</v>
      </c>
      <c r="H117" s="60">
        <f t="shared" si="3"/>
        <v>600</v>
      </c>
      <c r="I117" s="49"/>
      <c r="J117" s="1071"/>
      <c r="L117" s="708"/>
    </row>
    <row r="118" spans="3:12" ht="22.15" customHeight="1">
      <c r="C118" s="165" t="s">
        <v>592</v>
      </c>
      <c r="D118" s="70" t="s">
        <v>593</v>
      </c>
      <c r="E118" s="57" t="s">
        <v>66</v>
      </c>
      <c r="F118" s="79">
        <v>300</v>
      </c>
      <c r="G118" s="65">
        <v>0</v>
      </c>
      <c r="H118" s="60">
        <f t="shared" si="3"/>
        <v>300</v>
      </c>
      <c r="I118" s="49"/>
      <c r="J118" s="1071"/>
      <c r="L118" s="708"/>
    </row>
    <row r="119" spans="3:12" ht="30" customHeight="1">
      <c r="C119" s="165" t="s">
        <v>594</v>
      </c>
      <c r="D119" s="94" t="s">
        <v>595</v>
      </c>
      <c r="E119" s="57" t="s">
        <v>66</v>
      </c>
      <c r="F119" s="79">
        <v>300</v>
      </c>
      <c r="G119" s="65">
        <v>0</v>
      </c>
      <c r="H119" s="60">
        <f t="shared" si="3"/>
        <v>300</v>
      </c>
      <c r="I119" s="49"/>
      <c r="J119" s="1071"/>
      <c r="L119" s="708"/>
    </row>
    <row r="120" spans="3:12" ht="22.15" customHeight="1">
      <c r="C120" s="165" t="s">
        <v>596</v>
      </c>
      <c r="D120" s="94" t="s">
        <v>597</v>
      </c>
      <c r="E120" s="57" t="s">
        <v>66</v>
      </c>
      <c r="F120" s="79">
        <v>300</v>
      </c>
      <c r="G120" s="65">
        <v>0</v>
      </c>
      <c r="H120" s="60">
        <f t="shared" si="3"/>
        <v>300</v>
      </c>
      <c r="I120" s="49"/>
      <c r="J120" s="1071"/>
      <c r="L120" s="708"/>
    </row>
    <row r="121" spans="3:12">
      <c r="C121" s="61" t="s">
        <v>598</v>
      </c>
      <c r="D121" s="62" t="s">
        <v>599</v>
      </c>
      <c r="E121" s="63" t="s">
        <v>281</v>
      </c>
      <c r="F121" s="80">
        <v>69563</v>
      </c>
      <c r="G121" s="65">
        <v>0</v>
      </c>
      <c r="H121" s="66">
        <f t="shared" si="3"/>
        <v>69563</v>
      </c>
      <c r="I121" s="49"/>
      <c r="J121" s="1071"/>
      <c r="L121" s="708"/>
    </row>
    <row r="122" spans="3:12">
      <c r="C122" s="55" t="s">
        <v>600</v>
      </c>
      <c r="D122" s="56" t="s">
        <v>601</v>
      </c>
      <c r="E122" s="57" t="s">
        <v>383</v>
      </c>
      <c r="F122" s="79">
        <v>153900</v>
      </c>
      <c r="G122" s="65">
        <v>0</v>
      </c>
      <c r="H122" s="60">
        <f t="shared" si="3"/>
        <v>153900</v>
      </c>
      <c r="I122" s="49"/>
      <c r="J122" s="1071"/>
      <c r="L122" s="708"/>
    </row>
    <row r="123" spans="3:12" ht="22.15" customHeight="1">
      <c r="C123" s="61" t="s">
        <v>602</v>
      </c>
      <c r="D123" s="62" t="s">
        <v>603</v>
      </c>
      <c r="E123" s="63" t="s">
        <v>66</v>
      </c>
      <c r="F123" s="1098">
        <v>798</v>
      </c>
      <c r="G123" s="65">
        <v>0</v>
      </c>
      <c r="H123" s="66">
        <f t="shared" si="3"/>
        <v>798</v>
      </c>
      <c r="I123" s="49"/>
      <c r="J123" s="1071"/>
      <c r="L123" s="708"/>
    </row>
    <row r="124" spans="3:12" ht="28.5" customHeight="1">
      <c r="C124" s="61" t="s">
        <v>604</v>
      </c>
      <c r="D124" s="62" t="s">
        <v>605</v>
      </c>
      <c r="E124" s="63" t="s">
        <v>355</v>
      </c>
      <c r="F124" s="80">
        <v>47127</v>
      </c>
      <c r="G124" s="65">
        <v>0</v>
      </c>
      <c r="H124" s="66">
        <f>ROUND((+F124*(1+G124)),0)*(1+$J$1)</f>
        <v>47127</v>
      </c>
      <c r="I124" s="49"/>
      <c r="J124" s="1071"/>
      <c r="L124" s="708"/>
    </row>
    <row r="125" spans="3:12" ht="22.15" customHeight="1">
      <c r="C125" s="678" t="s">
        <v>606</v>
      </c>
      <c r="D125" s="679" t="s">
        <v>607</v>
      </c>
      <c r="E125" s="680" t="s">
        <v>274</v>
      </c>
      <c r="F125" s="680"/>
      <c r="G125" s="65">
        <v>0</v>
      </c>
      <c r="H125" s="66"/>
      <c r="I125" s="49"/>
      <c r="L125" s="708"/>
    </row>
    <row r="126" spans="3:12" ht="22.15" customHeight="1">
      <c r="C126" s="681" t="s">
        <v>608</v>
      </c>
      <c r="D126" s="682" t="s">
        <v>609</v>
      </c>
      <c r="E126" s="683" t="s">
        <v>281</v>
      </c>
      <c r="F126" s="684">
        <v>3500</v>
      </c>
      <c r="G126" s="65">
        <v>0</v>
      </c>
      <c r="H126" s="66">
        <f t="shared" ref="H126:H157" si="4">ROUND((+F126*(1+G126)),0)*(1+$J$1)</f>
        <v>3500</v>
      </c>
      <c r="I126" s="49"/>
      <c r="J126" s="1071"/>
      <c r="L126" s="708"/>
    </row>
    <row r="127" spans="3:12" ht="22.15" customHeight="1">
      <c r="C127" s="686" t="s">
        <v>610</v>
      </c>
      <c r="D127" s="687"/>
      <c r="E127" s="688"/>
      <c r="F127" s="689"/>
      <c r="G127" s="65"/>
      <c r="H127" s="66">
        <f t="shared" si="4"/>
        <v>0</v>
      </c>
      <c r="I127" s="49"/>
      <c r="J127" s="1071"/>
      <c r="L127" s="708"/>
    </row>
    <row r="128" spans="3:12" ht="22.15" customHeight="1">
      <c r="C128" s="686" t="s">
        <v>611</v>
      </c>
      <c r="D128" s="687" t="s">
        <v>612</v>
      </c>
      <c r="E128" s="688" t="s">
        <v>281</v>
      </c>
      <c r="F128" s="689">
        <v>4950</v>
      </c>
      <c r="G128" s="65">
        <v>0</v>
      </c>
      <c r="H128" s="66">
        <f t="shared" si="4"/>
        <v>4950</v>
      </c>
      <c r="I128" s="49"/>
      <c r="J128" s="1071"/>
      <c r="L128" s="708"/>
    </row>
    <row r="129" spans="3:12" ht="22.15" customHeight="1">
      <c r="C129" s="681" t="s">
        <v>613</v>
      </c>
      <c r="D129" s="682" t="s">
        <v>614</v>
      </c>
      <c r="E129" s="683" t="s">
        <v>66</v>
      </c>
      <c r="F129" s="684">
        <v>120000</v>
      </c>
      <c r="G129" s="65">
        <v>0</v>
      </c>
      <c r="H129" s="66">
        <f t="shared" si="4"/>
        <v>120000</v>
      </c>
      <c r="I129" s="49"/>
      <c r="J129" s="1071"/>
      <c r="L129" s="708"/>
    </row>
    <row r="130" spans="3:12" ht="22.15" customHeight="1">
      <c r="C130" s="686" t="s">
        <v>615</v>
      </c>
      <c r="D130" s="687" t="s">
        <v>616</v>
      </c>
      <c r="E130" s="688" t="s">
        <v>66</v>
      </c>
      <c r="F130" s="1108">
        <v>14310</v>
      </c>
      <c r="G130" s="65">
        <v>0</v>
      </c>
      <c r="H130" s="66">
        <f t="shared" si="4"/>
        <v>14310</v>
      </c>
      <c r="I130" s="49"/>
      <c r="J130" s="1071"/>
      <c r="L130" s="708"/>
    </row>
    <row r="131" spans="3:12" ht="22.15" customHeight="1">
      <c r="C131" s="681" t="s">
        <v>617</v>
      </c>
      <c r="D131" s="682" t="s">
        <v>618</v>
      </c>
      <c r="E131" s="683" t="s">
        <v>66</v>
      </c>
      <c r="F131" s="685">
        <v>14900</v>
      </c>
      <c r="G131" s="65">
        <v>0</v>
      </c>
      <c r="H131" s="66">
        <f t="shared" si="4"/>
        <v>14900</v>
      </c>
      <c r="I131" s="49"/>
      <c r="J131" s="1071"/>
      <c r="L131" s="708"/>
    </row>
    <row r="132" spans="3:12" ht="22.15" customHeight="1">
      <c r="C132" s="681" t="s">
        <v>619</v>
      </c>
      <c r="D132" s="682" t="s">
        <v>620</v>
      </c>
      <c r="E132" s="683" t="s">
        <v>66</v>
      </c>
      <c r="F132" s="684">
        <v>25000</v>
      </c>
      <c r="G132" s="65">
        <v>0</v>
      </c>
      <c r="H132" s="66">
        <f t="shared" si="4"/>
        <v>25000</v>
      </c>
      <c r="I132" s="49"/>
      <c r="J132" s="1071"/>
      <c r="L132" s="708"/>
    </row>
    <row r="133" spans="3:12" ht="22.15" customHeight="1">
      <c r="C133" s="681" t="s">
        <v>621</v>
      </c>
      <c r="D133" s="682" t="s">
        <v>622</v>
      </c>
      <c r="E133" s="683" t="s">
        <v>66</v>
      </c>
      <c r="F133" s="684">
        <v>48001</v>
      </c>
      <c r="G133" s="65">
        <v>0</v>
      </c>
      <c r="H133" s="66">
        <f t="shared" si="4"/>
        <v>48001</v>
      </c>
      <c r="I133" s="49"/>
      <c r="J133" s="1071"/>
      <c r="L133" s="708"/>
    </row>
    <row r="134" spans="3:12" ht="22.15" customHeight="1">
      <c r="C134" s="681" t="s">
        <v>623</v>
      </c>
      <c r="D134" s="682" t="s">
        <v>624</v>
      </c>
      <c r="E134" s="683" t="s">
        <v>577</v>
      </c>
      <c r="F134" s="684">
        <v>130000</v>
      </c>
      <c r="G134" s="65">
        <v>0</v>
      </c>
      <c r="H134" s="66">
        <f t="shared" si="4"/>
        <v>130000</v>
      </c>
      <c r="I134" s="49"/>
      <c r="J134" s="1071"/>
      <c r="L134" s="708"/>
    </row>
    <row r="135" spans="3:12" ht="22.15" customHeight="1">
      <c r="C135" s="686" t="s">
        <v>625</v>
      </c>
      <c r="D135" s="687" t="s">
        <v>626</v>
      </c>
      <c r="E135" s="688" t="s">
        <v>281</v>
      </c>
      <c r="F135" s="691">
        <v>15930</v>
      </c>
      <c r="G135" s="65">
        <v>0</v>
      </c>
      <c r="H135" s="66">
        <f t="shared" si="4"/>
        <v>15930</v>
      </c>
      <c r="I135" s="49"/>
      <c r="J135" s="1071"/>
      <c r="L135" s="708"/>
    </row>
    <row r="136" spans="3:12" ht="22.15" customHeight="1">
      <c r="C136" s="686" t="s">
        <v>627</v>
      </c>
      <c r="D136" s="687" t="s">
        <v>628</v>
      </c>
      <c r="E136" s="688" t="s">
        <v>281</v>
      </c>
      <c r="F136" s="691">
        <v>7800</v>
      </c>
      <c r="G136" s="65">
        <v>0</v>
      </c>
      <c r="H136" s="66">
        <f t="shared" si="4"/>
        <v>7800</v>
      </c>
      <c r="I136" s="49"/>
      <c r="J136" s="1071"/>
      <c r="L136" s="708"/>
    </row>
    <row r="137" spans="3:12" ht="22.15" customHeight="1">
      <c r="C137" s="686" t="s">
        <v>629</v>
      </c>
      <c r="D137" s="687" t="s">
        <v>630</v>
      </c>
      <c r="E137" s="688" t="s">
        <v>281</v>
      </c>
      <c r="F137" s="691">
        <v>7640</v>
      </c>
      <c r="G137" s="65">
        <v>0</v>
      </c>
      <c r="H137" s="66">
        <f t="shared" si="4"/>
        <v>7640</v>
      </c>
      <c r="I137" s="49"/>
      <c r="J137" s="1071"/>
      <c r="L137" s="708"/>
    </row>
    <row r="138" spans="3:12" ht="22.15" customHeight="1">
      <c r="C138" s="681" t="s">
        <v>631</v>
      </c>
      <c r="D138" s="682" t="s">
        <v>632</v>
      </c>
      <c r="E138" s="683" t="s">
        <v>281</v>
      </c>
      <c r="F138" s="684">
        <v>45626</v>
      </c>
      <c r="G138" s="65">
        <v>0</v>
      </c>
      <c r="H138" s="66">
        <f t="shared" si="4"/>
        <v>45626</v>
      </c>
      <c r="I138" s="49"/>
      <c r="J138" s="1071"/>
      <c r="L138" s="708"/>
    </row>
    <row r="139" spans="3:12" ht="22.15" customHeight="1">
      <c r="C139" s="681" t="s">
        <v>633</v>
      </c>
      <c r="D139" s="682" t="s">
        <v>634</v>
      </c>
      <c r="E139" s="683" t="s">
        <v>281</v>
      </c>
      <c r="F139" s="1142">
        <f>259860/100</f>
        <v>2598.6</v>
      </c>
      <c r="G139" s="65">
        <v>0</v>
      </c>
      <c r="H139" s="66">
        <f t="shared" si="4"/>
        <v>2599</v>
      </c>
      <c r="I139" s="49"/>
      <c r="J139" s="1071"/>
      <c r="L139" s="708"/>
    </row>
    <row r="140" spans="3:12" ht="22.15" customHeight="1">
      <c r="C140" s="686" t="s">
        <v>635</v>
      </c>
      <c r="D140" s="687" t="s">
        <v>636</v>
      </c>
      <c r="E140" s="688" t="s">
        <v>281</v>
      </c>
      <c r="F140" s="691">
        <v>2000</v>
      </c>
      <c r="G140" s="65">
        <v>0</v>
      </c>
      <c r="H140" s="66">
        <f t="shared" si="4"/>
        <v>2000</v>
      </c>
      <c r="I140" s="49"/>
      <c r="J140" s="1071"/>
      <c r="L140" s="708"/>
    </row>
    <row r="141" spans="3:12" ht="22.15" customHeight="1">
      <c r="C141" s="686" t="s">
        <v>637</v>
      </c>
      <c r="D141" s="687" t="s">
        <v>638</v>
      </c>
      <c r="E141" s="688" t="s">
        <v>281</v>
      </c>
      <c r="F141" s="1088">
        <v>10500</v>
      </c>
      <c r="G141" s="65">
        <v>0</v>
      </c>
      <c r="H141" s="66">
        <f t="shared" si="4"/>
        <v>10500</v>
      </c>
      <c r="I141" s="49"/>
      <c r="J141" s="1071"/>
      <c r="L141" s="708"/>
    </row>
    <row r="142" spans="3:12" ht="22.15" customHeight="1">
      <c r="C142" s="692" t="s">
        <v>639</v>
      </c>
      <c r="D142" s="682" t="s">
        <v>640</v>
      </c>
      <c r="E142" s="683" t="s">
        <v>66</v>
      </c>
      <c r="F142" s="1089">
        <v>65463</v>
      </c>
      <c r="G142" s="65">
        <v>0</v>
      </c>
      <c r="H142" s="66">
        <f t="shared" si="4"/>
        <v>65463</v>
      </c>
      <c r="I142" s="49"/>
      <c r="J142" s="1071"/>
      <c r="L142" s="708"/>
    </row>
    <row r="143" spans="3:12" ht="22.15" customHeight="1">
      <c r="C143" s="686" t="s">
        <v>641</v>
      </c>
      <c r="D143" s="687" t="s">
        <v>642</v>
      </c>
      <c r="E143" s="688" t="s">
        <v>66</v>
      </c>
      <c r="F143" s="691">
        <v>3600</v>
      </c>
      <c r="G143" s="65">
        <v>0</v>
      </c>
      <c r="H143" s="66">
        <f t="shared" si="4"/>
        <v>3600</v>
      </c>
      <c r="I143" s="49"/>
      <c r="J143" s="1071"/>
      <c r="L143" s="708"/>
    </row>
    <row r="144" spans="3:12" ht="22.15" customHeight="1">
      <c r="C144" s="681" t="s">
        <v>643</v>
      </c>
      <c r="D144" s="682" t="s">
        <v>644</v>
      </c>
      <c r="E144" s="683" t="s">
        <v>66</v>
      </c>
      <c r="F144" s="685">
        <v>4228</v>
      </c>
      <c r="G144" s="65">
        <v>0</v>
      </c>
      <c r="H144" s="66">
        <f t="shared" si="4"/>
        <v>4228</v>
      </c>
      <c r="I144" s="49"/>
      <c r="J144" s="1071"/>
      <c r="L144" s="708"/>
    </row>
    <row r="145" spans="3:12" ht="22.15" customHeight="1">
      <c r="C145" s="686" t="s">
        <v>645</v>
      </c>
      <c r="D145" s="687" t="s">
        <v>646</v>
      </c>
      <c r="E145" s="688" t="s">
        <v>66</v>
      </c>
      <c r="F145" s="689">
        <v>2400</v>
      </c>
      <c r="G145" s="65">
        <v>0</v>
      </c>
      <c r="H145" s="66">
        <f t="shared" si="4"/>
        <v>2400</v>
      </c>
      <c r="I145" s="49"/>
      <c r="J145" s="1071"/>
      <c r="L145" s="708"/>
    </row>
    <row r="146" spans="3:12" ht="22.15" customHeight="1">
      <c r="C146" s="686" t="s">
        <v>647</v>
      </c>
      <c r="D146" s="687" t="s">
        <v>648</v>
      </c>
      <c r="E146" s="688" t="s">
        <v>66</v>
      </c>
      <c r="F146" s="689">
        <v>5100</v>
      </c>
      <c r="G146" s="65">
        <v>0</v>
      </c>
      <c r="H146" s="66">
        <f t="shared" si="4"/>
        <v>5100</v>
      </c>
      <c r="I146" s="49"/>
      <c r="J146" s="1071"/>
      <c r="L146" s="708"/>
    </row>
    <row r="147" spans="3:12" ht="22.15" customHeight="1">
      <c r="C147" s="681" t="s">
        <v>649</v>
      </c>
      <c r="D147" s="682" t="s">
        <v>650</v>
      </c>
      <c r="E147" s="683" t="s">
        <v>66</v>
      </c>
      <c r="F147" s="683">
        <v>500</v>
      </c>
      <c r="G147" s="65">
        <v>0</v>
      </c>
      <c r="H147" s="66">
        <f t="shared" si="4"/>
        <v>500</v>
      </c>
      <c r="I147" s="49"/>
      <c r="J147" s="1071"/>
      <c r="L147" s="708"/>
    </row>
    <row r="148" spans="3:12" ht="22.15" customHeight="1">
      <c r="C148" s="681" t="s">
        <v>651</v>
      </c>
      <c r="D148" s="682" t="s">
        <v>652</v>
      </c>
      <c r="E148" s="683" t="s">
        <v>66</v>
      </c>
      <c r="F148" s="685">
        <v>100000</v>
      </c>
      <c r="G148" s="65">
        <v>0</v>
      </c>
      <c r="H148" s="66">
        <f t="shared" si="4"/>
        <v>100000</v>
      </c>
      <c r="I148" s="49"/>
      <c r="J148" s="1071"/>
      <c r="L148" s="708"/>
    </row>
    <row r="149" spans="3:12" ht="22.15" customHeight="1">
      <c r="C149" s="681" t="s">
        <v>653</v>
      </c>
      <c r="D149" s="682" t="s">
        <v>654</v>
      </c>
      <c r="E149" s="683" t="s">
        <v>66</v>
      </c>
      <c r="F149" s="684">
        <v>4000</v>
      </c>
      <c r="G149" s="65">
        <v>0</v>
      </c>
      <c r="H149" s="66">
        <f t="shared" si="4"/>
        <v>4000</v>
      </c>
      <c r="I149" s="49"/>
      <c r="L149" s="708"/>
    </row>
    <row r="150" spans="3:12" ht="22.15" customHeight="1">
      <c r="C150" s="686" t="s">
        <v>655</v>
      </c>
      <c r="D150" s="687" t="s">
        <v>656</v>
      </c>
      <c r="E150" s="688" t="s">
        <v>66</v>
      </c>
      <c r="F150" s="1108">
        <v>1598</v>
      </c>
      <c r="G150" s="65">
        <v>0</v>
      </c>
      <c r="H150" s="66">
        <f t="shared" si="4"/>
        <v>1598</v>
      </c>
      <c r="I150" s="49"/>
      <c r="L150" s="708"/>
    </row>
    <row r="151" spans="3:12" ht="22.15" customHeight="1">
      <c r="C151" s="686" t="s">
        <v>657</v>
      </c>
      <c r="D151" s="687" t="s">
        <v>656</v>
      </c>
      <c r="E151" s="688" t="s">
        <v>66</v>
      </c>
      <c r="F151" s="690">
        <v>600</v>
      </c>
      <c r="G151" s="65">
        <v>0</v>
      </c>
      <c r="H151" s="66">
        <f t="shared" si="4"/>
        <v>600</v>
      </c>
      <c r="I151" s="49"/>
      <c r="L151" s="708"/>
    </row>
    <row r="152" spans="3:12" ht="22.15" customHeight="1">
      <c r="C152" s="681" t="s">
        <v>658</v>
      </c>
      <c r="D152" s="682" t="s">
        <v>659</v>
      </c>
      <c r="E152" s="683" t="s">
        <v>66</v>
      </c>
      <c r="F152" s="684">
        <v>1000</v>
      </c>
      <c r="G152" s="65">
        <v>0</v>
      </c>
      <c r="H152" s="66">
        <f t="shared" si="4"/>
        <v>1000</v>
      </c>
      <c r="I152" s="49"/>
      <c r="L152" s="708"/>
    </row>
    <row r="153" spans="3:12" ht="22.15" customHeight="1">
      <c r="C153" s="681" t="s">
        <v>660</v>
      </c>
      <c r="D153" s="682" t="s">
        <v>661</v>
      </c>
      <c r="E153" s="683" t="s">
        <v>66</v>
      </c>
      <c r="F153" s="684">
        <v>15000</v>
      </c>
      <c r="G153" s="65">
        <v>0</v>
      </c>
      <c r="H153" s="66">
        <f t="shared" si="4"/>
        <v>15000</v>
      </c>
      <c r="I153" s="49"/>
      <c r="L153" s="708"/>
    </row>
    <row r="154" spans="3:12" ht="22.15" customHeight="1">
      <c r="C154" s="686" t="s">
        <v>662</v>
      </c>
      <c r="D154" s="687" t="s">
        <v>663</v>
      </c>
      <c r="E154" s="688" t="s">
        <v>66</v>
      </c>
      <c r="F154" s="688">
        <v>380</v>
      </c>
      <c r="G154" s="65">
        <v>0</v>
      </c>
      <c r="H154" s="66">
        <f t="shared" si="4"/>
        <v>380</v>
      </c>
      <c r="I154" s="54"/>
      <c r="L154" s="708"/>
    </row>
    <row r="155" spans="3:12" ht="22.15" customHeight="1">
      <c r="C155" s="681" t="s">
        <v>664</v>
      </c>
      <c r="D155" s="682" t="s">
        <v>665</v>
      </c>
      <c r="E155" s="683" t="s">
        <v>66</v>
      </c>
      <c r="F155" s="683">
        <v>700</v>
      </c>
      <c r="G155" s="65">
        <v>0</v>
      </c>
      <c r="H155" s="66">
        <f t="shared" si="4"/>
        <v>700</v>
      </c>
      <c r="I155" s="49"/>
      <c r="L155" s="708"/>
    </row>
    <row r="156" spans="3:12" ht="22.15" customHeight="1">
      <c r="C156" s="681" t="s">
        <v>666</v>
      </c>
      <c r="D156" s="682" t="s">
        <v>667</v>
      </c>
      <c r="E156" s="683" t="s">
        <v>66</v>
      </c>
      <c r="F156" s="685">
        <v>1000</v>
      </c>
      <c r="G156" s="65">
        <v>0</v>
      </c>
      <c r="H156" s="66">
        <f t="shared" si="4"/>
        <v>1000</v>
      </c>
      <c r="I156" s="49"/>
      <c r="L156" s="708"/>
    </row>
    <row r="157" spans="3:12" ht="34.5" customHeight="1">
      <c r="C157" s="681" t="s">
        <v>668</v>
      </c>
      <c r="D157" s="682" t="s">
        <v>669</v>
      </c>
      <c r="E157" s="683" t="s">
        <v>66</v>
      </c>
      <c r="F157" s="685">
        <v>300000</v>
      </c>
      <c r="G157" s="65">
        <v>0</v>
      </c>
      <c r="H157" s="66">
        <f t="shared" si="4"/>
        <v>300000</v>
      </c>
      <c r="I157" s="49"/>
      <c r="L157" s="708"/>
    </row>
    <row r="158" spans="3:12" ht="30" customHeight="1">
      <c r="C158" s="681" t="s">
        <v>670</v>
      </c>
      <c r="D158" s="682" t="s">
        <v>671</v>
      </c>
      <c r="E158" s="683" t="s">
        <v>66</v>
      </c>
      <c r="F158" s="685">
        <v>2000000</v>
      </c>
      <c r="G158" s="65">
        <v>0</v>
      </c>
      <c r="H158" s="66">
        <f t="shared" ref="H158:H190" si="5">ROUND((+F158*(1+G158)),0)*(1+$J$1)</f>
        <v>2000000</v>
      </c>
      <c r="I158" s="49"/>
      <c r="L158" s="708"/>
    </row>
    <row r="159" spans="3:12" ht="30" customHeight="1">
      <c r="C159" s="681" t="s">
        <v>672</v>
      </c>
      <c r="D159" s="682" t="s">
        <v>673</v>
      </c>
      <c r="E159" s="683" t="s">
        <v>66</v>
      </c>
      <c r="F159" s="685">
        <v>350000</v>
      </c>
      <c r="G159" s="65">
        <v>0</v>
      </c>
      <c r="H159" s="66">
        <f t="shared" si="5"/>
        <v>350000</v>
      </c>
      <c r="I159" s="49"/>
      <c r="L159" s="708"/>
    </row>
    <row r="160" spans="3:12" ht="30" customHeight="1">
      <c r="C160" s="681" t="s">
        <v>674</v>
      </c>
      <c r="D160" s="682" t="s">
        <v>675</v>
      </c>
      <c r="E160" s="683" t="s">
        <v>66</v>
      </c>
      <c r="F160" s="685">
        <v>447600</v>
      </c>
      <c r="G160" s="65">
        <v>0</v>
      </c>
      <c r="H160" s="66">
        <f t="shared" si="5"/>
        <v>447600</v>
      </c>
      <c r="I160" s="49"/>
      <c r="L160" s="708"/>
    </row>
    <row r="161" spans="3:12" ht="30" customHeight="1">
      <c r="C161" s="681" t="s">
        <v>676</v>
      </c>
      <c r="D161" s="682" t="s">
        <v>677</v>
      </c>
      <c r="E161" s="683" t="s">
        <v>66</v>
      </c>
      <c r="F161" s="685">
        <v>500000</v>
      </c>
      <c r="G161" s="65">
        <v>0</v>
      </c>
      <c r="H161" s="66">
        <f>ROUND((+F161*(1+G161)),0)*(1+$J$1)</f>
        <v>500000</v>
      </c>
      <c r="I161" s="49"/>
      <c r="L161" s="708"/>
    </row>
    <row r="162" spans="3:12" ht="22.15" customHeight="1">
      <c r="C162" s="686" t="s">
        <v>678</v>
      </c>
      <c r="D162" s="687" t="s">
        <v>679</v>
      </c>
      <c r="E162" s="688" t="s">
        <v>66</v>
      </c>
      <c r="F162" s="1089">
        <v>4300</v>
      </c>
      <c r="G162" s="65">
        <v>0</v>
      </c>
      <c r="H162" s="66">
        <f t="shared" si="5"/>
        <v>4300</v>
      </c>
      <c r="I162" s="49"/>
      <c r="J162" s="1071"/>
      <c r="L162" s="708"/>
    </row>
    <row r="163" spans="3:12" ht="22.15" customHeight="1">
      <c r="C163" s="681" t="s">
        <v>680</v>
      </c>
      <c r="D163" s="682" t="s">
        <v>681</v>
      </c>
      <c r="E163" s="683" t="s">
        <v>355</v>
      </c>
      <c r="F163" s="685">
        <v>1850</v>
      </c>
      <c r="G163" s="65">
        <v>0</v>
      </c>
      <c r="H163" s="66">
        <f t="shared" si="5"/>
        <v>1850</v>
      </c>
      <c r="I163" s="49"/>
      <c r="L163" s="708"/>
    </row>
    <row r="164" spans="3:12" ht="22.15" customHeight="1">
      <c r="C164" s="686" t="s">
        <v>682</v>
      </c>
      <c r="D164" s="687" t="s">
        <v>683</v>
      </c>
      <c r="E164" s="688" t="s">
        <v>66</v>
      </c>
      <c r="F164" s="691">
        <v>12500</v>
      </c>
      <c r="G164" s="65">
        <v>0</v>
      </c>
      <c r="H164" s="66">
        <f t="shared" si="5"/>
        <v>12500</v>
      </c>
      <c r="I164" s="49"/>
      <c r="L164" s="708"/>
    </row>
    <row r="165" spans="3:12" ht="22.15" customHeight="1">
      <c r="C165" s="681" t="s">
        <v>684</v>
      </c>
      <c r="D165" s="682" t="s">
        <v>685</v>
      </c>
      <c r="E165" s="683" t="s">
        <v>66</v>
      </c>
      <c r="F165" s="684">
        <v>8000</v>
      </c>
      <c r="G165" s="65">
        <v>0</v>
      </c>
      <c r="H165" s="66">
        <f t="shared" si="5"/>
        <v>8000</v>
      </c>
      <c r="I165" s="49"/>
      <c r="L165" s="708"/>
    </row>
    <row r="166" spans="3:12" ht="22.15" customHeight="1">
      <c r="C166" s="686" t="s">
        <v>686</v>
      </c>
      <c r="D166" s="687" t="s">
        <v>687</v>
      </c>
      <c r="E166" s="688" t="s">
        <v>66</v>
      </c>
      <c r="F166" s="689">
        <v>27490</v>
      </c>
      <c r="G166" s="65">
        <v>0</v>
      </c>
      <c r="H166" s="66">
        <f t="shared" si="5"/>
        <v>27490</v>
      </c>
      <c r="I166" s="49"/>
      <c r="L166" s="708"/>
    </row>
    <row r="167" spans="3:12" ht="22.15" customHeight="1">
      <c r="C167" s="681" t="s">
        <v>688</v>
      </c>
      <c r="D167" s="682" t="s">
        <v>689</v>
      </c>
      <c r="E167" s="683" t="s">
        <v>66</v>
      </c>
      <c r="F167" s="685">
        <v>40000</v>
      </c>
      <c r="G167" s="65">
        <v>0</v>
      </c>
      <c r="H167" s="66">
        <f t="shared" si="5"/>
        <v>40000</v>
      </c>
      <c r="I167" s="49"/>
      <c r="L167" s="708"/>
    </row>
    <row r="168" spans="3:12" ht="22.15" customHeight="1">
      <c r="C168" s="686" t="s">
        <v>690</v>
      </c>
      <c r="D168" s="687" t="s">
        <v>691</v>
      </c>
      <c r="E168" s="688" t="s">
        <v>66</v>
      </c>
      <c r="F168" s="691">
        <v>120000</v>
      </c>
      <c r="G168" s="65">
        <v>0</v>
      </c>
      <c r="H168" s="66">
        <f t="shared" si="5"/>
        <v>120000</v>
      </c>
      <c r="I168" s="49"/>
      <c r="L168" s="708"/>
    </row>
    <row r="169" spans="3:12" ht="22.15" customHeight="1">
      <c r="C169" s="681" t="s">
        <v>692</v>
      </c>
      <c r="D169" s="682" t="s">
        <v>693</v>
      </c>
      <c r="E169" s="683" t="s">
        <v>281</v>
      </c>
      <c r="F169" s="684">
        <v>1000</v>
      </c>
      <c r="G169" s="65">
        <v>0</v>
      </c>
      <c r="H169" s="66">
        <f t="shared" si="5"/>
        <v>1000</v>
      </c>
      <c r="I169" s="49"/>
      <c r="L169" s="708"/>
    </row>
    <row r="170" spans="3:12" ht="22.15" customHeight="1">
      <c r="C170" s="681" t="s">
        <v>694</v>
      </c>
      <c r="D170" s="682" t="s">
        <v>695</v>
      </c>
      <c r="E170" s="683" t="s">
        <v>66</v>
      </c>
      <c r="F170" s="684">
        <v>1450</v>
      </c>
      <c r="G170" s="65">
        <v>0</v>
      </c>
      <c r="H170" s="66">
        <f t="shared" si="5"/>
        <v>1450</v>
      </c>
      <c r="I170" s="49"/>
      <c r="L170" s="708"/>
    </row>
    <row r="171" spans="3:12" ht="22.15" customHeight="1">
      <c r="C171" s="681" t="s">
        <v>696</v>
      </c>
      <c r="D171" s="682" t="s">
        <v>697</v>
      </c>
      <c r="E171" s="683" t="s">
        <v>66</v>
      </c>
      <c r="F171" s="684">
        <v>1600</v>
      </c>
      <c r="G171" s="65">
        <v>0</v>
      </c>
      <c r="H171" s="66">
        <f t="shared" si="5"/>
        <v>1600</v>
      </c>
      <c r="I171" s="49"/>
      <c r="L171" s="708"/>
    </row>
    <row r="172" spans="3:12" ht="22.15" customHeight="1">
      <c r="C172" s="686" t="s">
        <v>698</v>
      </c>
      <c r="D172" s="687" t="s">
        <v>699</v>
      </c>
      <c r="E172" s="688" t="s">
        <v>66</v>
      </c>
      <c r="F172" s="691">
        <v>9800</v>
      </c>
      <c r="G172" s="65">
        <v>0</v>
      </c>
      <c r="H172" s="66">
        <f t="shared" si="5"/>
        <v>9800</v>
      </c>
      <c r="I172" s="49"/>
      <c r="L172" s="708"/>
    </row>
    <row r="173" spans="3:12" ht="22.15" customHeight="1">
      <c r="C173" s="681" t="s">
        <v>700</v>
      </c>
      <c r="D173" s="682" t="s">
        <v>701</v>
      </c>
      <c r="E173" s="683" t="s">
        <v>66</v>
      </c>
      <c r="F173" s="1089">
        <v>49900</v>
      </c>
      <c r="G173" s="65">
        <v>0</v>
      </c>
      <c r="H173" s="66">
        <f t="shared" si="5"/>
        <v>49900</v>
      </c>
      <c r="I173" s="49"/>
      <c r="J173" s="1071"/>
      <c r="L173" s="708"/>
    </row>
    <row r="174" spans="3:12" ht="22.15" customHeight="1">
      <c r="C174" s="681" t="s">
        <v>702</v>
      </c>
      <c r="D174" s="682" t="s">
        <v>703</v>
      </c>
      <c r="E174" s="683" t="s">
        <v>66</v>
      </c>
      <c r="F174" s="684">
        <v>5000</v>
      </c>
      <c r="G174" s="65">
        <v>0</v>
      </c>
      <c r="H174" s="66">
        <f t="shared" si="5"/>
        <v>5000</v>
      </c>
      <c r="I174" s="49"/>
      <c r="L174" s="708"/>
    </row>
    <row r="175" spans="3:12" ht="22.15" customHeight="1">
      <c r="C175" s="681" t="s">
        <v>704</v>
      </c>
      <c r="D175" s="682" t="s">
        <v>705</v>
      </c>
      <c r="E175" s="683" t="s">
        <v>66</v>
      </c>
      <c r="F175" s="684">
        <v>11000</v>
      </c>
      <c r="G175" s="65">
        <v>0</v>
      </c>
      <c r="H175" s="66">
        <f t="shared" si="5"/>
        <v>11000</v>
      </c>
      <c r="I175" s="49"/>
      <c r="L175" s="708"/>
    </row>
    <row r="176" spans="3:12" ht="22.15" customHeight="1">
      <c r="C176" s="686" t="s">
        <v>706</v>
      </c>
      <c r="D176" s="682" t="s">
        <v>707</v>
      </c>
      <c r="E176" s="683" t="s">
        <v>66</v>
      </c>
      <c r="F176" s="684">
        <v>23900</v>
      </c>
      <c r="G176" s="65">
        <v>0</v>
      </c>
      <c r="H176" s="66">
        <f t="shared" si="5"/>
        <v>23900</v>
      </c>
      <c r="I176" s="49"/>
      <c r="L176" s="708"/>
    </row>
    <row r="177" spans="3:12" ht="22.15" customHeight="1">
      <c r="C177" s="686" t="s">
        <v>708</v>
      </c>
      <c r="D177" s="693" t="s">
        <v>709</v>
      </c>
      <c r="E177" s="688" t="s">
        <v>66</v>
      </c>
      <c r="F177" s="689">
        <v>250000</v>
      </c>
      <c r="G177" s="65">
        <v>0</v>
      </c>
      <c r="H177" s="66">
        <f t="shared" si="5"/>
        <v>250000</v>
      </c>
      <c r="I177" s="49"/>
      <c r="L177" s="708"/>
    </row>
    <row r="178" spans="3:12" ht="22.15" customHeight="1">
      <c r="C178" s="681" t="s">
        <v>710</v>
      </c>
      <c r="D178" s="682" t="s">
        <v>711</v>
      </c>
      <c r="E178" s="683" t="s">
        <v>281</v>
      </c>
      <c r="F178" s="684">
        <v>2500</v>
      </c>
      <c r="G178" s="65">
        <v>0</v>
      </c>
      <c r="H178" s="66">
        <f t="shared" si="5"/>
        <v>2500</v>
      </c>
      <c r="I178" s="49"/>
      <c r="L178" s="708"/>
    </row>
    <row r="179" spans="3:12" ht="22.15" customHeight="1">
      <c r="C179" s="686" t="s">
        <v>712</v>
      </c>
      <c r="D179" s="687" t="s">
        <v>713</v>
      </c>
      <c r="E179" s="688" t="s">
        <v>281</v>
      </c>
      <c r="F179" s="691">
        <v>3000</v>
      </c>
      <c r="G179" s="65">
        <v>0</v>
      </c>
      <c r="H179" s="66">
        <f t="shared" si="5"/>
        <v>3000</v>
      </c>
      <c r="I179" s="49"/>
      <c r="L179" s="708"/>
    </row>
    <row r="180" spans="3:12" ht="22.15" customHeight="1">
      <c r="C180" s="686" t="s">
        <v>714</v>
      </c>
      <c r="D180" s="687" t="s">
        <v>715</v>
      </c>
      <c r="E180" s="688" t="s">
        <v>281</v>
      </c>
      <c r="F180" s="691">
        <v>4000</v>
      </c>
      <c r="G180" s="65">
        <v>0</v>
      </c>
      <c r="H180" s="66">
        <f t="shared" si="5"/>
        <v>4000</v>
      </c>
      <c r="I180" s="49"/>
      <c r="L180" s="708"/>
    </row>
    <row r="181" spans="3:12" ht="22.15" customHeight="1">
      <c r="C181" s="686" t="s">
        <v>716</v>
      </c>
      <c r="D181" s="687" t="s">
        <v>717</v>
      </c>
      <c r="E181" s="688" t="s">
        <v>281</v>
      </c>
      <c r="F181" s="691">
        <v>9000</v>
      </c>
      <c r="G181" s="65">
        <v>0</v>
      </c>
      <c r="H181" s="66">
        <f t="shared" si="5"/>
        <v>9000</v>
      </c>
      <c r="I181" s="49"/>
      <c r="L181" s="708"/>
    </row>
    <row r="182" spans="3:12" ht="22.15" customHeight="1">
      <c r="C182" s="686" t="s">
        <v>718</v>
      </c>
      <c r="D182" s="687" t="s">
        <v>719</v>
      </c>
      <c r="E182" s="688" t="s">
        <v>281</v>
      </c>
      <c r="F182" s="691">
        <v>24000</v>
      </c>
      <c r="G182" s="65">
        <v>0</v>
      </c>
      <c r="H182" s="66">
        <f t="shared" si="5"/>
        <v>24000</v>
      </c>
      <c r="I182" s="49"/>
      <c r="L182" s="708"/>
    </row>
    <row r="183" spans="3:12" ht="22.15" customHeight="1">
      <c r="C183" s="694" t="s">
        <v>720</v>
      </c>
      <c r="D183" s="682" t="s">
        <v>721</v>
      </c>
      <c r="E183" s="683" t="s">
        <v>66</v>
      </c>
      <c r="F183" s="684">
        <v>1000</v>
      </c>
      <c r="G183" s="65">
        <v>0</v>
      </c>
      <c r="H183" s="66">
        <f t="shared" si="5"/>
        <v>1000</v>
      </c>
      <c r="I183" s="49"/>
      <c r="L183" s="708"/>
    </row>
    <row r="184" spans="3:12" ht="22.15" customHeight="1">
      <c r="C184" s="686" t="s">
        <v>722</v>
      </c>
      <c r="D184" s="687" t="s">
        <v>723</v>
      </c>
      <c r="E184" s="683" t="s">
        <v>66</v>
      </c>
      <c r="F184" s="689">
        <v>1500</v>
      </c>
      <c r="G184" s="65">
        <v>0</v>
      </c>
      <c r="H184" s="66">
        <f t="shared" si="5"/>
        <v>1500</v>
      </c>
      <c r="I184" s="49"/>
      <c r="L184" s="708"/>
    </row>
    <row r="185" spans="3:12">
      <c r="C185" s="681" t="s">
        <v>724</v>
      </c>
      <c r="D185" s="559" t="s">
        <v>725</v>
      </c>
      <c r="E185" s="683" t="s">
        <v>66</v>
      </c>
      <c r="F185" s="685">
        <v>22000</v>
      </c>
      <c r="G185" s="65">
        <v>0</v>
      </c>
      <c r="H185" s="66">
        <f t="shared" si="5"/>
        <v>22000</v>
      </c>
      <c r="I185" s="49"/>
      <c r="L185" s="708"/>
    </row>
    <row r="186" spans="3:12" ht="22.15" customHeight="1">
      <c r="C186" s="686" t="s">
        <v>726</v>
      </c>
      <c r="D186" s="687" t="s">
        <v>727</v>
      </c>
      <c r="E186" s="683" t="s">
        <v>66</v>
      </c>
      <c r="F186" s="689">
        <v>107000</v>
      </c>
      <c r="G186" s="65">
        <v>0</v>
      </c>
      <c r="H186" s="66">
        <f t="shared" si="5"/>
        <v>107000</v>
      </c>
      <c r="I186" s="49"/>
      <c r="L186" s="708"/>
    </row>
    <row r="187" spans="3:12">
      <c r="C187" s="681" t="s">
        <v>728</v>
      </c>
      <c r="D187" s="559" t="s">
        <v>729</v>
      </c>
      <c r="E187" s="683" t="s">
        <v>66</v>
      </c>
      <c r="F187" s="685">
        <v>7000</v>
      </c>
      <c r="G187" s="65">
        <v>0</v>
      </c>
      <c r="H187" s="66">
        <f t="shared" si="5"/>
        <v>7000</v>
      </c>
      <c r="I187" s="49"/>
      <c r="L187" s="708"/>
    </row>
    <row r="188" spans="3:12" ht="22.15" customHeight="1">
      <c r="C188" s="686" t="s">
        <v>730</v>
      </c>
      <c r="D188" s="687" t="s">
        <v>731</v>
      </c>
      <c r="E188" s="683" t="s">
        <v>66</v>
      </c>
      <c r="F188" s="689">
        <v>25000</v>
      </c>
      <c r="G188" s="65">
        <v>0</v>
      </c>
      <c r="H188" s="66">
        <f t="shared" si="5"/>
        <v>25000</v>
      </c>
      <c r="I188" s="49"/>
      <c r="L188" s="708"/>
    </row>
    <row r="189" spans="3:12">
      <c r="C189" s="681" t="s">
        <v>732</v>
      </c>
      <c r="D189" s="559" t="s">
        <v>733</v>
      </c>
      <c r="E189" s="683" t="s">
        <v>66</v>
      </c>
      <c r="F189" s="685">
        <v>72000</v>
      </c>
      <c r="G189" s="65">
        <v>0</v>
      </c>
      <c r="H189" s="66">
        <f t="shared" si="5"/>
        <v>72000</v>
      </c>
      <c r="I189" s="49"/>
      <c r="L189" s="708"/>
    </row>
    <row r="190" spans="3:12" ht="22.15" customHeight="1">
      <c r="C190" s="686" t="s">
        <v>734</v>
      </c>
      <c r="D190" s="687" t="s">
        <v>735</v>
      </c>
      <c r="E190" s="683" t="s">
        <v>66</v>
      </c>
      <c r="F190" s="689">
        <v>90000</v>
      </c>
      <c r="G190" s="65">
        <v>0</v>
      </c>
      <c r="H190" s="66">
        <f t="shared" si="5"/>
        <v>90000</v>
      </c>
      <c r="I190" s="49"/>
      <c r="L190" s="708"/>
    </row>
    <row r="191" spans="3:12" ht="22.15" customHeight="1">
      <c r="C191" s="681" t="s">
        <v>736</v>
      </c>
      <c r="D191" s="179" t="s">
        <v>737</v>
      </c>
      <c r="E191" s="683" t="s">
        <v>66</v>
      </c>
      <c r="F191" s="685">
        <v>50000</v>
      </c>
      <c r="G191" s="65">
        <v>0</v>
      </c>
      <c r="H191" s="66">
        <f t="shared" ref="H191:H221" si="6">ROUND((+F191*(1+G191)),0)*(1+$J$1)</f>
        <v>50000</v>
      </c>
      <c r="I191" s="49"/>
      <c r="L191" s="708"/>
    </row>
    <row r="192" spans="3:12" ht="34.5" customHeight="1">
      <c r="C192" s="686" t="s">
        <v>738</v>
      </c>
      <c r="D192" s="687" t="s">
        <v>739</v>
      </c>
      <c r="E192" s="683" t="s">
        <v>281</v>
      </c>
      <c r="F192" s="695">
        <v>8000</v>
      </c>
      <c r="G192" s="65">
        <v>0</v>
      </c>
      <c r="H192" s="66">
        <f t="shared" si="6"/>
        <v>8000</v>
      </c>
      <c r="I192" s="49"/>
      <c r="L192" s="708"/>
    </row>
    <row r="193" spans="3:12" ht="22.15" customHeight="1">
      <c r="C193" s="681" t="s">
        <v>740</v>
      </c>
      <c r="D193" s="682" t="s">
        <v>741</v>
      </c>
      <c r="E193" s="683" t="s">
        <v>66</v>
      </c>
      <c r="F193" s="696">
        <v>42000</v>
      </c>
      <c r="G193" s="65">
        <v>0</v>
      </c>
      <c r="H193" s="66">
        <f t="shared" si="6"/>
        <v>42000</v>
      </c>
      <c r="I193" s="49"/>
      <c r="L193" s="708"/>
    </row>
    <row r="194" spans="3:12" ht="22.15" customHeight="1">
      <c r="C194" s="681" t="s">
        <v>742</v>
      </c>
      <c r="D194" s="682" t="s">
        <v>743</v>
      </c>
      <c r="E194" s="683" t="s">
        <v>66</v>
      </c>
      <c r="F194" s="696">
        <v>1050000</v>
      </c>
      <c r="G194" s="65">
        <v>0</v>
      </c>
      <c r="H194" s="66">
        <f t="shared" si="6"/>
        <v>1050000</v>
      </c>
      <c r="I194" s="677"/>
      <c r="L194" s="708"/>
    </row>
    <row r="195" spans="3:12" ht="22.15" customHeight="1">
      <c r="C195" s="681" t="s">
        <v>744</v>
      </c>
      <c r="D195" s="682" t="s">
        <v>745</v>
      </c>
      <c r="E195" s="683" t="s">
        <v>66</v>
      </c>
      <c r="F195" s="696">
        <v>900000</v>
      </c>
      <c r="G195" s="65">
        <v>0</v>
      </c>
      <c r="H195" s="66">
        <f t="shared" si="6"/>
        <v>900000</v>
      </c>
      <c r="I195" s="677"/>
      <c r="L195" s="708"/>
    </row>
    <row r="196" spans="3:12" ht="22.15" customHeight="1">
      <c r="C196" s="681" t="s">
        <v>746</v>
      </c>
      <c r="D196" s="697" t="s">
        <v>747</v>
      </c>
      <c r="E196" s="683" t="s">
        <v>66</v>
      </c>
      <c r="F196" s="696">
        <v>180424</v>
      </c>
      <c r="G196" s="65">
        <v>0</v>
      </c>
      <c r="H196" s="66">
        <f t="shared" si="6"/>
        <v>180424</v>
      </c>
      <c r="I196" s="677"/>
      <c r="L196" s="708"/>
    </row>
    <row r="197" spans="3:12" ht="22.15" customHeight="1">
      <c r="C197" s="681" t="s">
        <v>748</v>
      </c>
      <c r="D197" s="697" t="s">
        <v>749</v>
      </c>
      <c r="E197" s="683" t="s">
        <v>66</v>
      </c>
      <c r="F197" s="696">
        <v>115353</v>
      </c>
      <c r="G197" s="65">
        <v>0</v>
      </c>
      <c r="H197" s="66">
        <f t="shared" si="6"/>
        <v>115353</v>
      </c>
      <c r="I197" s="677"/>
      <c r="L197" s="708"/>
    </row>
    <row r="198" spans="3:12" ht="22.15" customHeight="1">
      <c r="C198" s="681" t="s">
        <v>750</v>
      </c>
      <c r="D198" s="682" t="s">
        <v>751</v>
      </c>
      <c r="E198" s="683" t="s">
        <v>281</v>
      </c>
      <c r="F198" s="696">
        <v>176750</v>
      </c>
      <c r="G198" s="65">
        <v>0</v>
      </c>
      <c r="H198" s="66">
        <f t="shared" si="6"/>
        <v>176750</v>
      </c>
      <c r="I198" s="677"/>
      <c r="L198" s="708"/>
    </row>
    <row r="199" spans="3:12" ht="22.15" customHeight="1">
      <c r="C199" s="681" t="s">
        <v>752</v>
      </c>
      <c r="D199" s="682" t="s">
        <v>753</v>
      </c>
      <c r="E199" s="683" t="s">
        <v>66</v>
      </c>
      <c r="F199" s="696">
        <v>13000</v>
      </c>
      <c r="G199" s="65">
        <v>0</v>
      </c>
      <c r="H199" s="66">
        <f t="shared" si="6"/>
        <v>13000</v>
      </c>
      <c r="I199" s="677"/>
      <c r="L199" s="708"/>
    </row>
    <row r="200" spans="3:12" ht="22.15" customHeight="1">
      <c r="C200" s="681" t="s">
        <v>754</v>
      </c>
      <c r="D200" s="682" t="s">
        <v>755</v>
      </c>
      <c r="E200" s="683" t="s">
        <v>66</v>
      </c>
      <c r="F200" s="696">
        <v>18425</v>
      </c>
      <c r="G200" s="65">
        <v>0</v>
      </c>
      <c r="H200" s="66">
        <f t="shared" si="6"/>
        <v>18425</v>
      </c>
      <c r="I200" s="677"/>
      <c r="L200" s="708"/>
    </row>
    <row r="201" spans="3:12" ht="22.15" customHeight="1">
      <c r="C201" s="681" t="s">
        <v>756</v>
      </c>
      <c r="D201" s="682" t="s">
        <v>757</v>
      </c>
      <c r="E201" s="683" t="s">
        <v>66</v>
      </c>
      <c r="F201" s="696">
        <v>1550</v>
      </c>
      <c r="G201" s="65">
        <v>0</v>
      </c>
      <c r="H201" s="66">
        <f t="shared" si="6"/>
        <v>1550</v>
      </c>
      <c r="I201" s="677"/>
      <c r="L201" s="708"/>
    </row>
    <row r="202" spans="3:12" ht="22.15" customHeight="1">
      <c r="C202" s="681" t="s">
        <v>758</v>
      </c>
      <c r="D202" s="682" t="s">
        <v>759</v>
      </c>
      <c r="E202" s="683" t="s">
        <v>66</v>
      </c>
      <c r="F202" s="696">
        <v>7975</v>
      </c>
      <c r="G202" s="65">
        <v>0</v>
      </c>
      <c r="H202" s="66">
        <f t="shared" si="6"/>
        <v>7975</v>
      </c>
      <c r="I202" s="677"/>
      <c r="L202" s="708"/>
    </row>
    <row r="203" spans="3:12" ht="22.15" customHeight="1">
      <c r="C203" s="681" t="s">
        <v>760</v>
      </c>
      <c r="D203" s="682" t="s">
        <v>761</v>
      </c>
      <c r="E203" s="683" t="s">
        <v>66</v>
      </c>
      <c r="F203" s="696">
        <v>135536</v>
      </c>
      <c r="G203" s="65">
        <v>0</v>
      </c>
      <c r="H203" s="66">
        <f t="shared" si="6"/>
        <v>135536</v>
      </c>
      <c r="I203" s="677"/>
      <c r="L203" s="708"/>
    </row>
    <row r="204" spans="3:12" ht="22.15" customHeight="1">
      <c r="C204" s="681" t="s">
        <v>762</v>
      </c>
      <c r="D204" s="682" t="s">
        <v>763</v>
      </c>
      <c r="E204" s="683" t="s">
        <v>66</v>
      </c>
      <c r="F204" s="696">
        <v>240000</v>
      </c>
      <c r="G204" s="65">
        <v>0</v>
      </c>
      <c r="H204" s="66">
        <f t="shared" si="6"/>
        <v>240000</v>
      </c>
      <c r="I204" s="677"/>
      <c r="L204" s="708"/>
    </row>
    <row r="205" spans="3:12" ht="22.15" customHeight="1">
      <c r="C205" s="681" t="s">
        <v>764</v>
      </c>
      <c r="D205" s="682" t="s">
        <v>765</v>
      </c>
      <c r="E205" s="683" t="s">
        <v>66</v>
      </c>
      <c r="F205" s="755">
        <v>175</v>
      </c>
      <c r="G205" s="65">
        <v>0</v>
      </c>
      <c r="H205" s="66">
        <f t="shared" si="6"/>
        <v>175</v>
      </c>
      <c r="I205" s="677"/>
      <c r="L205" s="708"/>
    </row>
    <row r="206" spans="3:12" ht="22.15" customHeight="1">
      <c r="C206" s="681" t="s">
        <v>766</v>
      </c>
      <c r="D206" s="682" t="s">
        <v>767</v>
      </c>
      <c r="E206" s="683" t="s">
        <v>66</v>
      </c>
      <c r="F206" s="696">
        <v>174000</v>
      </c>
      <c r="G206" s="65">
        <v>0</v>
      </c>
      <c r="H206" s="66">
        <f t="shared" si="6"/>
        <v>174000</v>
      </c>
      <c r="I206" s="677"/>
      <c r="L206" s="708"/>
    </row>
    <row r="207" spans="3:12" ht="22.15" customHeight="1">
      <c r="C207" s="681" t="s">
        <v>768</v>
      </c>
      <c r="D207" s="682" t="s">
        <v>769</v>
      </c>
      <c r="E207" s="683" t="s">
        <v>281</v>
      </c>
      <c r="F207" s="696">
        <v>2686</v>
      </c>
      <c r="G207" s="65">
        <v>0</v>
      </c>
      <c r="H207" s="66">
        <f t="shared" si="6"/>
        <v>2686</v>
      </c>
      <c r="I207" s="677"/>
      <c r="L207" s="708"/>
    </row>
    <row r="208" spans="3:12" ht="22.15" customHeight="1">
      <c r="C208" s="681" t="s">
        <v>770</v>
      </c>
      <c r="D208" s="682" t="s">
        <v>771</v>
      </c>
      <c r="E208" s="683" t="s">
        <v>66</v>
      </c>
      <c r="F208" s="696">
        <v>150000</v>
      </c>
      <c r="G208" s="65">
        <v>0</v>
      </c>
      <c r="H208" s="66">
        <f t="shared" si="6"/>
        <v>150000</v>
      </c>
      <c r="I208" s="677"/>
      <c r="L208" s="708"/>
    </row>
    <row r="209" spans="3:12" ht="22.15" customHeight="1">
      <c r="C209" s="681" t="s">
        <v>772</v>
      </c>
      <c r="D209" s="682" t="s">
        <v>773</v>
      </c>
      <c r="E209" s="683" t="s">
        <v>66</v>
      </c>
      <c r="F209" s="696">
        <v>7700</v>
      </c>
      <c r="G209" s="65">
        <v>0</v>
      </c>
      <c r="H209" s="66">
        <f t="shared" si="6"/>
        <v>7700</v>
      </c>
      <c r="I209" s="677"/>
      <c r="L209" s="708"/>
    </row>
    <row r="210" spans="3:12">
      <c r="C210" s="681" t="s">
        <v>774</v>
      </c>
      <c r="D210" s="682" t="s">
        <v>775</v>
      </c>
      <c r="E210" s="683" t="s">
        <v>66</v>
      </c>
      <c r="F210" s="696">
        <v>255000</v>
      </c>
      <c r="G210" s="65">
        <v>0</v>
      </c>
      <c r="H210" s="66">
        <f t="shared" si="6"/>
        <v>255000</v>
      </c>
      <c r="I210" s="677"/>
      <c r="L210" s="708"/>
    </row>
    <row r="211" spans="3:12" ht="22.15" customHeight="1">
      <c r="C211" s="681" t="s">
        <v>776</v>
      </c>
      <c r="D211" s="682" t="s">
        <v>777</v>
      </c>
      <c r="E211" s="683" t="s">
        <v>66</v>
      </c>
      <c r="F211" s="696">
        <v>4200</v>
      </c>
      <c r="G211" s="65">
        <v>0</v>
      </c>
      <c r="H211" s="66">
        <f t="shared" si="6"/>
        <v>4200</v>
      </c>
      <c r="I211" s="677"/>
      <c r="L211" s="708"/>
    </row>
    <row r="212" spans="3:12" ht="22.15" customHeight="1">
      <c r="C212" s="681" t="s">
        <v>778</v>
      </c>
      <c r="D212" s="682" t="s">
        <v>779</v>
      </c>
      <c r="E212" s="683" t="s">
        <v>66</v>
      </c>
      <c r="F212" s="696">
        <v>33000</v>
      </c>
      <c r="G212" s="65">
        <v>0</v>
      </c>
      <c r="H212" s="66">
        <f t="shared" si="6"/>
        <v>33000</v>
      </c>
      <c r="I212" s="677"/>
      <c r="L212" s="708"/>
    </row>
    <row r="213" spans="3:12" ht="22.15" customHeight="1">
      <c r="C213" s="681" t="s">
        <v>780</v>
      </c>
      <c r="D213" s="682" t="s">
        <v>781</v>
      </c>
      <c r="E213" s="683" t="s">
        <v>281</v>
      </c>
      <c r="F213" s="696">
        <v>3675</v>
      </c>
      <c r="G213" s="65">
        <v>0</v>
      </c>
      <c r="H213" s="66">
        <f t="shared" si="6"/>
        <v>3675</v>
      </c>
      <c r="I213" s="677"/>
      <c r="L213" s="708"/>
    </row>
    <row r="214" spans="3:12" ht="22.15" customHeight="1">
      <c r="C214" s="681" t="s">
        <v>782</v>
      </c>
      <c r="D214" s="682" t="s">
        <v>783</v>
      </c>
      <c r="E214" s="683" t="s">
        <v>66</v>
      </c>
      <c r="F214" s="696">
        <v>2042</v>
      </c>
      <c r="G214" s="65">
        <v>0</v>
      </c>
      <c r="H214" s="66">
        <f t="shared" si="6"/>
        <v>2042</v>
      </c>
      <c r="I214" s="677"/>
      <c r="L214" s="708"/>
    </row>
    <row r="215" spans="3:12" ht="22.15" customHeight="1">
      <c r="C215" s="681" t="s">
        <v>784</v>
      </c>
      <c r="D215" s="682" t="s">
        <v>785</v>
      </c>
      <c r="E215" s="683" t="s">
        <v>66</v>
      </c>
      <c r="F215" s="696">
        <v>13200</v>
      </c>
      <c r="G215" s="65">
        <v>0</v>
      </c>
      <c r="H215" s="66">
        <f t="shared" si="6"/>
        <v>13200</v>
      </c>
      <c r="I215" s="677"/>
      <c r="L215" s="708"/>
    </row>
    <row r="216" spans="3:12" ht="22.15" customHeight="1">
      <c r="C216" s="681" t="s">
        <v>786</v>
      </c>
      <c r="D216" s="682" t="s">
        <v>787</v>
      </c>
      <c r="E216" s="683" t="s">
        <v>281</v>
      </c>
      <c r="F216" s="696">
        <v>11000</v>
      </c>
      <c r="G216" s="65">
        <v>0</v>
      </c>
      <c r="H216" s="66">
        <f t="shared" si="6"/>
        <v>11000</v>
      </c>
      <c r="I216" s="677"/>
      <c r="L216" s="708"/>
    </row>
    <row r="217" spans="3:12" ht="22.15" customHeight="1">
      <c r="C217" s="681" t="s">
        <v>788</v>
      </c>
      <c r="D217" s="682" t="s">
        <v>789</v>
      </c>
      <c r="E217" s="683" t="s">
        <v>281</v>
      </c>
      <c r="F217" s="696">
        <v>7500</v>
      </c>
      <c r="G217" s="65">
        <v>0</v>
      </c>
      <c r="H217" s="66">
        <f t="shared" si="6"/>
        <v>7500</v>
      </c>
      <c r="I217" s="677"/>
      <c r="L217" s="708"/>
    </row>
    <row r="218" spans="3:12" ht="22.15" customHeight="1">
      <c r="C218" s="681" t="s">
        <v>790</v>
      </c>
      <c r="D218" s="682" t="s">
        <v>791</v>
      </c>
      <c r="E218" s="683" t="s">
        <v>281</v>
      </c>
      <c r="F218" s="696">
        <v>3475</v>
      </c>
      <c r="G218" s="65">
        <v>0</v>
      </c>
      <c r="H218" s="66">
        <f t="shared" si="6"/>
        <v>3475</v>
      </c>
      <c r="I218" s="677"/>
      <c r="L218" s="708"/>
    </row>
    <row r="219" spans="3:12" ht="22.15" customHeight="1">
      <c r="C219" s="681" t="s">
        <v>792</v>
      </c>
      <c r="D219" s="682" t="s">
        <v>793</v>
      </c>
      <c r="E219" s="683" t="s">
        <v>66</v>
      </c>
      <c r="F219" s="696">
        <v>2713</v>
      </c>
      <c r="G219" s="65">
        <v>0</v>
      </c>
      <c r="H219" s="66">
        <f t="shared" si="6"/>
        <v>2713</v>
      </c>
      <c r="I219" s="677"/>
      <c r="L219" s="708"/>
    </row>
    <row r="220" spans="3:12" ht="22.15" customHeight="1">
      <c r="C220" s="681" t="s">
        <v>794</v>
      </c>
      <c r="D220" s="682" t="s">
        <v>795</v>
      </c>
      <c r="E220" s="683" t="s">
        <v>386</v>
      </c>
      <c r="F220" s="696">
        <v>6806</v>
      </c>
      <c r="G220" s="65">
        <v>0</v>
      </c>
      <c r="H220" s="66">
        <f t="shared" si="6"/>
        <v>6806</v>
      </c>
      <c r="I220" s="677"/>
      <c r="L220" s="708"/>
    </row>
    <row r="221" spans="3:12" ht="22.15" customHeight="1">
      <c r="C221" s="681" t="s">
        <v>796</v>
      </c>
      <c r="D221" s="682" t="s">
        <v>797</v>
      </c>
      <c r="E221" s="683" t="s">
        <v>281</v>
      </c>
      <c r="F221" s="755">
        <v>300</v>
      </c>
      <c r="G221" s="65">
        <v>0</v>
      </c>
      <c r="H221" s="66">
        <f t="shared" si="6"/>
        <v>300</v>
      </c>
      <c r="I221" s="677"/>
      <c r="L221" s="708"/>
    </row>
    <row r="222" spans="3:12" ht="22.15" customHeight="1">
      <c r="C222" s="681" t="s">
        <v>798</v>
      </c>
      <c r="D222" s="682" t="s">
        <v>799</v>
      </c>
      <c r="E222" s="683" t="s">
        <v>281</v>
      </c>
      <c r="F222" s="1165">
        <v>10850</v>
      </c>
      <c r="G222" s="65">
        <v>0</v>
      </c>
      <c r="H222" s="66">
        <f t="shared" ref="H222:H228" si="7">ROUND((+F222*(1+G222)),0)*(1+$J$1)</f>
        <v>10850</v>
      </c>
      <c r="I222" s="677"/>
      <c r="L222" s="708"/>
    </row>
    <row r="223" spans="3:12" ht="22.15" customHeight="1">
      <c r="C223" s="681" t="s">
        <v>800</v>
      </c>
      <c r="D223" s="682" t="s">
        <v>801</v>
      </c>
      <c r="E223" s="683" t="s">
        <v>281</v>
      </c>
      <c r="F223" s="696">
        <v>23050</v>
      </c>
      <c r="G223" s="65">
        <v>0</v>
      </c>
      <c r="H223" s="66">
        <f t="shared" si="7"/>
        <v>23050</v>
      </c>
      <c r="I223" s="677"/>
      <c r="L223" s="708"/>
    </row>
    <row r="224" spans="3:12" ht="22.15" customHeight="1">
      <c r="C224" s="681" t="s">
        <v>802</v>
      </c>
      <c r="D224" s="682" t="s">
        <v>803</v>
      </c>
      <c r="E224" s="683" t="s">
        <v>66</v>
      </c>
      <c r="F224" s="1165">
        <v>775216</v>
      </c>
      <c r="G224" s="65">
        <v>0</v>
      </c>
      <c r="H224" s="66">
        <f t="shared" si="7"/>
        <v>775216</v>
      </c>
      <c r="I224" s="677"/>
      <c r="L224" s="708"/>
    </row>
    <row r="225" spans="3:12" ht="22.15" customHeight="1">
      <c r="C225" s="681" t="s">
        <v>804</v>
      </c>
      <c r="D225" s="682" t="s">
        <v>805</v>
      </c>
      <c r="E225" s="683" t="s">
        <v>281</v>
      </c>
      <c r="F225" s="696">
        <v>16200</v>
      </c>
      <c r="G225" s="65">
        <v>0</v>
      </c>
      <c r="H225" s="66">
        <f t="shared" si="7"/>
        <v>16200</v>
      </c>
      <c r="I225" s="677"/>
      <c r="L225" s="708"/>
    </row>
    <row r="226" spans="3:12" ht="41.25" customHeight="1">
      <c r="C226" s="681" t="s">
        <v>806</v>
      </c>
      <c r="D226" s="62" t="s">
        <v>807</v>
      </c>
      <c r="E226" s="69" t="s">
        <v>66</v>
      </c>
      <c r="F226" s="696">
        <v>782600</v>
      </c>
      <c r="G226" s="65">
        <v>0</v>
      </c>
      <c r="H226" s="66">
        <f t="shared" si="7"/>
        <v>782600</v>
      </c>
      <c r="I226" s="677"/>
      <c r="L226" s="708"/>
    </row>
    <row r="227" spans="3:12" ht="29.25" customHeight="1">
      <c r="C227" s="681" t="s">
        <v>808</v>
      </c>
      <c r="D227" s="62" t="s">
        <v>809</v>
      </c>
      <c r="E227" s="69" t="s">
        <v>66</v>
      </c>
      <c r="F227" s="696">
        <v>250000</v>
      </c>
      <c r="G227" s="65">
        <v>0</v>
      </c>
      <c r="H227" s="66">
        <f t="shared" si="7"/>
        <v>250000</v>
      </c>
      <c r="I227" s="677"/>
      <c r="L227" s="708"/>
    </row>
    <row r="228" spans="3:12" ht="29.25" customHeight="1">
      <c r="C228" s="681" t="s">
        <v>810</v>
      </c>
      <c r="D228" s="62" t="s">
        <v>811</v>
      </c>
      <c r="E228" s="69" t="s">
        <v>66</v>
      </c>
      <c r="F228" s="696">
        <v>500000</v>
      </c>
      <c r="G228" s="65">
        <v>0</v>
      </c>
      <c r="H228" s="66">
        <f t="shared" si="7"/>
        <v>500000</v>
      </c>
      <c r="I228" s="677"/>
      <c r="L228" s="708"/>
    </row>
    <row r="229" spans="3:12" ht="29.25" customHeight="1">
      <c r="C229" s="681" t="s">
        <v>812</v>
      </c>
      <c r="D229" s="62" t="s">
        <v>813</v>
      </c>
      <c r="E229" s="69" t="s">
        <v>66</v>
      </c>
      <c r="F229" s="696">
        <v>30000</v>
      </c>
      <c r="G229" s="65">
        <v>0</v>
      </c>
      <c r="H229" s="66">
        <f>ROUND((+F229*(1+G229)),0)*(1+$J$1)</f>
        <v>30000</v>
      </c>
      <c r="I229" s="677"/>
      <c r="L229" s="708"/>
    </row>
    <row r="230" spans="3:12" ht="29.25" customHeight="1">
      <c r="C230" s="681" t="s">
        <v>814</v>
      </c>
      <c r="D230" s="62" t="s">
        <v>815</v>
      </c>
      <c r="E230" s="69" t="s">
        <v>66</v>
      </c>
      <c r="F230" s="696">
        <v>58500</v>
      </c>
      <c r="G230" s="65">
        <v>0</v>
      </c>
      <c r="H230" s="66">
        <f>ROUND((+F230*(1+G230)),0)*(1+$J$1)</f>
        <v>58500</v>
      </c>
      <c r="I230" s="677"/>
      <c r="L230" s="708"/>
    </row>
    <row r="231" spans="3:12" ht="29.25" customHeight="1">
      <c r="C231" s="681" t="s">
        <v>816</v>
      </c>
      <c r="D231" s="62" t="s">
        <v>817</v>
      </c>
      <c r="E231" s="69" t="s">
        <v>281</v>
      </c>
      <c r="F231" s="696">
        <v>2700</v>
      </c>
      <c r="G231" s="65">
        <v>0</v>
      </c>
      <c r="H231" s="66">
        <f>ROUND((+F231*(1+G231)),0)*(1+$J$1)</f>
        <v>2700</v>
      </c>
      <c r="I231" s="677"/>
      <c r="L231" s="708"/>
    </row>
    <row r="232" spans="3:12" ht="29.25" customHeight="1">
      <c r="C232" s="681" t="s">
        <v>818</v>
      </c>
      <c r="D232" s="62" t="s">
        <v>819</v>
      </c>
      <c r="E232" s="69" t="s">
        <v>66</v>
      </c>
      <c r="F232" s="696">
        <v>3300</v>
      </c>
      <c r="G232" s="65">
        <v>0</v>
      </c>
      <c r="H232" s="66">
        <f>ROUND((+F232*(1+G232)),0)*(1+$J$1)</f>
        <v>3300</v>
      </c>
      <c r="I232" s="677"/>
      <c r="L232" s="708"/>
    </row>
    <row r="233" spans="3:12" ht="29.25" customHeight="1">
      <c r="C233" s="681" t="s">
        <v>820</v>
      </c>
      <c r="D233" s="967" t="s">
        <v>821</v>
      </c>
      <c r="E233" s="968" t="s">
        <v>577</v>
      </c>
      <c r="F233" s="696">
        <v>500000</v>
      </c>
      <c r="G233" s="65">
        <v>0</v>
      </c>
      <c r="H233" s="66">
        <f>ROUND((+F233*(1+G233)),0)*(1+$J$1)</f>
        <v>500000</v>
      </c>
      <c r="I233" s="677"/>
      <c r="L233" s="708"/>
    </row>
    <row r="234" spans="3:12" ht="22.15" customHeight="1">
      <c r="C234" s="71" t="s">
        <v>822</v>
      </c>
      <c r="D234" s="72" t="s">
        <v>823</v>
      </c>
      <c r="E234" s="73"/>
      <c r="F234" s="74"/>
      <c r="G234" s="65">
        <v>0</v>
      </c>
      <c r="H234" s="74"/>
      <c r="I234" s="49"/>
      <c r="L234" s="708"/>
    </row>
    <row r="235" spans="3:12" ht="22.15" customHeight="1">
      <c r="C235" s="89" t="s">
        <v>824</v>
      </c>
      <c r="D235" s="62" t="s">
        <v>825</v>
      </c>
      <c r="E235" s="90" t="s">
        <v>66</v>
      </c>
      <c r="F235" s="76">
        <v>993257</v>
      </c>
      <c r="G235" s="65">
        <v>0</v>
      </c>
      <c r="H235" s="66">
        <f>ROUND((+F235*(1+G235)),0)*(1+$J$1)</f>
        <v>993257</v>
      </c>
      <c r="I235" s="49"/>
      <c r="L235" s="708"/>
    </row>
    <row r="236" spans="3:12" ht="22.15" customHeight="1">
      <c r="C236" s="91" t="s">
        <v>826</v>
      </c>
      <c r="D236" s="56" t="s">
        <v>827</v>
      </c>
      <c r="E236" s="92" t="s">
        <v>66</v>
      </c>
      <c r="F236" s="78">
        <v>292488</v>
      </c>
      <c r="G236" s="65">
        <v>0</v>
      </c>
      <c r="H236" s="60">
        <f t="shared" ref="H236:H244" si="8">ROUND((+F236*(1+G236)),0)</f>
        <v>292488</v>
      </c>
      <c r="I236" s="49"/>
      <c r="L236" s="708"/>
    </row>
    <row r="237" spans="3:12" ht="22.15" customHeight="1">
      <c r="C237" s="89" t="s">
        <v>828</v>
      </c>
      <c r="D237" s="93" t="s">
        <v>829</v>
      </c>
      <c r="E237" s="90" t="s">
        <v>66</v>
      </c>
      <c r="F237" s="76">
        <f>6788*4</f>
        <v>27152</v>
      </c>
      <c r="G237" s="65">
        <v>0</v>
      </c>
      <c r="H237" s="66">
        <f t="shared" si="8"/>
        <v>27152</v>
      </c>
      <c r="I237" s="49"/>
      <c r="L237" s="708"/>
    </row>
    <row r="238" spans="3:12" ht="22.15" customHeight="1">
      <c r="C238" s="91" t="s">
        <v>830</v>
      </c>
      <c r="D238" s="67" t="s">
        <v>831</v>
      </c>
      <c r="E238" s="92" t="s">
        <v>66</v>
      </c>
      <c r="F238" s="78">
        <v>147078</v>
      </c>
      <c r="G238" s="65">
        <v>0</v>
      </c>
      <c r="H238" s="60">
        <f t="shared" si="8"/>
        <v>147078</v>
      </c>
      <c r="I238" s="49"/>
      <c r="L238" s="708"/>
    </row>
    <row r="239" spans="3:12" ht="22.15" customHeight="1">
      <c r="C239" s="89" t="s">
        <v>832</v>
      </c>
      <c r="D239" s="68" t="s">
        <v>833</v>
      </c>
      <c r="E239" s="90" t="s">
        <v>66</v>
      </c>
      <c r="F239" s="76">
        <v>48232</v>
      </c>
      <c r="G239" s="65">
        <v>0</v>
      </c>
      <c r="H239" s="66">
        <f t="shared" si="8"/>
        <v>48232</v>
      </c>
      <c r="I239" s="49"/>
      <c r="L239" s="708"/>
    </row>
    <row r="240" spans="3:12" ht="22.15" customHeight="1">
      <c r="C240" s="91" t="s">
        <v>834</v>
      </c>
      <c r="D240" s="67" t="s">
        <v>835</v>
      </c>
      <c r="E240" s="92" t="s">
        <v>281</v>
      </c>
      <c r="F240" s="79">
        <f>95000</f>
        <v>95000</v>
      </c>
      <c r="G240" s="65">
        <v>0</v>
      </c>
      <c r="H240" s="60">
        <f t="shared" si="8"/>
        <v>95000</v>
      </c>
      <c r="I240" s="49"/>
      <c r="L240" s="708"/>
    </row>
    <row r="241" spans="3:14" ht="22.15" customHeight="1">
      <c r="C241" s="89" t="s">
        <v>836</v>
      </c>
      <c r="D241" s="68" t="s">
        <v>837</v>
      </c>
      <c r="E241" s="90" t="s">
        <v>66</v>
      </c>
      <c r="F241" s="76">
        <v>8362</v>
      </c>
      <c r="G241" s="65">
        <v>0</v>
      </c>
      <c r="H241" s="66">
        <f t="shared" si="8"/>
        <v>8362</v>
      </c>
      <c r="I241" s="49"/>
      <c r="J241" s="115"/>
      <c r="L241" s="708"/>
      <c r="M241" s="115"/>
    </row>
    <row r="242" spans="3:14" ht="22.15" customHeight="1">
      <c r="C242" s="91" t="s">
        <v>838</v>
      </c>
      <c r="D242" s="94" t="s">
        <v>839</v>
      </c>
      <c r="E242" s="92" t="s">
        <v>281</v>
      </c>
      <c r="F242" s="79">
        <v>10000</v>
      </c>
      <c r="G242" s="65">
        <v>0</v>
      </c>
      <c r="H242" s="60">
        <f t="shared" si="8"/>
        <v>10000</v>
      </c>
      <c r="I242" s="49"/>
      <c r="J242" s="115"/>
      <c r="L242" s="708"/>
      <c r="M242" s="115"/>
    </row>
    <row r="243" spans="3:14" ht="22.15" customHeight="1">
      <c r="C243" s="89" t="s">
        <v>840</v>
      </c>
      <c r="D243" s="93" t="s">
        <v>841</v>
      </c>
      <c r="E243" s="90" t="s">
        <v>281</v>
      </c>
      <c r="F243" s="80">
        <v>584</v>
      </c>
      <c r="G243" s="65">
        <v>0</v>
      </c>
      <c r="H243" s="66">
        <f t="shared" si="8"/>
        <v>584</v>
      </c>
      <c r="I243" s="49"/>
      <c r="J243" s="115"/>
      <c r="L243" s="708"/>
      <c r="M243" s="115"/>
    </row>
    <row r="244" spans="3:14" ht="22.15" customHeight="1">
      <c r="C244" s="91" t="s">
        <v>842</v>
      </c>
      <c r="D244" s="56" t="s">
        <v>843</v>
      </c>
      <c r="E244" s="92" t="s">
        <v>66</v>
      </c>
      <c r="F244" s="79">
        <f>250000</f>
        <v>250000</v>
      </c>
      <c r="G244" s="65">
        <v>0</v>
      </c>
      <c r="H244" s="60">
        <f t="shared" si="8"/>
        <v>250000</v>
      </c>
      <c r="I244" s="49"/>
      <c r="J244" s="115"/>
      <c r="L244" s="708"/>
      <c r="M244" s="115"/>
    </row>
    <row r="245" spans="3:14" ht="22.15" customHeight="1">
      <c r="C245" s="71" t="s">
        <v>844</v>
      </c>
      <c r="D245" s="72" t="s">
        <v>845</v>
      </c>
      <c r="E245" s="73"/>
      <c r="F245" s="74"/>
      <c r="G245" s="65">
        <v>0</v>
      </c>
      <c r="H245" s="74"/>
      <c r="I245" s="49"/>
      <c r="J245" s="115"/>
      <c r="L245" s="708"/>
      <c r="M245" s="115"/>
    </row>
    <row r="246" spans="3:14" ht="22.15" customHeight="1">
      <c r="C246" s="55" t="s">
        <v>846</v>
      </c>
      <c r="D246" s="56" t="s">
        <v>847</v>
      </c>
      <c r="E246" s="57" t="s">
        <v>848</v>
      </c>
      <c r="F246" s="1082">
        <v>45193</v>
      </c>
      <c r="G246" s="65">
        <v>0</v>
      </c>
      <c r="H246" s="60">
        <f>ROUND((+F246*(1+G246)),0)</f>
        <v>45193</v>
      </c>
      <c r="I246" s="49"/>
      <c r="J246" s="1071"/>
      <c r="L246" s="708"/>
      <c r="M246" s="115"/>
    </row>
    <row r="247" spans="3:14" ht="22.15" customHeight="1">
      <c r="C247" s="61" t="s">
        <v>849</v>
      </c>
      <c r="D247" s="62" t="s">
        <v>850</v>
      </c>
      <c r="E247" s="63" t="s">
        <v>848</v>
      </c>
      <c r="F247" s="1080">
        <v>57650</v>
      </c>
      <c r="G247" s="65">
        <v>0</v>
      </c>
      <c r="H247" s="60">
        <f t="shared" ref="H247:H285" si="9">ROUND((+F247*(1+G247)),0)</f>
        <v>57650</v>
      </c>
      <c r="I247" s="49"/>
      <c r="J247" s="1071"/>
      <c r="L247" s="708"/>
      <c r="M247" s="115"/>
    </row>
    <row r="248" spans="3:14" ht="22.15" customHeight="1">
      <c r="C248" s="55" t="s">
        <v>851</v>
      </c>
      <c r="D248" s="70" t="s">
        <v>852</v>
      </c>
      <c r="E248" s="57" t="s">
        <v>848</v>
      </c>
      <c r="F248" s="79">
        <v>28582</v>
      </c>
      <c r="G248" s="65">
        <v>0</v>
      </c>
      <c r="H248" s="60">
        <f t="shared" si="9"/>
        <v>28582</v>
      </c>
      <c r="I248" s="49"/>
      <c r="J248" s="115"/>
      <c r="L248" s="708"/>
      <c r="M248" s="115"/>
    </row>
    <row r="249" spans="3:14" ht="22.15" customHeight="1">
      <c r="C249" s="61" t="s">
        <v>853</v>
      </c>
      <c r="D249" s="62" t="s">
        <v>854</v>
      </c>
      <c r="E249" s="63" t="s">
        <v>66</v>
      </c>
      <c r="F249" s="80">
        <v>15000</v>
      </c>
      <c r="G249" s="65">
        <v>0</v>
      </c>
      <c r="H249" s="60">
        <f t="shared" si="9"/>
        <v>15000</v>
      </c>
      <c r="I249" s="49"/>
      <c r="J249" s="115"/>
      <c r="L249" s="708"/>
      <c r="M249" s="115"/>
    </row>
    <row r="250" spans="3:14" ht="22.15" customHeight="1">
      <c r="C250" s="55" t="s">
        <v>855</v>
      </c>
      <c r="D250" s="56" t="s">
        <v>856</v>
      </c>
      <c r="E250" s="57" t="s">
        <v>66</v>
      </c>
      <c r="F250" s="79">
        <v>15500</v>
      </c>
      <c r="G250" s="65">
        <v>0</v>
      </c>
      <c r="H250" s="60">
        <f t="shared" si="9"/>
        <v>15500</v>
      </c>
      <c r="I250" s="49"/>
      <c r="J250" s="115"/>
      <c r="L250" s="708"/>
      <c r="M250" s="115"/>
    </row>
    <row r="251" spans="3:14" ht="22.15" customHeight="1">
      <c r="C251" s="61" t="s">
        <v>857</v>
      </c>
      <c r="D251" s="62" t="s">
        <v>858</v>
      </c>
      <c r="E251" s="63" t="s">
        <v>66</v>
      </c>
      <c r="F251" s="80">
        <v>20500</v>
      </c>
      <c r="G251" s="65">
        <v>0</v>
      </c>
      <c r="H251" s="60">
        <f t="shared" si="9"/>
        <v>20500</v>
      </c>
      <c r="I251" s="49"/>
      <c r="J251" s="115"/>
      <c r="L251" s="708"/>
      <c r="M251" s="115"/>
    </row>
    <row r="252" spans="3:14" ht="22.15" customHeight="1">
      <c r="C252" s="61" t="s">
        <v>859</v>
      </c>
      <c r="D252" s="62" t="s">
        <v>858</v>
      </c>
      <c r="E252" s="57" t="s">
        <v>848</v>
      </c>
      <c r="F252" s="1080">
        <v>350</v>
      </c>
      <c r="G252" s="65">
        <v>0</v>
      </c>
      <c r="H252" s="60">
        <f t="shared" si="9"/>
        <v>350</v>
      </c>
      <c r="I252" s="49"/>
      <c r="J252" s="1071"/>
      <c r="K252" s="115"/>
      <c r="L252" s="708"/>
      <c r="M252" s="115"/>
    </row>
    <row r="253" spans="3:14" ht="22.15" customHeight="1">
      <c r="C253" s="55" t="s">
        <v>860</v>
      </c>
      <c r="D253" s="62" t="s">
        <v>861</v>
      </c>
      <c r="E253" s="57" t="s">
        <v>862</v>
      </c>
      <c r="F253" s="79">
        <f>F247/8</f>
        <v>7206.25</v>
      </c>
      <c r="G253" s="65">
        <v>0</v>
      </c>
      <c r="H253" s="60">
        <f t="shared" si="9"/>
        <v>7206</v>
      </c>
      <c r="I253" s="49"/>
      <c r="J253" s="115" t="s">
        <v>863</v>
      </c>
      <c r="L253" s="708"/>
      <c r="M253" s="115"/>
      <c r="N253" s="116"/>
    </row>
    <row r="254" spans="3:14" ht="22.15" customHeight="1">
      <c r="C254" s="61" t="s">
        <v>864</v>
      </c>
      <c r="D254" s="62" t="s">
        <v>865</v>
      </c>
      <c r="E254" s="63" t="s">
        <v>848</v>
      </c>
      <c r="F254" s="80">
        <f>26000</f>
        <v>26000</v>
      </c>
      <c r="G254" s="65">
        <v>0</v>
      </c>
      <c r="H254" s="60">
        <f t="shared" si="9"/>
        <v>26000</v>
      </c>
      <c r="I254" s="49"/>
      <c r="J254" s="115"/>
      <c r="L254" s="708"/>
      <c r="M254" s="115"/>
      <c r="N254" s="116"/>
    </row>
    <row r="255" spans="3:14" ht="22.15" customHeight="1">
      <c r="C255" s="55" t="s">
        <v>866</v>
      </c>
      <c r="D255" s="56" t="s">
        <v>867</v>
      </c>
      <c r="E255" s="57" t="s">
        <v>848</v>
      </c>
      <c r="F255" s="79">
        <f>30000</f>
        <v>30000</v>
      </c>
      <c r="G255" s="65">
        <v>0</v>
      </c>
      <c r="H255" s="60">
        <f t="shared" si="9"/>
        <v>30000</v>
      </c>
      <c r="I255" s="49"/>
      <c r="J255" s="115"/>
      <c r="L255" s="708"/>
      <c r="M255" s="115"/>
      <c r="N255" s="116"/>
    </row>
    <row r="256" spans="3:14" ht="22.15" customHeight="1">
      <c r="C256" s="61" t="s">
        <v>868</v>
      </c>
      <c r="D256" s="62" t="s">
        <v>869</v>
      </c>
      <c r="E256" s="63" t="s">
        <v>848</v>
      </c>
      <c r="F256" s="80">
        <v>20000</v>
      </c>
      <c r="G256" s="65">
        <v>0</v>
      </c>
      <c r="H256" s="60">
        <f t="shared" si="9"/>
        <v>20000</v>
      </c>
      <c r="I256" s="49"/>
      <c r="J256" s="115"/>
      <c r="L256" s="708"/>
      <c r="M256" s="115"/>
      <c r="N256" s="116"/>
    </row>
    <row r="257" spans="3:14" ht="22.15" customHeight="1">
      <c r="C257" s="55" t="s">
        <v>325</v>
      </c>
      <c r="D257" s="56" t="s">
        <v>870</v>
      </c>
      <c r="E257" s="77" t="s">
        <v>848</v>
      </c>
      <c r="F257" s="58">
        <f>30000</f>
        <v>30000</v>
      </c>
      <c r="G257" s="65">
        <v>0</v>
      </c>
      <c r="H257" s="60">
        <f t="shared" si="9"/>
        <v>30000</v>
      </c>
      <c r="I257" s="49"/>
      <c r="J257" s="115"/>
      <c r="L257" s="708"/>
      <c r="M257" s="115"/>
      <c r="N257" s="116"/>
    </row>
    <row r="258" spans="3:14" ht="22.15" customHeight="1">
      <c r="C258" s="61" t="s">
        <v>871</v>
      </c>
      <c r="D258" s="62" t="s">
        <v>872</v>
      </c>
      <c r="E258" s="63" t="s">
        <v>848</v>
      </c>
      <c r="F258" s="1076">
        <v>20706</v>
      </c>
      <c r="G258" s="65">
        <v>0</v>
      </c>
      <c r="H258" s="60">
        <f t="shared" si="9"/>
        <v>20706</v>
      </c>
      <c r="I258" s="50"/>
      <c r="J258" s="1071"/>
      <c r="L258" s="708"/>
      <c r="M258" s="115"/>
      <c r="N258" s="116"/>
    </row>
    <row r="259" spans="3:14">
      <c r="C259" s="55" t="s">
        <v>873</v>
      </c>
      <c r="D259" s="70" t="s">
        <v>874</v>
      </c>
      <c r="E259" s="57" t="s">
        <v>848</v>
      </c>
      <c r="F259" s="1078">
        <v>12113</v>
      </c>
      <c r="G259" s="65"/>
      <c r="H259" s="60">
        <f t="shared" si="9"/>
        <v>12113</v>
      </c>
      <c r="I259" s="49"/>
      <c r="J259" s="1071"/>
      <c r="L259" s="708"/>
      <c r="M259" s="115"/>
      <c r="N259" s="116"/>
    </row>
    <row r="260" spans="3:14" ht="22.15" customHeight="1">
      <c r="C260" s="61" t="s">
        <v>875</v>
      </c>
      <c r="D260" s="62" t="s">
        <v>876</v>
      </c>
      <c r="E260" s="63" t="s">
        <v>848</v>
      </c>
      <c r="F260" s="64">
        <v>25000</v>
      </c>
      <c r="G260" s="65">
        <v>0</v>
      </c>
      <c r="H260" s="60">
        <f t="shared" si="9"/>
        <v>25000</v>
      </c>
      <c r="I260" s="49"/>
      <c r="J260" s="115"/>
      <c r="L260" s="708"/>
      <c r="M260" s="115"/>
      <c r="N260" s="116"/>
    </row>
    <row r="261" spans="3:14" ht="22.15" customHeight="1">
      <c r="C261" s="55" t="s">
        <v>877</v>
      </c>
      <c r="D261" s="56" t="s">
        <v>878</v>
      </c>
      <c r="E261" s="57" t="s">
        <v>281</v>
      </c>
      <c r="F261" s="58">
        <f>4400</f>
        <v>4400</v>
      </c>
      <c r="G261" s="65">
        <v>0</v>
      </c>
      <c r="H261" s="60">
        <f t="shared" si="9"/>
        <v>4400</v>
      </c>
      <c r="I261" s="49"/>
      <c r="J261" s="115"/>
      <c r="L261" s="708"/>
      <c r="M261" s="115"/>
      <c r="N261" s="116"/>
    </row>
    <row r="262" spans="3:14" ht="22.15" customHeight="1">
      <c r="C262" s="61" t="s">
        <v>879</v>
      </c>
      <c r="D262" s="62" t="s">
        <v>880</v>
      </c>
      <c r="E262" s="69" t="s">
        <v>848</v>
      </c>
      <c r="F262" s="64">
        <f>9700</f>
        <v>9700</v>
      </c>
      <c r="G262" s="65">
        <v>0</v>
      </c>
      <c r="H262" s="60">
        <f t="shared" si="9"/>
        <v>9700</v>
      </c>
      <c r="I262" s="49"/>
      <c r="J262" s="115"/>
      <c r="L262" s="708"/>
      <c r="M262" s="115"/>
      <c r="N262" s="116"/>
    </row>
    <row r="263" spans="3:14" ht="22.15" customHeight="1">
      <c r="C263" s="55" t="s">
        <v>881</v>
      </c>
      <c r="D263" s="70" t="s">
        <v>882</v>
      </c>
      <c r="E263" s="57" t="s">
        <v>281</v>
      </c>
      <c r="F263" s="79">
        <v>12000</v>
      </c>
      <c r="G263" s="65">
        <v>0</v>
      </c>
      <c r="H263" s="60">
        <f t="shared" si="9"/>
        <v>12000</v>
      </c>
      <c r="I263" s="49"/>
      <c r="J263" s="115"/>
      <c r="L263" s="708"/>
      <c r="M263" s="115"/>
      <c r="N263" s="116"/>
    </row>
    <row r="264" spans="3:14">
      <c r="C264" s="61" t="s">
        <v>883</v>
      </c>
      <c r="D264" s="75" t="s">
        <v>884</v>
      </c>
      <c r="E264" s="63" t="s">
        <v>355</v>
      </c>
      <c r="F264" s="80">
        <v>2500</v>
      </c>
      <c r="G264" s="65">
        <v>0</v>
      </c>
      <c r="H264" s="60">
        <f t="shared" si="9"/>
        <v>2500</v>
      </c>
      <c r="I264" s="49"/>
      <c r="J264" s="115"/>
      <c r="L264" s="708"/>
      <c r="M264" s="115"/>
      <c r="N264" s="116"/>
    </row>
    <row r="265" spans="3:14">
      <c r="C265" s="61" t="s">
        <v>885</v>
      </c>
      <c r="D265" s="75" t="s">
        <v>886</v>
      </c>
      <c r="E265" s="63" t="s">
        <v>887</v>
      </c>
      <c r="F265" s="80">
        <v>416000</v>
      </c>
      <c r="G265" s="65">
        <v>0</v>
      </c>
      <c r="H265" s="60">
        <f>ROUND((+F265*(1+G265)),0)</f>
        <v>416000</v>
      </c>
      <c r="I265" s="49"/>
      <c r="J265" s="115"/>
      <c r="L265" s="708"/>
      <c r="M265" s="115"/>
      <c r="N265" s="116"/>
    </row>
    <row r="266" spans="3:14" ht="22.15" customHeight="1">
      <c r="C266" s="55" t="s">
        <v>888</v>
      </c>
      <c r="D266" s="70" t="s">
        <v>889</v>
      </c>
      <c r="E266" s="57" t="s">
        <v>281</v>
      </c>
      <c r="F266" s="58">
        <v>17400</v>
      </c>
      <c r="G266" s="65">
        <v>0</v>
      </c>
      <c r="H266" s="60">
        <f t="shared" si="9"/>
        <v>17400</v>
      </c>
      <c r="I266" s="50"/>
      <c r="J266" s="115"/>
      <c r="L266" s="708"/>
      <c r="M266" s="115"/>
      <c r="N266" s="116"/>
    </row>
    <row r="267" spans="3:14">
      <c r="C267" s="61" t="s">
        <v>890</v>
      </c>
      <c r="D267" s="75" t="s">
        <v>891</v>
      </c>
      <c r="E267" s="69" t="s">
        <v>862</v>
      </c>
      <c r="F267" s="64">
        <v>152400</v>
      </c>
      <c r="G267" s="65">
        <v>0</v>
      </c>
      <c r="H267" s="60">
        <f t="shared" si="9"/>
        <v>152400</v>
      </c>
      <c r="J267" s="115"/>
      <c r="L267" s="708"/>
      <c r="M267" s="115"/>
      <c r="N267" s="116"/>
    </row>
    <row r="268" spans="3:14">
      <c r="C268" s="55" t="s">
        <v>892</v>
      </c>
      <c r="D268" s="1127" t="s">
        <v>893</v>
      </c>
      <c r="E268" s="77" t="s">
        <v>848</v>
      </c>
      <c r="F268" s="58">
        <f>19000</f>
        <v>19000</v>
      </c>
      <c r="G268" s="65">
        <v>0</v>
      </c>
      <c r="H268" s="60">
        <f t="shared" si="9"/>
        <v>19000</v>
      </c>
      <c r="J268" s="1128" t="s">
        <v>863</v>
      </c>
      <c r="L268" s="708"/>
      <c r="M268" s="115"/>
      <c r="N268" s="116"/>
    </row>
    <row r="269" spans="3:14" ht="33.6" customHeight="1">
      <c r="C269" s="61" t="s">
        <v>894</v>
      </c>
      <c r="D269" s="62" t="s">
        <v>895</v>
      </c>
      <c r="E269" s="69" t="s">
        <v>848</v>
      </c>
      <c r="F269" s="1076">
        <v>50813</v>
      </c>
      <c r="G269" s="65">
        <v>0</v>
      </c>
      <c r="H269" s="60">
        <f t="shared" si="9"/>
        <v>50813</v>
      </c>
      <c r="J269" s="1071"/>
      <c r="L269" s="708"/>
      <c r="M269" s="115"/>
      <c r="N269" s="116"/>
    </row>
    <row r="270" spans="3:14">
      <c r="C270" s="55" t="s">
        <v>896</v>
      </c>
      <c r="D270" s="70" t="s">
        <v>897</v>
      </c>
      <c r="E270" s="57" t="s">
        <v>848</v>
      </c>
      <c r="F270" s="79">
        <v>75000</v>
      </c>
      <c r="G270" s="65">
        <v>0</v>
      </c>
      <c r="H270" s="60">
        <f t="shared" si="9"/>
        <v>75000</v>
      </c>
      <c r="J270" s="115"/>
      <c r="L270" s="708"/>
      <c r="M270" s="115"/>
      <c r="N270" s="116"/>
    </row>
    <row r="271" spans="3:14">
      <c r="C271" s="61" t="s">
        <v>898</v>
      </c>
      <c r="D271" s="62" t="s">
        <v>899</v>
      </c>
      <c r="E271" s="63" t="s">
        <v>900</v>
      </c>
      <c r="F271" s="64">
        <f>65444</f>
        <v>65444</v>
      </c>
      <c r="G271" s="65">
        <v>0</v>
      </c>
      <c r="H271" s="60">
        <f t="shared" si="9"/>
        <v>65444</v>
      </c>
      <c r="J271" s="115"/>
      <c r="L271" s="708"/>
      <c r="M271" s="115"/>
      <c r="N271" s="116"/>
    </row>
    <row r="272" spans="3:14">
      <c r="C272" s="55" t="s">
        <v>901</v>
      </c>
      <c r="D272" s="70" t="s">
        <v>902</v>
      </c>
      <c r="E272" s="57" t="s">
        <v>66</v>
      </c>
      <c r="F272" s="58">
        <v>180000</v>
      </c>
      <c r="G272" s="65">
        <v>0</v>
      </c>
      <c r="H272" s="60">
        <f t="shared" si="9"/>
        <v>180000</v>
      </c>
      <c r="J272" s="115"/>
      <c r="L272" s="708"/>
      <c r="M272" s="115"/>
      <c r="N272" s="116"/>
    </row>
    <row r="273" spans="3:14">
      <c r="C273" s="61" t="s">
        <v>903</v>
      </c>
      <c r="D273" s="75" t="s">
        <v>904</v>
      </c>
      <c r="E273" s="63" t="s">
        <v>862</v>
      </c>
      <c r="F273" s="80">
        <v>124950</v>
      </c>
      <c r="G273" s="65">
        <v>0</v>
      </c>
      <c r="H273" s="60">
        <f t="shared" si="9"/>
        <v>124950</v>
      </c>
      <c r="J273" s="115"/>
      <c r="L273" s="708"/>
      <c r="M273" s="115"/>
      <c r="N273" s="116"/>
    </row>
    <row r="274" spans="3:14">
      <c r="C274" s="55" t="s">
        <v>905</v>
      </c>
      <c r="D274" s="70" t="s">
        <v>906</v>
      </c>
      <c r="E274" s="57" t="s">
        <v>848</v>
      </c>
      <c r="F274" s="79">
        <v>36050</v>
      </c>
      <c r="G274" s="65">
        <v>0</v>
      </c>
      <c r="H274" s="60">
        <f t="shared" si="9"/>
        <v>36050</v>
      </c>
      <c r="J274" s="115"/>
      <c r="L274" s="708"/>
      <c r="M274" s="115"/>
      <c r="N274" s="116"/>
    </row>
    <row r="275" spans="3:14">
      <c r="C275" s="61" t="s">
        <v>907</v>
      </c>
      <c r="D275" s="62" t="s">
        <v>908</v>
      </c>
      <c r="E275" s="63" t="s">
        <v>848</v>
      </c>
      <c r="F275" s="80">
        <f>18200</f>
        <v>18200</v>
      </c>
      <c r="G275" s="65">
        <v>0</v>
      </c>
      <c r="H275" s="60">
        <f t="shared" si="9"/>
        <v>18200</v>
      </c>
      <c r="J275" s="115"/>
      <c r="L275" s="708"/>
      <c r="M275" s="115"/>
      <c r="N275" s="116"/>
    </row>
    <row r="276" spans="3:14">
      <c r="C276" s="55" t="s">
        <v>909</v>
      </c>
      <c r="D276" s="56" t="s">
        <v>910</v>
      </c>
      <c r="E276" s="77" t="s">
        <v>911</v>
      </c>
      <c r="F276" s="58">
        <v>180000</v>
      </c>
      <c r="G276" s="65">
        <v>0</v>
      </c>
      <c r="H276" s="60">
        <f>ROUND((+F276*(1+G276)),0)*(1+$J$1)</f>
        <v>180000</v>
      </c>
      <c r="J276" s="115"/>
      <c r="L276" s="708"/>
      <c r="M276" s="115"/>
      <c r="N276" s="116"/>
    </row>
    <row r="277" spans="3:14">
      <c r="C277" s="55" t="s">
        <v>912</v>
      </c>
      <c r="D277" s="56" t="s">
        <v>913</v>
      </c>
      <c r="E277" s="77" t="s">
        <v>848</v>
      </c>
      <c r="F277" s="79">
        <f>27000</f>
        <v>27000</v>
      </c>
      <c r="G277" s="65">
        <v>0</v>
      </c>
      <c r="H277" s="60">
        <f t="shared" si="9"/>
        <v>27000</v>
      </c>
      <c r="J277" s="115"/>
      <c r="L277" s="708"/>
      <c r="M277" s="115"/>
      <c r="N277" s="116"/>
    </row>
    <row r="278" spans="3:14">
      <c r="C278" s="61" t="s">
        <v>914</v>
      </c>
      <c r="D278" s="62" t="s">
        <v>915</v>
      </c>
      <c r="E278" s="69" t="s">
        <v>848</v>
      </c>
      <c r="F278" s="1086">
        <v>28679</v>
      </c>
      <c r="G278" s="65">
        <v>0</v>
      </c>
      <c r="H278" s="60">
        <f t="shared" si="9"/>
        <v>28679</v>
      </c>
      <c r="J278" s="1071"/>
      <c r="L278" s="708"/>
      <c r="M278" s="115"/>
      <c r="N278" s="116"/>
    </row>
    <row r="279" spans="3:14">
      <c r="C279" s="55" t="s">
        <v>916</v>
      </c>
      <c r="D279" s="70" t="s">
        <v>917</v>
      </c>
      <c r="E279" s="77" t="s">
        <v>862</v>
      </c>
      <c r="F279" s="58">
        <v>81000</v>
      </c>
      <c r="G279" s="65">
        <v>0</v>
      </c>
      <c r="H279" s="60">
        <f t="shared" si="9"/>
        <v>81000</v>
      </c>
      <c r="J279" s="115"/>
      <c r="L279" s="708"/>
      <c r="M279" s="115"/>
      <c r="N279" s="116"/>
    </row>
    <row r="280" spans="3:14">
      <c r="C280" s="55" t="s">
        <v>918</v>
      </c>
      <c r="D280" s="238" t="s">
        <v>919</v>
      </c>
      <c r="E280" s="77" t="s">
        <v>862</v>
      </c>
      <c r="F280" s="58">
        <v>19000</v>
      </c>
      <c r="G280" s="65">
        <v>0</v>
      </c>
      <c r="H280" s="60">
        <f t="shared" si="9"/>
        <v>19000</v>
      </c>
      <c r="J280" s="115"/>
      <c r="L280" s="708"/>
      <c r="M280" s="115"/>
      <c r="N280" s="116"/>
    </row>
    <row r="281" spans="3:14">
      <c r="C281" s="61" t="s">
        <v>920</v>
      </c>
      <c r="D281" s="62" t="s">
        <v>921</v>
      </c>
      <c r="E281" s="69" t="s">
        <v>862</v>
      </c>
      <c r="F281" s="64">
        <v>62500</v>
      </c>
      <c r="G281" s="65">
        <v>0</v>
      </c>
      <c r="H281" s="60">
        <f t="shared" si="9"/>
        <v>62500</v>
      </c>
      <c r="J281" s="115"/>
      <c r="L281" s="708"/>
      <c r="M281" s="115"/>
      <c r="N281" s="116"/>
    </row>
    <row r="282" spans="3:14">
      <c r="C282" s="95" t="s">
        <v>922</v>
      </c>
      <c r="D282" s="56" t="s">
        <v>923</v>
      </c>
      <c r="E282" s="77" t="s">
        <v>848</v>
      </c>
      <c r="F282" s="96">
        <v>94197</v>
      </c>
      <c r="G282" s="65">
        <v>0</v>
      </c>
      <c r="H282" s="60">
        <f t="shared" si="9"/>
        <v>94197</v>
      </c>
      <c r="J282" s="115"/>
      <c r="L282" s="708"/>
      <c r="M282" s="115"/>
      <c r="N282" s="116"/>
    </row>
    <row r="283" spans="3:14">
      <c r="C283" s="61" t="s">
        <v>924</v>
      </c>
      <c r="D283" s="62" t="s">
        <v>925</v>
      </c>
      <c r="E283" s="69" t="s">
        <v>66</v>
      </c>
      <c r="F283" s="97">
        <v>5882</v>
      </c>
      <c r="G283" s="65">
        <v>0</v>
      </c>
      <c r="H283" s="60">
        <f t="shared" si="9"/>
        <v>5882</v>
      </c>
      <c r="J283" s="115"/>
      <c r="L283" s="708"/>
      <c r="M283" s="115"/>
      <c r="N283" s="116"/>
    </row>
    <row r="284" spans="3:14" ht="25.5">
      <c r="C284" s="61" t="s">
        <v>926</v>
      </c>
      <c r="D284" s="155" t="s">
        <v>927</v>
      </c>
      <c r="E284" s="156" t="s">
        <v>928</v>
      </c>
      <c r="F284" s="1086">
        <v>84490</v>
      </c>
      <c r="G284" s="65">
        <v>0</v>
      </c>
      <c r="H284" s="60">
        <f t="shared" si="9"/>
        <v>84490</v>
      </c>
      <c r="J284" s="1071"/>
      <c r="L284" s="708"/>
      <c r="M284" s="115"/>
      <c r="N284" s="116"/>
    </row>
    <row r="285" spans="3:14">
      <c r="C285" s="61" t="s">
        <v>929</v>
      </c>
      <c r="D285" s="155" t="s">
        <v>930</v>
      </c>
      <c r="E285" s="156" t="s">
        <v>848</v>
      </c>
      <c r="F285" s="1086">
        <v>20230</v>
      </c>
      <c r="G285" s="65">
        <v>0</v>
      </c>
      <c r="H285" s="60">
        <f t="shared" si="9"/>
        <v>20230</v>
      </c>
      <c r="J285" s="1071"/>
      <c r="L285" s="708"/>
      <c r="M285" s="115"/>
      <c r="N285" s="116"/>
    </row>
    <row r="286" spans="3:14" ht="25.5">
      <c r="C286" s="61" t="s">
        <v>931</v>
      </c>
      <c r="D286" s="70" t="s">
        <v>932</v>
      </c>
      <c r="E286" s="77" t="s">
        <v>848</v>
      </c>
      <c r="F286" s="58">
        <v>35000</v>
      </c>
      <c r="G286" s="65">
        <v>0</v>
      </c>
      <c r="H286" s="60">
        <f>ROUND((+F286*(1+G286)),0)</f>
        <v>35000</v>
      </c>
      <c r="J286" s="115"/>
      <c r="L286" s="708"/>
      <c r="M286" s="115"/>
      <c r="N286" s="116"/>
    </row>
    <row r="287" spans="3:14">
      <c r="C287" s="61" t="s">
        <v>933</v>
      </c>
      <c r="D287" s="70" t="s">
        <v>934</v>
      </c>
      <c r="E287" s="77" t="s">
        <v>848</v>
      </c>
      <c r="F287" s="58"/>
      <c r="G287" s="65">
        <v>0</v>
      </c>
      <c r="H287" s="60"/>
      <c r="J287" s="115"/>
      <c r="L287" s="708"/>
      <c r="M287" s="115"/>
      <c r="N287" s="116"/>
    </row>
    <row r="288" spans="3:14">
      <c r="C288" s="61" t="s">
        <v>935</v>
      </c>
      <c r="D288" s="70" t="s">
        <v>936</v>
      </c>
      <c r="E288" s="77" t="s">
        <v>928</v>
      </c>
      <c r="F288" s="58">
        <v>12000</v>
      </c>
      <c r="G288" s="65">
        <v>0</v>
      </c>
      <c r="H288" s="60">
        <f>ROUND((+F288*(1+G288)),0)</f>
        <v>12000</v>
      </c>
      <c r="J288" s="115"/>
      <c r="L288" s="708"/>
      <c r="M288" s="115"/>
      <c r="N288" s="116"/>
    </row>
    <row r="289" spans="3:14">
      <c r="C289" s="55" t="s">
        <v>937</v>
      </c>
      <c r="D289" s="70" t="s">
        <v>938</v>
      </c>
      <c r="E289" s="77" t="s">
        <v>928</v>
      </c>
      <c r="F289" s="58">
        <v>25000</v>
      </c>
      <c r="G289" s="65">
        <v>0</v>
      </c>
      <c r="H289" s="60">
        <f>ROUND((+F289*(1+G289)),0)</f>
        <v>25000</v>
      </c>
      <c r="J289" s="115"/>
      <c r="L289" s="708"/>
      <c r="M289" s="115"/>
      <c r="N289" s="116"/>
    </row>
    <row r="290" spans="3:14">
      <c r="C290" s="61" t="s">
        <v>939</v>
      </c>
      <c r="D290" s="62" t="s">
        <v>940</v>
      </c>
      <c r="E290" s="69" t="s">
        <v>911</v>
      </c>
      <c r="F290" s="64">
        <v>160000</v>
      </c>
      <c r="G290" s="65">
        <v>0</v>
      </c>
      <c r="H290" s="66">
        <f t="shared" ref="H290:H293" si="10">ROUND((+F290*(1+G290)),0)*(1+$J$1)</f>
        <v>160000</v>
      </c>
      <c r="J290" s="115"/>
      <c r="L290" s="708"/>
      <c r="M290" s="115"/>
      <c r="N290" s="116"/>
    </row>
    <row r="291" spans="3:14">
      <c r="C291" s="55" t="s">
        <v>941</v>
      </c>
      <c r="D291" s="70" t="s">
        <v>942</v>
      </c>
      <c r="E291" s="77" t="s">
        <v>911</v>
      </c>
      <c r="F291" s="58">
        <v>18200</v>
      </c>
      <c r="G291" s="65">
        <v>0</v>
      </c>
      <c r="H291" s="60">
        <f t="shared" si="10"/>
        <v>18200</v>
      </c>
      <c r="J291" s="115"/>
      <c r="L291" s="708"/>
      <c r="M291" s="115"/>
      <c r="N291" s="116"/>
    </row>
    <row r="292" spans="3:14" ht="25.5">
      <c r="C292" s="61" t="s">
        <v>943</v>
      </c>
      <c r="D292" s="75" t="s">
        <v>944</v>
      </c>
      <c r="E292" s="63" t="s">
        <v>928</v>
      </c>
      <c r="F292" s="58">
        <v>140000</v>
      </c>
      <c r="G292" s="65">
        <v>0</v>
      </c>
      <c r="H292" s="66">
        <f>ROUND((+F292*(1+G292)),0)*(1+$J$1)</f>
        <v>140000</v>
      </c>
      <c r="I292" s="969"/>
      <c r="J292" s="115"/>
      <c r="L292" s="708"/>
      <c r="M292" s="115"/>
      <c r="N292" s="116"/>
    </row>
    <row r="293" spans="3:14">
      <c r="C293" s="55" t="s">
        <v>945</v>
      </c>
      <c r="D293" s="56" t="s">
        <v>946</v>
      </c>
      <c r="E293" s="77" t="s">
        <v>911</v>
      </c>
      <c r="F293" s="58">
        <v>180000</v>
      </c>
      <c r="G293" s="65">
        <v>0</v>
      </c>
      <c r="H293" s="60">
        <f t="shared" si="10"/>
        <v>180000</v>
      </c>
      <c r="I293" s="969"/>
      <c r="J293" s="115"/>
      <c r="L293" s="708"/>
      <c r="M293" s="115"/>
      <c r="N293" s="116"/>
    </row>
    <row r="294" spans="3:14">
      <c r="C294" s="61" t="s">
        <v>947</v>
      </c>
      <c r="D294" s="75" t="s">
        <v>948</v>
      </c>
      <c r="E294" s="63" t="s">
        <v>911</v>
      </c>
      <c r="F294" s="1063">
        <v>3500</v>
      </c>
      <c r="G294" s="65">
        <v>0</v>
      </c>
      <c r="H294" s="66">
        <f>ROUND((+F294*(1+G294)),0)*(1+$J$1)</f>
        <v>3500</v>
      </c>
      <c r="I294" s="969"/>
      <c r="J294" s="115"/>
      <c r="L294" s="708"/>
      <c r="M294" s="115"/>
      <c r="N294" s="116"/>
    </row>
    <row r="295" spans="3:14">
      <c r="C295" s="55" t="s">
        <v>949</v>
      </c>
      <c r="D295" s="56" t="s">
        <v>950</v>
      </c>
      <c r="E295" s="77" t="s">
        <v>911</v>
      </c>
      <c r="F295" s="58">
        <v>70</v>
      </c>
      <c r="G295" s="65">
        <v>0</v>
      </c>
      <c r="H295" s="60">
        <f>ROUND((+F295*(1+G295)),0)*(1+$J$1)</f>
        <v>70</v>
      </c>
      <c r="I295" s="969"/>
      <c r="J295" s="115"/>
      <c r="L295" s="708"/>
      <c r="M295" s="115"/>
      <c r="N295" s="116"/>
    </row>
    <row r="296" spans="3:14">
      <c r="C296" s="61" t="s">
        <v>951</v>
      </c>
      <c r="D296" s="62" t="s">
        <v>952</v>
      </c>
      <c r="E296" s="69" t="s">
        <v>848</v>
      </c>
      <c r="F296" s="64">
        <v>407700</v>
      </c>
      <c r="G296" s="65">
        <v>0</v>
      </c>
      <c r="H296" s="66">
        <f>ROUND((+F296*(1+G296)),0)*(1+$J$1)</f>
        <v>407700</v>
      </c>
      <c r="I296" s="970"/>
      <c r="J296" s="115"/>
      <c r="L296" s="708"/>
      <c r="M296" s="115"/>
      <c r="N296" s="116"/>
    </row>
    <row r="297" spans="3:14">
      <c r="C297" s="55" t="s">
        <v>953</v>
      </c>
      <c r="D297" s="56" t="s">
        <v>954</v>
      </c>
      <c r="E297" s="77" t="s">
        <v>928</v>
      </c>
      <c r="F297" s="58">
        <v>155000</v>
      </c>
      <c r="G297" s="65">
        <v>0</v>
      </c>
      <c r="H297" s="60">
        <f t="shared" ref="H297:H298" si="11">ROUND((+F297*(1+G297)),0)*(1+$J$1)</f>
        <v>155000</v>
      </c>
      <c r="I297" s="970"/>
      <c r="J297" s="115"/>
      <c r="L297" s="708"/>
      <c r="M297" s="115"/>
      <c r="N297" s="116"/>
    </row>
    <row r="298" spans="3:14">
      <c r="C298" s="61" t="s">
        <v>955</v>
      </c>
      <c r="D298" s="62" t="s">
        <v>956</v>
      </c>
      <c r="E298" s="69" t="s">
        <v>66</v>
      </c>
      <c r="F298" s="64">
        <v>1900000</v>
      </c>
      <c r="G298" s="65">
        <v>0</v>
      </c>
      <c r="H298" s="60">
        <f t="shared" si="11"/>
        <v>1900000</v>
      </c>
      <c r="I298" s="970"/>
      <c r="J298" s="115"/>
      <c r="L298" s="708"/>
      <c r="M298" s="115"/>
      <c r="N298" s="116"/>
    </row>
    <row r="299" spans="3:14">
      <c r="C299" s="55" t="s">
        <v>957</v>
      </c>
      <c r="D299" s="56" t="s">
        <v>958</v>
      </c>
      <c r="E299" s="77" t="s">
        <v>66</v>
      </c>
      <c r="F299" s="58">
        <v>2106000</v>
      </c>
      <c r="G299" s="65">
        <v>0</v>
      </c>
      <c r="H299" s="60">
        <f>ROUND((+F299*(1+G299)),0)*(1+$J$1)</f>
        <v>2106000</v>
      </c>
      <c r="I299" s="970"/>
      <c r="J299" s="115"/>
      <c r="L299" s="708"/>
      <c r="M299" s="115"/>
      <c r="N299" s="116"/>
    </row>
    <row r="300" spans="3:14">
      <c r="C300" s="61" t="s">
        <v>324</v>
      </c>
      <c r="D300" s="75" t="s">
        <v>959</v>
      </c>
      <c r="E300" s="63" t="s">
        <v>192</v>
      </c>
      <c r="F300" s="137">
        <v>0.05</v>
      </c>
      <c r="G300" s="65">
        <v>0</v>
      </c>
      <c r="H300" s="66">
        <f>ROUND((+F300*(1+G300)),0)*(1+$J$1)</f>
        <v>0</v>
      </c>
      <c r="I300" s="970"/>
      <c r="J300" s="115"/>
      <c r="L300" s="708"/>
      <c r="M300" s="115"/>
      <c r="N300" s="116"/>
    </row>
    <row r="301" spans="3:14">
      <c r="C301" s="55"/>
      <c r="D301" s="56"/>
      <c r="E301" s="77"/>
      <c r="F301" s="58"/>
      <c r="G301" s="65"/>
      <c r="H301" s="60"/>
      <c r="I301" s="970"/>
      <c r="J301" s="115"/>
      <c r="L301" s="708"/>
      <c r="M301" s="115"/>
      <c r="N301" s="116"/>
    </row>
    <row r="302" spans="3:14" ht="25.5">
      <c r="C302" s="71" t="s">
        <v>960</v>
      </c>
      <c r="D302" s="72" t="s">
        <v>961</v>
      </c>
      <c r="E302" s="73"/>
      <c r="F302" s="74"/>
      <c r="G302" s="65">
        <v>0</v>
      </c>
      <c r="H302" s="74"/>
      <c r="J302" s="115"/>
      <c r="L302" s="708"/>
      <c r="M302" s="115"/>
      <c r="N302" s="116"/>
    </row>
    <row r="303" spans="3:14">
      <c r="C303" s="61" t="s">
        <v>962</v>
      </c>
      <c r="D303" s="62" t="s">
        <v>963</v>
      </c>
      <c r="E303" s="69" t="s">
        <v>66</v>
      </c>
      <c r="F303" s="80">
        <v>35900</v>
      </c>
      <c r="G303" s="65">
        <v>0</v>
      </c>
      <c r="H303" s="66">
        <f t="shared" ref="H303:H384" si="12">ROUND((+F303*(1+G303)),0)*(1+$J$1)</f>
        <v>35900</v>
      </c>
      <c r="J303" s="115"/>
      <c r="L303" s="708"/>
      <c r="M303" s="115"/>
      <c r="N303" s="116"/>
    </row>
    <row r="304" spans="3:14">
      <c r="C304" s="55" t="s">
        <v>964</v>
      </c>
      <c r="D304" s="56" t="s">
        <v>965</v>
      </c>
      <c r="E304" s="77" t="s">
        <v>281</v>
      </c>
      <c r="F304" s="79">
        <v>21283</v>
      </c>
      <c r="G304" s="65">
        <v>0</v>
      </c>
      <c r="H304" s="60">
        <f t="shared" si="12"/>
        <v>21283</v>
      </c>
      <c r="J304" s="115"/>
      <c r="L304" s="708"/>
      <c r="M304" s="115"/>
      <c r="N304" s="116"/>
    </row>
    <row r="305" spans="3:14">
      <c r="C305" s="61" t="s">
        <v>966</v>
      </c>
      <c r="D305" s="62" t="s">
        <v>967</v>
      </c>
      <c r="E305" s="69" t="s">
        <v>281</v>
      </c>
      <c r="F305" s="1080">
        <v>36475</v>
      </c>
      <c r="G305" s="65">
        <v>0</v>
      </c>
      <c r="H305" s="66">
        <f t="shared" si="12"/>
        <v>36475</v>
      </c>
      <c r="J305" s="115"/>
      <c r="L305" s="708"/>
      <c r="M305" s="115"/>
      <c r="N305" s="116"/>
    </row>
    <row r="306" spans="3:14">
      <c r="C306" s="55" t="s">
        <v>328</v>
      </c>
      <c r="D306" s="56" t="s">
        <v>968</v>
      </c>
      <c r="E306" s="77" t="s">
        <v>145</v>
      </c>
      <c r="F306" s="1099">
        <v>148641</v>
      </c>
      <c r="G306" s="65">
        <v>0</v>
      </c>
      <c r="H306" s="60">
        <f t="shared" si="12"/>
        <v>148641</v>
      </c>
      <c r="J306" s="115"/>
      <c r="L306" s="708"/>
      <c r="M306" s="115"/>
      <c r="N306" s="116"/>
    </row>
    <row r="307" spans="3:14">
      <c r="C307" s="61" t="s">
        <v>344</v>
      </c>
      <c r="D307" s="62" t="s">
        <v>969</v>
      </c>
      <c r="E307" s="69" t="s">
        <v>145</v>
      </c>
      <c r="F307" s="1098">
        <v>113000</v>
      </c>
      <c r="G307" s="65">
        <v>0</v>
      </c>
      <c r="H307" s="66">
        <f t="shared" si="12"/>
        <v>113000</v>
      </c>
      <c r="J307" s="115"/>
      <c r="L307" s="708"/>
      <c r="M307" s="115"/>
      <c r="N307" s="116"/>
    </row>
    <row r="308" spans="3:14">
      <c r="C308" s="61" t="s">
        <v>346</v>
      </c>
      <c r="D308" s="62" t="s">
        <v>970</v>
      </c>
      <c r="E308" s="69" t="s">
        <v>145</v>
      </c>
      <c r="F308" s="1080">
        <v>129000</v>
      </c>
      <c r="G308" s="65">
        <v>0</v>
      </c>
      <c r="H308" s="66">
        <f t="shared" si="12"/>
        <v>129000</v>
      </c>
      <c r="J308" s="115"/>
      <c r="L308" s="708"/>
      <c r="M308" s="115"/>
      <c r="N308" s="116"/>
    </row>
    <row r="309" spans="3:14">
      <c r="C309" s="55" t="s">
        <v>971</v>
      </c>
      <c r="D309" s="56" t="s">
        <v>972</v>
      </c>
      <c r="E309" s="77" t="s">
        <v>145</v>
      </c>
      <c r="F309" s="1135">
        <v>99965</v>
      </c>
      <c r="G309" s="65">
        <v>0</v>
      </c>
      <c r="H309" s="66">
        <f t="shared" si="12"/>
        <v>99965</v>
      </c>
      <c r="I309" s="157" t="s">
        <v>973</v>
      </c>
      <c r="J309" s="115"/>
      <c r="L309" s="708"/>
      <c r="M309" s="115"/>
      <c r="N309" s="116"/>
    </row>
    <row r="310" spans="3:14">
      <c r="C310" s="55" t="s">
        <v>974</v>
      </c>
      <c r="D310" s="56" t="s">
        <v>975</v>
      </c>
      <c r="E310" s="77" t="s">
        <v>145</v>
      </c>
      <c r="F310" s="60">
        <v>36000</v>
      </c>
      <c r="G310" s="65">
        <v>0</v>
      </c>
      <c r="H310" s="60">
        <f>ROUND((+F310*(1+G310)),0)*(1+$J$1)</f>
        <v>36000</v>
      </c>
      <c r="I310" s="157" t="s">
        <v>973</v>
      </c>
      <c r="J310" s="115"/>
      <c r="L310" s="708"/>
      <c r="M310" s="115"/>
      <c r="N310" s="116"/>
    </row>
    <row r="311" spans="3:14">
      <c r="C311" s="61" t="s">
        <v>976</v>
      </c>
      <c r="D311" s="62" t="s">
        <v>977</v>
      </c>
      <c r="E311" s="63" t="s">
        <v>355</v>
      </c>
      <c r="F311" s="80">
        <v>32500</v>
      </c>
      <c r="G311" s="65">
        <v>0</v>
      </c>
      <c r="H311" s="66">
        <f t="shared" si="12"/>
        <v>32500</v>
      </c>
      <c r="J311" s="115"/>
      <c r="L311" s="708"/>
      <c r="M311" s="115"/>
      <c r="N311" s="116"/>
    </row>
    <row r="312" spans="3:14">
      <c r="C312" s="98" t="s">
        <v>978</v>
      </c>
      <c r="D312" s="56" t="s">
        <v>979</v>
      </c>
      <c r="E312" s="57" t="s">
        <v>355</v>
      </c>
      <c r="F312" s="1099">
        <v>34300</v>
      </c>
      <c r="G312" s="65">
        <v>0</v>
      </c>
      <c r="H312" s="60">
        <f t="shared" si="12"/>
        <v>34300</v>
      </c>
      <c r="J312" s="1071"/>
      <c r="L312" s="708"/>
      <c r="M312" s="115"/>
      <c r="N312" s="116"/>
    </row>
    <row r="313" spans="3:14">
      <c r="C313" s="98" t="s">
        <v>980</v>
      </c>
      <c r="D313" s="56" t="s">
        <v>981</v>
      </c>
      <c r="E313" s="57" t="s">
        <v>355</v>
      </c>
      <c r="F313" s="99">
        <v>30000</v>
      </c>
      <c r="G313" s="65">
        <v>0</v>
      </c>
      <c r="H313" s="60">
        <f>ROUND((+F313*(1+G313)),0)*(1+$J$1)</f>
        <v>30000</v>
      </c>
      <c r="J313" s="115"/>
      <c r="L313" s="708"/>
      <c r="M313" s="115"/>
      <c r="N313" s="116"/>
    </row>
    <row r="314" spans="3:14">
      <c r="C314" s="98" t="s">
        <v>982</v>
      </c>
      <c r="D314" s="56" t="s">
        <v>983</v>
      </c>
      <c r="E314" s="57" t="s">
        <v>355</v>
      </c>
      <c r="F314" s="99">
        <v>216580</v>
      </c>
      <c r="G314" s="65">
        <v>0</v>
      </c>
      <c r="H314" s="60">
        <f>ROUND((+F314*(1+G314)),0)*(1+$J$1)</f>
        <v>216580</v>
      </c>
      <c r="J314" s="115"/>
      <c r="L314" s="708"/>
      <c r="M314" s="115"/>
      <c r="N314" s="116"/>
    </row>
    <row r="315" spans="3:14">
      <c r="C315" s="98" t="s">
        <v>984</v>
      </c>
      <c r="D315" s="56" t="s">
        <v>985</v>
      </c>
      <c r="E315" s="57" t="s">
        <v>66</v>
      </c>
      <c r="F315" s="99">
        <v>99900</v>
      </c>
      <c r="G315" s="65">
        <v>0</v>
      </c>
      <c r="H315" s="60">
        <f>ROUND((+F315*(1+G315)),0)*(1+$J$1)</f>
        <v>99900</v>
      </c>
      <c r="J315" s="1071"/>
      <c r="L315" s="708"/>
      <c r="M315" s="115"/>
      <c r="N315" s="116"/>
    </row>
    <row r="316" spans="3:14">
      <c r="C316" s="100" t="s">
        <v>986</v>
      </c>
      <c r="D316" s="56" t="s">
        <v>987</v>
      </c>
      <c r="E316" s="69" t="s">
        <v>145</v>
      </c>
      <c r="F316" s="1103">
        <v>97223</v>
      </c>
      <c r="G316" s="65">
        <v>0</v>
      </c>
      <c r="H316" s="60">
        <f>ROUND((+F316*(1+G316)),0)*(1+$J$1)</f>
        <v>97223</v>
      </c>
      <c r="J316" s="115"/>
      <c r="L316" s="708"/>
      <c r="M316" s="115"/>
      <c r="N316" s="116"/>
    </row>
    <row r="317" spans="3:14">
      <c r="C317" s="100" t="s">
        <v>988</v>
      </c>
      <c r="D317" s="62" t="s">
        <v>989</v>
      </c>
      <c r="E317" s="69" t="s">
        <v>145</v>
      </c>
      <c r="F317" s="101">
        <v>83900</v>
      </c>
      <c r="G317" s="65">
        <v>0</v>
      </c>
      <c r="H317" s="66">
        <f t="shared" si="12"/>
        <v>83900</v>
      </c>
      <c r="J317" s="115"/>
      <c r="L317" s="708"/>
      <c r="M317" s="115"/>
      <c r="N317" s="116"/>
    </row>
    <row r="318" spans="3:14">
      <c r="C318" s="100" t="s">
        <v>990</v>
      </c>
      <c r="D318" s="62" t="s">
        <v>991</v>
      </c>
      <c r="E318" s="102" t="s">
        <v>66</v>
      </c>
      <c r="F318" s="1103">
        <v>3125</v>
      </c>
      <c r="G318" s="65">
        <v>0</v>
      </c>
      <c r="H318" s="66">
        <f t="shared" si="12"/>
        <v>3125</v>
      </c>
      <c r="J318" s="1071"/>
      <c r="L318" s="708"/>
      <c r="M318" s="115"/>
      <c r="N318" s="116"/>
    </row>
    <row r="319" spans="3:14">
      <c r="C319" s="100" t="s">
        <v>992</v>
      </c>
      <c r="D319" s="56" t="s">
        <v>993</v>
      </c>
      <c r="E319" s="103" t="s">
        <v>66</v>
      </c>
      <c r="F319" s="1083">
        <v>2700</v>
      </c>
      <c r="G319" s="65">
        <v>0</v>
      </c>
      <c r="H319" s="60">
        <f t="shared" si="12"/>
        <v>2700</v>
      </c>
      <c r="J319" s="1071"/>
      <c r="L319" s="708"/>
      <c r="M319" s="115"/>
      <c r="N319" s="116"/>
    </row>
    <row r="320" spans="3:14">
      <c r="C320" s="100" t="s">
        <v>994</v>
      </c>
      <c r="D320" s="62" t="s">
        <v>995</v>
      </c>
      <c r="E320" s="102" t="s">
        <v>66</v>
      </c>
      <c r="F320" s="1103">
        <v>3300</v>
      </c>
      <c r="G320" s="65">
        <v>0</v>
      </c>
      <c r="H320" s="66">
        <f t="shared" si="12"/>
        <v>3300</v>
      </c>
      <c r="J320" s="115"/>
      <c r="L320" s="708"/>
      <c r="M320" s="115"/>
      <c r="N320" s="116"/>
    </row>
    <row r="321" spans="3:14" s="237" customFormat="1">
      <c r="C321" s="98" t="s">
        <v>996</v>
      </c>
      <c r="D321" s="56" t="s">
        <v>997</v>
      </c>
      <c r="E321" s="103" t="s">
        <v>66</v>
      </c>
      <c r="F321" s="99">
        <v>3300</v>
      </c>
      <c r="G321" s="65">
        <v>0</v>
      </c>
      <c r="H321" s="60">
        <f t="shared" si="12"/>
        <v>3300</v>
      </c>
      <c r="I321" s="28"/>
      <c r="J321" s="235"/>
      <c r="K321" s="707"/>
      <c r="L321" s="708"/>
      <c r="M321" s="235"/>
      <c r="N321" s="236"/>
    </row>
    <row r="322" spans="3:14">
      <c r="C322" s="100" t="s">
        <v>998</v>
      </c>
      <c r="D322" s="62" t="s">
        <v>999</v>
      </c>
      <c r="E322" s="102" t="s">
        <v>66</v>
      </c>
      <c r="F322" s="101">
        <v>3300</v>
      </c>
      <c r="G322" s="65">
        <v>0</v>
      </c>
      <c r="H322" s="66">
        <f t="shared" si="12"/>
        <v>3300</v>
      </c>
      <c r="J322" s="115"/>
      <c r="L322" s="708"/>
      <c r="M322" s="115"/>
      <c r="N322" s="116"/>
    </row>
    <row r="323" spans="3:14">
      <c r="C323" s="98" t="s">
        <v>1000</v>
      </c>
      <c r="D323" s="56" t="s">
        <v>1001</v>
      </c>
      <c r="E323" s="103" t="s">
        <v>66</v>
      </c>
      <c r="F323" s="1099">
        <v>3915</v>
      </c>
      <c r="G323" s="65">
        <v>0</v>
      </c>
      <c r="H323" s="60">
        <f t="shared" si="12"/>
        <v>3915</v>
      </c>
      <c r="J323" s="1071"/>
      <c r="L323" s="708"/>
      <c r="M323" s="115"/>
      <c r="N323" s="116"/>
    </row>
    <row r="324" spans="3:14">
      <c r="C324" s="100" t="s">
        <v>1002</v>
      </c>
      <c r="D324" s="62" t="s">
        <v>1003</v>
      </c>
      <c r="E324" s="102" t="s">
        <v>66</v>
      </c>
      <c r="F324" s="1074">
        <v>12900</v>
      </c>
      <c r="G324" s="65">
        <v>0</v>
      </c>
      <c r="H324" s="66">
        <f t="shared" si="12"/>
        <v>12900</v>
      </c>
      <c r="J324" s="1071"/>
      <c r="L324" s="708"/>
      <c r="M324" s="115"/>
      <c r="N324" s="116"/>
    </row>
    <row r="325" spans="3:14">
      <c r="C325" s="100" t="s">
        <v>362</v>
      </c>
      <c r="D325" s="62" t="s">
        <v>1004</v>
      </c>
      <c r="E325" s="102" t="s">
        <v>66</v>
      </c>
      <c r="F325" s="1103">
        <v>16900</v>
      </c>
      <c r="G325" s="65">
        <v>0</v>
      </c>
      <c r="H325" s="66">
        <f t="shared" si="12"/>
        <v>16900</v>
      </c>
      <c r="J325" s="1071"/>
      <c r="L325" s="708"/>
      <c r="M325" s="115"/>
      <c r="N325" s="116"/>
    </row>
    <row r="326" spans="3:14">
      <c r="C326" s="98" t="s">
        <v>1005</v>
      </c>
      <c r="D326" s="56" t="s">
        <v>1006</v>
      </c>
      <c r="E326" s="104" t="s">
        <v>386</v>
      </c>
      <c r="F326" s="1099">
        <v>1930</v>
      </c>
      <c r="G326" s="65">
        <v>0</v>
      </c>
      <c r="H326" s="60">
        <f t="shared" si="12"/>
        <v>1930</v>
      </c>
      <c r="I326" s="234"/>
      <c r="J326" s="115">
        <f>F326*40</f>
        <v>77200</v>
      </c>
      <c r="L326" s="708"/>
      <c r="M326" s="115"/>
      <c r="N326" s="116"/>
    </row>
    <row r="327" spans="3:14">
      <c r="C327" s="98" t="s">
        <v>327</v>
      </c>
      <c r="D327" s="56" t="s">
        <v>1007</v>
      </c>
      <c r="E327" s="104" t="s">
        <v>1008</v>
      </c>
      <c r="F327" s="1101">
        <v>34500</v>
      </c>
      <c r="G327" s="65">
        <v>0</v>
      </c>
      <c r="H327" s="233">
        <f t="shared" si="12"/>
        <v>34500</v>
      </c>
      <c r="J327" s="115"/>
      <c r="L327" s="708"/>
      <c r="M327" s="115"/>
      <c r="N327" s="116"/>
    </row>
    <row r="328" spans="3:14">
      <c r="C328" s="100" t="s">
        <v>1009</v>
      </c>
      <c r="D328" s="62" t="s">
        <v>1010</v>
      </c>
      <c r="E328" s="102" t="s">
        <v>66</v>
      </c>
      <c r="F328" s="1103">
        <v>39900</v>
      </c>
      <c r="G328" s="65">
        <v>0</v>
      </c>
      <c r="H328" s="66">
        <f t="shared" si="12"/>
        <v>39900</v>
      </c>
      <c r="J328" s="1071"/>
      <c r="L328" s="708"/>
      <c r="M328" s="115"/>
      <c r="N328" s="116"/>
    </row>
    <row r="329" spans="3:14">
      <c r="C329" s="98" t="s">
        <v>1011</v>
      </c>
      <c r="D329" s="56" t="s">
        <v>1012</v>
      </c>
      <c r="E329" s="103" t="s">
        <v>66</v>
      </c>
      <c r="F329" s="1099">
        <v>89000</v>
      </c>
      <c r="G329" s="65">
        <v>0</v>
      </c>
      <c r="H329" s="60">
        <f t="shared" si="12"/>
        <v>89000</v>
      </c>
      <c r="J329" s="1071"/>
      <c r="L329" s="708"/>
      <c r="M329" s="115"/>
      <c r="N329" s="116"/>
    </row>
    <row r="330" spans="3:14">
      <c r="C330" s="100" t="s">
        <v>1013</v>
      </c>
      <c r="D330" s="62" t="s">
        <v>1014</v>
      </c>
      <c r="E330" s="105" t="s">
        <v>1015</v>
      </c>
      <c r="F330" s="1149">
        <v>5300</v>
      </c>
      <c r="G330" s="65">
        <v>0</v>
      </c>
      <c r="H330" s="66">
        <f t="shared" si="12"/>
        <v>5300</v>
      </c>
      <c r="J330" s="115"/>
      <c r="L330" s="708"/>
      <c r="M330" s="115"/>
      <c r="N330" s="116"/>
    </row>
    <row r="331" spans="3:14">
      <c r="C331" s="107" t="s">
        <v>1016</v>
      </c>
      <c r="D331" s="56" t="s">
        <v>1017</v>
      </c>
      <c r="E331" s="77" t="s">
        <v>1015</v>
      </c>
      <c r="F331" s="99">
        <v>8999</v>
      </c>
      <c r="G331" s="65">
        <v>0</v>
      </c>
      <c r="H331" s="60">
        <f t="shared" si="12"/>
        <v>8999</v>
      </c>
      <c r="J331" s="115"/>
      <c r="L331" s="708"/>
      <c r="M331" s="115"/>
      <c r="N331" s="116"/>
    </row>
    <row r="332" spans="3:14">
      <c r="C332" s="100" t="s">
        <v>1018</v>
      </c>
      <c r="D332" s="62" t="s">
        <v>1019</v>
      </c>
      <c r="E332" s="102" t="s">
        <v>66</v>
      </c>
      <c r="F332" s="106">
        <v>2216</v>
      </c>
      <c r="G332" s="65">
        <v>0</v>
      </c>
      <c r="H332" s="66">
        <f t="shared" si="12"/>
        <v>2216</v>
      </c>
      <c r="J332" s="1071"/>
      <c r="L332" s="708"/>
      <c r="M332" s="115"/>
      <c r="N332" s="116"/>
    </row>
    <row r="333" spans="3:14">
      <c r="C333" s="55" t="s">
        <v>1020</v>
      </c>
      <c r="D333" s="67" t="s">
        <v>1021</v>
      </c>
      <c r="E333" s="77" t="s">
        <v>66</v>
      </c>
      <c r="F333" s="1078">
        <v>234900</v>
      </c>
      <c r="G333" s="65">
        <v>0</v>
      </c>
      <c r="H333" s="60">
        <f t="shared" si="12"/>
        <v>234900</v>
      </c>
      <c r="J333" s="1071"/>
      <c r="L333" s="708"/>
      <c r="M333" s="115"/>
      <c r="N333" s="116"/>
    </row>
    <row r="334" spans="3:14" ht="25.5">
      <c r="C334" s="61" t="s">
        <v>1022</v>
      </c>
      <c r="D334" s="68" t="s">
        <v>1023</v>
      </c>
      <c r="E334" s="69" t="s">
        <v>66</v>
      </c>
      <c r="F334" s="1096">
        <v>449900</v>
      </c>
      <c r="G334" s="65">
        <v>0</v>
      </c>
      <c r="H334" s="66">
        <f t="shared" si="12"/>
        <v>449900</v>
      </c>
      <c r="J334" s="1071"/>
      <c r="L334" s="708"/>
      <c r="M334" s="115"/>
      <c r="N334" s="116"/>
    </row>
    <row r="335" spans="3:14">
      <c r="C335" s="61" t="s">
        <v>1024</v>
      </c>
      <c r="D335" s="68" t="s">
        <v>1025</v>
      </c>
      <c r="E335" s="69" t="s">
        <v>66</v>
      </c>
      <c r="F335" s="1076">
        <v>56900</v>
      </c>
      <c r="G335" s="65">
        <v>0</v>
      </c>
      <c r="H335" s="66">
        <f>ROUND((+F335*(1+G335)),0)*(1+$J$1)</f>
        <v>56900</v>
      </c>
      <c r="J335" s="1071"/>
      <c r="L335" s="708"/>
      <c r="M335" s="115"/>
      <c r="N335" s="116"/>
    </row>
    <row r="336" spans="3:14">
      <c r="C336" s="61" t="s">
        <v>1026</v>
      </c>
      <c r="D336" s="68" t="s">
        <v>1027</v>
      </c>
      <c r="E336" s="69" t="s">
        <v>66</v>
      </c>
      <c r="F336" s="1096">
        <v>38900</v>
      </c>
      <c r="G336" s="65">
        <v>1</v>
      </c>
      <c r="H336" s="66">
        <f>ROUND((+F336*(1+G336)),0)*(1+$J$1)</f>
        <v>77800</v>
      </c>
      <c r="J336" s="1071"/>
      <c r="L336" s="708"/>
      <c r="M336" s="115"/>
      <c r="N336" s="116"/>
    </row>
    <row r="337" spans="3:14">
      <c r="C337" s="55" t="s">
        <v>1028</v>
      </c>
      <c r="D337" s="56" t="s">
        <v>1029</v>
      </c>
      <c r="E337" s="57" t="s">
        <v>66</v>
      </c>
      <c r="F337" s="1105">
        <v>79900</v>
      </c>
      <c r="G337" s="65">
        <v>0</v>
      </c>
      <c r="H337" s="66">
        <f>ROUND((+F337*(1+G337)),0)*(1+$J$1)</f>
        <v>79900</v>
      </c>
      <c r="J337" s="115"/>
      <c r="L337" s="708"/>
      <c r="M337" s="115"/>
      <c r="N337" s="116"/>
    </row>
    <row r="338" spans="3:14">
      <c r="C338" s="55" t="s">
        <v>1030</v>
      </c>
      <c r="D338" s="56" t="s">
        <v>1031</v>
      </c>
      <c r="E338" s="57" t="s">
        <v>355</v>
      </c>
      <c r="F338" s="58">
        <v>31900</v>
      </c>
      <c r="G338" s="65">
        <v>0</v>
      </c>
      <c r="H338" s="60">
        <f t="shared" si="12"/>
        <v>31900</v>
      </c>
      <c r="J338" s="115"/>
      <c r="L338" s="708"/>
      <c r="M338" s="115"/>
      <c r="N338" s="116"/>
    </row>
    <row r="339" spans="3:14">
      <c r="C339" s="55" t="s">
        <v>1032</v>
      </c>
      <c r="D339" s="56" t="s">
        <v>1033</v>
      </c>
      <c r="E339" s="57" t="s">
        <v>66</v>
      </c>
      <c r="F339" s="58">
        <f>10400/6</f>
        <v>1733.3333333333333</v>
      </c>
      <c r="G339" s="65">
        <v>0</v>
      </c>
      <c r="H339" s="60">
        <f t="shared" si="12"/>
        <v>1733</v>
      </c>
      <c r="J339" s="115"/>
      <c r="L339" s="708"/>
      <c r="M339" s="115"/>
      <c r="N339" s="116"/>
    </row>
    <row r="340" spans="3:14">
      <c r="C340" s="55" t="s">
        <v>1034</v>
      </c>
      <c r="D340" s="56" t="s">
        <v>1035</v>
      </c>
      <c r="E340" s="57" t="s">
        <v>66</v>
      </c>
      <c r="F340" s="58">
        <f>3050/6</f>
        <v>508.33333333333331</v>
      </c>
      <c r="G340" s="65">
        <v>0</v>
      </c>
      <c r="H340" s="60">
        <f>ROUND((+F340*(1+G340)),0)*(1+$J$1)</f>
        <v>508</v>
      </c>
      <c r="J340" s="1071"/>
      <c r="L340" s="708"/>
      <c r="M340" s="115"/>
      <c r="N340" s="116"/>
    </row>
    <row r="341" spans="3:14">
      <c r="C341" s="61" t="s">
        <v>358</v>
      </c>
      <c r="D341" s="62" t="s">
        <v>1036</v>
      </c>
      <c r="E341" s="63" t="s">
        <v>1037</v>
      </c>
      <c r="F341" s="1076">
        <v>5950</v>
      </c>
      <c r="G341" s="65">
        <v>0</v>
      </c>
      <c r="H341" s="66">
        <f t="shared" si="12"/>
        <v>5950</v>
      </c>
      <c r="J341" s="115"/>
      <c r="L341" s="708"/>
      <c r="M341" s="115"/>
      <c r="N341" s="116"/>
    </row>
    <row r="342" spans="3:14">
      <c r="C342" s="55" t="s">
        <v>1038</v>
      </c>
      <c r="D342" s="70" t="s">
        <v>1039</v>
      </c>
      <c r="E342" s="77" t="s">
        <v>145</v>
      </c>
      <c r="F342" s="58">
        <v>348000</v>
      </c>
      <c r="G342" s="65">
        <v>0</v>
      </c>
      <c r="H342" s="60">
        <f t="shared" si="12"/>
        <v>348000</v>
      </c>
      <c r="J342" s="115"/>
      <c r="L342" s="708"/>
      <c r="M342" s="115"/>
      <c r="N342" s="116"/>
    </row>
    <row r="343" spans="3:14">
      <c r="C343" s="61" t="s">
        <v>1040</v>
      </c>
      <c r="D343" s="62" t="s">
        <v>1041</v>
      </c>
      <c r="E343" s="69" t="s">
        <v>145</v>
      </c>
      <c r="F343" s="64">
        <v>75000</v>
      </c>
      <c r="G343" s="65">
        <v>0</v>
      </c>
      <c r="H343" s="66">
        <f t="shared" si="12"/>
        <v>75000</v>
      </c>
      <c r="J343" s="115"/>
      <c r="L343" s="708"/>
      <c r="M343" s="115"/>
      <c r="N343" s="116"/>
    </row>
    <row r="344" spans="3:14">
      <c r="C344" s="55" t="s">
        <v>1042</v>
      </c>
      <c r="D344" s="56" t="s">
        <v>1043</v>
      </c>
      <c r="E344" s="57" t="s">
        <v>66</v>
      </c>
      <c r="F344" s="79">
        <v>49900</v>
      </c>
      <c r="G344" s="65">
        <v>0</v>
      </c>
      <c r="H344" s="60">
        <f t="shared" si="12"/>
        <v>49900</v>
      </c>
      <c r="J344" s="115"/>
      <c r="L344" s="708"/>
      <c r="M344" s="115"/>
      <c r="N344" s="116"/>
    </row>
    <row r="345" spans="3:14">
      <c r="C345" s="61" t="s">
        <v>1044</v>
      </c>
      <c r="D345" s="62" t="s">
        <v>1045</v>
      </c>
      <c r="E345" s="63" t="s">
        <v>66</v>
      </c>
      <c r="F345" s="64">
        <v>54800</v>
      </c>
      <c r="G345" s="65">
        <v>0</v>
      </c>
      <c r="H345" s="66">
        <f t="shared" si="12"/>
        <v>54800</v>
      </c>
      <c r="J345" s="1071"/>
      <c r="L345" s="708"/>
      <c r="M345" s="115"/>
      <c r="N345" s="116"/>
    </row>
    <row r="346" spans="3:14">
      <c r="C346" s="55" t="s">
        <v>1046</v>
      </c>
      <c r="D346" s="56" t="s">
        <v>1047</v>
      </c>
      <c r="E346" s="57" t="s">
        <v>66</v>
      </c>
      <c r="F346" s="1105">
        <v>59900</v>
      </c>
      <c r="G346" s="65">
        <v>0</v>
      </c>
      <c r="H346" s="60">
        <f t="shared" si="12"/>
        <v>59900</v>
      </c>
      <c r="J346" s="1071"/>
      <c r="L346" s="708"/>
      <c r="M346" s="115"/>
      <c r="N346" s="116"/>
    </row>
    <row r="347" spans="3:14">
      <c r="C347" s="61" t="s">
        <v>1048</v>
      </c>
      <c r="D347" s="62" t="s">
        <v>1049</v>
      </c>
      <c r="E347" s="63" t="s">
        <v>66</v>
      </c>
      <c r="F347" s="1096">
        <v>34900</v>
      </c>
      <c r="G347" s="65">
        <v>0</v>
      </c>
      <c r="H347" s="66">
        <f t="shared" si="12"/>
        <v>34900</v>
      </c>
      <c r="J347" s="1071"/>
      <c r="L347" s="708"/>
      <c r="M347" s="115"/>
      <c r="N347" s="116"/>
    </row>
    <row r="348" spans="3:14">
      <c r="C348" s="55" t="s">
        <v>1050</v>
      </c>
      <c r="D348" s="56" t="s">
        <v>1051</v>
      </c>
      <c r="E348" s="57" t="s">
        <v>66</v>
      </c>
      <c r="F348" s="1133">
        <v>2100</v>
      </c>
      <c r="G348" s="65">
        <v>0</v>
      </c>
      <c r="H348" s="60">
        <f t="shared" si="12"/>
        <v>2100</v>
      </c>
      <c r="J348" s="115"/>
      <c r="L348" s="708"/>
      <c r="M348" s="115"/>
      <c r="N348" s="116"/>
    </row>
    <row r="349" spans="3:14">
      <c r="C349" s="55" t="s">
        <v>1052</v>
      </c>
      <c r="D349" s="56" t="s">
        <v>1053</v>
      </c>
      <c r="E349" s="57" t="s">
        <v>66</v>
      </c>
      <c r="F349" s="1133">
        <v>2950</v>
      </c>
      <c r="G349" s="65">
        <v>0</v>
      </c>
      <c r="H349" s="60">
        <f t="shared" si="12"/>
        <v>2950</v>
      </c>
      <c r="J349" s="115"/>
      <c r="L349" s="708"/>
      <c r="M349" s="115"/>
      <c r="N349" s="116"/>
    </row>
    <row r="350" spans="3:14">
      <c r="C350" s="55" t="s">
        <v>1054</v>
      </c>
      <c r="D350" s="56" t="s">
        <v>1055</v>
      </c>
      <c r="E350" s="57" t="s">
        <v>66</v>
      </c>
      <c r="F350" s="1133">
        <v>3300</v>
      </c>
      <c r="G350" s="65"/>
      <c r="H350" s="60"/>
      <c r="J350" s="115"/>
      <c r="L350" s="708"/>
      <c r="M350" s="115"/>
      <c r="N350" s="116"/>
    </row>
    <row r="351" spans="3:14">
      <c r="C351" s="61" t="s">
        <v>1056</v>
      </c>
      <c r="D351" s="62" t="s">
        <v>1057</v>
      </c>
      <c r="E351" s="63" t="s">
        <v>66</v>
      </c>
      <c r="F351" s="64">
        <v>1972</v>
      </c>
      <c r="G351" s="65">
        <v>0</v>
      </c>
      <c r="H351" s="64">
        <f>ROUND((+F351*(1+G351)),0)</f>
        <v>1972</v>
      </c>
      <c r="J351" s="115"/>
      <c r="L351" s="708"/>
      <c r="M351" s="115"/>
      <c r="N351" s="116"/>
    </row>
    <row r="352" spans="3:14">
      <c r="C352" s="61" t="s">
        <v>1058</v>
      </c>
      <c r="D352" s="62" t="s">
        <v>1059</v>
      </c>
      <c r="E352" s="63" t="s">
        <v>66</v>
      </c>
      <c r="F352" s="164">
        <v>7000</v>
      </c>
      <c r="G352" s="65">
        <v>0</v>
      </c>
      <c r="H352" s="64">
        <f>ROUND((+F352*(1+G352)),0)</f>
        <v>7000</v>
      </c>
      <c r="J352" s="115"/>
      <c r="L352" s="708"/>
      <c r="M352" s="115"/>
      <c r="N352" s="116"/>
    </row>
    <row r="353" spans="3:14">
      <c r="C353" s="55" t="s">
        <v>1060</v>
      </c>
      <c r="D353" s="56" t="s">
        <v>1061</v>
      </c>
      <c r="E353" s="57" t="s">
        <v>66</v>
      </c>
      <c r="F353" s="58">
        <v>61900</v>
      </c>
      <c r="G353" s="65">
        <v>0</v>
      </c>
      <c r="H353" s="60">
        <f t="shared" si="12"/>
        <v>61900</v>
      </c>
      <c r="J353" s="115"/>
      <c r="L353" s="708"/>
      <c r="M353" s="115"/>
      <c r="N353" s="116"/>
    </row>
    <row r="354" spans="3:14">
      <c r="C354" s="61" t="s">
        <v>1062</v>
      </c>
      <c r="D354" s="62" t="s">
        <v>1063</v>
      </c>
      <c r="E354" s="63" t="s">
        <v>66</v>
      </c>
      <c r="F354" s="64">
        <v>297900</v>
      </c>
      <c r="G354" s="65">
        <v>0</v>
      </c>
      <c r="H354" s="66">
        <f t="shared" si="12"/>
        <v>297900</v>
      </c>
      <c r="J354" s="115"/>
      <c r="L354" s="708"/>
      <c r="M354" s="115"/>
      <c r="N354" s="116"/>
    </row>
    <row r="355" spans="3:14">
      <c r="C355" s="55" t="s">
        <v>1064</v>
      </c>
      <c r="D355" s="56" t="s">
        <v>1065</v>
      </c>
      <c r="E355" s="57" t="s">
        <v>66</v>
      </c>
      <c r="F355" s="58">
        <v>229900</v>
      </c>
      <c r="G355" s="65">
        <v>0</v>
      </c>
      <c r="H355" s="60">
        <f t="shared" si="12"/>
        <v>229900</v>
      </c>
      <c r="J355" s="115"/>
      <c r="L355" s="708"/>
      <c r="M355" s="115"/>
      <c r="N355" s="116"/>
    </row>
    <row r="356" spans="3:14">
      <c r="C356" s="61" t="s">
        <v>1066</v>
      </c>
      <c r="D356" s="62" t="s">
        <v>1067</v>
      </c>
      <c r="E356" s="63" t="s">
        <v>66</v>
      </c>
      <c r="F356" s="64">
        <v>187900</v>
      </c>
      <c r="G356" s="65">
        <v>0</v>
      </c>
      <c r="H356" s="66">
        <f t="shared" si="12"/>
        <v>187900</v>
      </c>
      <c r="J356" s="1071"/>
      <c r="L356" s="708"/>
      <c r="M356" s="115"/>
      <c r="N356" s="116"/>
    </row>
    <row r="357" spans="3:14">
      <c r="C357" s="55" t="s">
        <v>1068</v>
      </c>
      <c r="D357" s="56" t="s">
        <v>1069</v>
      </c>
      <c r="E357" s="57" t="s">
        <v>66</v>
      </c>
      <c r="F357" s="1105">
        <v>115900</v>
      </c>
      <c r="G357" s="65">
        <v>0</v>
      </c>
      <c r="H357" s="60">
        <f t="shared" si="12"/>
        <v>115900</v>
      </c>
      <c r="J357" s="1071"/>
      <c r="L357" s="708"/>
      <c r="M357" s="115"/>
      <c r="N357" s="116"/>
    </row>
    <row r="358" spans="3:14">
      <c r="C358" s="61" t="s">
        <v>1070</v>
      </c>
      <c r="D358" s="62" t="s">
        <v>1071</v>
      </c>
      <c r="E358" s="63" t="s">
        <v>66</v>
      </c>
      <c r="F358" s="1096">
        <v>6000</v>
      </c>
      <c r="G358" s="65">
        <v>0</v>
      </c>
      <c r="H358" s="66">
        <f t="shared" si="12"/>
        <v>6000</v>
      </c>
      <c r="J358" s="115"/>
      <c r="L358" s="708"/>
      <c r="M358" s="115"/>
      <c r="N358" s="116"/>
    </row>
    <row r="359" spans="3:14">
      <c r="C359" s="55" t="s">
        <v>1072</v>
      </c>
      <c r="D359" s="56" t="s">
        <v>1073</v>
      </c>
      <c r="E359" s="57" t="s">
        <v>281</v>
      </c>
      <c r="F359" s="58">
        <v>10500</v>
      </c>
      <c r="G359" s="65">
        <v>0</v>
      </c>
      <c r="H359" s="60">
        <f t="shared" si="12"/>
        <v>10500</v>
      </c>
      <c r="J359" s="115"/>
      <c r="L359" s="708"/>
      <c r="M359" s="115"/>
      <c r="N359" s="116"/>
    </row>
    <row r="360" spans="3:14">
      <c r="C360" s="61" t="s">
        <v>1074</v>
      </c>
      <c r="D360" s="62" t="s">
        <v>1075</v>
      </c>
      <c r="E360" s="63" t="s">
        <v>281</v>
      </c>
      <c r="F360" s="64">
        <v>49000</v>
      </c>
      <c r="G360" s="65">
        <v>0</v>
      </c>
      <c r="H360" s="66">
        <f t="shared" si="12"/>
        <v>49000</v>
      </c>
      <c r="J360" s="115"/>
      <c r="L360" s="708"/>
      <c r="M360" s="115"/>
      <c r="N360" s="116"/>
    </row>
    <row r="361" spans="3:14">
      <c r="C361" s="55" t="s">
        <v>1076</v>
      </c>
      <c r="D361" s="56" t="s">
        <v>1077</v>
      </c>
      <c r="E361" s="57" t="s">
        <v>281</v>
      </c>
      <c r="F361" s="58">
        <v>5250</v>
      </c>
      <c r="G361" s="65">
        <v>0</v>
      </c>
      <c r="H361" s="60">
        <f t="shared" si="12"/>
        <v>5250</v>
      </c>
      <c r="J361" s="115"/>
      <c r="L361" s="708"/>
      <c r="M361" s="115"/>
      <c r="N361" s="116"/>
    </row>
    <row r="362" spans="3:14">
      <c r="C362" s="61" t="s">
        <v>1078</v>
      </c>
      <c r="D362" s="62" t="s">
        <v>1079</v>
      </c>
      <c r="E362" s="63" t="s">
        <v>281</v>
      </c>
      <c r="F362" s="1096">
        <v>11800</v>
      </c>
      <c r="G362" s="65">
        <v>0</v>
      </c>
      <c r="H362" s="66">
        <f t="shared" si="12"/>
        <v>11800</v>
      </c>
      <c r="J362" s="115"/>
      <c r="L362" s="708"/>
      <c r="M362" s="115"/>
      <c r="N362" s="116"/>
    </row>
    <row r="363" spans="3:14">
      <c r="C363" s="55" t="s">
        <v>1080</v>
      </c>
      <c r="D363" s="70" t="s">
        <v>1081</v>
      </c>
      <c r="E363" s="57" t="s">
        <v>281</v>
      </c>
      <c r="F363" s="1105">
        <v>29000</v>
      </c>
      <c r="G363" s="65">
        <v>0</v>
      </c>
      <c r="H363" s="60">
        <f t="shared" si="12"/>
        <v>29000</v>
      </c>
      <c r="J363" s="244"/>
      <c r="L363" s="708"/>
      <c r="M363" s="244"/>
      <c r="N363" s="245"/>
    </row>
    <row r="364" spans="3:14">
      <c r="C364" s="61" t="s">
        <v>1082</v>
      </c>
      <c r="D364" s="75" t="s">
        <v>1083</v>
      </c>
      <c r="E364" s="63" t="s">
        <v>281</v>
      </c>
      <c r="F364" s="1096">
        <v>37000</v>
      </c>
      <c r="G364" s="65">
        <v>0</v>
      </c>
      <c r="H364" s="66">
        <f t="shared" si="12"/>
        <v>37000</v>
      </c>
      <c r="J364" s="115"/>
      <c r="L364" s="708"/>
      <c r="M364" s="115"/>
      <c r="N364" s="116"/>
    </row>
    <row r="365" spans="3:14">
      <c r="C365" s="61" t="s">
        <v>1084</v>
      </c>
      <c r="D365" s="62" t="s">
        <v>1085</v>
      </c>
      <c r="E365" s="63" t="s">
        <v>66</v>
      </c>
      <c r="F365" s="1145">
        <v>21641</v>
      </c>
      <c r="G365" s="65"/>
      <c r="H365" s="66"/>
      <c r="J365" s="115"/>
      <c r="L365" s="708"/>
      <c r="M365" s="115"/>
      <c r="N365" s="116"/>
    </row>
    <row r="366" spans="3:14">
      <c r="C366" s="55" t="s">
        <v>1086</v>
      </c>
      <c r="D366" s="1134" t="s">
        <v>1087</v>
      </c>
      <c r="E366" s="57" t="s">
        <v>355</v>
      </c>
      <c r="F366" s="1135">
        <v>68000</v>
      </c>
      <c r="G366" s="65">
        <v>0</v>
      </c>
      <c r="H366" s="60">
        <f t="shared" si="12"/>
        <v>68000</v>
      </c>
      <c r="J366" s="1071"/>
      <c r="L366" s="708"/>
      <c r="M366" s="115"/>
      <c r="N366" s="116"/>
    </row>
    <row r="367" spans="3:14">
      <c r="C367" s="61" t="s">
        <v>1088</v>
      </c>
      <c r="D367" s="62" t="s">
        <v>1089</v>
      </c>
      <c r="E367" s="63" t="s">
        <v>66</v>
      </c>
      <c r="F367" s="1140">
        <v>313233</v>
      </c>
      <c r="G367" s="65">
        <v>0</v>
      </c>
      <c r="H367" s="66">
        <f t="shared" si="12"/>
        <v>313233</v>
      </c>
      <c r="J367" s="115"/>
      <c r="L367" s="708"/>
      <c r="M367" s="115"/>
      <c r="N367" s="116"/>
    </row>
    <row r="368" spans="3:14">
      <c r="C368" s="55" t="s">
        <v>1090</v>
      </c>
      <c r="D368" s="56" t="s">
        <v>1091</v>
      </c>
      <c r="E368" s="57" t="s">
        <v>66</v>
      </c>
      <c r="F368" s="1140">
        <v>664952</v>
      </c>
      <c r="G368" s="65">
        <v>0</v>
      </c>
      <c r="H368" s="60">
        <f t="shared" si="12"/>
        <v>664952</v>
      </c>
      <c r="I368" s="243"/>
      <c r="J368" s="115"/>
      <c r="L368" s="708"/>
      <c r="M368" s="115"/>
      <c r="N368" s="116"/>
    </row>
    <row r="369" spans="3:14">
      <c r="C369" s="55" t="s">
        <v>1092</v>
      </c>
      <c r="D369" s="56" t="s">
        <v>1093</v>
      </c>
      <c r="E369" s="57" t="s">
        <v>281</v>
      </c>
      <c r="F369" s="80">
        <v>2500</v>
      </c>
      <c r="G369" s="65">
        <v>0</v>
      </c>
      <c r="H369" s="60">
        <f>ROUND((+F369*(1+G369)),0)*(1+$J$1)</f>
        <v>2500</v>
      </c>
      <c r="J369" s="1071"/>
      <c r="L369" s="708"/>
      <c r="M369" s="115"/>
      <c r="N369" s="116"/>
    </row>
    <row r="370" spans="3:14">
      <c r="C370" s="55" t="s">
        <v>1094</v>
      </c>
      <c r="D370" s="56" t="s">
        <v>1095</v>
      </c>
      <c r="E370" s="57" t="s">
        <v>66</v>
      </c>
      <c r="F370" s="1098">
        <v>46900</v>
      </c>
      <c r="G370" s="65">
        <v>0</v>
      </c>
      <c r="H370" s="60">
        <f>ROUND((+F370*(1+G370)),0)*(1+$J$1)</f>
        <v>46900</v>
      </c>
      <c r="J370" s="1071"/>
      <c r="L370" s="708"/>
      <c r="M370" s="115"/>
      <c r="N370" s="116"/>
    </row>
    <row r="371" spans="3:14">
      <c r="C371" s="61" t="s">
        <v>1096</v>
      </c>
      <c r="D371" s="62" t="s">
        <v>1097</v>
      </c>
      <c r="E371" s="63" t="s">
        <v>66</v>
      </c>
      <c r="F371" s="80">
        <v>3000</v>
      </c>
      <c r="G371" s="65">
        <v>0</v>
      </c>
      <c r="H371" s="60">
        <f>ROUND((+F371*(1+G371)),0)*(1+$J$1)</f>
        <v>3000</v>
      </c>
      <c r="J371" s="115"/>
      <c r="L371" s="708"/>
      <c r="M371" s="115"/>
      <c r="N371" s="116"/>
    </row>
    <row r="372" spans="3:14">
      <c r="C372" s="61" t="s">
        <v>1098</v>
      </c>
      <c r="D372" s="1144" t="s">
        <v>1099</v>
      </c>
      <c r="E372" s="1146" t="s">
        <v>66</v>
      </c>
      <c r="F372" s="1140">
        <v>4747</v>
      </c>
      <c r="G372" s="65">
        <v>0</v>
      </c>
      <c r="H372" s="60">
        <f>ROUND((+F372*(1+G372)),0)*(1+$J$1)</f>
        <v>4747</v>
      </c>
      <c r="J372" s="115"/>
      <c r="L372" s="708"/>
      <c r="M372" s="115"/>
      <c r="N372" s="116"/>
    </row>
    <row r="373" spans="3:14">
      <c r="C373" s="61" t="s">
        <v>1100</v>
      </c>
      <c r="D373" s="1144" t="s">
        <v>1101</v>
      </c>
      <c r="E373" s="1146" t="s">
        <v>66</v>
      </c>
      <c r="F373" s="1140">
        <v>3330</v>
      </c>
      <c r="G373" s="65">
        <v>0</v>
      </c>
      <c r="H373" s="60">
        <f>ROUND((+F373*(1+G373)),0)*(1+$J$1)</f>
        <v>3330</v>
      </c>
      <c r="J373" s="115"/>
      <c r="L373" s="708"/>
      <c r="M373" s="115"/>
      <c r="N373" s="116"/>
    </row>
    <row r="374" spans="3:14">
      <c r="C374" s="55" t="s">
        <v>359</v>
      </c>
      <c r="D374" s="56" t="s">
        <v>1102</v>
      </c>
      <c r="E374" s="57" t="s">
        <v>66</v>
      </c>
      <c r="F374" s="1082">
        <v>1400</v>
      </c>
      <c r="G374" s="65">
        <v>0</v>
      </c>
      <c r="H374" s="60">
        <f t="shared" si="12"/>
        <v>1400</v>
      </c>
      <c r="J374" s="115"/>
      <c r="L374" s="708"/>
      <c r="M374" s="115"/>
      <c r="N374" s="116"/>
    </row>
    <row r="375" spans="3:14">
      <c r="C375" s="61" t="s">
        <v>1103</v>
      </c>
      <c r="D375" s="62" t="s">
        <v>1104</v>
      </c>
      <c r="E375" s="69" t="s">
        <v>145</v>
      </c>
      <c r="F375" s="80">
        <v>50000</v>
      </c>
      <c r="G375" s="65">
        <v>0</v>
      </c>
      <c r="H375" s="66">
        <f t="shared" si="12"/>
        <v>50000</v>
      </c>
      <c r="J375" s="1071"/>
      <c r="L375" s="708"/>
      <c r="M375" s="115"/>
      <c r="N375" s="116"/>
    </row>
    <row r="376" spans="3:14" ht="25.5">
      <c r="C376" s="55" t="s">
        <v>1105</v>
      </c>
      <c r="D376" s="56" t="s">
        <v>1106</v>
      </c>
      <c r="E376" s="57" t="s">
        <v>355</v>
      </c>
      <c r="F376" s="1129">
        <v>3849</v>
      </c>
      <c r="G376" s="65">
        <v>0</v>
      </c>
      <c r="H376" s="60">
        <f t="shared" si="12"/>
        <v>3849</v>
      </c>
      <c r="J376" s="115"/>
      <c r="L376" s="708"/>
      <c r="M376" s="115"/>
      <c r="N376" s="116"/>
    </row>
    <row r="377" spans="3:14">
      <c r="C377" s="61" t="s">
        <v>1107</v>
      </c>
      <c r="D377" s="62" t="s">
        <v>1108</v>
      </c>
      <c r="E377" s="69" t="s">
        <v>145</v>
      </c>
      <c r="F377" s="1076">
        <v>85000</v>
      </c>
      <c r="G377" s="65">
        <v>0</v>
      </c>
      <c r="H377" s="66">
        <f t="shared" si="12"/>
        <v>85000</v>
      </c>
      <c r="J377" s="115"/>
      <c r="L377" s="708"/>
      <c r="M377" s="115"/>
      <c r="N377" s="116"/>
    </row>
    <row r="378" spans="3:14">
      <c r="C378" s="55" t="s">
        <v>1109</v>
      </c>
      <c r="D378" s="56" t="s">
        <v>1110</v>
      </c>
      <c r="E378" s="77" t="s">
        <v>145</v>
      </c>
      <c r="F378" s="1129">
        <v>98000</v>
      </c>
      <c r="G378" s="65">
        <v>0</v>
      </c>
      <c r="H378" s="60">
        <f t="shared" si="12"/>
        <v>98000</v>
      </c>
      <c r="J378" s="115"/>
      <c r="L378" s="708"/>
      <c r="M378" s="115"/>
      <c r="N378" s="116"/>
    </row>
    <row r="379" spans="3:14">
      <c r="C379" s="61" t="s">
        <v>1111</v>
      </c>
      <c r="D379" s="62" t="s">
        <v>1112</v>
      </c>
      <c r="E379" s="63" t="s">
        <v>281</v>
      </c>
      <c r="F379" s="64">
        <v>5100</v>
      </c>
      <c r="G379" s="65">
        <v>0</v>
      </c>
      <c r="H379" s="66">
        <f t="shared" si="12"/>
        <v>5100</v>
      </c>
      <c r="J379" s="115"/>
      <c r="L379" s="708"/>
      <c r="M379" s="115"/>
      <c r="N379" s="116"/>
    </row>
    <row r="380" spans="3:14">
      <c r="C380" s="55" t="s">
        <v>1113</v>
      </c>
      <c r="D380" s="56" t="s">
        <v>1114</v>
      </c>
      <c r="E380" s="57" t="s">
        <v>66</v>
      </c>
      <c r="F380" s="58">
        <v>69900</v>
      </c>
      <c r="G380" s="65">
        <v>0</v>
      </c>
      <c r="H380" s="60">
        <f t="shared" si="12"/>
        <v>69900</v>
      </c>
      <c r="J380" s="115"/>
      <c r="L380" s="708"/>
      <c r="M380" s="115"/>
      <c r="N380" s="116"/>
    </row>
    <row r="381" spans="3:14">
      <c r="C381" s="61" t="s">
        <v>1115</v>
      </c>
      <c r="D381" s="62" t="s">
        <v>1116</v>
      </c>
      <c r="E381" s="63" t="s">
        <v>66</v>
      </c>
      <c r="F381" s="1096">
        <v>298300</v>
      </c>
      <c r="G381" s="65">
        <v>0</v>
      </c>
      <c r="H381" s="66">
        <f t="shared" si="12"/>
        <v>298300</v>
      </c>
      <c r="J381" s="115"/>
      <c r="L381" s="708"/>
      <c r="M381" s="115"/>
      <c r="N381" s="116"/>
    </row>
    <row r="382" spans="3:14">
      <c r="C382" s="61" t="s">
        <v>1117</v>
      </c>
      <c r="D382" s="62" t="s">
        <v>1118</v>
      </c>
      <c r="E382" s="63" t="s">
        <v>66</v>
      </c>
      <c r="F382" s="1096">
        <v>343600</v>
      </c>
      <c r="G382" s="65">
        <v>0</v>
      </c>
      <c r="H382" s="66">
        <f t="shared" si="12"/>
        <v>343600</v>
      </c>
      <c r="J382" s="115"/>
      <c r="L382" s="708"/>
      <c r="M382" s="115"/>
      <c r="N382" s="116"/>
    </row>
    <row r="383" spans="3:14">
      <c r="C383" s="55" t="s">
        <v>1119</v>
      </c>
      <c r="D383" s="70" t="s">
        <v>1120</v>
      </c>
      <c r="E383" s="57" t="s">
        <v>66</v>
      </c>
      <c r="F383" s="58">
        <v>322900</v>
      </c>
      <c r="G383" s="65">
        <v>0</v>
      </c>
      <c r="H383" s="60">
        <f t="shared" si="12"/>
        <v>322900</v>
      </c>
      <c r="J383" s="115"/>
      <c r="L383" s="708"/>
      <c r="M383" s="115"/>
      <c r="N383" s="116"/>
    </row>
    <row r="384" spans="3:14">
      <c r="C384" s="61" t="s">
        <v>1121</v>
      </c>
      <c r="D384" s="75" t="s">
        <v>1122</v>
      </c>
      <c r="E384" s="63" t="s">
        <v>66</v>
      </c>
      <c r="F384" s="1096">
        <v>389000</v>
      </c>
      <c r="G384" s="65">
        <v>0</v>
      </c>
      <c r="H384" s="66">
        <f t="shared" si="12"/>
        <v>389000</v>
      </c>
      <c r="J384" s="115"/>
      <c r="L384" s="708"/>
      <c r="M384" s="115"/>
      <c r="N384" s="116"/>
    </row>
    <row r="385" spans="3:14">
      <c r="C385" s="55" t="s">
        <v>1123</v>
      </c>
      <c r="D385" s="70" t="s">
        <v>1124</v>
      </c>
      <c r="E385" s="57" t="s">
        <v>66</v>
      </c>
      <c r="F385" s="1078">
        <v>448000</v>
      </c>
      <c r="G385" s="65">
        <v>0</v>
      </c>
      <c r="H385" s="60">
        <f t="shared" ref="H385:H467" si="13">ROUND((+F385*(1+G385)),0)*(1+$J$1)</f>
        <v>448000</v>
      </c>
      <c r="J385" s="115"/>
      <c r="L385" s="708"/>
      <c r="M385" s="115"/>
      <c r="N385" s="116"/>
    </row>
    <row r="386" spans="3:14">
      <c r="C386" s="61" t="s">
        <v>1125</v>
      </c>
      <c r="D386" s="62" t="s">
        <v>1126</v>
      </c>
      <c r="E386" s="63" t="s">
        <v>66</v>
      </c>
      <c r="F386" s="1096">
        <v>555100</v>
      </c>
      <c r="G386" s="65">
        <v>0</v>
      </c>
      <c r="H386" s="66">
        <f t="shared" si="13"/>
        <v>555100</v>
      </c>
      <c r="J386" s="115"/>
      <c r="L386" s="708"/>
      <c r="M386" s="115"/>
      <c r="N386" s="116"/>
    </row>
    <row r="387" spans="3:14">
      <c r="C387" s="61" t="s">
        <v>1127</v>
      </c>
      <c r="D387" s="62" t="s">
        <v>1128</v>
      </c>
      <c r="E387" s="63" t="s">
        <v>66</v>
      </c>
      <c r="F387" s="64">
        <v>458982</v>
      </c>
      <c r="G387" s="65">
        <v>0</v>
      </c>
      <c r="H387" s="66">
        <f t="shared" si="13"/>
        <v>458982</v>
      </c>
      <c r="J387" s="115"/>
      <c r="L387" s="708"/>
      <c r="M387" s="115"/>
      <c r="N387" s="116"/>
    </row>
    <row r="388" spans="3:14">
      <c r="C388" s="55" t="s">
        <v>1129</v>
      </c>
      <c r="D388" s="56" t="s">
        <v>1130</v>
      </c>
      <c r="E388" s="57" t="s">
        <v>66</v>
      </c>
      <c r="F388" s="58">
        <v>345263</v>
      </c>
      <c r="G388" s="65">
        <v>0</v>
      </c>
      <c r="H388" s="66">
        <f t="shared" si="13"/>
        <v>345263</v>
      </c>
      <c r="J388" s="115"/>
      <c r="L388" s="708"/>
      <c r="M388" s="115"/>
      <c r="N388" s="116"/>
    </row>
    <row r="389" spans="3:14">
      <c r="C389" s="61" t="s">
        <v>1131</v>
      </c>
      <c r="D389" s="62" t="s">
        <v>1132</v>
      </c>
      <c r="E389" s="63" t="s">
        <v>66</v>
      </c>
      <c r="F389" s="64">
        <v>298539</v>
      </c>
      <c r="G389" s="65">
        <v>0</v>
      </c>
      <c r="H389" s="66">
        <f t="shared" si="13"/>
        <v>298539</v>
      </c>
      <c r="J389" s="115"/>
      <c r="L389" s="708"/>
      <c r="M389" s="115"/>
      <c r="N389" s="116"/>
    </row>
    <row r="390" spans="3:14">
      <c r="C390" s="55" t="s">
        <v>1133</v>
      </c>
      <c r="D390" s="56" t="s">
        <v>1134</v>
      </c>
      <c r="E390" s="57" t="s">
        <v>66</v>
      </c>
      <c r="F390" s="1100">
        <v>6450</v>
      </c>
      <c r="G390" s="65">
        <v>0</v>
      </c>
      <c r="H390" s="66">
        <f t="shared" si="13"/>
        <v>6450</v>
      </c>
      <c r="J390" s="115"/>
      <c r="L390" s="708"/>
      <c r="M390" s="115"/>
      <c r="N390" s="116"/>
    </row>
    <row r="391" spans="3:14">
      <c r="C391" s="61" t="s">
        <v>1135</v>
      </c>
      <c r="D391" s="62" t="s">
        <v>1136</v>
      </c>
      <c r="E391" s="69" t="s">
        <v>145</v>
      </c>
      <c r="F391" s="80">
        <v>49225</v>
      </c>
      <c r="G391" s="65">
        <v>0</v>
      </c>
      <c r="H391" s="66">
        <f t="shared" si="13"/>
        <v>49225</v>
      </c>
      <c r="J391" s="1071"/>
      <c r="L391" s="708"/>
      <c r="M391" s="115"/>
      <c r="N391" s="116"/>
    </row>
    <row r="392" spans="3:14">
      <c r="C392" s="55" t="s">
        <v>1137</v>
      </c>
      <c r="D392" s="56" t="s">
        <v>1138</v>
      </c>
      <c r="E392" s="57" t="s">
        <v>66</v>
      </c>
      <c r="F392" s="1105">
        <v>8700</v>
      </c>
      <c r="G392" s="65">
        <v>0</v>
      </c>
      <c r="H392" s="66">
        <f t="shared" si="13"/>
        <v>8700</v>
      </c>
      <c r="J392" s="115"/>
      <c r="L392" s="708"/>
      <c r="M392" s="115"/>
      <c r="N392" s="116"/>
    </row>
    <row r="393" spans="3:14">
      <c r="C393" s="61" t="s">
        <v>1139</v>
      </c>
      <c r="D393" s="62" t="s">
        <v>1140</v>
      </c>
      <c r="E393" s="63" t="s">
        <v>66</v>
      </c>
      <c r="F393" s="64">
        <v>350</v>
      </c>
      <c r="G393" s="65">
        <v>0</v>
      </c>
      <c r="H393" s="66">
        <f t="shared" si="13"/>
        <v>350</v>
      </c>
      <c r="J393" s="115"/>
      <c r="L393" s="708"/>
      <c r="M393" s="115"/>
      <c r="N393" s="116"/>
    </row>
    <row r="394" spans="3:14">
      <c r="C394" s="55" t="s">
        <v>1141</v>
      </c>
      <c r="D394" s="1104" t="s">
        <v>1142</v>
      </c>
      <c r="E394" s="57" t="s">
        <v>66</v>
      </c>
      <c r="F394" s="1105">
        <v>59900</v>
      </c>
      <c r="G394" s="65">
        <v>0</v>
      </c>
      <c r="H394" s="66">
        <f t="shared" si="13"/>
        <v>59900</v>
      </c>
      <c r="J394" s="1071"/>
      <c r="L394" s="708"/>
      <c r="M394" s="115"/>
      <c r="N394" s="116"/>
    </row>
    <row r="395" spans="3:14">
      <c r="C395" s="61" t="s">
        <v>1143</v>
      </c>
      <c r="D395" s="75" t="s">
        <v>1144</v>
      </c>
      <c r="E395" s="63" t="s">
        <v>848</v>
      </c>
      <c r="F395" s="1081">
        <v>5057</v>
      </c>
      <c r="G395" s="65">
        <v>0</v>
      </c>
      <c r="H395" s="66">
        <f t="shared" si="13"/>
        <v>5057</v>
      </c>
      <c r="J395" s="1071"/>
      <c r="L395" s="708"/>
      <c r="M395" s="115"/>
      <c r="N395" s="116"/>
    </row>
    <row r="396" spans="3:14">
      <c r="C396" s="61" t="s">
        <v>356</v>
      </c>
      <c r="D396" s="75" t="s">
        <v>1145</v>
      </c>
      <c r="E396" s="63" t="s">
        <v>911</v>
      </c>
      <c r="F396" s="1081">
        <v>21324</v>
      </c>
      <c r="G396" s="65">
        <v>0</v>
      </c>
      <c r="H396" s="66">
        <f t="shared" si="13"/>
        <v>21324</v>
      </c>
      <c r="J396" s="1071"/>
      <c r="L396" s="708"/>
      <c r="M396" s="115"/>
      <c r="N396" s="116"/>
    </row>
    <row r="397" spans="3:14">
      <c r="C397" s="55" t="s">
        <v>1146</v>
      </c>
      <c r="D397" s="56" t="s">
        <v>1147</v>
      </c>
      <c r="E397" s="57" t="s">
        <v>66</v>
      </c>
      <c r="F397" s="1133">
        <v>14900</v>
      </c>
      <c r="G397" s="65">
        <v>0</v>
      </c>
      <c r="H397" s="66">
        <f t="shared" si="13"/>
        <v>14900</v>
      </c>
      <c r="J397" s="115"/>
      <c r="L397" s="708"/>
      <c r="M397" s="115"/>
      <c r="N397" s="116"/>
    </row>
    <row r="398" spans="3:14">
      <c r="C398" s="55" t="s">
        <v>1148</v>
      </c>
      <c r="D398" s="56" t="s">
        <v>1149</v>
      </c>
      <c r="E398" s="57" t="s">
        <v>568</v>
      </c>
      <c r="F398" s="88">
        <v>131000</v>
      </c>
      <c r="G398" s="65">
        <v>0</v>
      </c>
      <c r="H398" s="66">
        <f t="shared" si="13"/>
        <v>131000</v>
      </c>
      <c r="J398" s="115"/>
      <c r="L398" s="708"/>
      <c r="M398" s="115"/>
      <c r="N398" s="116"/>
    </row>
    <row r="399" spans="3:14">
      <c r="C399" s="55" t="s">
        <v>1150</v>
      </c>
      <c r="D399" s="56" t="s">
        <v>1151</v>
      </c>
      <c r="E399" s="57" t="s">
        <v>568</v>
      </c>
      <c r="F399" s="88">
        <v>122000</v>
      </c>
      <c r="G399" s="65">
        <v>0</v>
      </c>
      <c r="H399" s="66">
        <f t="shared" si="13"/>
        <v>122000</v>
      </c>
      <c r="J399" s="1071"/>
      <c r="L399" s="708"/>
      <c r="M399" s="115"/>
      <c r="N399" s="116"/>
    </row>
    <row r="400" spans="3:14">
      <c r="C400" s="55" t="s">
        <v>1152</v>
      </c>
      <c r="D400" s="62" t="s">
        <v>1153</v>
      </c>
      <c r="E400" s="63" t="s">
        <v>66</v>
      </c>
      <c r="F400" s="1096">
        <v>60000</v>
      </c>
      <c r="G400" s="65">
        <v>0</v>
      </c>
      <c r="H400" s="66">
        <f t="shared" si="13"/>
        <v>60000</v>
      </c>
      <c r="J400" s="1071"/>
      <c r="L400" s="708"/>
      <c r="M400" s="115"/>
      <c r="N400" s="116"/>
    </row>
    <row r="401" spans="3:14">
      <c r="C401" s="55" t="s">
        <v>1154</v>
      </c>
      <c r="D401" s="56" t="s">
        <v>1155</v>
      </c>
      <c r="E401" s="57" t="s">
        <v>281</v>
      </c>
      <c r="F401" s="1078">
        <v>35000</v>
      </c>
      <c r="G401" s="65">
        <v>0</v>
      </c>
      <c r="H401" s="66">
        <f t="shared" si="13"/>
        <v>35000</v>
      </c>
      <c r="J401" s="1071"/>
      <c r="L401" s="708"/>
      <c r="M401" s="115"/>
      <c r="N401" s="116"/>
    </row>
    <row r="402" spans="3:14">
      <c r="C402" s="61" t="s">
        <v>1156</v>
      </c>
      <c r="D402" s="62" t="s">
        <v>1157</v>
      </c>
      <c r="E402" s="63" t="s">
        <v>281</v>
      </c>
      <c r="F402" s="1086">
        <v>18720</v>
      </c>
      <c r="G402" s="65">
        <v>0</v>
      </c>
      <c r="H402" s="66">
        <f t="shared" si="13"/>
        <v>18720</v>
      </c>
      <c r="J402" s="1071"/>
      <c r="L402" s="708"/>
      <c r="M402" s="115"/>
      <c r="N402" s="116"/>
    </row>
    <row r="403" spans="3:14">
      <c r="C403" s="61"/>
      <c r="D403" s="62" t="s">
        <v>1158</v>
      </c>
      <c r="E403" s="63" t="s">
        <v>281</v>
      </c>
      <c r="F403" s="1086">
        <v>11531</v>
      </c>
      <c r="G403" s="65">
        <v>0</v>
      </c>
      <c r="H403" s="66">
        <f t="shared" si="13"/>
        <v>11531</v>
      </c>
      <c r="J403" s="115"/>
      <c r="L403" s="708"/>
      <c r="M403" s="115"/>
      <c r="N403" s="116"/>
    </row>
    <row r="404" spans="3:14">
      <c r="C404" s="55" t="s">
        <v>1159</v>
      </c>
      <c r="D404" s="56" t="s">
        <v>1160</v>
      </c>
      <c r="E404" s="57" t="s">
        <v>281</v>
      </c>
      <c r="F404" s="1078">
        <v>13000</v>
      </c>
      <c r="G404" s="65">
        <v>0</v>
      </c>
      <c r="H404" s="66">
        <f t="shared" si="13"/>
        <v>13000</v>
      </c>
      <c r="J404" s="115"/>
      <c r="L404" s="708"/>
      <c r="M404" s="115"/>
      <c r="N404" s="116"/>
    </row>
    <row r="405" spans="3:14">
      <c r="C405" s="55" t="s">
        <v>1161</v>
      </c>
      <c r="D405" s="56" t="s">
        <v>1162</v>
      </c>
      <c r="E405" s="57" t="s">
        <v>66</v>
      </c>
      <c r="F405" s="58">
        <v>13000</v>
      </c>
      <c r="G405" s="65">
        <v>0</v>
      </c>
      <c r="H405" s="60">
        <f>ROUND((+F405*(1+G405)),0)*(1+$J$1)</f>
        <v>13000</v>
      </c>
      <c r="J405" s="115"/>
      <c r="L405" s="708"/>
      <c r="M405" s="115"/>
      <c r="N405" s="116"/>
    </row>
    <row r="406" spans="3:14">
      <c r="C406" s="61" t="s">
        <v>1163</v>
      </c>
      <c r="D406" s="27"/>
      <c r="E406" s="27"/>
      <c r="F406" s="27"/>
      <c r="G406" s="65">
        <v>0</v>
      </c>
      <c r="H406" s="66">
        <f>ROUND((+F400*(1+G406)),0)*(1+$J$1)</f>
        <v>60000</v>
      </c>
      <c r="J406" s="1071"/>
      <c r="L406" s="708"/>
      <c r="M406" s="115"/>
      <c r="N406" s="116"/>
    </row>
    <row r="407" spans="3:14">
      <c r="C407" s="61" t="s">
        <v>1164</v>
      </c>
      <c r="D407" s="56" t="s">
        <v>1165</v>
      </c>
      <c r="E407" s="77" t="s">
        <v>281</v>
      </c>
      <c r="F407" s="1078">
        <v>9000</v>
      </c>
      <c r="G407" s="65">
        <v>0</v>
      </c>
      <c r="H407" s="60">
        <f t="shared" si="13"/>
        <v>9000</v>
      </c>
      <c r="J407" s="115"/>
      <c r="L407" s="708"/>
      <c r="M407" s="115"/>
      <c r="N407" s="116"/>
    </row>
    <row r="408" spans="3:14">
      <c r="C408" s="55" t="s">
        <v>1166</v>
      </c>
      <c r="D408" s="56" t="s">
        <v>1167</v>
      </c>
      <c r="E408" s="77" t="s">
        <v>66</v>
      </c>
      <c r="F408" s="79">
        <v>4800</v>
      </c>
      <c r="G408" s="65">
        <v>0</v>
      </c>
      <c r="H408" s="60">
        <f t="shared" si="13"/>
        <v>4800</v>
      </c>
      <c r="J408" s="115"/>
      <c r="L408" s="708"/>
      <c r="M408" s="115"/>
      <c r="N408" s="116"/>
    </row>
    <row r="409" spans="3:14" ht="25.5">
      <c r="C409" s="61" t="s">
        <v>1168</v>
      </c>
      <c r="D409" s="62" t="s">
        <v>1169</v>
      </c>
      <c r="E409" s="69" t="s">
        <v>281</v>
      </c>
      <c r="F409" s="1163">
        <v>3646</v>
      </c>
      <c r="G409" s="65">
        <v>0</v>
      </c>
      <c r="H409" s="66">
        <f t="shared" si="13"/>
        <v>3646</v>
      </c>
      <c r="J409" s="1071"/>
      <c r="L409" s="708"/>
      <c r="M409" s="115"/>
      <c r="N409" s="116"/>
    </row>
    <row r="410" spans="3:14">
      <c r="C410" s="61" t="s">
        <v>1170</v>
      </c>
      <c r="D410" s="62" t="s">
        <v>1171</v>
      </c>
      <c r="E410" s="69" t="s">
        <v>911</v>
      </c>
      <c r="F410" s="1086">
        <v>245</v>
      </c>
      <c r="G410" s="65">
        <v>0</v>
      </c>
      <c r="H410" s="66">
        <f>ROUND((+F410*(1+G410)),0)*(1+$J$1)</f>
        <v>245</v>
      </c>
      <c r="J410" s="1071"/>
      <c r="L410" s="708"/>
      <c r="M410" s="115"/>
      <c r="N410" s="116"/>
    </row>
    <row r="411" spans="3:14">
      <c r="C411" s="61" t="s">
        <v>1172</v>
      </c>
      <c r="D411" s="62" t="s">
        <v>1173</v>
      </c>
      <c r="E411" s="69" t="s">
        <v>66</v>
      </c>
      <c r="F411" s="1086">
        <v>241982</v>
      </c>
      <c r="G411" s="65">
        <v>0</v>
      </c>
      <c r="H411" s="66">
        <f>ROUND((+F411*(1+G411)),0)*(1+$J$1)</f>
        <v>241982</v>
      </c>
      <c r="J411" s="1071"/>
      <c r="K411" s="1141">
        <f>1.53*2.44</f>
        <v>3.7332000000000001</v>
      </c>
      <c r="L411" s="708">
        <f>F411/K411</f>
        <v>64818.92210436087</v>
      </c>
      <c r="M411" s="115"/>
      <c r="N411" s="116"/>
    </row>
    <row r="412" spans="3:14">
      <c r="C412" s="61" t="s">
        <v>1174</v>
      </c>
      <c r="D412" s="62" t="s">
        <v>1175</v>
      </c>
      <c r="E412" s="69" t="s">
        <v>848</v>
      </c>
      <c r="F412" s="1080">
        <v>238</v>
      </c>
      <c r="G412" s="65">
        <v>0</v>
      </c>
      <c r="H412" s="66">
        <f>ROUND((+F412*(1+G412)),0)*(1+$J$1)</f>
        <v>238</v>
      </c>
      <c r="J412" s="115"/>
      <c r="L412" s="708"/>
      <c r="M412" s="115"/>
      <c r="N412" s="116"/>
    </row>
    <row r="413" spans="3:14">
      <c r="C413" s="55" t="s">
        <v>1176</v>
      </c>
      <c r="D413" s="56" t="s">
        <v>1177</v>
      </c>
      <c r="E413" s="77" t="s">
        <v>66</v>
      </c>
      <c r="F413" s="79">
        <v>22500</v>
      </c>
      <c r="G413" s="65">
        <v>0</v>
      </c>
      <c r="H413" s="60">
        <f t="shared" si="13"/>
        <v>22500</v>
      </c>
      <c r="J413" s="1071"/>
      <c r="L413" s="708"/>
      <c r="M413" s="115"/>
      <c r="N413" s="62"/>
    </row>
    <row r="414" spans="3:14">
      <c r="C414" s="55" t="s">
        <v>1178</v>
      </c>
      <c r="D414" s="56" t="s">
        <v>1179</v>
      </c>
      <c r="E414" s="77" t="s">
        <v>911</v>
      </c>
      <c r="F414" s="1082">
        <v>602</v>
      </c>
      <c r="G414" s="65">
        <v>0</v>
      </c>
      <c r="H414" s="60">
        <f>ROUND((+F414*(1+G414)),0)*(1+$J$1)</f>
        <v>602</v>
      </c>
      <c r="J414" s="115"/>
      <c r="L414" s="708"/>
      <c r="M414" s="115"/>
      <c r="N414" s="56"/>
    </row>
    <row r="415" spans="3:14">
      <c r="C415" s="55" t="s">
        <v>1180</v>
      </c>
      <c r="D415" s="56" t="s">
        <v>1181</v>
      </c>
      <c r="E415" s="69" t="s">
        <v>911</v>
      </c>
      <c r="F415" s="97">
        <v>370</v>
      </c>
      <c r="G415" s="65">
        <v>0</v>
      </c>
      <c r="H415" s="66">
        <v>370</v>
      </c>
      <c r="J415" s="115"/>
      <c r="L415" s="708"/>
      <c r="M415" s="115"/>
      <c r="N415" s="62"/>
    </row>
    <row r="416" spans="3:14">
      <c r="C416" s="61" t="s">
        <v>1182</v>
      </c>
      <c r="D416" s="62" t="s">
        <v>1183</v>
      </c>
      <c r="E416" s="69" t="s">
        <v>66</v>
      </c>
      <c r="F416" s="80">
        <v>13000</v>
      </c>
      <c r="G416" s="65">
        <v>0</v>
      </c>
      <c r="H416" s="66">
        <f t="shared" si="13"/>
        <v>13000</v>
      </c>
      <c r="J416" s="1072"/>
      <c r="K416" s="115"/>
      <c r="L416" s="708"/>
      <c r="M416" s="115"/>
      <c r="N416" s="116"/>
    </row>
    <row r="417" spans="3:14">
      <c r="C417" s="55" t="s">
        <v>1184</v>
      </c>
      <c r="D417" s="56" t="s">
        <v>1185</v>
      </c>
      <c r="E417" s="57" t="s">
        <v>66</v>
      </c>
      <c r="F417" s="58">
        <v>2285</v>
      </c>
      <c r="G417" s="65">
        <v>0</v>
      </c>
      <c r="H417" s="60">
        <f t="shared" si="13"/>
        <v>2285</v>
      </c>
      <c r="J417" s="1072"/>
      <c r="K417" s="115"/>
      <c r="L417" s="708"/>
      <c r="M417" s="115"/>
      <c r="N417" s="116"/>
    </row>
    <row r="418" spans="3:14">
      <c r="C418" s="61" t="s">
        <v>1186</v>
      </c>
      <c r="D418" s="62" t="s">
        <v>1187</v>
      </c>
      <c r="E418" s="63" t="s">
        <v>355</v>
      </c>
      <c r="F418" s="64">
        <v>21200</v>
      </c>
      <c r="G418" s="65">
        <v>0</v>
      </c>
      <c r="H418" s="66">
        <f t="shared" si="13"/>
        <v>21200</v>
      </c>
      <c r="J418" s="28"/>
      <c r="K418" s="115"/>
      <c r="L418" s="708"/>
      <c r="M418" s="115"/>
      <c r="N418" s="116"/>
    </row>
    <row r="419" spans="3:14">
      <c r="C419" s="55" t="s">
        <v>1188</v>
      </c>
      <c r="D419" s="56" t="s">
        <v>1189</v>
      </c>
      <c r="E419" s="57" t="s">
        <v>66</v>
      </c>
      <c r="F419" s="58">
        <v>4000</v>
      </c>
      <c r="G419" s="65">
        <v>0</v>
      </c>
      <c r="H419" s="60">
        <f t="shared" si="13"/>
        <v>4000</v>
      </c>
      <c r="J419" s="1072"/>
      <c r="K419" s="115"/>
      <c r="L419" s="708"/>
      <c r="M419" s="115"/>
      <c r="N419" s="116"/>
    </row>
    <row r="420" spans="3:14">
      <c r="C420" s="61" t="s">
        <v>1190</v>
      </c>
      <c r="D420" s="62" t="s">
        <v>1191</v>
      </c>
      <c r="E420" s="63" t="s">
        <v>145</v>
      </c>
      <c r="F420" s="1131">
        <v>154036</v>
      </c>
      <c r="G420" s="65">
        <v>0</v>
      </c>
      <c r="H420" s="66">
        <f t="shared" si="13"/>
        <v>154036</v>
      </c>
      <c r="J420" s="1072"/>
      <c r="K420" s="115"/>
      <c r="L420" s="708"/>
      <c r="M420" s="115"/>
      <c r="N420" s="116"/>
    </row>
    <row r="421" spans="3:14">
      <c r="C421" s="55" t="s">
        <v>1192</v>
      </c>
      <c r="D421" s="56" t="s">
        <v>1193</v>
      </c>
      <c r="E421" s="57" t="s">
        <v>145</v>
      </c>
      <c r="F421" s="1131">
        <f>F420</f>
        <v>154036</v>
      </c>
      <c r="G421" s="65">
        <v>0</v>
      </c>
      <c r="H421" s="60">
        <f t="shared" si="13"/>
        <v>154036</v>
      </c>
      <c r="J421" s="1072"/>
      <c r="K421" s="115"/>
      <c r="L421" s="708"/>
      <c r="M421" s="115"/>
      <c r="N421" s="116"/>
    </row>
    <row r="422" spans="3:14" ht="17.25" thickBot="1">
      <c r="C422" s="61" t="s">
        <v>329</v>
      </c>
      <c r="D422" s="62" t="s">
        <v>1194</v>
      </c>
      <c r="E422" s="69" t="s">
        <v>145</v>
      </c>
      <c r="F422" s="1132">
        <f>F420</f>
        <v>154036</v>
      </c>
      <c r="G422" s="65">
        <v>0</v>
      </c>
      <c r="H422" s="66">
        <f t="shared" si="13"/>
        <v>154036</v>
      </c>
      <c r="J422" s="1072"/>
      <c r="K422" s="115"/>
      <c r="L422" s="708"/>
      <c r="M422" s="115"/>
      <c r="N422" s="116"/>
    </row>
    <row r="423" spans="3:14">
      <c r="C423" s="55" t="s">
        <v>1195</v>
      </c>
      <c r="D423" s="70" t="s">
        <v>1196</v>
      </c>
      <c r="E423" s="57" t="s">
        <v>66</v>
      </c>
      <c r="F423" s="79">
        <v>43900</v>
      </c>
      <c r="G423" s="65">
        <v>0</v>
      </c>
      <c r="H423" s="60">
        <f t="shared" si="13"/>
        <v>43900</v>
      </c>
      <c r="J423" s="1072"/>
      <c r="K423" s="115"/>
      <c r="L423" s="708"/>
      <c r="M423" s="115"/>
      <c r="N423" s="116"/>
    </row>
    <row r="424" spans="3:14" ht="39.75" customHeight="1">
      <c r="C424" s="61" t="s">
        <v>1197</v>
      </c>
      <c r="D424" s="62" t="s">
        <v>1198</v>
      </c>
      <c r="E424" s="63" t="s">
        <v>66</v>
      </c>
      <c r="F424" s="1098">
        <v>79900</v>
      </c>
      <c r="G424" s="65">
        <v>0</v>
      </c>
      <c r="H424" s="66">
        <f t="shared" si="13"/>
        <v>79900</v>
      </c>
      <c r="J424" s="1072"/>
      <c r="K424" s="115"/>
      <c r="L424" s="708"/>
      <c r="M424" s="115"/>
      <c r="N424" s="116"/>
    </row>
    <row r="425" spans="3:14">
      <c r="C425" s="55" t="s">
        <v>1199</v>
      </c>
      <c r="D425" s="94" t="s">
        <v>1200</v>
      </c>
      <c r="E425" s="57" t="s">
        <v>66</v>
      </c>
      <c r="F425" s="79">
        <v>13571</v>
      </c>
      <c r="G425" s="65">
        <v>0</v>
      </c>
      <c r="H425" s="60">
        <f t="shared" si="13"/>
        <v>13571</v>
      </c>
      <c r="J425" s="115"/>
      <c r="L425" s="708"/>
      <c r="M425" s="115"/>
      <c r="N425" s="116"/>
    </row>
    <row r="426" spans="3:14">
      <c r="C426" s="61" t="s">
        <v>1201</v>
      </c>
      <c r="D426" s="93" t="s">
        <v>1202</v>
      </c>
      <c r="E426" s="63" t="s">
        <v>66</v>
      </c>
      <c r="F426" s="80">
        <v>79900</v>
      </c>
      <c r="G426" s="65">
        <v>0</v>
      </c>
      <c r="H426" s="66">
        <f t="shared" si="13"/>
        <v>79900</v>
      </c>
      <c r="J426" s="115"/>
      <c r="L426" s="708"/>
      <c r="M426" s="115"/>
      <c r="N426" s="116"/>
    </row>
    <row r="427" spans="3:14">
      <c r="C427" s="55" t="s">
        <v>1203</v>
      </c>
      <c r="D427" s="94" t="s">
        <v>1204</v>
      </c>
      <c r="E427" s="57" t="s">
        <v>66</v>
      </c>
      <c r="F427" s="79">
        <v>89900</v>
      </c>
      <c r="G427" s="65">
        <v>0</v>
      </c>
      <c r="H427" s="60">
        <f t="shared" si="13"/>
        <v>89900</v>
      </c>
      <c r="J427" s="115"/>
      <c r="L427" s="708"/>
      <c r="M427" s="115"/>
      <c r="N427" s="116"/>
    </row>
    <row r="428" spans="3:14" ht="25.5">
      <c r="C428" s="61" t="s">
        <v>1205</v>
      </c>
      <c r="D428" s="93" t="s">
        <v>1206</v>
      </c>
      <c r="E428" s="63" t="s">
        <v>66</v>
      </c>
      <c r="F428" s="80">
        <f>190900</f>
        <v>190900</v>
      </c>
      <c r="G428" s="65">
        <v>0</v>
      </c>
      <c r="H428" s="66">
        <f t="shared" si="13"/>
        <v>190900</v>
      </c>
      <c r="J428" s="115"/>
      <c r="L428" s="708"/>
      <c r="M428" s="115"/>
      <c r="N428" s="116"/>
    </row>
    <row r="429" spans="3:14" ht="25.5">
      <c r="C429" s="61" t="s">
        <v>1207</v>
      </c>
      <c r="D429" s="93" t="s">
        <v>1208</v>
      </c>
      <c r="E429" s="63" t="s">
        <v>66</v>
      </c>
      <c r="F429" s="80">
        <f>158392</f>
        <v>158392</v>
      </c>
      <c r="G429" s="65">
        <v>0</v>
      </c>
      <c r="H429" s="66">
        <f t="shared" ref="H429:H434" si="14">ROUND((+F429*(1+G429)),0)*(1+$J$1)</f>
        <v>158392</v>
      </c>
      <c r="J429" s="115"/>
      <c r="L429" s="708"/>
      <c r="M429" s="115"/>
      <c r="N429" s="116"/>
    </row>
    <row r="430" spans="3:14" ht="25.5">
      <c r="C430" s="61" t="s">
        <v>1209</v>
      </c>
      <c r="D430" s="93" t="s">
        <v>1210</v>
      </c>
      <c r="E430" s="63" t="s">
        <v>66</v>
      </c>
      <c r="F430" s="80">
        <v>150392</v>
      </c>
      <c r="G430" s="65">
        <v>0</v>
      </c>
      <c r="H430" s="66">
        <f t="shared" si="14"/>
        <v>150392</v>
      </c>
      <c r="J430" s="115"/>
      <c r="L430" s="708"/>
      <c r="M430" s="115"/>
      <c r="N430" s="116"/>
    </row>
    <row r="431" spans="3:14" ht="25.5">
      <c r="C431" s="81" t="s">
        <v>1211</v>
      </c>
      <c r="D431" s="93" t="s">
        <v>1212</v>
      </c>
      <c r="E431" s="63" t="s">
        <v>66</v>
      </c>
      <c r="F431" s="80">
        <v>95000</v>
      </c>
      <c r="G431" s="65">
        <v>0</v>
      </c>
      <c r="H431" s="66">
        <f t="shared" si="14"/>
        <v>95000</v>
      </c>
      <c r="J431" s="115"/>
      <c r="L431" s="708"/>
      <c r="M431" s="115"/>
      <c r="N431" s="116"/>
    </row>
    <row r="432" spans="3:14" ht="35.25" customHeight="1">
      <c r="C432" s="61" t="s">
        <v>1213</v>
      </c>
      <c r="D432" s="93" t="s">
        <v>1214</v>
      </c>
      <c r="E432" s="63" t="s">
        <v>66</v>
      </c>
      <c r="F432" s="80">
        <f>145392</f>
        <v>145392</v>
      </c>
      <c r="G432" s="65">
        <v>0</v>
      </c>
      <c r="H432" s="66">
        <f t="shared" si="14"/>
        <v>145392</v>
      </c>
      <c r="J432" s="242"/>
      <c r="L432" s="708"/>
      <c r="M432" s="115"/>
      <c r="N432" s="116"/>
    </row>
    <row r="433" spans="3:14" ht="25.5">
      <c r="C433" s="81" t="s">
        <v>1215</v>
      </c>
      <c r="D433" s="93" t="s">
        <v>1216</v>
      </c>
      <c r="E433" s="63" t="s">
        <v>66</v>
      </c>
      <c r="F433" s="1098">
        <v>372136</v>
      </c>
      <c r="G433" s="65">
        <v>0</v>
      </c>
      <c r="H433" s="66">
        <f t="shared" si="14"/>
        <v>372136</v>
      </c>
      <c r="J433" s="239"/>
      <c r="L433" s="708"/>
      <c r="M433" s="115"/>
      <c r="N433" s="116"/>
    </row>
    <row r="434" spans="3:14" ht="25.5">
      <c r="C434" s="81" t="s">
        <v>1217</v>
      </c>
      <c r="D434" s="93" t="s">
        <v>1218</v>
      </c>
      <c r="E434" s="63" t="s">
        <v>66</v>
      </c>
      <c r="F434" s="80">
        <v>322000</v>
      </c>
      <c r="G434" s="65">
        <v>0</v>
      </c>
      <c r="H434" s="66">
        <f t="shared" si="14"/>
        <v>322000</v>
      </c>
      <c r="J434" s="239"/>
      <c r="L434" s="708"/>
      <c r="M434" s="115"/>
      <c r="N434" s="116"/>
    </row>
    <row r="435" spans="3:14">
      <c r="C435" s="55" t="s">
        <v>1219</v>
      </c>
      <c r="D435" s="94" t="s">
        <v>1220</v>
      </c>
      <c r="E435" s="57" t="s">
        <v>66</v>
      </c>
      <c r="F435" s="80">
        <v>433756</v>
      </c>
      <c r="G435" s="65">
        <v>0</v>
      </c>
      <c r="H435" s="60">
        <f t="shared" si="13"/>
        <v>433756</v>
      </c>
      <c r="J435" s="239"/>
      <c r="L435" s="708"/>
      <c r="M435" s="115"/>
      <c r="N435" s="116"/>
    </row>
    <row r="436" spans="3:14" ht="38.25">
      <c r="C436" s="55" t="s">
        <v>1221</v>
      </c>
      <c r="D436" s="94" t="s">
        <v>1222</v>
      </c>
      <c r="E436" s="57" t="s">
        <v>66</v>
      </c>
      <c r="F436" s="80">
        <v>403291</v>
      </c>
      <c r="G436" s="65">
        <v>0</v>
      </c>
      <c r="H436" s="60">
        <f t="shared" ref="H436:H441" si="15">ROUND((+F436*(1+G436)),0)*(1+$J$1)</f>
        <v>403291</v>
      </c>
      <c r="J436" s="239"/>
      <c r="L436" s="708"/>
      <c r="M436" s="115"/>
      <c r="N436" s="116"/>
    </row>
    <row r="437" spans="3:14" ht="25.5">
      <c r="C437" s="55" t="s">
        <v>1223</v>
      </c>
      <c r="D437" s="94" t="s">
        <v>1224</v>
      </c>
      <c r="E437" s="57" t="s">
        <v>66</v>
      </c>
      <c r="F437" s="80">
        <v>410000</v>
      </c>
      <c r="G437" s="65">
        <v>0</v>
      </c>
      <c r="H437" s="60">
        <f t="shared" si="15"/>
        <v>410000</v>
      </c>
      <c r="J437" s="115"/>
      <c r="L437" s="708"/>
      <c r="M437" s="115"/>
      <c r="N437" s="116"/>
    </row>
    <row r="438" spans="3:14" ht="38.25">
      <c r="C438" s="55" t="s">
        <v>1225</v>
      </c>
      <c r="D438" s="94" t="s">
        <v>1226</v>
      </c>
      <c r="E438" s="57" t="s">
        <v>66</v>
      </c>
      <c r="F438" s="80">
        <v>641374</v>
      </c>
      <c r="G438" s="65">
        <v>0</v>
      </c>
      <c r="H438" s="60">
        <f t="shared" si="15"/>
        <v>641374</v>
      </c>
      <c r="J438" s="115"/>
      <c r="L438" s="708"/>
      <c r="M438" s="115"/>
      <c r="N438" s="116"/>
    </row>
    <row r="439" spans="3:14" ht="38.25">
      <c r="C439" s="81" t="s">
        <v>1227</v>
      </c>
      <c r="D439" s="94" t="s">
        <v>1228</v>
      </c>
      <c r="E439" s="57" t="s">
        <v>66</v>
      </c>
      <c r="F439" s="80">
        <v>695239</v>
      </c>
      <c r="G439" s="65">
        <v>0</v>
      </c>
      <c r="H439" s="60">
        <f t="shared" si="15"/>
        <v>695239</v>
      </c>
      <c r="J439" s="115"/>
      <c r="L439" s="708"/>
      <c r="M439" s="115"/>
      <c r="N439" s="116"/>
    </row>
    <row r="440" spans="3:14" ht="38.25">
      <c r="C440" s="81" t="s">
        <v>1229</v>
      </c>
      <c r="D440" s="94" t="s">
        <v>1230</v>
      </c>
      <c r="E440" s="57" t="s">
        <v>66</v>
      </c>
      <c r="F440" s="80">
        <v>617995</v>
      </c>
      <c r="G440" s="65">
        <v>0</v>
      </c>
      <c r="H440" s="60">
        <f t="shared" si="15"/>
        <v>617995</v>
      </c>
      <c r="I440" s="240"/>
      <c r="J440" s="115"/>
      <c r="L440" s="708"/>
      <c r="M440" s="115"/>
      <c r="N440" s="116"/>
    </row>
    <row r="441" spans="3:14" ht="25.5">
      <c r="C441" s="55" t="s">
        <v>1231</v>
      </c>
      <c r="D441" s="94" t="s">
        <v>1232</v>
      </c>
      <c r="E441" s="57" t="s">
        <v>66</v>
      </c>
      <c r="F441" s="80">
        <v>393656</v>
      </c>
      <c r="G441" s="65">
        <v>0</v>
      </c>
      <c r="H441" s="60">
        <f t="shared" si="15"/>
        <v>393656</v>
      </c>
      <c r="I441" s="241"/>
      <c r="J441" s="244"/>
      <c r="L441" s="708"/>
      <c r="M441" s="244"/>
      <c r="N441" s="245"/>
    </row>
    <row r="442" spans="3:14">
      <c r="C442" s="61" t="s">
        <v>1233</v>
      </c>
      <c r="D442" s="93" t="s">
        <v>1234</v>
      </c>
      <c r="E442" s="63" t="s">
        <v>66</v>
      </c>
      <c r="F442" s="80">
        <v>215271</v>
      </c>
      <c r="G442" s="65">
        <v>0</v>
      </c>
      <c r="H442" s="66">
        <f t="shared" si="13"/>
        <v>215271</v>
      </c>
      <c r="J442" s="115"/>
      <c r="L442" s="708"/>
      <c r="M442" s="115"/>
      <c r="N442" s="116"/>
    </row>
    <row r="443" spans="3:14" ht="38.25">
      <c r="C443" s="55" t="s">
        <v>1235</v>
      </c>
      <c r="D443" s="67" t="s">
        <v>1236</v>
      </c>
      <c r="E443" s="57" t="s">
        <v>66</v>
      </c>
      <c r="F443" s="79">
        <v>450000</v>
      </c>
      <c r="G443" s="65">
        <v>0</v>
      </c>
      <c r="H443" s="60">
        <f t="shared" si="13"/>
        <v>450000</v>
      </c>
      <c r="J443" s="115"/>
      <c r="L443" s="708"/>
      <c r="M443" s="115"/>
      <c r="N443" s="116"/>
    </row>
    <row r="444" spans="3:14" ht="43.15" customHeight="1">
      <c r="C444" s="61" t="s">
        <v>1237</v>
      </c>
      <c r="D444" s="68" t="s">
        <v>1238</v>
      </c>
      <c r="E444" s="63" t="s">
        <v>66</v>
      </c>
      <c r="F444" s="1098">
        <v>149500</v>
      </c>
      <c r="G444" s="65">
        <v>0</v>
      </c>
      <c r="H444" s="66">
        <f t="shared" si="13"/>
        <v>149500</v>
      </c>
      <c r="J444" s="115"/>
      <c r="L444" s="708"/>
      <c r="M444" s="115"/>
      <c r="N444" s="116"/>
    </row>
    <row r="445" spans="3:14" ht="29.25" customHeight="1">
      <c r="C445" s="55" t="s">
        <v>1239</v>
      </c>
      <c r="D445" s="67" t="s">
        <v>1240</v>
      </c>
      <c r="E445" s="57" t="s">
        <v>66</v>
      </c>
      <c r="F445" s="1098">
        <v>249500</v>
      </c>
      <c r="G445" s="65">
        <v>0</v>
      </c>
      <c r="H445" s="60">
        <f t="shared" si="13"/>
        <v>249500</v>
      </c>
      <c r="I445" s="243"/>
      <c r="J445" s="115"/>
      <c r="L445" s="708"/>
      <c r="M445" s="115"/>
      <c r="N445" s="116"/>
    </row>
    <row r="446" spans="3:14" ht="25.5">
      <c r="C446" s="55" t="s">
        <v>1241</v>
      </c>
      <c r="D446" s="67" t="s">
        <v>1242</v>
      </c>
      <c r="E446" s="57" t="s">
        <v>66</v>
      </c>
      <c r="F446" s="80">
        <v>377204</v>
      </c>
      <c r="G446" s="65">
        <v>0</v>
      </c>
      <c r="H446" s="60">
        <f>ROUND((+F446*(1+G446)),0)*(1+$J$1)</f>
        <v>377204</v>
      </c>
      <c r="J446" s="115"/>
      <c r="L446" s="708"/>
      <c r="M446" s="115"/>
      <c r="N446" s="116"/>
    </row>
    <row r="447" spans="3:14" ht="38.25">
      <c r="C447" s="61" t="s">
        <v>1243</v>
      </c>
      <c r="D447" s="68" t="s">
        <v>1244</v>
      </c>
      <c r="E447" s="63" t="s">
        <v>66</v>
      </c>
      <c r="F447" s="80">
        <v>237000</v>
      </c>
      <c r="G447" s="65">
        <v>0</v>
      </c>
      <c r="H447" s="66">
        <f t="shared" si="13"/>
        <v>237000</v>
      </c>
      <c r="J447" s="115"/>
      <c r="L447" s="708"/>
      <c r="M447" s="115"/>
      <c r="N447" s="116"/>
    </row>
    <row r="448" spans="3:14" ht="38.25">
      <c r="C448" s="55" t="s">
        <v>1245</v>
      </c>
      <c r="D448" s="67" t="s">
        <v>1244</v>
      </c>
      <c r="E448" s="57" t="s">
        <v>66</v>
      </c>
      <c r="F448" s="79">
        <v>237000</v>
      </c>
      <c r="G448" s="65">
        <v>0</v>
      </c>
      <c r="H448" s="60">
        <f t="shared" si="13"/>
        <v>237000</v>
      </c>
      <c r="J448" s="115"/>
      <c r="L448" s="708"/>
      <c r="M448" s="115"/>
      <c r="N448" s="116"/>
    </row>
    <row r="449" spans="3:14" ht="25.5">
      <c r="C449" s="55" t="s">
        <v>1246</v>
      </c>
      <c r="D449" s="67" t="s">
        <v>1247</v>
      </c>
      <c r="E449" s="57" t="s">
        <v>66</v>
      </c>
      <c r="F449" s="79">
        <v>4500000</v>
      </c>
      <c r="G449" s="65">
        <v>0</v>
      </c>
      <c r="H449" s="60">
        <f>ROUND((+F449*(1+G449)),0)*(1+$J$1)</f>
        <v>4500000</v>
      </c>
      <c r="J449" s="115"/>
      <c r="L449" s="708"/>
      <c r="M449" s="115"/>
      <c r="N449" s="116"/>
    </row>
    <row r="450" spans="3:14">
      <c r="C450" s="55" t="s">
        <v>1248</v>
      </c>
      <c r="D450" s="67" t="s">
        <v>1249</v>
      </c>
      <c r="E450" s="57" t="s">
        <v>66</v>
      </c>
      <c r="F450" s="79">
        <v>1663908</v>
      </c>
      <c r="G450" s="65">
        <v>0</v>
      </c>
      <c r="H450" s="60">
        <f>ROUND((+F450*(1+G450)),0)*(1+$J$1)</f>
        <v>1663908</v>
      </c>
      <c r="J450" s="115"/>
      <c r="L450" s="708"/>
      <c r="M450" s="115"/>
      <c r="N450" s="116"/>
    </row>
    <row r="451" spans="3:14" ht="25.5">
      <c r="C451" s="55" t="s">
        <v>1250</v>
      </c>
      <c r="D451" s="67" t="s">
        <v>1251</v>
      </c>
      <c r="E451" s="57" t="s">
        <v>66</v>
      </c>
      <c r="F451" s="79">
        <v>3000000</v>
      </c>
      <c r="G451" s="65">
        <v>0</v>
      </c>
      <c r="H451" s="60">
        <f>ROUND((+F451*(1+G451)),0)*(1+$J$1)</f>
        <v>3000000</v>
      </c>
      <c r="J451" s="115"/>
      <c r="L451" s="708"/>
      <c r="M451" s="115"/>
      <c r="N451" s="116"/>
    </row>
    <row r="452" spans="3:14">
      <c r="C452" s="61" t="s">
        <v>1252</v>
      </c>
      <c r="D452" s="68" t="s">
        <v>1253</v>
      </c>
      <c r="E452" s="63" t="s">
        <v>568</v>
      </c>
      <c r="F452" s="80">
        <v>19200</v>
      </c>
      <c r="G452" s="65">
        <v>0</v>
      </c>
      <c r="H452" s="66">
        <f t="shared" si="13"/>
        <v>19200</v>
      </c>
      <c r="J452" s="115"/>
      <c r="L452" s="708"/>
      <c r="M452" s="115"/>
      <c r="N452" s="116"/>
    </row>
    <row r="453" spans="3:14">
      <c r="C453" s="61" t="s">
        <v>1254</v>
      </c>
      <c r="D453" s="68" t="s">
        <v>1255</v>
      </c>
      <c r="E453" s="63" t="s">
        <v>568</v>
      </c>
      <c r="F453" s="80">
        <v>280000</v>
      </c>
      <c r="G453" s="65">
        <v>0</v>
      </c>
      <c r="H453" s="66">
        <f t="shared" si="13"/>
        <v>280000</v>
      </c>
      <c r="J453" s="1072"/>
      <c r="K453" s="115"/>
      <c r="L453" s="708"/>
      <c r="M453" s="115"/>
      <c r="N453" s="116"/>
    </row>
    <row r="454" spans="3:14">
      <c r="C454" s="55" t="s">
        <v>1256</v>
      </c>
      <c r="D454" s="67" t="s">
        <v>1257</v>
      </c>
      <c r="E454" s="57" t="s">
        <v>383</v>
      </c>
      <c r="F454" s="79">
        <v>75143</v>
      </c>
      <c r="G454" s="65">
        <v>0</v>
      </c>
      <c r="H454" s="60">
        <f t="shared" si="13"/>
        <v>75143</v>
      </c>
      <c r="J454" s="28"/>
      <c r="K454" s="115"/>
      <c r="L454" s="708"/>
      <c r="M454" s="115"/>
      <c r="N454" s="116"/>
    </row>
    <row r="455" spans="3:14">
      <c r="C455" s="55" t="s">
        <v>1258</v>
      </c>
      <c r="D455" s="754" t="s">
        <v>1259</v>
      </c>
      <c r="E455" s="57" t="s">
        <v>568</v>
      </c>
      <c r="F455" s="79">
        <v>100000</v>
      </c>
      <c r="G455" s="65">
        <v>0</v>
      </c>
      <c r="H455" s="60">
        <f>ROUND((+F455*(1+G455)),0)*(1+$J$1)</f>
        <v>100000</v>
      </c>
      <c r="J455" s="1072"/>
      <c r="K455" s="115"/>
      <c r="L455" s="708"/>
      <c r="M455" s="115"/>
      <c r="N455" s="116"/>
    </row>
    <row r="456" spans="3:14">
      <c r="C456" s="61" t="s">
        <v>1260</v>
      </c>
      <c r="D456" s="68" t="s">
        <v>1261</v>
      </c>
      <c r="E456" s="63" t="s">
        <v>66</v>
      </c>
      <c r="F456" s="80">
        <v>4545</v>
      </c>
      <c r="G456" s="65">
        <v>0</v>
      </c>
      <c r="H456" s="66">
        <f t="shared" si="13"/>
        <v>4545</v>
      </c>
      <c r="J456" s="1072"/>
      <c r="K456" s="115"/>
      <c r="L456" s="708"/>
      <c r="M456" s="115"/>
      <c r="N456" s="116"/>
    </row>
    <row r="457" spans="3:14">
      <c r="C457" s="55" t="s">
        <v>1262</v>
      </c>
      <c r="D457" s="67" t="s">
        <v>1263</v>
      </c>
      <c r="E457" s="57" t="s">
        <v>66</v>
      </c>
      <c r="F457" s="79">
        <v>4500</v>
      </c>
      <c r="G457" s="65">
        <v>0</v>
      </c>
      <c r="H457" s="60">
        <f t="shared" si="13"/>
        <v>4500</v>
      </c>
      <c r="J457" s="1072"/>
      <c r="K457" s="115"/>
      <c r="L457" s="708"/>
      <c r="M457" s="115"/>
      <c r="N457" s="116"/>
    </row>
    <row r="458" spans="3:14">
      <c r="C458" s="61" t="s">
        <v>1264</v>
      </c>
      <c r="D458" s="68" t="s">
        <v>1265</v>
      </c>
      <c r="E458" s="63" t="s">
        <v>66</v>
      </c>
      <c r="F458" s="80">
        <v>2900</v>
      </c>
      <c r="G458" s="65">
        <v>0</v>
      </c>
      <c r="H458" s="66">
        <f t="shared" si="13"/>
        <v>2900</v>
      </c>
      <c r="J458" s="1072"/>
      <c r="K458" s="115"/>
      <c r="L458" s="708"/>
      <c r="M458" s="115"/>
      <c r="N458" s="116"/>
    </row>
    <row r="459" spans="3:14">
      <c r="C459" s="55" t="s">
        <v>1266</v>
      </c>
      <c r="D459" s="67" t="s">
        <v>1267</v>
      </c>
      <c r="E459" s="57" t="s">
        <v>66</v>
      </c>
      <c r="F459" s="79">
        <v>39300</v>
      </c>
      <c r="G459" s="65">
        <v>0</v>
      </c>
      <c r="H459" s="60">
        <f t="shared" si="13"/>
        <v>39300</v>
      </c>
      <c r="J459" s="1072"/>
      <c r="K459" s="115"/>
      <c r="L459" s="708"/>
      <c r="M459" s="115"/>
      <c r="N459" s="116"/>
    </row>
    <row r="460" spans="3:14">
      <c r="C460" s="55" t="s">
        <v>1268</v>
      </c>
      <c r="D460" s="67" t="s">
        <v>1269</v>
      </c>
      <c r="E460" s="57" t="s">
        <v>66</v>
      </c>
      <c r="F460" s="79">
        <v>37700</v>
      </c>
      <c r="G460" s="65">
        <v>0</v>
      </c>
      <c r="H460" s="60">
        <f t="shared" si="13"/>
        <v>37700</v>
      </c>
      <c r="J460" s="1072"/>
      <c r="K460" s="115"/>
      <c r="L460" s="708"/>
      <c r="M460" s="115"/>
      <c r="N460" s="116"/>
    </row>
    <row r="461" spans="3:14">
      <c r="C461" s="61" t="s">
        <v>1270</v>
      </c>
      <c r="D461" s="68" t="s">
        <v>1271</v>
      </c>
      <c r="E461" s="63" t="s">
        <v>66</v>
      </c>
      <c r="F461" s="80">
        <v>60</v>
      </c>
      <c r="G461" s="65">
        <v>0</v>
      </c>
      <c r="H461" s="66">
        <f t="shared" si="13"/>
        <v>60</v>
      </c>
      <c r="J461" s="28"/>
      <c r="K461" s="115"/>
      <c r="L461" s="708"/>
      <c r="M461" s="115"/>
      <c r="N461" s="116"/>
    </row>
    <row r="462" spans="3:14">
      <c r="C462" s="55" t="s">
        <v>1272</v>
      </c>
      <c r="D462" s="67" t="s">
        <v>1273</v>
      </c>
      <c r="E462" s="57" t="s">
        <v>66</v>
      </c>
      <c r="F462" s="79">
        <v>217</v>
      </c>
      <c r="G462" s="65">
        <v>0</v>
      </c>
      <c r="H462" s="60">
        <f t="shared" si="13"/>
        <v>217</v>
      </c>
      <c r="J462" s="1072"/>
      <c r="K462" s="115"/>
      <c r="L462" s="708"/>
      <c r="M462" s="115"/>
      <c r="N462" s="116"/>
    </row>
    <row r="463" spans="3:14">
      <c r="C463" s="61" t="s">
        <v>1274</v>
      </c>
      <c r="D463" s="68" t="s">
        <v>1275</v>
      </c>
      <c r="E463" s="63" t="s">
        <v>1276</v>
      </c>
      <c r="F463" s="80">
        <v>7900</v>
      </c>
      <c r="G463" s="65">
        <v>0</v>
      </c>
      <c r="H463" s="66">
        <f t="shared" si="13"/>
        <v>7900</v>
      </c>
      <c r="J463" s="1072"/>
      <c r="K463" s="115"/>
      <c r="L463" s="708"/>
      <c r="M463" s="115"/>
      <c r="N463" s="116"/>
    </row>
    <row r="464" spans="3:14">
      <c r="C464" s="55" t="s">
        <v>1277</v>
      </c>
      <c r="D464" s="67" t="s">
        <v>1278</v>
      </c>
      <c r="E464" s="57" t="s">
        <v>383</v>
      </c>
      <c r="F464" s="79">
        <v>21450</v>
      </c>
      <c r="G464" s="65">
        <v>0</v>
      </c>
      <c r="H464" s="60">
        <f t="shared" si="13"/>
        <v>21450</v>
      </c>
      <c r="J464" s="115"/>
      <c r="L464" s="708"/>
      <c r="M464" s="115"/>
      <c r="N464" s="116"/>
    </row>
    <row r="465" spans="3:14">
      <c r="C465" s="55" t="s">
        <v>1279</v>
      </c>
      <c r="D465" s="67" t="s">
        <v>1280</v>
      </c>
      <c r="E465" s="57" t="s">
        <v>386</v>
      </c>
      <c r="F465" s="1129">
        <v>27497</v>
      </c>
      <c r="G465" s="65">
        <v>0</v>
      </c>
      <c r="H465" s="60">
        <f t="shared" si="13"/>
        <v>27497</v>
      </c>
      <c r="J465" s="115"/>
      <c r="L465" s="708"/>
      <c r="M465" s="115"/>
      <c r="N465" s="116"/>
    </row>
    <row r="466" spans="3:14">
      <c r="C466" s="61" t="s">
        <v>1281</v>
      </c>
      <c r="D466" s="68" t="s">
        <v>1282</v>
      </c>
      <c r="E466" s="63" t="s">
        <v>386</v>
      </c>
      <c r="F466" s="80">
        <v>1600</v>
      </c>
      <c r="G466" s="65">
        <v>0</v>
      </c>
      <c r="H466" s="60">
        <f t="shared" si="13"/>
        <v>1600</v>
      </c>
      <c r="J466" s="1072"/>
      <c r="L466" s="708"/>
    </row>
    <row r="467" spans="3:14">
      <c r="C467" s="55" t="s">
        <v>1283</v>
      </c>
      <c r="D467" s="67" t="s">
        <v>1284</v>
      </c>
      <c r="E467" s="57" t="s">
        <v>386</v>
      </c>
      <c r="F467" s="1129">
        <v>40733</v>
      </c>
      <c r="G467" s="65">
        <v>0</v>
      </c>
      <c r="H467" s="60">
        <f t="shared" si="13"/>
        <v>40733</v>
      </c>
      <c r="L467" s="708"/>
    </row>
    <row r="468" spans="3:14" ht="25.5">
      <c r="C468" s="61" t="s">
        <v>1285</v>
      </c>
      <c r="D468" s="67" t="s">
        <v>1286</v>
      </c>
      <c r="E468" s="57" t="s">
        <v>66</v>
      </c>
      <c r="F468" s="80">
        <v>238562</v>
      </c>
      <c r="G468" s="65">
        <v>0</v>
      </c>
      <c r="H468" s="60">
        <f t="shared" ref="H468:H480" si="16">ROUND((+F468*(1+G468)),0)*(1+$J$1)</f>
        <v>238562</v>
      </c>
      <c r="L468" s="708"/>
    </row>
    <row r="469" spans="3:14" ht="25.5">
      <c r="C469" s="55" t="s">
        <v>1287</v>
      </c>
      <c r="D469" s="67" t="s">
        <v>1288</v>
      </c>
      <c r="E469" s="57" t="s">
        <v>66</v>
      </c>
      <c r="F469" s="80">
        <v>179300</v>
      </c>
      <c r="G469" s="65">
        <v>0</v>
      </c>
      <c r="H469" s="60">
        <f t="shared" si="16"/>
        <v>179300</v>
      </c>
      <c r="L469" s="708"/>
    </row>
    <row r="470" spans="3:14" ht="25.5">
      <c r="C470" s="61" t="s">
        <v>1289</v>
      </c>
      <c r="D470" s="67" t="s">
        <v>1290</v>
      </c>
      <c r="E470" s="57" t="s">
        <v>66</v>
      </c>
      <c r="F470" s="80">
        <v>179300</v>
      </c>
      <c r="G470" s="65">
        <v>0</v>
      </c>
      <c r="H470" s="60">
        <f t="shared" si="16"/>
        <v>179300</v>
      </c>
      <c r="L470" s="708"/>
    </row>
    <row r="471" spans="3:14" ht="25.5">
      <c r="C471" s="55" t="s">
        <v>1291</v>
      </c>
      <c r="D471" s="67" t="s">
        <v>1292</v>
      </c>
      <c r="E471" s="57" t="s">
        <v>66</v>
      </c>
      <c r="F471" s="80"/>
      <c r="G471" s="65">
        <v>0</v>
      </c>
      <c r="H471" s="60">
        <f t="shared" si="16"/>
        <v>0</v>
      </c>
      <c r="L471" s="708"/>
    </row>
    <row r="472" spans="3:14">
      <c r="C472" s="61" t="s">
        <v>366</v>
      </c>
      <c r="D472" s="155" t="s">
        <v>1293</v>
      </c>
      <c r="E472" s="57" t="s">
        <v>66</v>
      </c>
      <c r="F472" s="80">
        <v>95000</v>
      </c>
      <c r="G472" s="65">
        <v>0</v>
      </c>
      <c r="H472" s="60">
        <f t="shared" si="16"/>
        <v>95000</v>
      </c>
      <c r="L472" s="708"/>
    </row>
    <row r="473" spans="3:14" ht="38.25">
      <c r="C473" s="55" t="s">
        <v>369</v>
      </c>
      <c r="D473" s="67" t="s">
        <v>1294</v>
      </c>
      <c r="E473" s="57" t="s">
        <v>386</v>
      </c>
      <c r="F473" s="80">
        <v>37811</v>
      </c>
      <c r="G473" s="65">
        <v>0</v>
      </c>
      <c r="H473" s="60">
        <f t="shared" si="16"/>
        <v>37811</v>
      </c>
      <c r="L473" s="708"/>
    </row>
    <row r="474" spans="3:14">
      <c r="C474" s="61" t="s">
        <v>1295</v>
      </c>
      <c r="D474" s="155" t="s">
        <v>1296</v>
      </c>
      <c r="E474" s="57" t="s">
        <v>355</v>
      </c>
      <c r="F474" s="80">
        <v>29600</v>
      </c>
      <c r="G474" s="65">
        <v>0</v>
      </c>
      <c r="H474" s="60">
        <f t="shared" si="16"/>
        <v>29600</v>
      </c>
      <c r="L474" s="708"/>
    </row>
    <row r="475" spans="3:14">
      <c r="C475" s="55" t="s">
        <v>1297</v>
      </c>
      <c r="D475" s="155" t="s">
        <v>1298</v>
      </c>
      <c r="E475" s="57" t="s">
        <v>66</v>
      </c>
      <c r="F475" s="80">
        <v>25200</v>
      </c>
      <c r="G475" s="65">
        <v>0</v>
      </c>
      <c r="H475" s="60">
        <f t="shared" si="16"/>
        <v>25200</v>
      </c>
      <c r="L475" s="708"/>
    </row>
    <row r="476" spans="3:14" ht="25.5">
      <c r="C476" s="61" t="s">
        <v>1299</v>
      </c>
      <c r="D476" s="155" t="s">
        <v>1300</v>
      </c>
      <c r="E476" s="57" t="s">
        <v>66</v>
      </c>
      <c r="F476" s="80">
        <v>81</v>
      </c>
      <c r="G476" s="65">
        <v>0</v>
      </c>
      <c r="H476" s="60">
        <f t="shared" si="16"/>
        <v>81</v>
      </c>
      <c r="L476" s="708"/>
    </row>
    <row r="477" spans="3:14">
      <c r="C477" s="55" t="s">
        <v>1301</v>
      </c>
      <c r="D477" s="155" t="s">
        <v>1302</v>
      </c>
      <c r="E477" s="57" t="s">
        <v>383</v>
      </c>
      <c r="F477" s="80">
        <v>40500</v>
      </c>
      <c r="G477" s="65">
        <v>0</v>
      </c>
      <c r="H477" s="60">
        <f t="shared" si="16"/>
        <v>40500</v>
      </c>
      <c r="L477" s="708"/>
    </row>
    <row r="478" spans="3:14">
      <c r="C478" s="61" t="s">
        <v>1303</v>
      </c>
      <c r="D478" s="155" t="s">
        <v>1304</v>
      </c>
      <c r="E478" s="57" t="s">
        <v>383</v>
      </c>
      <c r="F478" s="80">
        <v>72000</v>
      </c>
      <c r="G478" s="65">
        <v>0</v>
      </c>
      <c r="H478" s="60">
        <f t="shared" si="16"/>
        <v>72000</v>
      </c>
      <c r="J478" s="1072"/>
      <c r="L478" s="708"/>
    </row>
    <row r="479" spans="3:14">
      <c r="C479" s="55" t="s">
        <v>1305</v>
      </c>
      <c r="D479" s="155" t="s">
        <v>1306</v>
      </c>
      <c r="E479" s="57" t="s">
        <v>383</v>
      </c>
      <c r="F479" s="1098">
        <v>44900</v>
      </c>
      <c r="G479" s="65">
        <v>0</v>
      </c>
      <c r="H479" s="60">
        <f t="shared" si="16"/>
        <v>44900</v>
      </c>
      <c r="L479" s="708"/>
    </row>
    <row r="480" spans="3:14">
      <c r="C480" s="1219" t="s">
        <v>367</v>
      </c>
      <c r="D480" s="155" t="s">
        <v>1307</v>
      </c>
      <c r="E480" s="57" t="s">
        <v>66</v>
      </c>
      <c r="F480" s="1098">
        <v>124600</v>
      </c>
      <c r="G480" s="65">
        <v>0</v>
      </c>
      <c r="H480" s="60">
        <f t="shared" si="16"/>
        <v>124600</v>
      </c>
      <c r="L480" s="708"/>
    </row>
    <row r="481" spans="3:12">
      <c r="C481" s="1136" t="s">
        <v>1308</v>
      </c>
      <c r="D481" s="1134" t="s">
        <v>1309</v>
      </c>
      <c r="E481" s="1137" t="s">
        <v>577</v>
      </c>
      <c r="F481" s="1138">
        <v>40000</v>
      </c>
      <c r="G481" s="65"/>
      <c r="H481" s="60"/>
      <c r="L481" s="708"/>
    </row>
    <row r="482" spans="3:12">
      <c r="C482" s="1136" t="s">
        <v>1310</v>
      </c>
      <c r="D482" s="1134" t="s">
        <v>1311</v>
      </c>
      <c r="E482" s="1137" t="s">
        <v>577</v>
      </c>
      <c r="F482" s="1138">
        <v>67000</v>
      </c>
      <c r="G482" s="65"/>
      <c r="H482" s="60"/>
      <c r="L482" s="708"/>
    </row>
    <row r="483" spans="3:12">
      <c r="C483" s="1136" t="s">
        <v>1312</v>
      </c>
      <c r="D483" s="1134" t="s">
        <v>1313</v>
      </c>
      <c r="E483" s="1137" t="s">
        <v>577</v>
      </c>
      <c r="F483" s="1138">
        <v>22500</v>
      </c>
      <c r="G483" s="65"/>
      <c r="H483" s="60"/>
      <c r="L483" s="708"/>
    </row>
    <row r="484" spans="3:12">
      <c r="C484" s="1136" t="s">
        <v>1314</v>
      </c>
      <c r="D484" s="1134" t="s">
        <v>1315</v>
      </c>
      <c r="E484" s="1137" t="s">
        <v>577</v>
      </c>
      <c r="F484" s="1138">
        <v>40000</v>
      </c>
      <c r="G484" s="65"/>
      <c r="H484" s="60"/>
      <c r="L484" s="708"/>
    </row>
    <row r="485" spans="3:12">
      <c r="C485" s="1136" t="s">
        <v>1316</v>
      </c>
      <c r="D485" s="1134" t="s">
        <v>1317</v>
      </c>
      <c r="E485" s="1137" t="s">
        <v>577</v>
      </c>
      <c r="F485" s="1138"/>
      <c r="G485" s="65"/>
      <c r="H485" s="60"/>
      <c r="L485" s="708"/>
    </row>
    <row r="486" spans="3:12">
      <c r="C486" s="1136" t="s">
        <v>1318</v>
      </c>
      <c r="D486" s="1134" t="s">
        <v>1319</v>
      </c>
      <c r="E486" s="1137" t="s">
        <v>577</v>
      </c>
      <c r="F486" s="1138">
        <f>12000*1.05</f>
        <v>12600</v>
      </c>
      <c r="G486" s="65"/>
      <c r="H486" s="60"/>
      <c r="L486" s="708"/>
    </row>
    <row r="487" spans="3:12">
      <c r="C487" s="1136"/>
      <c r="D487" s="1134"/>
      <c r="E487" s="1137"/>
      <c r="F487" s="1138"/>
      <c r="G487" s="65"/>
      <c r="H487" s="60"/>
      <c r="L487" s="708"/>
    </row>
    <row r="488" spans="3:12">
      <c r="C488" s="1136"/>
      <c r="D488" s="1134"/>
      <c r="E488" s="1137"/>
      <c r="F488" s="1138"/>
      <c r="G488" s="65"/>
      <c r="H488" s="60"/>
      <c r="L488" s="708"/>
    </row>
    <row r="489" spans="3:12">
      <c r="C489" s="1136"/>
      <c r="D489" s="1134"/>
      <c r="E489" s="1137"/>
      <c r="F489" s="1138"/>
      <c r="G489" s="65"/>
      <c r="H489" s="60"/>
      <c r="L489" s="708"/>
    </row>
    <row r="490" spans="3:12">
      <c r="C490" s="1136" t="s">
        <v>1320</v>
      </c>
      <c r="D490" s="1134" t="s">
        <v>1321</v>
      </c>
      <c r="E490" s="1137" t="s">
        <v>577</v>
      </c>
      <c r="F490" s="1138">
        <v>26600</v>
      </c>
      <c r="G490" s="65"/>
      <c r="H490" s="60"/>
      <c r="L490" s="708"/>
    </row>
    <row r="491" spans="3:12">
      <c r="C491" s="1136" t="s">
        <v>1322</v>
      </c>
      <c r="D491" s="1134" t="s">
        <v>1323</v>
      </c>
      <c r="E491" s="1137" t="s">
        <v>577</v>
      </c>
      <c r="F491" s="1138">
        <v>11500</v>
      </c>
      <c r="G491" s="65"/>
      <c r="H491" s="60"/>
      <c r="L491" s="708"/>
    </row>
    <row r="492" spans="3:12">
      <c r="C492" s="1136" t="s">
        <v>1324</v>
      </c>
      <c r="D492" s="1134" t="s">
        <v>1325</v>
      </c>
      <c r="E492" s="1137" t="s">
        <v>577</v>
      </c>
      <c r="F492" s="1138">
        <v>39000</v>
      </c>
      <c r="G492" s="65"/>
      <c r="H492" s="60"/>
      <c r="L492" s="708"/>
    </row>
    <row r="493" spans="3:12">
      <c r="C493" s="1136" t="s">
        <v>1326</v>
      </c>
      <c r="D493" s="1134" t="s">
        <v>1327</v>
      </c>
      <c r="E493" s="1137" t="s">
        <v>281</v>
      </c>
      <c r="F493" s="1138">
        <v>14800</v>
      </c>
      <c r="G493" s="65"/>
      <c r="H493" s="60"/>
      <c r="L493" s="708"/>
    </row>
    <row r="494" spans="3:12">
      <c r="C494" s="1136" t="s">
        <v>1328</v>
      </c>
      <c r="D494" s="1134" t="s">
        <v>1329</v>
      </c>
      <c r="E494" s="1137" t="s">
        <v>577</v>
      </c>
      <c r="F494" s="1138">
        <v>88500</v>
      </c>
      <c r="G494" s="65"/>
      <c r="H494" s="60"/>
      <c r="L494" s="708"/>
    </row>
    <row r="495" spans="3:12">
      <c r="C495" s="1136" t="s">
        <v>1330</v>
      </c>
      <c r="D495" s="1134" t="s">
        <v>1331</v>
      </c>
      <c r="E495" s="1137" t="s">
        <v>1332</v>
      </c>
      <c r="F495" s="1138">
        <v>114256</v>
      </c>
      <c r="G495" s="65"/>
      <c r="H495" s="60"/>
      <c r="L495" s="708"/>
    </row>
    <row r="496" spans="3:12">
      <c r="C496" s="1136" t="s">
        <v>1333</v>
      </c>
      <c r="D496" s="1139" t="s">
        <v>1334</v>
      </c>
      <c r="E496" s="1137" t="s">
        <v>568</v>
      </c>
      <c r="F496" s="1138">
        <v>50000</v>
      </c>
      <c r="G496" s="65"/>
      <c r="H496" s="60"/>
      <c r="L496" s="708"/>
    </row>
    <row r="497" spans="3:14">
      <c r="C497" s="1136" t="s">
        <v>1335</v>
      </c>
      <c r="D497" s="1134" t="s">
        <v>1336</v>
      </c>
      <c r="E497" s="1137" t="s">
        <v>568</v>
      </c>
      <c r="F497" s="1138">
        <v>19650</v>
      </c>
      <c r="G497" s="65"/>
      <c r="H497" s="60"/>
      <c r="L497" s="708"/>
    </row>
    <row r="498" spans="3:14">
      <c r="C498" s="1136" t="s">
        <v>1337</v>
      </c>
      <c r="D498" s="1134" t="s">
        <v>1338</v>
      </c>
      <c r="E498" s="1137" t="s">
        <v>568</v>
      </c>
      <c r="F498" s="1138">
        <v>35000</v>
      </c>
      <c r="G498" s="65"/>
      <c r="H498" s="60"/>
      <c r="L498" s="708"/>
    </row>
    <row r="499" spans="3:14">
      <c r="C499" s="55" t="s">
        <v>1339</v>
      </c>
      <c r="D499" s="155" t="s">
        <v>1340</v>
      </c>
      <c r="E499" s="82" t="s">
        <v>1341</v>
      </c>
      <c r="F499" s="83">
        <v>17000</v>
      </c>
      <c r="G499" s="65">
        <v>0</v>
      </c>
      <c r="H499" s="96">
        <f>ROUND((+F499*(1+G499)),0)*(1+$J$1)</f>
        <v>17000</v>
      </c>
      <c r="J499" s="1072"/>
      <c r="L499" s="708"/>
    </row>
    <row r="500" spans="3:14">
      <c r="C500" s="55" t="s">
        <v>1342</v>
      </c>
      <c r="D500" s="155" t="s">
        <v>1343</v>
      </c>
      <c r="E500" s="57" t="s">
        <v>577</v>
      </c>
      <c r="F500" s="1080">
        <v>258900</v>
      </c>
      <c r="G500" s="65">
        <v>0</v>
      </c>
      <c r="H500" s="60">
        <f>ROUND((+F500*(1+G500)),0)*(1+$J$1)</f>
        <v>258900</v>
      </c>
      <c r="L500" s="708"/>
    </row>
    <row r="501" spans="3:14">
      <c r="C501" s="55" t="s">
        <v>1344</v>
      </c>
      <c r="D501" s="155" t="s">
        <v>1345</v>
      </c>
      <c r="E501" s="57" t="s">
        <v>1341</v>
      </c>
      <c r="F501" s="80">
        <f>74859/3</f>
        <v>24953</v>
      </c>
      <c r="G501" s="65">
        <v>0</v>
      </c>
      <c r="H501" s="60">
        <f>ROUND((+F501*(1+G501)),0)*(1+$J$1)</f>
        <v>24953</v>
      </c>
      <c r="L501" s="708"/>
    </row>
    <row r="502" spans="3:14">
      <c r="C502" s="55" t="s">
        <v>1346</v>
      </c>
      <c r="D502" s="67" t="s">
        <v>1347</v>
      </c>
      <c r="E502" s="57" t="s">
        <v>1341</v>
      </c>
      <c r="F502" s="80">
        <v>2900</v>
      </c>
      <c r="G502" s="65">
        <v>0</v>
      </c>
      <c r="H502" s="60">
        <f t="shared" ref="H502:H509" si="17">ROUND((+F502*(1+G502)),0)*(1+$J$1)</f>
        <v>2900</v>
      </c>
      <c r="L502" s="708"/>
    </row>
    <row r="503" spans="3:14">
      <c r="C503" s="55" t="s">
        <v>1348</v>
      </c>
      <c r="D503" s="67" t="s">
        <v>1349</v>
      </c>
      <c r="E503" s="57" t="s">
        <v>1341</v>
      </c>
      <c r="F503" s="80">
        <f>408000/90</f>
        <v>4533.333333333333</v>
      </c>
      <c r="G503" s="65">
        <v>0</v>
      </c>
      <c r="H503" s="60">
        <f t="shared" si="17"/>
        <v>4533</v>
      </c>
      <c r="J503" s="115"/>
      <c r="L503" s="708"/>
      <c r="M503" s="115"/>
      <c r="N503" s="116"/>
    </row>
    <row r="504" spans="3:14">
      <c r="C504" s="55" t="s">
        <v>1350</v>
      </c>
      <c r="D504" s="67" t="s">
        <v>1351</v>
      </c>
      <c r="E504" s="57" t="s">
        <v>568</v>
      </c>
      <c r="F504" s="80">
        <f>27640/6</f>
        <v>4606.666666666667</v>
      </c>
      <c r="G504" s="65">
        <v>0</v>
      </c>
      <c r="H504" s="60">
        <f t="shared" si="17"/>
        <v>4607</v>
      </c>
      <c r="J504" s="1097">
        <v>45658</v>
      </c>
      <c r="L504" s="708"/>
      <c r="M504" s="115"/>
      <c r="N504" s="116"/>
    </row>
    <row r="505" spans="3:14">
      <c r="C505" s="55" t="s">
        <v>1352</v>
      </c>
      <c r="D505" s="67" t="s">
        <v>1353</v>
      </c>
      <c r="E505" s="57" t="s">
        <v>66</v>
      </c>
      <c r="F505" s="1098">
        <v>1600</v>
      </c>
      <c r="G505" s="65">
        <v>0</v>
      </c>
      <c r="H505" s="60">
        <f t="shared" si="17"/>
        <v>1600</v>
      </c>
      <c r="J505" s="115"/>
      <c r="L505" s="708"/>
      <c r="M505" s="115"/>
      <c r="N505" s="116"/>
    </row>
    <row r="506" spans="3:14">
      <c r="C506" s="55" t="s">
        <v>1354</v>
      </c>
      <c r="D506" s="67" t="s">
        <v>1355</v>
      </c>
      <c r="E506" s="57" t="s">
        <v>66</v>
      </c>
      <c r="F506" s="80">
        <v>8100</v>
      </c>
      <c r="G506" s="65">
        <v>0</v>
      </c>
      <c r="H506" s="60">
        <f t="shared" si="17"/>
        <v>8100</v>
      </c>
      <c r="J506" s="115"/>
      <c r="L506" s="708"/>
      <c r="M506" s="115"/>
      <c r="N506" s="116"/>
    </row>
    <row r="507" spans="3:14">
      <c r="C507" s="55" t="s">
        <v>1356</v>
      </c>
      <c r="D507" s="67" t="s">
        <v>1357</v>
      </c>
      <c r="E507" s="57" t="s">
        <v>386</v>
      </c>
      <c r="F507" s="80">
        <v>40000</v>
      </c>
      <c r="G507" s="65">
        <v>0</v>
      </c>
      <c r="H507" s="60">
        <f t="shared" si="17"/>
        <v>40000</v>
      </c>
      <c r="I507" s="969"/>
      <c r="J507" s="115"/>
      <c r="L507" s="708"/>
      <c r="M507" s="115"/>
      <c r="N507" s="116"/>
    </row>
    <row r="508" spans="3:14">
      <c r="C508" s="55" t="s">
        <v>1358</v>
      </c>
      <c r="D508" s="67" t="s">
        <v>1359</v>
      </c>
      <c r="E508" s="57" t="s">
        <v>355</v>
      </c>
      <c r="F508" s="80">
        <v>47600</v>
      </c>
      <c r="G508" s="59">
        <v>0</v>
      </c>
      <c r="H508" s="60">
        <f t="shared" si="17"/>
        <v>47600</v>
      </c>
      <c r="I508" s="969"/>
      <c r="J508" s="115"/>
      <c r="L508" s="708"/>
      <c r="M508" s="115"/>
      <c r="N508" s="116"/>
    </row>
    <row r="509" spans="3:14">
      <c r="C509" s="61" t="s">
        <v>1360</v>
      </c>
      <c r="D509" s="155" t="s">
        <v>1361</v>
      </c>
      <c r="E509" s="57" t="s">
        <v>386</v>
      </c>
      <c r="F509" s="80">
        <v>38590</v>
      </c>
      <c r="G509" s="65">
        <v>0</v>
      </c>
      <c r="H509" s="60">
        <f t="shared" si="17"/>
        <v>38590</v>
      </c>
      <c r="I509" s="971"/>
      <c r="J509" s="115"/>
      <c r="L509" s="708"/>
      <c r="M509" s="115"/>
      <c r="N509" s="116"/>
    </row>
    <row r="510" spans="3:14" ht="24" customHeight="1">
      <c r="I510" s="971"/>
      <c r="J510" s="115"/>
      <c r="L510" s="708"/>
      <c r="M510" s="115"/>
      <c r="N510" s="116"/>
    </row>
    <row r="511" spans="3:14">
      <c r="C511" s="55" t="s">
        <v>1362</v>
      </c>
      <c r="D511" s="67" t="s">
        <v>1363</v>
      </c>
      <c r="E511" s="57" t="s">
        <v>66</v>
      </c>
      <c r="F511" s="80">
        <v>127000</v>
      </c>
      <c r="G511" s="65">
        <v>0</v>
      </c>
      <c r="H511" s="60">
        <f>ROUND((+F511*(1+G511)),0)*(1+$J$1)</f>
        <v>127000</v>
      </c>
      <c r="J511" s="115"/>
      <c r="L511" s="708"/>
      <c r="M511" s="115"/>
      <c r="N511" s="116"/>
    </row>
    <row r="512" spans="3:14">
      <c r="C512" s="71" t="s">
        <v>1364</v>
      </c>
      <c r="D512" s="72" t="s">
        <v>1365</v>
      </c>
      <c r="E512" s="73"/>
      <c r="F512" s="74"/>
      <c r="G512" s="65">
        <v>0</v>
      </c>
      <c r="H512" s="74"/>
      <c r="J512" s="115"/>
      <c r="L512" s="708"/>
      <c r="M512" s="115"/>
      <c r="N512" s="116"/>
    </row>
    <row r="513" spans="3:14">
      <c r="C513" s="55" t="s">
        <v>1366</v>
      </c>
      <c r="D513" s="56" t="s">
        <v>1367</v>
      </c>
      <c r="E513" s="57" t="s">
        <v>66</v>
      </c>
      <c r="F513" s="79">
        <v>2631</v>
      </c>
      <c r="G513" s="65">
        <v>0</v>
      </c>
      <c r="H513" s="60">
        <f t="shared" ref="H513:H533" si="18">ROUND((+F513*(1+G513)),0)*(1+$J$1)</f>
        <v>2631</v>
      </c>
      <c r="J513" s="115"/>
      <c r="L513" s="708"/>
      <c r="M513" s="115"/>
      <c r="N513" s="116"/>
    </row>
    <row r="514" spans="3:14">
      <c r="C514" s="61" t="s">
        <v>1368</v>
      </c>
      <c r="D514" s="62" t="s">
        <v>1369</v>
      </c>
      <c r="E514" s="63" t="s">
        <v>66</v>
      </c>
      <c r="F514" s="80">
        <v>2578</v>
      </c>
      <c r="G514" s="65">
        <v>0</v>
      </c>
      <c r="H514" s="66">
        <f t="shared" si="18"/>
        <v>2578</v>
      </c>
      <c r="J514" s="115"/>
      <c r="L514" s="708"/>
      <c r="M514" s="115"/>
      <c r="N514" s="116"/>
    </row>
    <row r="515" spans="3:14">
      <c r="C515" s="55" t="s">
        <v>1370</v>
      </c>
      <c r="D515" s="56" t="s">
        <v>1371</v>
      </c>
      <c r="E515" s="57" t="s">
        <v>66</v>
      </c>
      <c r="F515" s="79">
        <v>4525</v>
      </c>
      <c r="G515" s="65">
        <v>0</v>
      </c>
      <c r="H515" s="60">
        <f t="shared" si="18"/>
        <v>4525</v>
      </c>
      <c r="J515" s="115"/>
      <c r="L515" s="708"/>
      <c r="M515" s="115"/>
      <c r="N515" s="116"/>
    </row>
    <row r="516" spans="3:14">
      <c r="C516" s="61" t="s">
        <v>1372</v>
      </c>
      <c r="D516" s="62" t="s">
        <v>1373</v>
      </c>
      <c r="E516" s="63" t="s">
        <v>66</v>
      </c>
      <c r="F516" s="80">
        <v>3857</v>
      </c>
      <c r="G516" s="65">
        <v>0</v>
      </c>
      <c r="H516" s="66">
        <f t="shared" si="18"/>
        <v>3857</v>
      </c>
      <c r="J516" s="1072"/>
      <c r="L516" s="708"/>
      <c r="M516" s="115"/>
      <c r="N516" s="116"/>
    </row>
    <row r="517" spans="3:14">
      <c r="C517" s="55" t="s">
        <v>1374</v>
      </c>
      <c r="D517" s="70" t="s">
        <v>1375</v>
      </c>
      <c r="E517" s="57" t="s">
        <v>66</v>
      </c>
      <c r="F517" s="1129">
        <v>47348</v>
      </c>
      <c r="G517" s="65">
        <v>0</v>
      </c>
      <c r="H517" s="60">
        <f t="shared" si="18"/>
        <v>47348</v>
      </c>
      <c r="J517" s="115"/>
      <c r="L517" s="708"/>
      <c r="M517" s="115"/>
      <c r="N517" s="116"/>
    </row>
    <row r="518" spans="3:14">
      <c r="C518" s="61" t="s">
        <v>1376</v>
      </c>
      <c r="D518" s="75" t="s">
        <v>1377</v>
      </c>
      <c r="E518" s="63" t="s">
        <v>66</v>
      </c>
      <c r="F518" s="80">
        <v>10000</v>
      </c>
      <c r="G518" s="65">
        <v>0</v>
      </c>
      <c r="H518" s="66">
        <f t="shared" si="18"/>
        <v>10000</v>
      </c>
      <c r="J518" s="115"/>
      <c r="L518" s="708"/>
      <c r="M518" s="115"/>
      <c r="N518" s="116"/>
    </row>
    <row r="519" spans="3:14">
      <c r="C519" s="61" t="s">
        <v>1378</v>
      </c>
      <c r="D519" s="75" t="s">
        <v>1379</v>
      </c>
      <c r="E519" s="63" t="s">
        <v>66</v>
      </c>
      <c r="F519" s="80">
        <v>75292</v>
      </c>
      <c r="G519" s="65">
        <v>0</v>
      </c>
      <c r="H519" s="66">
        <f>ROUND((+F519*(1+G519)),0)*(1+$J$1)</f>
        <v>75292</v>
      </c>
      <c r="J519" s="115"/>
      <c r="L519" s="708"/>
      <c r="M519" s="115"/>
      <c r="N519" s="116"/>
    </row>
    <row r="520" spans="3:14">
      <c r="C520" s="55" t="s">
        <v>1380</v>
      </c>
      <c r="D520" s="70" t="s">
        <v>1381</v>
      </c>
      <c r="E520" s="57" t="s">
        <v>66</v>
      </c>
      <c r="F520" s="79">
        <v>30000</v>
      </c>
      <c r="G520" s="65">
        <v>0</v>
      </c>
      <c r="H520" s="60">
        <f t="shared" si="18"/>
        <v>30000</v>
      </c>
      <c r="J520" s="115"/>
      <c r="L520" s="708"/>
      <c r="M520" s="115"/>
      <c r="N520" s="116"/>
    </row>
    <row r="521" spans="3:14">
      <c r="C521" s="55" t="s">
        <v>1382</v>
      </c>
      <c r="D521" s="70" t="s">
        <v>1383</v>
      </c>
      <c r="E521" s="57" t="s">
        <v>66</v>
      </c>
      <c r="F521" s="79">
        <v>35000</v>
      </c>
      <c r="G521" s="65">
        <v>0</v>
      </c>
      <c r="H521" s="60">
        <f>ROUND((+F521*(1+G521)),0)*(1+$J$1)</f>
        <v>35000</v>
      </c>
      <c r="J521" s="115"/>
      <c r="L521" s="708"/>
      <c r="M521" s="115"/>
      <c r="N521" s="116"/>
    </row>
    <row r="522" spans="3:14">
      <c r="C522" s="55" t="s">
        <v>1384</v>
      </c>
      <c r="D522" s="70" t="s">
        <v>1385</v>
      </c>
      <c r="E522" s="57" t="s">
        <v>66</v>
      </c>
      <c r="F522" s="79">
        <v>14000</v>
      </c>
      <c r="G522" s="65">
        <v>0</v>
      </c>
      <c r="H522" s="60">
        <f>ROUND((+F522*(1+G522)),0)*(1+$J$1)</f>
        <v>14000</v>
      </c>
      <c r="J522" s="1072"/>
      <c r="L522" s="708"/>
      <c r="M522" s="115"/>
      <c r="N522" s="116"/>
    </row>
    <row r="523" spans="3:14">
      <c r="C523" s="61" t="s">
        <v>1386</v>
      </c>
      <c r="D523" s="75" t="s">
        <v>1387</v>
      </c>
      <c r="E523" s="63" t="s">
        <v>66</v>
      </c>
      <c r="F523" s="1098">
        <v>152013</v>
      </c>
      <c r="G523" s="65">
        <v>0</v>
      </c>
      <c r="H523" s="66">
        <f t="shared" si="18"/>
        <v>152013</v>
      </c>
      <c r="J523" s="115"/>
      <c r="L523" s="708"/>
      <c r="M523" s="115"/>
      <c r="N523" s="116"/>
    </row>
    <row r="524" spans="3:14">
      <c r="C524" s="61" t="s">
        <v>1388</v>
      </c>
      <c r="D524" s="75" t="s">
        <v>1389</v>
      </c>
      <c r="E524" s="63" t="s">
        <v>66</v>
      </c>
      <c r="F524" s="80">
        <v>560000</v>
      </c>
      <c r="G524" s="65">
        <v>0</v>
      </c>
      <c r="H524" s="66">
        <f>ROUND((+F524*(1+G524)),0)*(1+$J$1)</f>
        <v>560000</v>
      </c>
      <c r="J524" s="1072"/>
      <c r="L524" s="708"/>
      <c r="M524" s="115"/>
      <c r="N524" s="116"/>
    </row>
    <row r="525" spans="3:14">
      <c r="C525" s="55" t="s">
        <v>1390</v>
      </c>
      <c r="D525" s="70" t="s">
        <v>1391</v>
      </c>
      <c r="E525" s="57" t="s">
        <v>66</v>
      </c>
      <c r="F525" s="1082">
        <v>30000</v>
      </c>
      <c r="G525" s="65">
        <v>0</v>
      </c>
      <c r="H525" s="60">
        <f t="shared" si="18"/>
        <v>30000</v>
      </c>
      <c r="J525" s="115"/>
      <c r="L525" s="708"/>
      <c r="M525" s="115"/>
      <c r="N525" s="116"/>
    </row>
    <row r="526" spans="3:14">
      <c r="C526" s="61" t="s">
        <v>1392</v>
      </c>
      <c r="D526" s="75" t="s">
        <v>1393</v>
      </c>
      <c r="E526" s="63" t="s">
        <v>66</v>
      </c>
      <c r="F526" s="80">
        <v>219104</v>
      </c>
      <c r="G526" s="65">
        <v>0</v>
      </c>
      <c r="H526" s="66">
        <f t="shared" si="18"/>
        <v>219104</v>
      </c>
      <c r="J526" s="115"/>
      <c r="L526" s="708"/>
      <c r="M526" s="115"/>
      <c r="N526" s="116"/>
    </row>
    <row r="527" spans="3:14">
      <c r="C527" s="55" t="s">
        <v>1394</v>
      </c>
      <c r="D527" s="70" t="s">
        <v>1395</v>
      </c>
      <c r="E527" s="57" t="s">
        <v>66</v>
      </c>
      <c r="F527" s="79">
        <v>77720</v>
      </c>
      <c r="G527" s="65">
        <v>0</v>
      </c>
      <c r="H527" s="60">
        <f t="shared" si="18"/>
        <v>77720</v>
      </c>
      <c r="J527" s="115"/>
      <c r="L527" s="708"/>
      <c r="M527" s="115"/>
      <c r="N527" s="116"/>
    </row>
    <row r="528" spans="3:14">
      <c r="C528" s="55" t="s">
        <v>1396</v>
      </c>
      <c r="D528" s="70" t="s">
        <v>1397</v>
      </c>
      <c r="E528" s="57" t="s">
        <v>66</v>
      </c>
      <c r="F528" s="79">
        <v>105000</v>
      </c>
      <c r="G528" s="65">
        <v>0</v>
      </c>
      <c r="H528" s="60">
        <f t="shared" si="18"/>
        <v>105000</v>
      </c>
      <c r="J528" s="115"/>
      <c r="L528" s="708"/>
      <c r="M528" s="115"/>
      <c r="N528" s="116"/>
    </row>
    <row r="529" spans="3:17">
      <c r="C529" s="55" t="s">
        <v>1398</v>
      </c>
      <c r="D529" s="70" t="s">
        <v>1399</v>
      </c>
      <c r="E529" s="57" t="s">
        <v>66</v>
      </c>
      <c r="F529" s="79">
        <v>150000</v>
      </c>
      <c r="G529" s="65">
        <v>0</v>
      </c>
      <c r="H529" s="60">
        <f>ROUND((+F529*(1+G529)),0)*(1+$J$1)</f>
        <v>150000</v>
      </c>
      <c r="J529" s="115"/>
      <c r="L529" s="708"/>
      <c r="M529" s="115"/>
      <c r="N529" s="116"/>
    </row>
    <row r="530" spans="3:17">
      <c r="C530" s="55" t="s">
        <v>1400</v>
      </c>
      <c r="D530" s="70" t="s">
        <v>1401</v>
      </c>
      <c r="E530" s="57" t="s">
        <v>66</v>
      </c>
      <c r="F530" s="79">
        <v>200000</v>
      </c>
      <c r="G530" s="65">
        <v>0</v>
      </c>
      <c r="H530" s="60">
        <f>ROUND((+F530*(1+G530)),0)*(1+$J$1)</f>
        <v>200000</v>
      </c>
      <c r="J530" s="115"/>
      <c r="L530" s="708"/>
      <c r="M530" s="115"/>
      <c r="N530" s="116"/>
    </row>
    <row r="531" spans="3:17">
      <c r="C531" s="61" t="s">
        <v>1402</v>
      </c>
      <c r="D531" s="62" t="s">
        <v>1403</v>
      </c>
      <c r="E531" s="63" t="s">
        <v>281</v>
      </c>
      <c r="F531" s="80">
        <v>2572</v>
      </c>
      <c r="G531" s="65">
        <v>0</v>
      </c>
      <c r="H531" s="66">
        <f t="shared" si="18"/>
        <v>2572</v>
      </c>
      <c r="J531" s="115"/>
      <c r="L531" s="708"/>
      <c r="M531" s="115"/>
      <c r="N531" s="116"/>
    </row>
    <row r="532" spans="3:17">
      <c r="C532" s="55" t="s">
        <v>1404</v>
      </c>
      <c r="D532" s="56" t="s">
        <v>1405</v>
      </c>
      <c r="E532" s="57" t="s">
        <v>66</v>
      </c>
      <c r="F532" s="79">
        <v>101220</v>
      </c>
      <c r="G532" s="65">
        <v>0</v>
      </c>
      <c r="H532" s="60">
        <f t="shared" si="18"/>
        <v>101220</v>
      </c>
      <c r="J532" s="1072"/>
      <c r="L532" s="708"/>
      <c r="M532" s="115"/>
      <c r="O532" s="116"/>
      <c r="Q532" s="1077"/>
    </row>
    <row r="533" spans="3:17">
      <c r="C533" s="61" t="s">
        <v>1406</v>
      </c>
      <c r="D533" s="62" t="s">
        <v>1407</v>
      </c>
      <c r="E533" s="69" t="s">
        <v>66</v>
      </c>
      <c r="F533" s="1080">
        <f>2950</f>
        <v>2950</v>
      </c>
      <c r="G533" s="65">
        <v>0</v>
      </c>
      <c r="H533" s="66">
        <f t="shared" si="18"/>
        <v>2950</v>
      </c>
      <c r="I533" s="670"/>
      <c r="J533" s="115"/>
      <c r="L533" s="708"/>
      <c r="M533" s="115"/>
      <c r="N533" s="116"/>
    </row>
    <row r="534" spans="3:17">
      <c r="C534" s="55" t="s">
        <v>1408</v>
      </c>
      <c r="D534" s="56" t="s">
        <v>1409</v>
      </c>
      <c r="E534" s="57" t="s">
        <v>66</v>
      </c>
      <c r="F534" s="79">
        <v>870000</v>
      </c>
      <c r="G534" s="65">
        <v>0</v>
      </c>
      <c r="H534" s="60">
        <f t="shared" ref="H534:H551" si="19">ROUND((+F534*(1+G534)),0)*(1+$J$1)</f>
        <v>870000</v>
      </c>
      <c r="J534" s="115"/>
      <c r="L534" s="708"/>
      <c r="M534" s="115"/>
      <c r="N534" s="116"/>
    </row>
    <row r="535" spans="3:17">
      <c r="C535" s="71" t="s">
        <v>1410</v>
      </c>
      <c r="D535" s="108" t="s">
        <v>1411</v>
      </c>
      <c r="E535" s="73"/>
      <c r="F535" s="74"/>
      <c r="G535" s="65">
        <v>0</v>
      </c>
      <c r="H535" s="74"/>
      <c r="J535" s="115"/>
      <c r="L535" s="708"/>
      <c r="M535" s="115"/>
      <c r="N535" s="116"/>
    </row>
    <row r="536" spans="3:17">
      <c r="C536" s="61" t="s">
        <v>335</v>
      </c>
      <c r="D536" s="75" t="s">
        <v>1412</v>
      </c>
      <c r="E536" s="63" t="s">
        <v>848</v>
      </c>
      <c r="F536" s="76">
        <f>+VLOOKUP(D536,'JORNALES Y CUADRILLAS 2024'!A:C,3,0)</f>
        <v>108149.9408711111</v>
      </c>
      <c r="G536" s="65">
        <v>0</v>
      </c>
      <c r="H536" s="60">
        <f t="shared" si="19"/>
        <v>108150</v>
      </c>
      <c r="J536" s="115"/>
      <c r="L536" s="708"/>
      <c r="M536" s="115"/>
      <c r="N536" s="116"/>
    </row>
    <row r="537" spans="3:17">
      <c r="C537" s="55" t="s">
        <v>334</v>
      </c>
      <c r="D537" s="70" t="s">
        <v>1413</v>
      </c>
      <c r="E537" s="57" t="s">
        <v>848</v>
      </c>
      <c r="F537" s="76">
        <f>+VLOOKUP(D537,'JORNALES Y CUADRILLAS 2024'!A:C,3,0)</f>
        <v>85839.638533333331</v>
      </c>
      <c r="G537" s="65">
        <v>0</v>
      </c>
      <c r="H537" s="60">
        <f t="shared" si="19"/>
        <v>85840</v>
      </c>
      <c r="J537" s="115"/>
      <c r="L537" s="708"/>
      <c r="M537" s="115"/>
      <c r="N537" s="116"/>
    </row>
    <row r="538" spans="3:17">
      <c r="C538" s="61" t="s">
        <v>1414</v>
      </c>
      <c r="D538" s="75" t="s">
        <v>1415</v>
      </c>
      <c r="E538" s="63" t="s">
        <v>848</v>
      </c>
      <c r="F538" s="76">
        <f>+VLOOKUP(D538,'JORNALES Y CUADRILLAS 2024'!A:C,3,0)</f>
        <v>160725.83151111109</v>
      </c>
      <c r="G538" s="65">
        <v>0</v>
      </c>
      <c r="H538" s="60">
        <f t="shared" si="19"/>
        <v>160726</v>
      </c>
      <c r="J538" s="115"/>
      <c r="L538" s="708"/>
      <c r="M538" s="115"/>
      <c r="N538" s="116"/>
    </row>
    <row r="539" spans="3:17">
      <c r="C539" s="55" t="s">
        <v>1416</v>
      </c>
      <c r="D539" s="70" t="s">
        <v>1417</v>
      </c>
      <c r="E539" s="57" t="s">
        <v>848</v>
      </c>
      <c r="F539" s="76">
        <f>+VLOOKUP(D539,'JORNALES Y CUADRILLAS 2024'!A:C,3,0)</f>
        <v>85839.638533333331</v>
      </c>
      <c r="G539" s="65">
        <v>0</v>
      </c>
      <c r="H539" s="60">
        <f t="shared" si="19"/>
        <v>85840</v>
      </c>
      <c r="J539" s="115"/>
      <c r="L539" s="708"/>
      <c r="M539" s="115"/>
      <c r="N539" s="116"/>
    </row>
    <row r="540" spans="3:17">
      <c r="C540" s="61" t="s">
        <v>364</v>
      </c>
      <c r="D540" s="75" t="s">
        <v>1418</v>
      </c>
      <c r="E540" s="63" t="s">
        <v>848</v>
      </c>
      <c r="F540" s="76">
        <f>+VLOOKUP(D540,'JORNALES Y CUADRILLAS 2024'!A:C,3,0)</f>
        <v>160725.83151111109</v>
      </c>
      <c r="G540" s="65">
        <v>0</v>
      </c>
      <c r="H540" s="60">
        <f t="shared" si="19"/>
        <v>160726</v>
      </c>
      <c r="J540" s="115"/>
      <c r="L540" s="708"/>
      <c r="M540" s="115"/>
      <c r="N540" s="116"/>
    </row>
    <row r="541" spans="3:17">
      <c r="C541" s="55" t="s">
        <v>1419</v>
      </c>
      <c r="D541" s="70" t="s">
        <v>1420</v>
      </c>
      <c r="E541" s="57" t="s">
        <v>848</v>
      </c>
      <c r="F541" s="76">
        <f>+VLOOKUP(D541,'JORNALES Y CUADRILLAS 2024'!A:C,3,0)</f>
        <v>189668.89911111112</v>
      </c>
      <c r="G541" s="65">
        <v>0</v>
      </c>
      <c r="H541" s="60">
        <f t="shared" si="19"/>
        <v>189669</v>
      </c>
      <c r="J541" s="115"/>
      <c r="L541" s="708"/>
      <c r="M541" s="115"/>
      <c r="N541" s="116"/>
    </row>
    <row r="542" spans="3:17">
      <c r="C542" s="61" t="s">
        <v>1421</v>
      </c>
      <c r="D542" s="75" t="s">
        <v>1422</v>
      </c>
      <c r="E542" s="63" t="s">
        <v>848</v>
      </c>
      <c r="F542" s="76">
        <f>+VLOOKUP(D542,'JORNALES Y CUADRILLAS 2024'!A:C,3,0)</f>
        <v>220463.34934311113</v>
      </c>
      <c r="G542" s="65">
        <v>0</v>
      </c>
      <c r="H542" s="60">
        <f t="shared" si="19"/>
        <v>220463</v>
      </c>
      <c r="J542" s="115"/>
      <c r="L542" s="708"/>
      <c r="M542" s="115"/>
      <c r="N542" s="116"/>
    </row>
    <row r="543" spans="3:17">
      <c r="C543" s="55" t="s">
        <v>1423</v>
      </c>
      <c r="D543" s="70" t="s">
        <v>1424</v>
      </c>
      <c r="E543" s="57" t="s">
        <v>848</v>
      </c>
      <c r="F543" s="76">
        <f>+VLOOKUP(D543,'JORNALES Y CUADRILLAS 2024'!A:C,3,0)</f>
        <v>189668.89911111112</v>
      </c>
      <c r="G543" s="65">
        <v>0</v>
      </c>
      <c r="H543" s="60">
        <f t="shared" si="19"/>
        <v>189669</v>
      </c>
      <c r="J543" s="115"/>
      <c r="L543" s="708"/>
      <c r="M543" s="115"/>
      <c r="N543" s="116"/>
    </row>
    <row r="544" spans="3:17">
      <c r="C544" s="61" t="s">
        <v>1425</v>
      </c>
      <c r="D544" s="75" t="s">
        <v>1426</v>
      </c>
      <c r="E544" s="63" t="s">
        <v>848</v>
      </c>
      <c r="F544" s="76">
        <f>+VLOOKUP(D544,'JORNALES Y CUADRILLAS 2024'!A:C,3,0)</f>
        <v>160725.83151111109</v>
      </c>
      <c r="G544" s="65">
        <v>0</v>
      </c>
      <c r="H544" s="60">
        <f t="shared" si="19"/>
        <v>160726</v>
      </c>
      <c r="J544" s="115"/>
      <c r="L544" s="708"/>
      <c r="M544" s="115"/>
      <c r="N544" s="116"/>
    </row>
    <row r="545" spans="3:14">
      <c r="C545" s="55" t="s">
        <v>1427</v>
      </c>
      <c r="D545" s="70" t="s">
        <v>1428</v>
      </c>
      <c r="E545" s="57" t="s">
        <v>848</v>
      </c>
      <c r="F545" s="76">
        <f>+VLOOKUP(D545,'JORNALES Y CUADRILLAS 2024'!A:C,3,0)</f>
        <v>108149.9408711111</v>
      </c>
      <c r="G545" s="65">
        <v>0</v>
      </c>
      <c r="H545" s="60">
        <f t="shared" si="19"/>
        <v>108150</v>
      </c>
      <c r="J545" s="115"/>
      <c r="L545" s="708"/>
      <c r="M545" s="115"/>
      <c r="N545" s="116"/>
    </row>
    <row r="546" spans="3:14">
      <c r="C546" s="61" t="s">
        <v>1429</v>
      </c>
      <c r="D546" s="75" t="s">
        <v>1430</v>
      </c>
      <c r="E546" s="63" t="s">
        <v>848</v>
      </c>
      <c r="F546" s="76">
        <f>+VLOOKUP(D546,'JORNALES Y CUADRILLAS 2024'!A:C,3,0)</f>
        <v>85839.638533333331</v>
      </c>
      <c r="G546" s="65">
        <v>0</v>
      </c>
      <c r="H546" s="60">
        <f t="shared" si="19"/>
        <v>85840</v>
      </c>
      <c r="J546" s="115"/>
      <c r="L546" s="708"/>
      <c r="M546" s="115"/>
      <c r="N546" s="116"/>
    </row>
    <row r="547" spans="3:14">
      <c r="C547" s="55" t="s">
        <v>1431</v>
      </c>
      <c r="D547" s="70" t="s">
        <v>1432</v>
      </c>
      <c r="E547" s="57" t="s">
        <v>848</v>
      </c>
      <c r="F547" s="76">
        <f>+VLOOKUP(D547,'JORNALES Y CUADRILLAS 2024'!A:C,3,0)</f>
        <v>160725.83151111109</v>
      </c>
      <c r="G547" s="65">
        <v>0</v>
      </c>
      <c r="H547" s="60">
        <f t="shared" si="19"/>
        <v>160726</v>
      </c>
      <c r="J547" s="115"/>
      <c r="L547" s="708"/>
      <c r="M547" s="115"/>
      <c r="N547" s="116"/>
    </row>
    <row r="548" spans="3:14">
      <c r="C548" s="61" t="s">
        <v>1433</v>
      </c>
      <c r="D548" s="75" t="s">
        <v>1434</v>
      </c>
      <c r="E548" s="63" t="s">
        <v>848</v>
      </c>
      <c r="F548" s="76">
        <f>+VLOOKUP(D548,'JORNALES Y CUADRILLAS 2024'!A:C,3,0)</f>
        <v>123171.62391111112</v>
      </c>
      <c r="G548" s="65">
        <v>0</v>
      </c>
      <c r="H548" s="60">
        <f t="shared" si="19"/>
        <v>123172</v>
      </c>
      <c r="J548" s="115"/>
      <c r="L548" s="708"/>
      <c r="M548" s="115"/>
      <c r="N548" s="116"/>
    </row>
    <row r="549" spans="3:14">
      <c r="C549" s="55" t="s">
        <v>1435</v>
      </c>
      <c r="D549" s="70" t="s">
        <v>1436</v>
      </c>
      <c r="E549" s="57" t="s">
        <v>848</v>
      </c>
      <c r="F549" s="76">
        <f>+VLOOKUP(D549,'JORNALES Y CUADRILLAS 2024'!A:C,3,0)</f>
        <v>85839.638533333331</v>
      </c>
      <c r="G549" s="65">
        <v>0</v>
      </c>
      <c r="H549" s="60">
        <f t="shared" si="19"/>
        <v>85840</v>
      </c>
      <c r="J549" s="115"/>
      <c r="L549" s="708"/>
      <c r="M549" s="115"/>
      <c r="N549" s="116"/>
    </row>
    <row r="550" spans="3:14" ht="25.5">
      <c r="C550" s="55" t="s">
        <v>1437</v>
      </c>
      <c r="D550" s="70" t="s">
        <v>1438</v>
      </c>
      <c r="E550" s="57" t="s">
        <v>125</v>
      </c>
      <c r="F550" s="76">
        <v>233898</v>
      </c>
      <c r="G550" s="65">
        <v>0</v>
      </c>
      <c r="H550" s="60">
        <f t="shared" si="19"/>
        <v>233898</v>
      </c>
      <c r="J550" s="115"/>
      <c r="L550" s="708"/>
      <c r="M550" s="115"/>
      <c r="N550" s="116"/>
    </row>
    <row r="551" spans="3:14">
      <c r="C551" s="55" t="s">
        <v>1439</v>
      </c>
      <c r="D551" s="70" t="str">
        <f>+'JORNALES Y CUADRILLAS 2024'!A31</f>
        <v>1 Oficial+ ayudante entendido+ ayudantes rasos</v>
      </c>
      <c r="E551" s="57"/>
      <c r="F551" s="76">
        <f>+'JORNALES Y CUADRILLAS 2024'!B31</f>
        <v>354715.41091555555</v>
      </c>
      <c r="G551" s="65">
        <v>0</v>
      </c>
      <c r="H551" s="60">
        <f t="shared" si="19"/>
        <v>354715</v>
      </c>
      <c r="J551" s="115"/>
      <c r="L551" s="708"/>
      <c r="M551" s="115"/>
      <c r="N551" s="116"/>
    </row>
    <row r="552" spans="3:14">
      <c r="C552" s="71" t="s">
        <v>1440</v>
      </c>
      <c r="D552" s="72" t="s">
        <v>1441</v>
      </c>
      <c r="E552" s="73"/>
      <c r="F552" s="74"/>
      <c r="G552" s="65">
        <v>0</v>
      </c>
      <c r="H552" s="109"/>
      <c r="J552" s="1072"/>
      <c r="L552" s="708"/>
      <c r="M552" s="115"/>
      <c r="N552" s="116"/>
    </row>
    <row r="553" spans="3:14">
      <c r="C553" s="55" t="s">
        <v>1442</v>
      </c>
      <c r="D553" s="56" t="s">
        <v>1443</v>
      </c>
      <c r="E553" s="77" t="s">
        <v>386</v>
      </c>
      <c r="F553" s="1099">
        <v>6194</v>
      </c>
      <c r="G553" s="65">
        <v>0</v>
      </c>
      <c r="H553" s="60">
        <f>ROUND((+F553*(1+G553)),0)</f>
        <v>6194</v>
      </c>
      <c r="J553" s="1072"/>
      <c r="L553" s="708"/>
      <c r="M553" s="115"/>
      <c r="N553" s="116"/>
    </row>
    <row r="554" spans="3:14">
      <c r="C554" s="61" t="s">
        <v>1444</v>
      </c>
      <c r="D554" s="62" t="s">
        <v>1445</v>
      </c>
      <c r="E554" s="69" t="s">
        <v>386</v>
      </c>
      <c r="F554" s="1103">
        <v>4763</v>
      </c>
      <c r="G554" s="65">
        <v>0</v>
      </c>
      <c r="H554" s="60">
        <f t="shared" ref="H554:H580" si="20">ROUND((+F554*(1+G554)),0)</f>
        <v>4763</v>
      </c>
      <c r="J554" s="1072"/>
      <c r="L554" s="708"/>
      <c r="M554" s="115"/>
      <c r="N554" s="116"/>
    </row>
    <row r="555" spans="3:14">
      <c r="C555" s="55" t="s">
        <v>1446</v>
      </c>
      <c r="D555" s="56" t="s">
        <v>1447</v>
      </c>
      <c r="E555" s="77" t="s">
        <v>386</v>
      </c>
      <c r="F555" s="1147">
        <v>4542</v>
      </c>
      <c r="G555" s="65">
        <v>0</v>
      </c>
      <c r="H555" s="60">
        <f t="shared" si="20"/>
        <v>4542</v>
      </c>
      <c r="J555" s="1072"/>
      <c r="L555" s="708"/>
      <c r="M555" s="115"/>
      <c r="N555" s="116"/>
    </row>
    <row r="556" spans="3:14">
      <c r="C556" s="61" t="s">
        <v>1448</v>
      </c>
      <c r="D556" s="62" t="s">
        <v>1449</v>
      </c>
      <c r="E556" s="69" t="s">
        <v>386</v>
      </c>
      <c r="F556" s="1103">
        <v>4663</v>
      </c>
      <c r="G556" s="65">
        <v>0</v>
      </c>
      <c r="H556" s="60">
        <f t="shared" si="20"/>
        <v>4663</v>
      </c>
      <c r="J556" s="115"/>
      <c r="L556" s="708"/>
      <c r="M556" s="115"/>
      <c r="N556" s="116"/>
    </row>
    <row r="557" spans="3:14">
      <c r="C557" s="55" t="s">
        <v>1450</v>
      </c>
      <c r="D557" s="70" t="s">
        <v>1451</v>
      </c>
      <c r="E557" s="77" t="s">
        <v>386</v>
      </c>
      <c r="F557" s="1099">
        <v>4098</v>
      </c>
      <c r="G557" s="65">
        <v>0</v>
      </c>
      <c r="H557" s="60">
        <f t="shared" si="20"/>
        <v>4098</v>
      </c>
      <c r="J557" s="1072"/>
      <c r="L557" s="708"/>
      <c r="M557" s="115"/>
      <c r="N557" s="116"/>
    </row>
    <row r="558" spans="3:14">
      <c r="C558" s="61" t="s">
        <v>1452</v>
      </c>
      <c r="D558" s="62" t="s">
        <v>1453</v>
      </c>
      <c r="E558" s="69" t="s">
        <v>386</v>
      </c>
      <c r="F558" s="1103">
        <v>4663</v>
      </c>
      <c r="G558" s="65">
        <v>0</v>
      </c>
      <c r="H558" s="60">
        <f t="shared" si="20"/>
        <v>4663</v>
      </c>
      <c r="J558" s="1072"/>
      <c r="L558" s="708"/>
      <c r="M558" s="115"/>
      <c r="N558" s="116"/>
    </row>
    <row r="559" spans="3:14">
      <c r="C559" s="55" t="s">
        <v>1454</v>
      </c>
      <c r="D559" s="56" t="s">
        <v>1455</v>
      </c>
      <c r="E559" s="77" t="s">
        <v>386</v>
      </c>
      <c r="F559" s="1099">
        <v>4663</v>
      </c>
      <c r="G559" s="65">
        <v>0</v>
      </c>
      <c r="H559" s="60">
        <f t="shared" si="20"/>
        <v>4663</v>
      </c>
      <c r="J559" s="115"/>
      <c r="K559" s="707">
        <v>471</v>
      </c>
      <c r="L559" s="708"/>
      <c r="M559" s="115"/>
      <c r="N559" s="116"/>
    </row>
    <row r="560" spans="3:14">
      <c r="C560" s="55" t="s">
        <v>1456</v>
      </c>
      <c r="D560" s="56" t="s">
        <v>1457</v>
      </c>
      <c r="E560" s="77" t="s">
        <v>281</v>
      </c>
      <c r="F560" s="78">
        <f>4200/6</f>
        <v>700</v>
      </c>
      <c r="G560" s="65">
        <v>0</v>
      </c>
      <c r="H560" s="60">
        <f t="shared" si="20"/>
        <v>700</v>
      </c>
      <c r="J560" s="1072"/>
      <c r="K560" s="707">
        <v>490</v>
      </c>
      <c r="L560" s="708"/>
      <c r="M560" s="115"/>
      <c r="N560" s="116"/>
    </row>
    <row r="561" spans="3:14">
      <c r="C561" s="61" t="s">
        <v>1458</v>
      </c>
      <c r="D561" s="62" t="s">
        <v>1459</v>
      </c>
      <c r="E561" s="69" t="s">
        <v>66</v>
      </c>
      <c r="F561" s="1079">
        <v>185000</v>
      </c>
      <c r="G561" s="65">
        <v>0</v>
      </c>
      <c r="H561" s="60">
        <f t="shared" si="20"/>
        <v>185000</v>
      </c>
      <c r="J561" s="115"/>
      <c r="L561" s="708"/>
      <c r="M561" s="115"/>
      <c r="N561" s="116"/>
    </row>
    <row r="562" spans="3:14" ht="25.5">
      <c r="C562" s="61" t="s">
        <v>1460</v>
      </c>
      <c r="D562" s="62" t="s">
        <v>1461</v>
      </c>
      <c r="E562" s="69" t="s">
        <v>66</v>
      </c>
      <c r="F562" s="87">
        <v>150000</v>
      </c>
      <c r="G562" s="65">
        <v>0</v>
      </c>
      <c r="H562" s="60">
        <f>ROUND((+F562*(1+G562)),0)</f>
        <v>150000</v>
      </c>
      <c r="J562" s="115"/>
      <c r="L562" s="708"/>
      <c r="M562" s="115"/>
      <c r="N562" s="116"/>
    </row>
    <row r="563" spans="3:14">
      <c r="C563" s="61" t="s">
        <v>1462</v>
      </c>
      <c r="D563" s="62" t="s">
        <v>1463</v>
      </c>
      <c r="E563" s="69" t="s">
        <v>66</v>
      </c>
      <c r="F563" s="87">
        <v>390000</v>
      </c>
      <c r="G563" s="65">
        <v>0</v>
      </c>
      <c r="H563" s="60">
        <f>ROUND((+F563*(1+G563)),0)</f>
        <v>390000</v>
      </c>
      <c r="J563" s="115"/>
      <c r="L563" s="708"/>
      <c r="M563" s="115"/>
      <c r="N563" s="116"/>
    </row>
    <row r="564" spans="3:14">
      <c r="C564" s="61" t="s">
        <v>1464</v>
      </c>
      <c r="D564" s="62" t="s">
        <v>1465</v>
      </c>
      <c r="E564" s="69" t="s">
        <v>66</v>
      </c>
      <c r="F564" s="87">
        <v>180000</v>
      </c>
      <c r="G564" s="65">
        <v>0</v>
      </c>
      <c r="H564" s="60">
        <f>ROUND((+F564*(1+G564)),0)</f>
        <v>180000</v>
      </c>
      <c r="J564" s="115"/>
      <c r="L564" s="708"/>
      <c r="M564" s="115"/>
      <c r="N564" s="116"/>
    </row>
    <row r="565" spans="3:14">
      <c r="C565" s="61" t="s">
        <v>1466</v>
      </c>
      <c r="D565" s="62" t="s">
        <v>1467</v>
      </c>
      <c r="E565" s="69" t="s">
        <v>568</v>
      </c>
      <c r="F565" s="87">
        <v>180000</v>
      </c>
      <c r="G565" s="65">
        <v>0</v>
      </c>
      <c r="H565" s="60">
        <f>ROUND((+F565*(1+G565)),0)</f>
        <v>180000</v>
      </c>
      <c r="J565" s="115"/>
      <c r="L565" s="708"/>
      <c r="M565" s="115"/>
      <c r="N565" s="116"/>
    </row>
    <row r="566" spans="3:14" ht="25.5">
      <c r="C566" s="61" t="s">
        <v>1468</v>
      </c>
      <c r="D566" s="62" t="s">
        <v>1469</v>
      </c>
      <c r="E566" s="69" t="s">
        <v>66</v>
      </c>
      <c r="F566" s="1079">
        <v>231000</v>
      </c>
      <c r="G566" s="65">
        <v>0</v>
      </c>
      <c r="H566" s="60">
        <f>ROUND((+F566*(1+G566)),0)</f>
        <v>231000</v>
      </c>
      <c r="J566" s="115"/>
      <c r="L566" s="708"/>
      <c r="M566" s="115"/>
      <c r="N566" s="116"/>
    </row>
    <row r="567" spans="3:14">
      <c r="C567" s="55" t="s">
        <v>1470</v>
      </c>
      <c r="D567" s="70" t="s">
        <v>1471</v>
      </c>
      <c r="E567" s="77" t="s">
        <v>66</v>
      </c>
      <c r="F567" s="88">
        <v>81200</v>
      </c>
      <c r="G567" s="65">
        <v>0</v>
      </c>
      <c r="H567" s="60">
        <f t="shared" si="20"/>
        <v>81200</v>
      </c>
      <c r="J567" s="115"/>
      <c r="L567" s="708"/>
      <c r="M567" s="115"/>
      <c r="N567" s="116"/>
    </row>
    <row r="568" spans="3:14" ht="25.5">
      <c r="C568" s="55" t="s">
        <v>1472</v>
      </c>
      <c r="D568" s="70" t="s">
        <v>1473</v>
      </c>
      <c r="E568" s="77" t="s">
        <v>66</v>
      </c>
      <c r="F568" s="1075">
        <v>120000</v>
      </c>
      <c r="G568" s="65">
        <v>0</v>
      </c>
      <c r="H568" s="60">
        <f t="shared" si="20"/>
        <v>120000</v>
      </c>
      <c r="J568" s="1072"/>
      <c r="L568" s="708"/>
      <c r="M568" s="115"/>
      <c r="N568" s="116"/>
    </row>
    <row r="569" spans="3:14" ht="25.5">
      <c r="C569" s="55" t="s">
        <v>1474</v>
      </c>
      <c r="D569" s="67" t="s">
        <v>1475</v>
      </c>
      <c r="E569" s="57" t="s">
        <v>66</v>
      </c>
      <c r="F569" s="1080">
        <v>23800</v>
      </c>
      <c r="G569" s="65">
        <v>0</v>
      </c>
      <c r="H569" s="60">
        <f t="shared" si="20"/>
        <v>23800</v>
      </c>
      <c r="J569" s="115"/>
      <c r="L569" s="708"/>
      <c r="M569" s="115"/>
      <c r="N569" s="116"/>
    </row>
    <row r="570" spans="3:14">
      <c r="C570" s="55" t="s">
        <v>1476</v>
      </c>
      <c r="D570" s="70" t="s">
        <v>1477</v>
      </c>
      <c r="E570" s="77" t="s">
        <v>66</v>
      </c>
      <c r="F570" s="88">
        <v>115000</v>
      </c>
      <c r="G570" s="65">
        <v>0</v>
      </c>
      <c r="H570" s="60">
        <f>ROUND((+F570*(1+G570)),0)</f>
        <v>115000</v>
      </c>
      <c r="J570" s="1072"/>
      <c r="L570" s="708"/>
      <c r="M570" s="115"/>
      <c r="N570" s="116"/>
    </row>
    <row r="571" spans="3:14">
      <c r="C571" s="61" t="s">
        <v>1478</v>
      </c>
      <c r="D571" s="62" t="s">
        <v>1479</v>
      </c>
      <c r="E571" s="69" t="s">
        <v>66</v>
      </c>
      <c r="F571" s="1101">
        <v>58000</v>
      </c>
      <c r="G571" s="65">
        <v>0.05</v>
      </c>
      <c r="H571" s="60">
        <f t="shared" si="20"/>
        <v>60900</v>
      </c>
      <c r="J571" s="115"/>
      <c r="L571" s="708"/>
      <c r="M571" s="115"/>
      <c r="N571" s="116"/>
    </row>
    <row r="572" spans="3:14">
      <c r="C572" s="55" t="s">
        <v>1480</v>
      </c>
      <c r="D572" s="56" t="s">
        <v>1481</v>
      </c>
      <c r="E572" s="77" t="s">
        <v>66</v>
      </c>
      <c r="F572" s="78">
        <v>61419</v>
      </c>
      <c r="G572" s="65">
        <v>0</v>
      </c>
      <c r="H572" s="60">
        <f t="shared" si="20"/>
        <v>61419</v>
      </c>
      <c r="J572" s="1072"/>
      <c r="L572" s="708"/>
      <c r="M572" s="115"/>
      <c r="N572" s="116"/>
    </row>
    <row r="573" spans="3:14">
      <c r="C573" s="61" t="s">
        <v>1482</v>
      </c>
      <c r="D573" s="62" t="s">
        <v>1483</v>
      </c>
      <c r="E573" s="90" t="s">
        <v>66</v>
      </c>
      <c r="F573" s="1102">
        <v>96383</v>
      </c>
      <c r="G573" s="65">
        <v>0</v>
      </c>
      <c r="H573" s="60">
        <f t="shared" si="20"/>
        <v>96383</v>
      </c>
      <c r="J573" s="115"/>
      <c r="L573" s="708"/>
      <c r="M573" s="115"/>
      <c r="N573" s="116"/>
    </row>
    <row r="574" spans="3:14">
      <c r="C574" s="55" t="s">
        <v>1484</v>
      </c>
      <c r="D574" s="56" t="s">
        <v>1485</v>
      </c>
      <c r="E574" s="92" t="s">
        <v>66</v>
      </c>
      <c r="F574" s="78">
        <v>103606</v>
      </c>
      <c r="G574" s="65">
        <v>0</v>
      </c>
      <c r="H574" s="60">
        <f t="shared" si="20"/>
        <v>103606</v>
      </c>
      <c r="J574" s="115"/>
      <c r="L574" s="708"/>
      <c r="M574" s="115"/>
      <c r="N574" s="116"/>
    </row>
    <row r="575" spans="3:14">
      <c r="C575" s="61" t="s">
        <v>1486</v>
      </c>
      <c r="D575" s="62" t="s">
        <v>1487</v>
      </c>
      <c r="E575" s="90" t="s">
        <v>66</v>
      </c>
      <c r="F575" s="76">
        <v>127802</v>
      </c>
      <c r="G575" s="65">
        <v>0</v>
      </c>
      <c r="H575" s="60">
        <f t="shared" si="20"/>
        <v>127802</v>
      </c>
      <c r="J575" s="115"/>
      <c r="L575" s="708"/>
      <c r="M575" s="115"/>
      <c r="N575" s="116"/>
    </row>
    <row r="576" spans="3:14">
      <c r="C576" s="55" t="s">
        <v>1488</v>
      </c>
      <c r="D576" s="56" t="s">
        <v>1489</v>
      </c>
      <c r="E576" s="92" t="s">
        <v>66</v>
      </c>
      <c r="F576" s="78">
        <f>29.3*5100</f>
        <v>149430</v>
      </c>
      <c r="G576" s="65">
        <v>0</v>
      </c>
      <c r="H576" s="60">
        <f t="shared" si="20"/>
        <v>149430</v>
      </c>
      <c r="J576" s="1072"/>
      <c r="L576" s="708"/>
      <c r="M576" s="115"/>
      <c r="N576" s="116"/>
    </row>
    <row r="577" spans="3:14">
      <c r="C577" s="61" t="s">
        <v>1490</v>
      </c>
      <c r="D577" s="62" t="s">
        <v>1491</v>
      </c>
      <c r="E577" s="90" t="s">
        <v>66</v>
      </c>
      <c r="F577" s="1074">
        <v>212252</v>
      </c>
      <c r="G577" s="65">
        <v>0</v>
      </c>
      <c r="H577" s="60">
        <f t="shared" si="20"/>
        <v>212252</v>
      </c>
      <c r="J577" s="115"/>
      <c r="L577" s="708"/>
      <c r="M577" s="115"/>
      <c r="N577" s="116"/>
    </row>
    <row r="578" spans="3:14">
      <c r="C578" s="55" t="s">
        <v>1492</v>
      </c>
      <c r="D578" s="56" t="s">
        <v>1493</v>
      </c>
      <c r="E578" s="92" t="s">
        <v>66</v>
      </c>
      <c r="F578" s="78">
        <v>215899</v>
      </c>
      <c r="G578" s="65">
        <v>0</v>
      </c>
      <c r="H578" s="60">
        <f t="shared" si="20"/>
        <v>215899</v>
      </c>
      <c r="J578" s="115"/>
      <c r="L578" s="708"/>
      <c r="M578" s="115"/>
      <c r="N578" s="116"/>
    </row>
    <row r="579" spans="3:14">
      <c r="C579" s="61" t="s">
        <v>1494</v>
      </c>
      <c r="D579" s="62" t="s">
        <v>1495</v>
      </c>
      <c r="E579" s="90" t="s">
        <v>66</v>
      </c>
      <c r="F579" s="76">
        <v>250021</v>
      </c>
      <c r="G579" s="65">
        <v>0</v>
      </c>
      <c r="H579" s="60">
        <f t="shared" si="20"/>
        <v>250021</v>
      </c>
      <c r="J579" s="115"/>
      <c r="L579" s="708"/>
      <c r="M579" s="115"/>
      <c r="N579" s="116"/>
    </row>
    <row r="580" spans="3:14">
      <c r="C580" s="55" t="s">
        <v>1496</v>
      </c>
      <c r="D580" s="56" t="s">
        <v>1497</v>
      </c>
      <c r="E580" s="92" t="s">
        <v>66</v>
      </c>
      <c r="F580" s="78">
        <v>326950</v>
      </c>
      <c r="G580" s="65">
        <v>0</v>
      </c>
      <c r="H580" s="60">
        <f t="shared" si="20"/>
        <v>326950</v>
      </c>
      <c r="J580" s="115"/>
      <c r="L580" s="708"/>
      <c r="M580" s="115"/>
      <c r="N580" s="116"/>
    </row>
    <row r="581" spans="3:14">
      <c r="C581" s="55" t="s">
        <v>1498</v>
      </c>
      <c r="D581" s="56" t="s">
        <v>1499</v>
      </c>
      <c r="E581" s="92" t="s">
        <v>281</v>
      </c>
      <c r="F581" s="78">
        <v>14300</v>
      </c>
      <c r="G581" s="65">
        <v>0</v>
      </c>
      <c r="H581" s="60">
        <f>ROUND((+F581*(1+G581)),0)</f>
        <v>14300</v>
      </c>
      <c r="J581" s="115"/>
      <c r="L581" s="708"/>
      <c r="M581" s="115"/>
      <c r="N581" s="116"/>
    </row>
    <row r="582" spans="3:14">
      <c r="C582" s="71" t="s">
        <v>1500</v>
      </c>
      <c r="D582" s="72" t="s">
        <v>1501</v>
      </c>
      <c r="E582" s="73"/>
      <c r="F582" s="74"/>
      <c r="G582" s="65">
        <v>0</v>
      </c>
      <c r="H582" s="74"/>
      <c r="J582" s="115"/>
      <c r="L582" s="708"/>
      <c r="M582" s="115"/>
      <c r="N582" s="116"/>
    </row>
    <row r="583" spans="3:14">
      <c r="C583" s="55" t="s">
        <v>1502</v>
      </c>
      <c r="D583" s="56" t="s">
        <v>1503</v>
      </c>
      <c r="E583" s="77" t="s">
        <v>66</v>
      </c>
      <c r="F583" s="58">
        <v>229900</v>
      </c>
      <c r="G583" s="65">
        <v>0</v>
      </c>
      <c r="H583" s="60">
        <f t="shared" ref="H583:H593" si="21">ROUND((+F583*(1+G583)),0)*(1+$J$1)</f>
        <v>229900</v>
      </c>
      <c r="J583" s="115"/>
      <c r="L583" s="708"/>
      <c r="M583" s="115"/>
      <c r="N583" s="116"/>
    </row>
    <row r="584" spans="3:14" ht="25.5">
      <c r="C584" s="61" t="s">
        <v>1504</v>
      </c>
      <c r="D584" s="68" t="s">
        <v>1505</v>
      </c>
      <c r="E584" s="69" t="s">
        <v>66</v>
      </c>
      <c r="F584" s="64">
        <v>129900</v>
      </c>
      <c r="G584" s="65">
        <v>0</v>
      </c>
      <c r="H584" s="66">
        <f t="shared" si="21"/>
        <v>129900</v>
      </c>
      <c r="J584" s="115"/>
      <c r="L584" s="708"/>
      <c r="M584" s="115"/>
      <c r="N584" s="116"/>
    </row>
    <row r="585" spans="3:14">
      <c r="C585" s="55" t="s">
        <v>1506</v>
      </c>
      <c r="D585" s="56" t="s">
        <v>1507</v>
      </c>
      <c r="E585" s="77" t="s">
        <v>66</v>
      </c>
      <c r="F585" s="58">
        <v>179900</v>
      </c>
      <c r="G585" s="65">
        <v>0</v>
      </c>
      <c r="H585" s="60">
        <f t="shared" si="21"/>
        <v>179900</v>
      </c>
      <c r="J585" s="115"/>
      <c r="L585" s="708"/>
      <c r="M585" s="115"/>
      <c r="N585" s="116"/>
    </row>
    <row r="586" spans="3:14">
      <c r="C586" s="61" t="s">
        <v>1508</v>
      </c>
      <c r="D586" s="75" t="s">
        <v>1509</v>
      </c>
      <c r="E586" s="69" t="s">
        <v>66</v>
      </c>
      <c r="F586" s="64">
        <v>519000</v>
      </c>
      <c r="G586" s="65">
        <v>0</v>
      </c>
      <c r="H586" s="66">
        <f t="shared" si="21"/>
        <v>519000</v>
      </c>
      <c r="J586" s="115"/>
      <c r="L586" s="708"/>
      <c r="M586" s="115"/>
      <c r="N586" s="116"/>
    </row>
    <row r="587" spans="3:14">
      <c r="C587" s="55" t="s">
        <v>1510</v>
      </c>
      <c r="D587" s="70" t="s">
        <v>1509</v>
      </c>
      <c r="E587" s="77" t="s">
        <v>66</v>
      </c>
      <c r="F587" s="58">
        <v>589000</v>
      </c>
      <c r="G587" s="65">
        <v>0</v>
      </c>
      <c r="H587" s="60">
        <f t="shared" si="21"/>
        <v>589000</v>
      </c>
      <c r="J587" s="115"/>
      <c r="L587" s="708"/>
      <c r="M587" s="115"/>
      <c r="N587" s="116"/>
    </row>
    <row r="588" spans="3:14">
      <c r="C588" s="61" t="s">
        <v>1511</v>
      </c>
      <c r="D588" s="75" t="s">
        <v>1512</v>
      </c>
      <c r="E588" s="69" t="s">
        <v>66</v>
      </c>
      <c r="F588" s="64">
        <v>875900</v>
      </c>
      <c r="G588" s="65">
        <v>0</v>
      </c>
      <c r="H588" s="66">
        <f t="shared" si="21"/>
        <v>875900</v>
      </c>
      <c r="J588" s="115"/>
      <c r="L588" s="708"/>
      <c r="M588" s="115"/>
      <c r="N588" s="116"/>
    </row>
    <row r="589" spans="3:14">
      <c r="C589" s="55" t="s">
        <v>1513</v>
      </c>
      <c r="D589" s="70" t="s">
        <v>1512</v>
      </c>
      <c r="E589" s="77" t="s">
        <v>66</v>
      </c>
      <c r="F589" s="58">
        <v>869900</v>
      </c>
      <c r="G589" s="65">
        <v>0</v>
      </c>
      <c r="H589" s="60">
        <f t="shared" si="21"/>
        <v>869900</v>
      </c>
      <c r="J589" s="115"/>
      <c r="L589" s="708"/>
      <c r="M589" s="115"/>
      <c r="N589" s="116"/>
    </row>
    <row r="590" spans="3:14">
      <c r="C590" s="61" t="s">
        <v>1514</v>
      </c>
      <c r="D590" s="62" t="s">
        <v>1515</v>
      </c>
      <c r="E590" s="69" t="s">
        <v>66</v>
      </c>
      <c r="F590" s="1096">
        <v>1899900</v>
      </c>
      <c r="G590" s="65">
        <v>0</v>
      </c>
      <c r="H590" s="66">
        <f t="shared" si="21"/>
        <v>1899900</v>
      </c>
      <c r="J590" s="115"/>
      <c r="L590" s="708"/>
      <c r="M590" s="115"/>
      <c r="N590" s="116"/>
    </row>
    <row r="591" spans="3:14">
      <c r="C591" s="55" t="s">
        <v>1516</v>
      </c>
      <c r="D591" s="56" t="s">
        <v>1517</v>
      </c>
      <c r="E591" s="77" t="s">
        <v>66</v>
      </c>
      <c r="F591" s="58">
        <v>614900</v>
      </c>
      <c r="G591" s="65">
        <v>0</v>
      </c>
      <c r="H591" s="60">
        <f t="shared" si="21"/>
        <v>614900</v>
      </c>
      <c r="J591" s="1072"/>
      <c r="L591" s="708"/>
      <c r="M591" s="115"/>
      <c r="N591" s="116"/>
    </row>
    <row r="592" spans="3:14">
      <c r="C592" s="61" t="s">
        <v>1518</v>
      </c>
      <c r="D592" s="62" t="s">
        <v>1519</v>
      </c>
      <c r="E592" s="69" t="s">
        <v>281</v>
      </c>
      <c r="F592" s="1096">
        <v>13412</v>
      </c>
      <c r="G592" s="65">
        <v>0</v>
      </c>
      <c r="H592" s="66">
        <f t="shared" si="21"/>
        <v>13412</v>
      </c>
      <c r="J592" s="115"/>
      <c r="L592" s="708"/>
      <c r="M592" s="115"/>
      <c r="N592" s="116"/>
    </row>
    <row r="593" spans="3:20">
      <c r="C593" s="166" t="s">
        <v>1520</v>
      </c>
      <c r="D593" s="62" t="s">
        <v>1521</v>
      </c>
      <c r="E593" s="69" t="s">
        <v>66</v>
      </c>
      <c r="F593" s="64">
        <v>99199</v>
      </c>
      <c r="G593" s="65">
        <v>0</v>
      </c>
      <c r="H593" s="66">
        <f t="shared" si="21"/>
        <v>99199</v>
      </c>
      <c r="J593" s="115"/>
      <c r="L593" s="708"/>
      <c r="M593" s="115"/>
      <c r="N593" s="116"/>
    </row>
    <row r="594" spans="3:20">
      <c r="C594" s="71" t="s">
        <v>1522</v>
      </c>
      <c r="D594" s="72" t="s">
        <v>1523</v>
      </c>
      <c r="E594" s="73"/>
      <c r="F594" s="74"/>
      <c r="G594" s="65">
        <v>0</v>
      </c>
      <c r="H594" s="74"/>
      <c r="J594" s="1072"/>
      <c r="L594" s="708"/>
      <c r="M594" s="115"/>
      <c r="O594" s="116"/>
      <c r="Q594" s="1077"/>
      <c r="T594" s="1077"/>
    </row>
    <row r="595" spans="3:20">
      <c r="C595" s="89" t="s">
        <v>1524</v>
      </c>
      <c r="D595" s="62" t="s">
        <v>1525</v>
      </c>
      <c r="E595" s="90" t="s">
        <v>66</v>
      </c>
      <c r="F595" s="1096">
        <v>672</v>
      </c>
      <c r="G595" s="65">
        <v>0.05</v>
      </c>
      <c r="H595" s="66">
        <f t="shared" ref="H595:H678" si="22">ROUND((+F595*(1+G595)),0)*(1+$J$1)</f>
        <v>706</v>
      </c>
      <c r="J595" s="115"/>
      <c r="L595" s="708"/>
      <c r="M595" s="115"/>
      <c r="N595" s="116"/>
    </row>
    <row r="596" spans="3:20">
      <c r="C596" s="91" t="s">
        <v>1526</v>
      </c>
      <c r="D596" s="56" t="s">
        <v>1527</v>
      </c>
      <c r="E596" s="92" t="s">
        <v>66</v>
      </c>
      <c r="F596" s="58">
        <v>933</v>
      </c>
      <c r="G596" s="65">
        <v>0</v>
      </c>
      <c r="H596" s="60">
        <f t="shared" si="22"/>
        <v>933</v>
      </c>
      <c r="J596" s="115"/>
      <c r="L596" s="708"/>
      <c r="M596" s="115"/>
      <c r="N596" s="116"/>
    </row>
    <row r="597" spans="3:20">
      <c r="C597" s="89" t="s">
        <v>1528</v>
      </c>
      <c r="D597" s="62" t="s">
        <v>1529</v>
      </c>
      <c r="E597" s="90" t="s">
        <v>66</v>
      </c>
      <c r="F597" s="64">
        <v>2081</v>
      </c>
      <c r="G597" s="65">
        <v>0</v>
      </c>
      <c r="H597" s="66">
        <f t="shared" si="22"/>
        <v>2081</v>
      </c>
      <c r="J597" s="115"/>
      <c r="L597" s="708"/>
      <c r="M597" s="115"/>
      <c r="N597" s="116"/>
    </row>
    <row r="598" spans="3:20">
      <c r="C598" s="91" t="s">
        <v>1530</v>
      </c>
      <c r="D598" s="56" t="s">
        <v>1531</v>
      </c>
      <c r="E598" s="92" t="s">
        <v>66</v>
      </c>
      <c r="F598" s="58">
        <v>5748</v>
      </c>
      <c r="G598" s="65">
        <v>0</v>
      </c>
      <c r="H598" s="60">
        <f t="shared" si="22"/>
        <v>5748</v>
      </c>
      <c r="J598" s="115"/>
      <c r="L598" s="708"/>
      <c r="M598" s="115"/>
      <c r="N598" s="116"/>
    </row>
    <row r="599" spans="3:20">
      <c r="C599" s="89" t="s">
        <v>1532</v>
      </c>
      <c r="D599" s="62" t="s">
        <v>1533</v>
      </c>
      <c r="E599" s="90" t="s">
        <v>66</v>
      </c>
      <c r="F599" s="64">
        <v>3400</v>
      </c>
      <c r="G599" s="65">
        <v>0</v>
      </c>
      <c r="H599" s="66">
        <f t="shared" si="22"/>
        <v>3400</v>
      </c>
      <c r="J599" s="115"/>
      <c r="L599" s="708"/>
      <c r="M599" s="115"/>
      <c r="N599" s="116"/>
    </row>
    <row r="600" spans="3:20">
      <c r="C600" s="91" t="s">
        <v>1534</v>
      </c>
      <c r="D600" s="56" t="s">
        <v>1535</v>
      </c>
      <c r="E600" s="92" t="s">
        <v>66</v>
      </c>
      <c r="F600" s="58">
        <v>10235</v>
      </c>
      <c r="G600" s="65">
        <v>0</v>
      </c>
      <c r="H600" s="60">
        <f t="shared" si="22"/>
        <v>10235</v>
      </c>
      <c r="J600" s="1072"/>
      <c r="L600" s="708"/>
      <c r="M600" s="115"/>
      <c r="O600" s="116"/>
      <c r="Q600" s="1077"/>
      <c r="T600" s="1077"/>
    </row>
    <row r="601" spans="3:20">
      <c r="C601" s="89" t="s">
        <v>1536</v>
      </c>
      <c r="D601" s="62" t="s">
        <v>1537</v>
      </c>
      <c r="E601" s="90" t="s">
        <v>66</v>
      </c>
      <c r="F601" s="1096">
        <v>594</v>
      </c>
      <c r="G601" s="65">
        <v>0</v>
      </c>
      <c r="H601" s="66">
        <f t="shared" si="22"/>
        <v>594</v>
      </c>
      <c r="J601" s="115"/>
      <c r="L601" s="708"/>
      <c r="M601" s="115"/>
      <c r="N601" s="116"/>
    </row>
    <row r="602" spans="3:20">
      <c r="C602" s="91" t="s">
        <v>1538</v>
      </c>
      <c r="D602" s="56" t="s">
        <v>1539</v>
      </c>
      <c r="E602" s="92" t="s">
        <v>66</v>
      </c>
      <c r="F602" s="58">
        <v>832</v>
      </c>
      <c r="G602" s="65">
        <v>0</v>
      </c>
      <c r="H602" s="60">
        <f t="shared" si="22"/>
        <v>832</v>
      </c>
      <c r="J602" s="115"/>
      <c r="L602" s="708"/>
      <c r="M602" s="115"/>
      <c r="N602" s="116"/>
    </row>
    <row r="603" spans="3:20">
      <c r="C603" s="89" t="s">
        <v>1540</v>
      </c>
      <c r="D603" s="62" t="s">
        <v>1541</v>
      </c>
      <c r="E603" s="90" t="s">
        <v>66</v>
      </c>
      <c r="F603" s="64">
        <v>1738</v>
      </c>
      <c r="G603" s="65">
        <v>0</v>
      </c>
      <c r="H603" s="66">
        <f t="shared" si="22"/>
        <v>1738</v>
      </c>
      <c r="J603" s="244"/>
      <c r="L603" s="708"/>
      <c r="M603" s="244"/>
      <c r="N603" s="245"/>
    </row>
    <row r="604" spans="3:20">
      <c r="C604" s="91" t="s">
        <v>1542</v>
      </c>
      <c r="D604" s="56" t="s">
        <v>1543</v>
      </c>
      <c r="E604" s="92" t="s">
        <v>66</v>
      </c>
      <c r="F604" s="58">
        <v>4282</v>
      </c>
      <c r="G604" s="65">
        <v>0</v>
      </c>
      <c r="H604" s="60">
        <f t="shared" si="22"/>
        <v>4282</v>
      </c>
      <c r="J604" s="115"/>
      <c r="L604" s="708"/>
      <c r="M604" s="115"/>
      <c r="N604" s="116"/>
    </row>
    <row r="605" spans="3:20">
      <c r="C605" s="89" t="s">
        <v>1544</v>
      </c>
      <c r="D605" s="62" t="s">
        <v>1545</v>
      </c>
      <c r="E605" s="90" t="s">
        <v>66</v>
      </c>
      <c r="F605" s="64">
        <v>4300</v>
      </c>
      <c r="G605" s="65">
        <v>0</v>
      </c>
      <c r="H605" s="66">
        <f t="shared" si="22"/>
        <v>4300</v>
      </c>
      <c r="J605" s="115"/>
      <c r="L605" s="708"/>
      <c r="M605" s="115"/>
      <c r="N605" s="116"/>
    </row>
    <row r="606" spans="3:20">
      <c r="C606" s="91" t="s">
        <v>1546</v>
      </c>
      <c r="D606" s="56" t="s">
        <v>1547</v>
      </c>
      <c r="E606" s="92" t="s">
        <v>66</v>
      </c>
      <c r="F606" s="58">
        <v>6119</v>
      </c>
      <c r="G606" s="65">
        <v>0</v>
      </c>
      <c r="H606" s="60">
        <f t="shared" si="22"/>
        <v>6119</v>
      </c>
      <c r="J606" s="115"/>
      <c r="L606" s="708"/>
      <c r="M606" s="115"/>
      <c r="N606" s="116"/>
    </row>
    <row r="607" spans="3:20">
      <c r="C607" s="91" t="s">
        <v>1548</v>
      </c>
      <c r="D607" s="56" t="s">
        <v>1549</v>
      </c>
      <c r="E607" s="92" t="s">
        <v>66</v>
      </c>
      <c r="F607" s="58">
        <v>28314</v>
      </c>
      <c r="G607" s="65">
        <v>0</v>
      </c>
      <c r="H607" s="60">
        <f>ROUND((+F607*(1+G607)),0)*(1+$J$1)</f>
        <v>28314</v>
      </c>
      <c r="I607" s="243"/>
      <c r="J607" s="115"/>
      <c r="L607" s="708"/>
      <c r="M607" s="115"/>
      <c r="N607" s="116"/>
    </row>
    <row r="608" spans="3:20">
      <c r="C608" s="91" t="s">
        <v>1550</v>
      </c>
      <c r="D608" s="56" t="s">
        <v>1551</v>
      </c>
      <c r="E608" s="92" t="s">
        <v>66</v>
      </c>
      <c r="F608" s="58">
        <v>52058</v>
      </c>
      <c r="G608" s="65">
        <v>0</v>
      </c>
      <c r="H608" s="60">
        <f>ROUND((+F608*(1+G608)),0)*(1+$J$1)</f>
        <v>52058</v>
      </c>
      <c r="J608" s="244"/>
      <c r="L608" s="708"/>
      <c r="M608" s="244"/>
      <c r="N608" s="245"/>
    </row>
    <row r="609" spans="3:17">
      <c r="C609" s="89" t="s">
        <v>1552</v>
      </c>
      <c r="D609" s="62" t="s">
        <v>1553</v>
      </c>
      <c r="E609" s="90" t="s">
        <v>66</v>
      </c>
      <c r="F609" s="64">
        <v>1283</v>
      </c>
      <c r="G609" s="65">
        <v>0</v>
      </c>
      <c r="H609" s="66">
        <f t="shared" si="22"/>
        <v>1283</v>
      </c>
      <c r="J609" s="115"/>
      <c r="L609" s="708"/>
      <c r="M609" s="115"/>
      <c r="N609" s="116"/>
    </row>
    <row r="610" spans="3:17">
      <c r="C610" s="91" t="s">
        <v>1554</v>
      </c>
      <c r="D610" s="56" t="s">
        <v>1555</v>
      </c>
      <c r="E610" s="92" t="s">
        <v>66</v>
      </c>
      <c r="F610" s="58">
        <v>1283</v>
      </c>
      <c r="G610" s="65">
        <v>0</v>
      </c>
      <c r="H610" s="60">
        <f t="shared" si="22"/>
        <v>1283</v>
      </c>
      <c r="I610" s="243"/>
      <c r="J610" s="115"/>
      <c r="L610" s="708"/>
      <c r="M610" s="115"/>
      <c r="N610" s="116"/>
    </row>
    <row r="611" spans="3:17">
      <c r="C611" s="91" t="s">
        <v>1556</v>
      </c>
      <c r="D611" s="56" t="s">
        <v>1557</v>
      </c>
      <c r="E611" s="92" t="s">
        <v>66</v>
      </c>
      <c r="F611" s="58">
        <v>2300</v>
      </c>
      <c r="G611" s="65">
        <v>0</v>
      </c>
      <c r="H611" s="60">
        <f>ROUND((+F611*(1+G611)),0)*(1+$J$1)</f>
        <v>2300</v>
      </c>
      <c r="J611" s="115"/>
      <c r="L611" s="708"/>
      <c r="M611" s="115"/>
      <c r="N611" s="116"/>
    </row>
    <row r="612" spans="3:17">
      <c r="C612" s="89" t="s">
        <v>1558</v>
      </c>
      <c r="D612" s="62" t="s">
        <v>1559</v>
      </c>
      <c r="E612" s="63" t="s">
        <v>66</v>
      </c>
      <c r="F612" s="64">
        <v>5819</v>
      </c>
      <c r="G612" s="65">
        <v>0</v>
      </c>
      <c r="H612" s="66">
        <f t="shared" si="22"/>
        <v>5819</v>
      </c>
      <c r="J612" s="115"/>
      <c r="L612" s="708"/>
      <c r="M612" s="115"/>
      <c r="N612" s="116"/>
    </row>
    <row r="613" spans="3:17">
      <c r="C613" s="91" t="s">
        <v>1560</v>
      </c>
      <c r="D613" s="56" t="s">
        <v>1561</v>
      </c>
      <c r="E613" s="92" t="s">
        <v>66</v>
      </c>
      <c r="F613" s="58">
        <v>5819</v>
      </c>
      <c r="G613" s="65">
        <v>0</v>
      </c>
      <c r="H613" s="60">
        <f t="shared" si="22"/>
        <v>5819</v>
      </c>
      <c r="J613" s="244"/>
      <c r="L613" s="708"/>
      <c r="M613" s="244"/>
      <c r="N613" s="245"/>
    </row>
    <row r="614" spans="3:17">
      <c r="C614" s="89" t="s">
        <v>1562</v>
      </c>
      <c r="D614" s="62" t="s">
        <v>1563</v>
      </c>
      <c r="E614" s="90" t="s">
        <v>66</v>
      </c>
      <c r="F614" s="64">
        <v>5819</v>
      </c>
      <c r="G614" s="65">
        <v>0</v>
      </c>
      <c r="H614" s="66">
        <f t="shared" si="22"/>
        <v>5819</v>
      </c>
      <c r="J614" s="115"/>
      <c r="L614" s="708"/>
      <c r="M614" s="115"/>
      <c r="N614" s="116"/>
    </row>
    <row r="615" spans="3:17">
      <c r="C615" s="91" t="s">
        <v>1564</v>
      </c>
      <c r="D615" s="56" t="s">
        <v>1565</v>
      </c>
      <c r="E615" s="92" t="s">
        <v>66</v>
      </c>
      <c r="F615" s="58">
        <v>24670</v>
      </c>
      <c r="G615" s="65">
        <v>0</v>
      </c>
      <c r="H615" s="60">
        <f t="shared" si="22"/>
        <v>24670</v>
      </c>
      <c r="I615" s="243"/>
      <c r="J615" s="115"/>
      <c r="L615" s="708"/>
      <c r="M615" s="115"/>
      <c r="N615" s="116"/>
    </row>
    <row r="616" spans="3:17">
      <c r="C616" s="91" t="s">
        <v>1566</v>
      </c>
      <c r="D616" s="56" t="s">
        <v>1567</v>
      </c>
      <c r="E616" s="92" t="s">
        <v>66</v>
      </c>
      <c r="F616" s="58">
        <v>38902</v>
      </c>
      <c r="G616" s="65">
        <v>0</v>
      </c>
      <c r="H616" s="60">
        <f>ROUND((+F616*(1+G616)),0)*(1+$J$1)</f>
        <v>38902</v>
      </c>
      <c r="J616" s="115"/>
      <c r="L616" s="708"/>
      <c r="M616" s="115"/>
      <c r="N616" s="116"/>
    </row>
    <row r="617" spans="3:17">
      <c r="C617" s="89" t="s">
        <v>1568</v>
      </c>
      <c r="D617" s="62" t="s">
        <v>1569</v>
      </c>
      <c r="E617" s="90" t="s">
        <v>66</v>
      </c>
      <c r="F617" s="64">
        <v>645</v>
      </c>
      <c r="G617" s="65">
        <v>0</v>
      </c>
      <c r="H617" s="66">
        <f t="shared" si="22"/>
        <v>645</v>
      </c>
      <c r="J617" s="1072"/>
      <c r="L617" s="708"/>
      <c r="M617" s="115"/>
      <c r="N617" s="116"/>
    </row>
    <row r="618" spans="3:17">
      <c r="C618" s="89" t="s">
        <v>1570</v>
      </c>
      <c r="D618" s="62" t="s">
        <v>1571</v>
      </c>
      <c r="E618" s="90" t="s">
        <v>1276</v>
      </c>
      <c r="F618" s="1096">
        <v>2900</v>
      </c>
      <c r="G618" s="65">
        <v>0</v>
      </c>
      <c r="H618" s="66">
        <f>ROUND((+F618*(1+G618)),0)*(1+$J$1)</f>
        <v>2900</v>
      </c>
      <c r="J618" s="1072"/>
      <c r="L618" s="708"/>
      <c r="M618" s="115"/>
      <c r="O618" s="116"/>
      <c r="Q618" s="1077"/>
    </row>
    <row r="619" spans="3:17">
      <c r="C619" s="91" t="s">
        <v>1572</v>
      </c>
      <c r="D619" s="56" t="s">
        <v>1573</v>
      </c>
      <c r="E619" s="92" t="s">
        <v>66</v>
      </c>
      <c r="F619" s="1105">
        <v>863</v>
      </c>
      <c r="G619" s="65">
        <v>0</v>
      </c>
      <c r="H619" s="60">
        <f t="shared" si="22"/>
        <v>863</v>
      </c>
      <c r="J619" s="115">
        <f>863*0.85</f>
        <v>733.55</v>
      </c>
      <c r="K619" s="1106"/>
      <c r="L619" s="708"/>
      <c r="M619" s="115"/>
      <c r="N619" s="116"/>
    </row>
    <row r="620" spans="3:17">
      <c r="C620" s="89" t="s">
        <v>1574</v>
      </c>
      <c r="D620" s="62" t="s">
        <v>1575</v>
      </c>
      <c r="E620" s="90" t="s">
        <v>66</v>
      </c>
      <c r="F620" s="64">
        <v>1225</v>
      </c>
      <c r="G620" s="65">
        <v>0</v>
      </c>
      <c r="H620" s="66">
        <f t="shared" si="22"/>
        <v>1225</v>
      </c>
      <c r="J620" s="115"/>
      <c r="L620" s="708"/>
      <c r="M620" s="115"/>
      <c r="N620" s="116"/>
    </row>
    <row r="621" spans="3:17">
      <c r="C621" s="91" t="s">
        <v>1576</v>
      </c>
      <c r="D621" s="56" t="s">
        <v>1577</v>
      </c>
      <c r="E621" s="92" t="s">
        <v>66</v>
      </c>
      <c r="F621" s="58">
        <v>2500</v>
      </c>
      <c r="G621" s="65">
        <v>0</v>
      </c>
      <c r="H621" s="60">
        <f t="shared" si="22"/>
        <v>2500</v>
      </c>
      <c r="I621" s="243"/>
      <c r="J621" s="115"/>
      <c r="L621" s="708"/>
      <c r="M621" s="115"/>
      <c r="N621" s="116"/>
    </row>
    <row r="622" spans="3:17">
      <c r="C622" s="91" t="s">
        <v>1578</v>
      </c>
      <c r="D622" s="56" t="s">
        <v>1579</v>
      </c>
      <c r="E622" s="92" t="s">
        <v>66</v>
      </c>
      <c r="F622" s="58">
        <v>4712</v>
      </c>
      <c r="G622" s="65">
        <v>0</v>
      </c>
      <c r="H622" s="60">
        <f>ROUND((+F622*(1+G622)),0)*(1+$J$1)</f>
        <v>4712</v>
      </c>
      <c r="J622" s="115"/>
      <c r="L622" s="708"/>
      <c r="M622" s="115"/>
      <c r="N622" s="116"/>
    </row>
    <row r="623" spans="3:17">
      <c r="C623" s="89" t="s">
        <v>1580</v>
      </c>
      <c r="D623" s="62" t="s">
        <v>1581</v>
      </c>
      <c r="E623" s="90" t="s">
        <v>66</v>
      </c>
      <c r="F623" s="64">
        <v>8800</v>
      </c>
      <c r="G623" s="65">
        <v>0</v>
      </c>
      <c r="H623" s="66">
        <f t="shared" si="22"/>
        <v>8800</v>
      </c>
      <c r="J623" s="115"/>
      <c r="L623" s="708"/>
      <c r="M623" s="115"/>
      <c r="N623" s="116"/>
    </row>
    <row r="624" spans="3:17">
      <c r="C624" s="91" t="s">
        <v>1582</v>
      </c>
      <c r="D624" s="56" t="s">
        <v>1583</v>
      </c>
      <c r="E624" s="92" t="s">
        <v>66</v>
      </c>
      <c r="F624" s="58">
        <v>12250</v>
      </c>
      <c r="G624" s="65">
        <v>0</v>
      </c>
      <c r="H624" s="60">
        <f t="shared" si="22"/>
        <v>12250</v>
      </c>
      <c r="J624" s="115"/>
      <c r="L624" s="708"/>
      <c r="M624" s="115"/>
      <c r="N624" s="116"/>
    </row>
    <row r="625" spans="3:14">
      <c r="C625" s="89" t="s">
        <v>1584</v>
      </c>
      <c r="D625" s="62" t="s">
        <v>1585</v>
      </c>
      <c r="E625" s="90" t="s">
        <v>66</v>
      </c>
      <c r="F625" s="64">
        <v>1100</v>
      </c>
      <c r="G625" s="65">
        <v>0</v>
      </c>
      <c r="H625" s="66">
        <f t="shared" si="22"/>
        <v>1100</v>
      </c>
      <c r="J625" s="115"/>
      <c r="L625" s="708"/>
      <c r="M625" s="115"/>
      <c r="N625" s="116"/>
    </row>
    <row r="626" spans="3:14">
      <c r="C626" s="91" t="s">
        <v>1586</v>
      </c>
      <c r="D626" s="56" t="s">
        <v>1587</v>
      </c>
      <c r="E626" s="92" t="s">
        <v>66</v>
      </c>
      <c r="F626" s="58">
        <v>1758</v>
      </c>
      <c r="G626" s="65">
        <v>0</v>
      </c>
      <c r="H626" s="60">
        <f t="shared" si="22"/>
        <v>1758</v>
      </c>
      <c r="J626" s="115"/>
      <c r="L626" s="708"/>
      <c r="M626" s="115"/>
      <c r="N626" s="116"/>
    </row>
    <row r="627" spans="3:14">
      <c r="C627" s="89" t="s">
        <v>1588</v>
      </c>
      <c r="D627" s="62" t="s">
        <v>1589</v>
      </c>
      <c r="E627" s="90" t="s">
        <v>66</v>
      </c>
      <c r="F627" s="64">
        <v>3348</v>
      </c>
      <c r="G627" s="65">
        <v>0</v>
      </c>
      <c r="H627" s="66">
        <f t="shared" si="22"/>
        <v>3348</v>
      </c>
      <c r="J627" s="115"/>
      <c r="L627" s="708"/>
      <c r="M627" s="115"/>
      <c r="N627" s="116"/>
    </row>
    <row r="628" spans="3:14">
      <c r="C628" s="91" t="s">
        <v>1590</v>
      </c>
      <c r="D628" s="56" t="s">
        <v>1591</v>
      </c>
      <c r="E628" s="92" t="s">
        <v>66</v>
      </c>
      <c r="F628" s="58">
        <v>8115</v>
      </c>
      <c r="G628" s="65">
        <v>0</v>
      </c>
      <c r="H628" s="60">
        <f t="shared" si="22"/>
        <v>8115</v>
      </c>
      <c r="J628" s="115"/>
      <c r="L628" s="708"/>
      <c r="M628" s="115"/>
      <c r="N628" s="116"/>
    </row>
    <row r="629" spans="3:14">
      <c r="C629" s="89" t="s">
        <v>1592</v>
      </c>
      <c r="D629" s="62" t="s">
        <v>1593</v>
      </c>
      <c r="E629" s="90" t="s">
        <v>66</v>
      </c>
      <c r="F629" s="64">
        <v>13421</v>
      </c>
      <c r="G629" s="65">
        <v>0</v>
      </c>
      <c r="H629" s="66">
        <f t="shared" si="22"/>
        <v>13421</v>
      </c>
      <c r="J629" s="115"/>
      <c r="L629" s="708"/>
      <c r="M629" s="115"/>
      <c r="N629" s="116"/>
    </row>
    <row r="630" spans="3:14">
      <c r="C630" s="91" t="s">
        <v>1594</v>
      </c>
      <c r="D630" s="62" t="s">
        <v>1595</v>
      </c>
      <c r="E630" s="90" t="s">
        <v>66</v>
      </c>
      <c r="F630" s="64">
        <v>53742</v>
      </c>
      <c r="G630" s="65">
        <v>0</v>
      </c>
      <c r="H630" s="66">
        <f>ROUND((+F630*(1+G630)),0)*(1+$J$1)</f>
        <v>53742</v>
      </c>
      <c r="J630" s="115"/>
      <c r="L630" s="708"/>
      <c r="M630" s="115"/>
      <c r="N630" s="116"/>
    </row>
    <row r="631" spans="3:14">
      <c r="C631" s="89" t="s">
        <v>1596</v>
      </c>
      <c r="D631" s="62" t="s">
        <v>1597</v>
      </c>
      <c r="E631" s="90" t="s">
        <v>66</v>
      </c>
      <c r="F631" s="64">
        <v>116589</v>
      </c>
      <c r="G631" s="65">
        <v>0</v>
      </c>
      <c r="H631" s="66">
        <f>ROUND((+F631*(1+G631)),0)*(1+$J$1)</f>
        <v>116589</v>
      </c>
      <c r="J631" s="115"/>
      <c r="L631" s="708"/>
      <c r="M631" s="115"/>
      <c r="N631" s="116"/>
    </row>
    <row r="632" spans="3:14">
      <c r="C632" s="91" t="s">
        <v>1598</v>
      </c>
      <c r="D632" s="56" t="s">
        <v>1599</v>
      </c>
      <c r="E632" s="92" t="s">
        <v>66</v>
      </c>
      <c r="F632" s="58">
        <v>59028</v>
      </c>
      <c r="G632" s="65">
        <v>0</v>
      </c>
      <c r="H632" s="60">
        <f t="shared" si="22"/>
        <v>59028</v>
      </c>
      <c r="J632" s="244"/>
      <c r="L632" s="708"/>
      <c r="M632" s="244"/>
      <c r="N632" s="245"/>
    </row>
    <row r="633" spans="3:14">
      <c r="C633" s="89" t="s">
        <v>1600</v>
      </c>
      <c r="D633" s="62" t="s">
        <v>1601</v>
      </c>
      <c r="E633" s="90" t="s">
        <v>66</v>
      </c>
      <c r="F633" s="64">
        <v>19799</v>
      </c>
      <c r="G633" s="65">
        <v>0</v>
      </c>
      <c r="H633" s="66">
        <f t="shared" si="22"/>
        <v>19799</v>
      </c>
      <c r="J633" s="115"/>
      <c r="L633" s="708"/>
      <c r="M633" s="115"/>
      <c r="N633" s="116"/>
    </row>
    <row r="634" spans="3:14">
      <c r="C634" s="91" t="s">
        <v>1602</v>
      </c>
      <c r="D634" s="56" t="s">
        <v>1603</v>
      </c>
      <c r="E634" s="92" t="s">
        <v>66</v>
      </c>
      <c r="F634" s="58">
        <v>22460</v>
      </c>
      <c r="G634" s="65">
        <v>0</v>
      </c>
      <c r="H634" s="60">
        <f t="shared" si="22"/>
        <v>22460</v>
      </c>
      <c r="J634" s="115"/>
      <c r="L634" s="708"/>
      <c r="M634" s="115"/>
      <c r="N634" s="116"/>
    </row>
    <row r="635" spans="3:14">
      <c r="C635" s="89" t="s">
        <v>1604</v>
      </c>
      <c r="D635" s="62" t="s">
        <v>1605</v>
      </c>
      <c r="E635" s="90" t="s">
        <v>66</v>
      </c>
      <c r="F635" s="64">
        <v>8702</v>
      </c>
      <c r="G635" s="65">
        <v>0</v>
      </c>
      <c r="H635" s="66">
        <f t="shared" si="22"/>
        <v>8702</v>
      </c>
      <c r="J635" s="115"/>
      <c r="L635" s="708"/>
      <c r="M635" s="115"/>
      <c r="N635" s="116"/>
    </row>
    <row r="636" spans="3:14">
      <c r="C636" s="91" t="s">
        <v>1606</v>
      </c>
      <c r="D636" s="56" t="s">
        <v>1607</v>
      </c>
      <c r="E636" s="92" t="s">
        <v>66</v>
      </c>
      <c r="F636" s="58">
        <v>17405</v>
      </c>
      <c r="G636" s="65">
        <v>0</v>
      </c>
      <c r="H636" s="60">
        <f t="shared" si="22"/>
        <v>17405</v>
      </c>
      <c r="J636" s="115"/>
      <c r="L636" s="708"/>
      <c r="M636" s="115"/>
      <c r="N636" s="116"/>
    </row>
    <row r="637" spans="3:14">
      <c r="C637" s="89" t="s">
        <v>1608</v>
      </c>
      <c r="D637" s="62" t="s">
        <v>1609</v>
      </c>
      <c r="E637" s="90" t="s">
        <v>66</v>
      </c>
      <c r="F637" s="64">
        <v>21354</v>
      </c>
      <c r="G637" s="65">
        <v>0</v>
      </c>
      <c r="H637" s="66">
        <f t="shared" si="22"/>
        <v>21354</v>
      </c>
      <c r="J637" s="115"/>
      <c r="L637" s="708"/>
      <c r="M637" s="115"/>
      <c r="N637" s="116"/>
    </row>
    <row r="638" spans="3:14">
      <c r="C638" s="91" t="s">
        <v>1610</v>
      </c>
      <c r="D638" s="56" t="s">
        <v>1611</v>
      </c>
      <c r="E638" s="92" t="s">
        <v>66</v>
      </c>
      <c r="F638" s="58">
        <v>32260</v>
      </c>
      <c r="G638" s="65">
        <v>0</v>
      </c>
      <c r="H638" s="60">
        <f t="shared" si="22"/>
        <v>32260</v>
      </c>
      <c r="J638" s="115"/>
      <c r="L638" s="708"/>
      <c r="M638" s="115"/>
      <c r="N638" s="116"/>
    </row>
    <row r="639" spans="3:14">
      <c r="C639" s="89" t="s">
        <v>1612</v>
      </c>
      <c r="D639" s="62" t="s">
        <v>1613</v>
      </c>
      <c r="E639" s="90" t="s">
        <v>66</v>
      </c>
      <c r="F639" s="64">
        <v>40623</v>
      </c>
      <c r="G639" s="65">
        <v>0</v>
      </c>
      <c r="H639" s="66">
        <f t="shared" si="22"/>
        <v>40623</v>
      </c>
      <c r="I639" s="243"/>
      <c r="J639" s="115"/>
      <c r="L639" s="708"/>
      <c r="M639" s="115"/>
      <c r="N639" s="116"/>
    </row>
    <row r="640" spans="3:14">
      <c r="C640" s="89" t="s">
        <v>1614</v>
      </c>
      <c r="D640" s="62" t="s">
        <v>1615</v>
      </c>
      <c r="E640" s="90" t="s">
        <v>66</v>
      </c>
      <c r="F640" s="64">
        <v>18800</v>
      </c>
      <c r="G640" s="65">
        <v>0</v>
      </c>
      <c r="H640" s="66">
        <f>ROUND((+F640*(1+G640)),0)*(1+$J$1)</f>
        <v>18800</v>
      </c>
      <c r="J640" s="115"/>
      <c r="L640" s="708"/>
      <c r="M640" s="115"/>
      <c r="N640" s="116"/>
    </row>
    <row r="641" spans="3:17">
      <c r="C641" s="91" t="s">
        <v>1616</v>
      </c>
      <c r="D641" s="56" t="s">
        <v>1617</v>
      </c>
      <c r="E641" s="92" t="s">
        <v>66</v>
      </c>
      <c r="F641" s="1105">
        <v>30000</v>
      </c>
      <c r="G641" s="65">
        <v>0</v>
      </c>
      <c r="H641" s="60">
        <f t="shared" si="22"/>
        <v>30000</v>
      </c>
      <c r="J641" s="1072"/>
      <c r="L641" s="708"/>
      <c r="M641" s="115"/>
      <c r="O641" s="116"/>
      <c r="Q641" s="1077"/>
    </row>
    <row r="642" spans="3:17">
      <c r="C642" s="89" t="s">
        <v>1618</v>
      </c>
      <c r="D642" s="62" t="s">
        <v>1619</v>
      </c>
      <c r="E642" s="90" t="s">
        <v>66</v>
      </c>
      <c r="F642" s="1076">
        <v>419</v>
      </c>
      <c r="G642" s="65">
        <v>0</v>
      </c>
      <c r="H642" s="66">
        <f t="shared" si="22"/>
        <v>419</v>
      </c>
      <c r="J642" s="115"/>
      <c r="L642" s="708"/>
      <c r="M642" s="115"/>
      <c r="N642" s="116"/>
    </row>
    <row r="643" spans="3:17">
      <c r="C643" s="91" t="s">
        <v>1620</v>
      </c>
      <c r="D643" s="56" t="s">
        <v>1621</v>
      </c>
      <c r="E643" s="92" t="s">
        <v>66</v>
      </c>
      <c r="F643" s="58">
        <v>761</v>
      </c>
      <c r="G643" s="65">
        <v>0</v>
      </c>
      <c r="H643" s="60">
        <f t="shared" si="22"/>
        <v>761</v>
      </c>
      <c r="J643" s="64">
        <f>1651*0.85</f>
        <v>1403.35</v>
      </c>
      <c r="K643" s="1106"/>
      <c r="L643" s="708"/>
      <c r="M643" s="244"/>
      <c r="N643" s="245"/>
    </row>
    <row r="644" spans="3:17">
      <c r="C644" s="89" t="s">
        <v>1622</v>
      </c>
      <c r="D644" s="62" t="s">
        <v>1623</v>
      </c>
      <c r="E644" s="90" t="s">
        <v>66</v>
      </c>
      <c r="F644" s="1096">
        <v>1651</v>
      </c>
      <c r="G644" s="65">
        <v>0</v>
      </c>
      <c r="H644" s="66">
        <f t="shared" si="22"/>
        <v>1651</v>
      </c>
      <c r="J644" s="115"/>
      <c r="L644" s="708"/>
      <c r="M644" s="115"/>
      <c r="N644" s="116"/>
    </row>
    <row r="645" spans="3:17">
      <c r="C645" s="91" t="s">
        <v>1624</v>
      </c>
      <c r="D645" s="56" t="s">
        <v>1625</v>
      </c>
      <c r="E645" s="92" t="s">
        <v>66</v>
      </c>
      <c r="F645" s="58">
        <v>3997</v>
      </c>
      <c r="G645" s="65">
        <v>0</v>
      </c>
      <c r="H645" s="60">
        <f t="shared" si="22"/>
        <v>3997</v>
      </c>
      <c r="J645" s="115"/>
      <c r="L645" s="708"/>
      <c r="M645" s="115"/>
      <c r="N645" s="116"/>
    </row>
    <row r="646" spans="3:17">
      <c r="C646" s="89" t="s">
        <v>1626</v>
      </c>
      <c r="D646" s="62" t="s">
        <v>1627</v>
      </c>
      <c r="E646" s="90" t="s">
        <v>66</v>
      </c>
      <c r="F646" s="64">
        <v>6352</v>
      </c>
      <c r="G646" s="65">
        <v>0</v>
      </c>
      <c r="H646" s="66">
        <f t="shared" si="22"/>
        <v>6352</v>
      </c>
      <c r="J646" s="115"/>
      <c r="L646" s="708"/>
      <c r="M646" s="115"/>
      <c r="N646" s="116"/>
    </row>
    <row r="647" spans="3:17">
      <c r="C647" s="91" t="s">
        <v>1628</v>
      </c>
      <c r="D647" s="56" t="s">
        <v>1629</v>
      </c>
      <c r="E647" s="92" t="s">
        <v>66</v>
      </c>
      <c r="F647" s="58">
        <v>24300</v>
      </c>
      <c r="G647" s="65">
        <v>0</v>
      </c>
      <c r="H647" s="60">
        <f t="shared" si="22"/>
        <v>24300</v>
      </c>
      <c r="J647" s="115"/>
      <c r="L647" s="708"/>
      <c r="M647" s="115"/>
      <c r="N647" s="116"/>
    </row>
    <row r="648" spans="3:17">
      <c r="C648" s="89" t="s">
        <v>1630</v>
      </c>
      <c r="D648" s="62" t="s">
        <v>1631</v>
      </c>
      <c r="E648" s="90" t="s">
        <v>66</v>
      </c>
      <c r="F648" s="64">
        <v>44153</v>
      </c>
      <c r="G648" s="65">
        <v>0</v>
      </c>
      <c r="H648" s="66">
        <f t="shared" si="22"/>
        <v>44153</v>
      </c>
      <c r="J648" s="1072"/>
      <c r="L648" s="708"/>
      <c r="M648" s="115"/>
      <c r="O648" s="116"/>
      <c r="Q648" s="1077"/>
    </row>
    <row r="649" spans="3:17">
      <c r="C649" s="91" t="s">
        <v>1632</v>
      </c>
      <c r="D649" s="56" t="s">
        <v>1633</v>
      </c>
      <c r="E649" s="92" t="s">
        <v>66</v>
      </c>
      <c r="F649" s="1105">
        <v>1136</v>
      </c>
      <c r="G649" s="65">
        <v>0</v>
      </c>
      <c r="H649" s="60">
        <f t="shared" si="22"/>
        <v>1136</v>
      </c>
      <c r="J649" s="244">
        <f>1136*0.85</f>
        <v>965.6</v>
      </c>
      <c r="L649" s="708"/>
      <c r="M649" s="244"/>
      <c r="N649" s="245"/>
    </row>
    <row r="650" spans="3:17">
      <c r="C650" s="89" t="s">
        <v>1634</v>
      </c>
      <c r="D650" s="62" t="s">
        <v>1635</v>
      </c>
      <c r="E650" s="90" t="s">
        <v>66</v>
      </c>
      <c r="F650" s="64">
        <v>1748</v>
      </c>
      <c r="G650" s="65">
        <v>0</v>
      </c>
      <c r="H650" s="66">
        <f t="shared" si="22"/>
        <v>1748</v>
      </c>
      <c r="I650" s="243"/>
      <c r="J650" s="244"/>
      <c r="L650" s="708"/>
      <c r="M650" s="244"/>
      <c r="N650" s="245"/>
    </row>
    <row r="651" spans="3:17">
      <c r="C651" s="89" t="s">
        <v>1636</v>
      </c>
      <c r="D651" s="62" t="s">
        <v>1637</v>
      </c>
      <c r="E651" s="90" t="s">
        <v>66</v>
      </c>
      <c r="F651" s="64">
        <v>8814</v>
      </c>
      <c r="G651" s="65">
        <v>0</v>
      </c>
      <c r="H651" s="66">
        <f>ROUND((+F651*(1+G651)),0)*(1+$J$1)</f>
        <v>8814</v>
      </c>
      <c r="J651" s="1072"/>
      <c r="L651" s="708"/>
      <c r="M651" s="115"/>
      <c r="O651" s="116"/>
      <c r="Q651" s="1077"/>
    </row>
    <row r="652" spans="3:17">
      <c r="C652" s="91" t="s">
        <v>1638</v>
      </c>
      <c r="D652" s="56" t="s">
        <v>1639</v>
      </c>
      <c r="E652" s="92" t="s">
        <v>66</v>
      </c>
      <c r="F652" s="1078">
        <v>3191</v>
      </c>
      <c r="G652" s="65">
        <v>0</v>
      </c>
      <c r="H652" s="60">
        <f t="shared" si="22"/>
        <v>3191</v>
      </c>
      <c r="J652" s="115"/>
      <c r="L652" s="708"/>
      <c r="M652" s="115"/>
      <c r="N652" s="116"/>
    </row>
    <row r="653" spans="3:17">
      <c r="C653" s="89" t="s">
        <v>1640</v>
      </c>
      <c r="D653" s="62" t="s">
        <v>1641</v>
      </c>
      <c r="E653" s="90" t="s">
        <v>66</v>
      </c>
      <c r="F653" s="64">
        <v>9829</v>
      </c>
      <c r="G653" s="65">
        <v>0</v>
      </c>
      <c r="H653" s="66">
        <f t="shared" si="22"/>
        <v>9829</v>
      </c>
      <c r="J653" s="115"/>
      <c r="L653" s="708"/>
      <c r="M653" s="115"/>
      <c r="N653" s="116"/>
    </row>
    <row r="654" spans="3:17">
      <c r="C654" s="91" t="s">
        <v>1642</v>
      </c>
      <c r="D654" s="56" t="s">
        <v>1643</v>
      </c>
      <c r="E654" s="92" t="s">
        <v>66</v>
      </c>
      <c r="F654" s="58">
        <v>15651</v>
      </c>
      <c r="G654" s="65">
        <v>0</v>
      </c>
      <c r="H654" s="60">
        <f t="shared" si="22"/>
        <v>15651</v>
      </c>
      <c r="J654" s="115"/>
      <c r="L654" s="708"/>
      <c r="M654" s="115"/>
      <c r="N654" s="116"/>
    </row>
    <row r="655" spans="3:17">
      <c r="C655" s="89" t="s">
        <v>1644</v>
      </c>
      <c r="D655" s="62" t="s">
        <v>1645</v>
      </c>
      <c r="E655" s="90" t="s">
        <v>66</v>
      </c>
      <c r="F655" s="64">
        <v>37124</v>
      </c>
      <c r="G655" s="65">
        <v>0</v>
      </c>
      <c r="H655" s="66">
        <f t="shared" si="22"/>
        <v>37124</v>
      </c>
      <c r="J655" s="244"/>
      <c r="L655" s="708"/>
      <c r="M655" s="244"/>
      <c r="N655" s="245"/>
    </row>
    <row r="656" spans="3:17">
      <c r="C656" s="91" t="s">
        <v>1646</v>
      </c>
      <c r="D656" s="56" t="s">
        <v>1647</v>
      </c>
      <c r="E656" s="92" t="s">
        <v>66</v>
      </c>
      <c r="F656" s="58">
        <v>59024</v>
      </c>
      <c r="G656" s="65">
        <v>0</v>
      </c>
      <c r="H656" s="60">
        <f t="shared" si="22"/>
        <v>59024</v>
      </c>
      <c r="I656" s="243"/>
      <c r="J656" s="115"/>
      <c r="L656" s="708"/>
      <c r="M656" s="115"/>
      <c r="N656" s="116"/>
    </row>
    <row r="657" spans="3:17">
      <c r="C657" s="91" t="s">
        <v>1648</v>
      </c>
      <c r="D657" s="56" t="s">
        <v>1649</v>
      </c>
      <c r="E657" s="92" t="s">
        <v>66</v>
      </c>
      <c r="F657" s="58">
        <v>151702</v>
      </c>
      <c r="G657" s="65">
        <v>0</v>
      </c>
      <c r="H657" s="60">
        <f>ROUND((+F657*(1+G657)),0)*(1+$J$1)</f>
        <v>151702</v>
      </c>
      <c r="I657" s="243"/>
      <c r="J657" s="115"/>
      <c r="L657" s="708"/>
      <c r="M657" s="115"/>
      <c r="N657" s="116"/>
    </row>
    <row r="658" spans="3:17">
      <c r="C658" s="91" t="s">
        <v>1650</v>
      </c>
      <c r="D658" s="56" t="s">
        <v>1651</v>
      </c>
      <c r="E658" s="92" t="s">
        <v>66</v>
      </c>
      <c r="F658" s="58">
        <v>514000</v>
      </c>
      <c r="G658" s="65">
        <v>0</v>
      </c>
      <c r="H658" s="60">
        <f>ROUND((+F658*(1+G658)),0)*(1+$J$1)</f>
        <v>514000</v>
      </c>
      <c r="J658" s="1072"/>
      <c r="L658" s="708"/>
      <c r="M658" s="115"/>
      <c r="O658" s="116"/>
      <c r="Q658" s="1077"/>
    </row>
    <row r="659" spans="3:17">
      <c r="C659" s="89" t="s">
        <v>1652</v>
      </c>
      <c r="D659" s="62" t="s">
        <v>1653</v>
      </c>
      <c r="E659" s="63" t="s">
        <v>281</v>
      </c>
      <c r="F659" s="1096">
        <v>5205</v>
      </c>
      <c r="G659" s="65">
        <v>0</v>
      </c>
      <c r="H659" s="66">
        <f t="shared" si="22"/>
        <v>5205</v>
      </c>
      <c r="J659" s="64">
        <f>(31228/6)</f>
        <v>5204.666666666667</v>
      </c>
      <c r="K659" s="707">
        <f>J659*0.85</f>
        <v>4423.9666666666672</v>
      </c>
      <c r="L659" s="708"/>
      <c r="M659" s="115"/>
      <c r="O659" s="116"/>
      <c r="Q659" s="1077"/>
    </row>
    <row r="660" spans="3:17">
      <c r="C660" s="91" t="s">
        <v>1654</v>
      </c>
      <c r="D660" s="56" t="s">
        <v>1655</v>
      </c>
      <c r="E660" s="57" t="s">
        <v>281</v>
      </c>
      <c r="F660" s="1133">
        <v>3713</v>
      </c>
      <c r="G660" s="65">
        <v>0</v>
      </c>
      <c r="H660" s="60">
        <f t="shared" si="22"/>
        <v>3713</v>
      </c>
      <c r="J660" s="244"/>
      <c r="L660" s="708"/>
      <c r="M660" s="115"/>
      <c r="O660" s="116"/>
      <c r="Q660" s="1077"/>
    </row>
    <row r="661" spans="3:17">
      <c r="C661" s="89" t="s">
        <v>1656</v>
      </c>
      <c r="D661" s="62" t="s">
        <v>1657</v>
      </c>
      <c r="E661" s="63" t="s">
        <v>281</v>
      </c>
      <c r="F661" s="64">
        <v>3553</v>
      </c>
      <c r="G661" s="65">
        <v>0</v>
      </c>
      <c r="H661" s="66">
        <f t="shared" si="22"/>
        <v>3553</v>
      </c>
      <c r="J661" s="1072"/>
      <c r="L661" s="708"/>
      <c r="M661" s="115"/>
      <c r="O661" s="116"/>
      <c r="Q661" s="1077"/>
    </row>
    <row r="662" spans="3:17">
      <c r="C662" s="91" t="s">
        <v>1658</v>
      </c>
      <c r="D662" s="56" t="s">
        <v>1659</v>
      </c>
      <c r="E662" s="57" t="s">
        <v>281</v>
      </c>
      <c r="F662" s="1078">
        <v>5489</v>
      </c>
      <c r="G662" s="65">
        <v>0</v>
      </c>
      <c r="H662" s="60">
        <f t="shared" si="22"/>
        <v>5489</v>
      </c>
      <c r="I662" s="243"/>
      <c r="J662" s="115"/>
      <c r="L662" s="708"/>
      <c r="M662" s="115"/>
      <c r="N662" s="116"/>
    </row>
    <row r="663" spans="3:17">
      <c r="C663" s="91" t="s">
        <v>1660</v>
      </c>
      <c r="D663" s="56" t="s">
        <v>1661</v>
      </c>
      <c r="E663" s="57" t="s">
        <v>281</v>
      </c>
      <c r="F663" s="1164">
        <v>11631</v>
      </c>
      <c r="G663" s="65">
        <v>0</v>
      </c>
      <c r="H663" s="60">
        <f>ROUND((+F663*(1+G663)),0)*(1+$J$1)</f>
        <v>11631</v>
      </c>
      <c r="J663" s="115"/>
      <c r="L663" s="708"/>
      <c r="M663" s="115"/>
      <c r="N663" s="116"/>
    </row>
    <row r="664" spans="3:17">
      <c r="C664" s="89" t="s">
        <v>1662</v>
      </c>
      <c r="D664" s="62" t="s">
        <v>1663</v>
      </c>
      <c r="E664" s="63" t="s">
        <v>281</v>
      </c>
      <c r="F664" s="64">
        <v>11728</v>
      </c>
      <c r="G664" s="65">
        <v>0</v>
      </c>
      <c r="H664" s="66">
        <f t="shared" si="22"/>
        <v>11728</v>
      </c>
      <c r="J664" s="115"/>
      <c r="L664" s="708"/>
      <c r="M664" s="115"/>
      <c r="N664" s="116"/>
    </row>
    <row r="665" spans="3:17">
      <c r="C665" s="91" t="s">
        <v>1664</v>
      </c>
      <c r="D665" s="56" t="s">
        <v>1665</v>
      </c>
      <c r="E665" s="57" t="s">
        <v>281</v>
      </c>
      <c r="F665" s="79">
        <v>18317</v>
      </c>
      <c r="G665" s="65">
        <v>0</v>
      </c>
      <c r="H665" s="60">
        <f t="shared" si="22"/>
        <v>18317</v>
      </c>
      <c r="J665" s="115"/>
      <c r="L665" s="708"/>
      <c r="M665" s="115"/>
      <c r="N665" s="116"/>
    </row>
    <row r="666" spans="3:17">
      <c r="C666" s="89" t="s">
        <v>1666</v>
      </c>
      <c r="D666" s="62" t="s">
        <v>1667</v>
      </c>
      <c r="E666" s="63" t="s">
        <v>281</v>
      </c>
      <c r="F666" s="80">
        <v>29149</v>
      </c>
      <c r="G666" s="65">
        <v>0</v>
      </c>
      <c r="H666" s="66">
        <f t="shared" si="22"/>
        <v>29149</v>
      </c>
      <c r="J666" s="115"/>
      <c r="L666" s="708"/>
      <c r="M666" s="115"/>
      <c r="N666" s="116"/>
    </row>
    <row r="667" spans="3:17">
      <c r="C667" s="91" t="s">
        <v>1668</v>
      </c>
      <c r="D667" s="56" t="s">
        <v>1669</v>
      </c>
      <c r="E667" s="57" t="s">
        <v>281</v>
      </c>
      <c r="F667" s="79">
        <f>285790/6</f>
        <v>47631.666666666664</v>
      </c>
      <c r="G667" s="65">
        <v>0</v>
      </c>
      <c r="H667" s="60">
        <f t="shared" si="22"/>
        <v>47632</v>
      </c>
      <c r="I667" s="243"/>
      <c r="J667" s="115"/>
      <c r="L667" s="708"/>
      <c r="M667" s="115"/>
      <c r="N667" s="116"/>
    </row>
    <row r="668" spans="3:17">
      <c r="C668" s="91" t="s">
        <v>1670</v>
      </c>
      <c r="D668" s="56" t="s">
        <v>1671</v>
      </c>
      <c r="E668" s="57" t="s">
        <v>281</v>
      </c>
      <c r="F668" s="79">
        <f>486357/6</f>
        <v>81059.5</v>
      </c>
      <c r="G668" s="65">
        <v>0</v>
      </c>
      <c r="H668" s="60">
        <f t="shared" ref="H668:H674" si="23">ROUND((+F668*(1+G668)),0)*(1+$J$1)</f>
        <v>81060</v>
      </c>
      <c r="J668" s="115"/>
      <c r="L668" s="708"/>
      <c r="M668" s="115"/>
      <c r="N668" s="116"/>
    </row>
    <row r="669" spans="3:17">
      <c r="C669" s="91" t="s">
        <v>1672</v>
      </c>
      <c r="D669" s="56" t="s">
        <v>1673</v>
      </c>
      <c r="E669" s="57" t="s">
        <v>568</v>
      </c>
      <c r="F669" s="79">
        <v>69725</v>
      </c>
      <c r="G669" s="65">
        <v>0</v>
      </c>
      <c r="H669" s="60">
        <f t="shared" si="23"/>
        <v>69725</v>
      </c>
      <c r="J669" s="115"/>
      <c r="L669" s="708"/>
      <c r="M669" s="115"/>
      <c r="N669" s="116"/>
    </row>
    <row r="670" spans="3:17">
      <c r="C670" s="91" t="s">
        <v>1674</v>
      </c>
      <c r="D670" s="56" t="s">
        <v>1675</v>
      </c>
      <c r="E670" s="57" t="s">
        <v>568</v>
      </c>
      <c r="F670" s="79">
        <v>5854</v>
      </c>
      <c r="G670" s="65">
        <v>0</v>
      </c>
      <c r="H670" s="60">
        <f t="shared" si="23"/>
        <v>5854</v>
      </c>
      <c r="J670" s="115"/>
      <c r="L670" s="708"/>
      <c r="M670" s="115"/>
      <c r="N670" s="116"/>
    </row>
    <row r="671" spans="3:17">
      <c r="C671" s="91" t="s">
        <v>1676</v>
      </c>
      <c r="D671" s="56" t="s">
        <v>1677</v>
      </c>
      <c r="E671" s="57" t="s">
        <v>568</v>
      </c>
      <c r="F671" s="79">
        <v>10500</v>
      </c>
      <c r="G671" s="65">
        <v>0</v>
      </c>
      <c r="H671" s="60">
        <f t="shared" si="23"/>
        <v>10500</v>
      </c>
      <c r="J671" s="115"/>
      <c r="L671" s="708"/>
      <c r="M671" s="115"/>
      <c r="N671" s="116"/>
    </row>
    <row r="672" spans="3:17">
      <c r="C672" s="91" t="s">
        <v>1678</v>
      </c>
      <c r="D672" s="56" t="s">
        <v>1679</v>
      </c>
      <c r="E672" s="57" t="s">
        <v>568</v>
      </c>
      <c r="F672" s="79">
        <f>97454/6</f>
        <v>16242.333333333334</v>
      </c>
      <c r="G672" s="65">
        <v>0</v>
      </c>
      <c r="H672" s="60">
        <f t="shared" si="23"/>
        <v>16242</v>
      </c>
      <c r="J672" s="115"/>
      <c r="L672" s="708"/>
      <c r="M672" s="115"/>
      <c r="N672" s="116"/>
    </row>
    <row r="673" spans="3:17">
      <c r="C673" s="91" t="s">
        <v>1680</v>
      </c>
      <c r="D673" s="56" t="s">
        <v>1681</v>
      </c>
      <c r="E673" s="57" t="s">
        <v>66</v>
      </c>
      <c r="F673" s="79">
        <v>33684</v>
      </c>
      <c r="G673" s="65">
        <v>0</v>
      </c>
      <c r="H673" s="60">
        <f t="shared" si="23"/>
        <v>33684</v>
      </c>
      <c r="J673" s="244"/>
      <c r="L673" s="708"/>
      <c r="M673" s="244"/>
      <c r="N673" s="245"/>
    </row>
    <row r="674" spans="3:17">
      <c r="C674" s="91" t="s">
        <v>1682</v>
      </c>
      <c r="D674" s="56" t="s">
        <v>1683</v>
      </c>
      <c r="E674" s="57"/>
      <c r="F674" s="79">
        <v>38996</v>
      </c>
      <c r="G674" s="65">
        <v>0</v>
      </c>
      <c r="H674" s="60">
        <f t="shared" si="23"/>
        <v>38996</v>
      </c>
      <c r="J674" s="115"/>
      <c r="L674" s="708"/>
      <c r="M674" s="115"/>
      <c r="N674" s="116"/>
    </row>
    <row r="675" spans="3:17">
      <c r="C675" s="89" t="s">
        <v>1684</v>
      </c>
      <c r="D675" s="62" t="s">
        <v>1685</v>
      </c>
      <c r="E675" s="90" t="s">
        <v>66</v>
      </c>
      <c r="F675" s="64">
        <v>39274</v>
      </c>
      <c r="G675" s="65">
        <v>0</v>
      </c>
      <c r="H675" s="66">
        <f t="shared" si="22"/>
        <v>39274</v>
      </c>
      <c r="J675" s="115"/>
      <c r="L675" s="708"/>
      <c r="M675" s="115"/>
      <c r="N675" s="116"/>
    </row>
    <row r="676" spans="3:17">
      <c r="C676" s="91" t="s">
        <v>1686</v>
      </c>
      <c r="D676" s="56" t="s">
        <v>1687</v>
      </c>
      <c r="E676" s="92" t="s">
        <v>66</v>
      </c>
      <c r="F676" s="58">
        <v>108900</v>
      </c>
      <c r="G676" s="65">
        <v>0</v>
      </c>
      <c r="H676" s="60">
        <f t="shared" si="22"/>
        <v>108900</v>
      </c>
      <c r="J676" s="115"/>
      <c r="L676" s="708"/>
      <c r="M676" s="115"/>
      <c r="N676" s="116"/>
    </row>
    <row r="677" spans="3:17">
      <c r="C677" s="89" t="s">
        <v>1688</v>
      </c>
      <c r="D677" s="75" t="s">
        <v>1689</v>
      </c>
      <c r="E677" s="90" t="s">
        <v>66</v>
      </c>
      <c r="F677" s="64">
        <v>78880</v>
      </c>
      <c r="G677" s="65">
        <v>0</v>
      </c>
      <c r="H677" s="66">
        <f t="shared" si="22"/>
        <v>78880</v>
      </c>
      <c r="J677" s="1072"/>
      <c r="L677" s="708"/>
      <c r="M677" s="115"/>
      <c r="O677" s="116"/>
      <c r="Q677" s="1077"/>
    </row>
    <row r="678" spans="3:17">
      <c r="C678" s="91" t="s">
        <v>1690</v>
      </c>
      <c r="D678" s="56" t="s">
        <v>1691</v>
      </c>
      <c r="E678" s="92" t="s">
        <v>66</v>
      </c>
      <c r="F678" s="1105">
        <v>551</v>
      </c>
      <c r="G678" s="65">
        <v>0</v>
      </c>
      <c r="H678" s="60">
        <f t="shared" si="22"/>
        <v>551</v>
      </c>
      <c r="J678" s="115">
        <f>551*0.85</f>
        <v>468.34999999999997</v>
      </c>
      <c r="L678" s="708"/>
      <c r="M678" s="115"/>
      <c r="N678" s="116"/>
    </row>
    <row r="679" spans="3:17">
      <c r="C679" s="89" t="s">
        <v>1692</v>
      </c>
      <c r="D679" s="62" t="s">
        <v>1693</v>
      </c>
      <c r="E679" s="90" t="s">
        <v>66</v>
      </c>
      <c r="F679" s="64">
        <v>672</v>
      </c>
      <c r="G679" s="65">
        <v>0</v>
      </c>
      <c r="H679" s="66">
        <f t="shared" ref="H679:H687" si="24">ROUND((+F679*(1+G679)),0)*(1+$J$1)</f>
        <v>672</v>
      </c>
      <c r="J679" s="115"/>
      <c r="L679" s="708"/>
      <c r="M679" s="115"/>
      <c r="N679" s="116"/>
    </row>
    <row r="680" spans="3:17">
      <c r="C680" s="91" t="s">
        <v>1694</v>
      </c>
      <c r="D680" s="56" t="s">
        <v>1695</v>
      </c>
      <c r="E680" s="92" t="s">
        <v>66</v>
      </c>
      <c r="F680" s="58">
        <v>1300</v>
      </c>
      <c r="G680" s="65">
        <v>0</v>
      </c>
      <c r="H680" s="60">
        <f t="shared" si="24"/>
        <v>1300</v>
      </c>
      <c r="I680" s="243"/>
      <c r="J680" s="115"/>
      <c r="L680" s="708"/>
      <c r="M680" s="115"/>
      <c r="N680" s="116"/>
    </row>
    <row r="681" spans="3:17">
      <c r="C681" s="91" t="s">
        <v>1696</v>
      </c>
      <c r="D681" s="56" t="s">
        <v>1697</v>
      </c>
      <c r="E681" s="92" t="s">
        <v>66</v>
      </c>
      <c r="F681" s="58">
        <v>2370</v>
      </c>
      <c r="G681" s="65">
        <v>0</v>
      </c>
      <c r="H681" s="60">
        <f>ROUND((+F681*(1+G681)),0)*(1+$J$1)</f>
        <v>2370</v>
      </c>
      <c r="J681" s="115"/>
      <c r="L681" s="708"/>
      <c r="M681" s="115"/>
      <c r="N681" s="116"/>
    </row>
    <row r="682" spans="3:17">
      <c r="C682" s="89" t="s">
        <v>1698</v>
      </c>
      <c r="D682" s="62" t="s">
        <v>1699</v>
      </c>
      <c r="E682" s="90" t="s">
        <v>66</v>
      </c>
      <c r="F682" s="64">
        <v>3230</v>
      </c>
      <c r="G682" s="65">
        <v>0</v>
      </c>
      <c r="H682" s="66">
        <f t="shared" si="24"/>
        <v>3230</v>
      </c>
      <c r="J682" s="115"/>
    </row>
    <row r="683" spans="3:17">
      <c r="C683" s="91" t="s">
        <v>1700</v>
      </c>
      <c r="D683" s="56" t="s">
        <v>1701</v>
      </c>
      <c r="E683" s="92" t="s">
        <v>66</v>
      </c>
      <c r="F683" s="58">
        <v>5200</v>
      </c>
      <c r="G683" s="65">
        <v>0</v>
      </c>
      <c r="H683" s="60">
        <f t="shared" si="24"/>
        <v>5200</v>
      </c>
      <c r="J683" s="115"/>
      <c r="L683" s="708"/>
      <c r="M683" s="115"/>
      <c r="N683" s="116"/>
    </row>
    <row r="684" spans="3:17">
      <c r="C684" s="91" t="s">
        <v>1702</v>
      </c>
      <c r="D684" s="56" t="s">
        <v>1703</v>
      </c>
      <c r="E684" s="92" t="s">
        <v>66</v>
      </c>
      <c r="F684" s="58">
        <v>26000</v>
      </c>
      <c r="G684" s="65">
        <v>0</v>
      </c>
      <c r="H684" s="60">
        <f>ROUND((+F684*(1+G684)),0)*(1+$J$1)</f>
        <v>26000</v>
      </c>
      <c r="J684" s="115"/>
      <c r="L684" s="708"/>
      <c r="M684" s="115"/>
      <c r="N684" s="116"/>
    </row>
    <row r="685" spans="3:17">
      <c r="C685" s="91" t="s">
        <v>1704</v>
      </c>
      <c r="D685" s="56" t="s">
        <v>1705</v>
      </c>
      <c r="E685" s="92" t="s">
        <v>66</v>
      </c>
      <c r="F685" s="58">
        <v>56480</v>
      </c>
      <c r="G685" s="65">
        <v>0</v>
      </c>
      <c r="H685" s="60">
        <f>ROUND((+F685*(1+G685)),0)*(1+$J$1)</f>
        <v>56480</v>
      </c>
      <c r="J685" s="115"/>
      <c r="L685" s="708"/>
      <c r="M685" s="115"/>
      <c r="N685" s="116"/>
    </row>
    <row r="686" spans="3:17">
      <c r="C686" s="170" t="s">
        <v>1706</v>
      </c>
      <c r="D686" s="56" t="s">
        <v>1707</v>
      </c>
      <c r="E686" s="92" t="s">
        <v>66</v>
      </c>
      <c r="F686" s="58">
        <v>4872</v>
      </c>
      <c r="G686" s="65">
        <v>0</v>
      </c>
      <c r="H686" s="60">
        <f t="shared" si="24"/>
        <v>4872</v>
      </c>
      <c r="J686" s="115"/>
      <c r="L686" s="708"/>
      <c r="M686" s="115"/>
      <c r="N686" s="116"/>
    </row>
    <row r="687" spans="3:17">
      <c r="C687" s="89" t="s">
        <v>1708</v>
      </c>
      <c r="D687" s="62" t="s">
        <v>1709</v>
      </c>
      <c r="E687" s="69" t="s">
        <v>1710</v>
      </c>
      <c r="F687" s="64">
        <v>75000</v>
      </c>
      <c r="G687" s="65">
        <v>0</v>
      </c>
      <c r="H687" s="66">
        <f t="shared" si="24"/>
        <v>75000</v>
      </c>
      <c r="J687" s="115"/>
      <c r="L687" s="708"/>
      <c r="M687" s="115"/>
      <c r="N687" s="116"/>
    </row>
    <row r="688" spans="3:17" ht="25.5">
      <c r="C688" s="71" t="s">
        <v>1711</v>
      </c>
      <c r="D688" s="72" t="s">
        <v>1712</v>
      </c>
      <c r="E688" s="73"/>
      <c r="F688" s="74"/>
      <c r="G688" s="65">
        <v>0</v>
      </c>
      <c r="H688" s="74"/>
      <c r="J688" s="115"/>
      <c r="L688" s="708"/>
      <c r="M688" s="115"/>
      <c r="N688" s="116"/>
    </row>
    <row r="689" spans="3:17">
      <c r="C689" s="89" t="s">
        <v>1713</v>
      </c>
      <c r="D689" s="62" t="s">
        <v>1714</v>
      </c>
      <c r="E689" s="90" t="s">
        <v>66</v>
      </c>
      <c r="F689" s="64">
        <v>2900</v>
      </c>
      <c r="G689" s="65">
        <v>0</v>
      </c>
      <c r="H689" s="66">
        <f t="shared" ref="H689:H753" si="25">ROUND((+F689*(1+G689)),0)*(1+$J$1)</f>
        <v>2900</v>
      </c>
      <c r="J689" s="115"/>
      <c r="L689" s="708"/>
      <c r="M689" s="115"/>
      <c r="N689" s="116"/>
    </row>
    <row r="690" spans="3:17">
      <c r="C690" s="91" t="s">
        <v>1715</v>
      </c>
      <c r="D690" s="56" t="s">
        <v>1716</v>
      </c>
      <c r="E690" s="92" t="s">
        <v>66</v>
      </c>
      <c r="F690" s="58">
        <v>3500</v>
      </c>
      <c r="G690" s="65">
        <v>0</v>
      </c>
      <c r="H690" s="60">
        <f t="shared" si="25"/>
        <v>3500</v>
      </c>
      <c r="J690" s="115"/>
      <c r="L690" s="708"/>
      <c r="M690" s="115"/>
      <c r="N690" s="116"/>
    </row>
    <row r="691" spans="3:17">
      <c r="C691" s="89" t="s">
        <v>1717</v>
      </c>
      <c r="D691" s="62" t="s">
        <v>1718</v>
      </c>
      <c r="E691" s="90" t="s">
        <v>66</v>
      </c>
      <c r="F691" s="64">
        <v>7158</v>
      </c>
      <c r="G691" s="65">
        <v>0</v>
      </c>
      <c r="H691" s="66">
        <f t="shared" si="25"/>
        <v>7158</v>
      </c>
      <c r="J691" s="115"/>
      <c r="L691" s="708"/>
      <c r="M691" s="115"/>
      <c r="N691" s="116"/>
    </row>
    <row r="692" spans="3:17">
      <c r="C692" s="91" t="s">
        <v>1719</v>
      </c>
      <c r="D692" s="56" t="s">
        <v>1720</v>
      </c>
      <c r="E692" s="92" t="s">
        <v>66</v>
      </c>
      <c r="F692" s="58">
        <v>15397</v>
      </c>
      <c r="G692" s="65">
        <v>0</v>
      </c>
      <c r="H692" s="60">
        <f t="shared" si="25"/>
        <v>15397</v>
      </c>
      <c r="J692" s="115"/>
      <c r="L692" s="708"/>
      <c r="M692" s="115"/>
      <c r="N692" s="116"/>
    </row>
    <row r="693" spans="3:17">
      <c r="C693" s="89" t="s">
        <v>1721</v>
      </c>
      <c r="D693" s="62" t="s">
        <v>1722</v>
      </c>
      <c r="E693" s="90" t="s">
        <v>66</v>
      </c>
      <c r="F693" s="64">
        <v>22683</v>
      </c>
      <c r="G693" s="65">
        <v>0</v>
      </c>
      <c r="H693" s="66">
        <f t="shared" si="25"/>
        <v>22683</v>
      </c>
      <c r="J693" s="115"/>
      <c r="L693" s="708"/>
      <c r="M693" s="115"/>
      <c r="N693" s="116"/>
    </row>
    <row r="694" spans="3:17">
      <c r="C694" s="91" t="s">
        <v>1723</v>
      </c>
      <c r="D694" s="56" t="s">
        <v>1724</v>
      </c>
      <c r="E694" s="92" t="s">
        <v>66</v>
      </c>
      <c r="F694" s="58">
        <v>59583</v>
      </c>
      <c r="G694" s="65">
        <v>0</v>
      </c>
      <c r="H694" s="60">
        <f t="shared" si="25"/>
        <v>59583</v>
      </c>
      <c r="J694" s="1072"/>
      <c r="L694" s="708"/>
      <c r="M694" s="115"/>
      <c r="O694" s="116"/>
      <c r="Q694" s="1077"/>
    </row>
    <row r="695" spans="3:17">
      <c r="C695" s="89" t="s">
        <v>1725</v>
      </c>
      <c r="D695" s="62" t="s">
        <v>1726</v>
      </c>
      <c r="E695" s="92" t="s">
        <v>66</v>
      </c>
      <c r="F695" s="1105">
        <v>3469</v>
      </c>
      <c r="G695" s="65">
        <v>0</v>
      </c>
      <c r="H695" s="60">
        <f t="shared" si="25"/>
        <v>3469</v>
      </c>
      <c r="J695" s="1072"/>
      <c r="L695" s="708"/>
      <c r="M695" s="115"/>
      <c r="O695" s="116"/>
      <c r="Q695" s="1077"/>
    </row>
    <row r="696" spans="3:17">
      <c r="C696" s="89" t="s">
        <v>1727</v>
      </c>
      <c r="D696" s="62" t="s">
        <v>1728</v>
      </c>
      <c r="E696" s="90" t="s">
        <v>66</v>
      </c>
      <c r="F696" s="1096">
        <v>13267</v>
      </c>
      <c r="G696" s="65">
        <v>0</v>
      </c>
      <c r="H696" s="60">
        <f t="shared" si="25"/>
        <v>13267</v>
      </c>
      <c r="J696" s="1072"/>
      <c r="L696" s="708"/>
      <c r="M696" s="115"/>
      <c r="N696" s="116"/>
    </row>
    <row r="697" spans="3:17">
      <c r="C697" s="89" t="s">
        <v>1729</v>
      </c>
      <c r="D697" s="62" t="s">
        <v>1730</v>
      </c>
      <c r="E697" s="90" t="s">
        <v>66</v>
      </c>
      <c r="F697" s="1096">
        <v>7531</v>
      </c>
      <c r="G697" s="65">
        <v>0</v>
      </c>
      <c r="H697" s="66">
        <f>ROUND((+F697*(1+G697)),0)*(1+$J$1)</f>
        <v>7531</v>
      </c>
      <c r="J697" s="115"/>
      <c r="L697" s="708"/>
      <c r="M697" s="115"/>
      <c r="N697" s="116"/>
    </row>
    <row r="698" spans="3:17">
      <c r="C698" s="89" t="s">
        <v>1731</v>
      </c>
      <c r="D698" s="155" t="s">
        <v>1732</v>
      </c>
      <c r="E698" s="90" t="s">
        <v>66</v>
      </c>
      <c r="F698" s="64">
        <v>38571</v>
      </c>
      <c r="G698" s="65">
        <v>0</v>
      </c>
      <c r="H698" s="66">
        <f>ROUND((+F698*(1+G698)),0)*(1+$J$1)</f>
        <v>38571</v>
      </c>
      <c r="J698" s="115"/>
      <c r="L698" s="708"/>
      <c r="M698" s="115"/>
      <c r="N698" s="116"/>
    </row>
    <row r="699" spans="3:17">
      <c r="C699" s="91" t="s">
        <v>1733</v>
      </c>
      <c r="D699" s="56" t="s">
        <v>1734</v>
      </c>
      <c r="E699" s="92" t="s">
        <v>66</v>
      </c>
      <c r="F699" s="58">
        <v>4000</v>
      </c>
      <c r="G699" s="65">
        <v>0</v>
      </c>
      <c r="H699" s="60">
        <f t="shared" si="25"/>
        <v>4000</v>
      </c>
      <c r="J699" s="115"/>
      <c r="L699" s="708"/>
      <c r="M699" s="115"/>
      <c r="N699" s="116"/>
    </row>
    <row r="700" spans="3:17">
      <c r="C700" s="89" t="s">
        <v>1735</v>
      </c>
      <c r="D700" s="62" t="s">
        <v>1736</v>
      </c>
      <c r="E700" s="90" t="s">
        <v>66</v>
      </c>
      <c r="F700" s="64">
        <v>9200</v>
      </c>
      <c r="G700" s="65">
        <v>0</v>
      </c>
      <c r="H700" s="66">
        <f t="shared" si="25"/>
        <v>9200</v>
      </c>
      <c r="J700" s="115"/>
      <c r="L700" s="708"/>
      <c r="M700" s="115"/>
      <c r="N700" s="116"/>
    </row>
    <row r="701" spans="3:17">
      <c r="C701" s="91" t="s">
        <v>1737</v>
      </c>
      <c r="D701" s="56" t="s">
        <v>1738</v>
      </c>
      <c r="E701" s="92" t="s">
        <v>66</v>
      </c>
      <c r="F701" s="58">
        <v>14915</v>
      </c>
      <c r="G701" s="65">
        <v>0</v>
      </c>
      <c r="H701" s="60">
        <f t="shared" si="25"/>
        <v>14915</v>
      </c>
      <c r="J701" s="115"/>
      <c r="L701" s="708"/>
      <c r="M701" s="115"/>
      <c r="N701" s="116"/>
    </row>
    <row r="702" spans="3:17">
      <c r="C702" s="89" t="s">
        <v>1739</v>
      </c>
      <c r="D702" s="62" t="s">
        <v>1740</v>
      </c>
      <c r="E702" s="90" t="s">
        <v>66</v>
      </c>
      <c r="F702" s="64">
        <v>144661</v>
      </c>
      <c r="G702" s="65">
        <v>0</v>
      </c>
      <c r="H702" s="66">
        <f t="shared" si="25"/>
        <v>144661</v>
      </c>
      <c r="J702" s="115"/>
      <c r="L702" s="708"/>
      <c r="M702" s="115"/>
      <c r="N702" s="116"/>
    </row>
    <row r="703" spans="3:17">
      <c r="C703" s="91" t="s">
        <v>1741</v>
      </c>
      <c r="D703" s="56" t="s">
        <v>1742</v>
      </c>
      <c r="E703" s="92" t="s">
        <v>66</v>
      </c>
      <c r="F703" s="58">
        <v>3379</v>
      </c>
      <c r="G703" s="65">
        <v>0</v>
      </c>
      <c r="H703" s="60">
        <f t="shared" si="25"/>
        <v>3379</v>
      </c>
      <c r="J703" s="1072"/>
      <c r="L703" s="708"/>
      <c r="M703" s="115"/>
      <c r="O703" s="116"/>
      <c r="Q703" s="1077"/>
    </row>
    <row r="704" spans="3:17">
      <c r="C704" s="89" t="s">
        <v>1743</v>
      </c>
      <c r="D704" s="62" t="s">
        <v>1744</v>
      </c>
      <c r="E704" s="90" t="s">
        <v>66</v>
      </c>
      <c r="F704" s="1076">
        <v>4500</v>
      </c>
      <c r="G704" s="65">
        <v>0</v>
      </c>
      <c r="H704" s="66">
        <f t="shared" si="25"/>
        <v>4500</v>
      </c>
      <c r="J704" s="1072"/>
      <c r="L704" s="708"/>
      <c r="M704" s="115"/>
      <c r="N704" s="116"/>
      <c r="Q704" s="1077"/>
    </row>
    <row r="705" spans="3:17">
      <c r="C705" s="91" t="s">
        <v>1745</v>
      </c>
      <c r="D705" s="56" t="s">
        <v>1746</v>
      </c>
      <c r="E705" s="92" t="s">
        <v>66</v>
      </c>
      <c r="F705" s="1105">
        <v>11408</v>
      </c>
      <c r="G705" s="65">
        <v>0</v>
      </c>
      <c r="H705" s="60">
        <f t="shared" si="25"/>
        <v>11408</v>
      </c>
      <c r="J705" s="1072"/>
      <c r="L705" s="708"/>
      <c r="M705" s="115"/>
      <c r="O705" s="116"/>
      <c r="Q705" s="1077"/>
    </row>
    <row r="706" spans="3:17">
      <c r="C706" s="89" t="s">
        <v>1747</v>
      </c>
      <c r="D706" s="62" t="s">
        <v>1748</v>
      </c>
      <c r="E706" s="90" t="s">
        <v>66</v>
      </c>
      <c r="F706" s="1096">
        <v>20092</v>
      </c>
      <c r="G706" s="65">
        <v>0</v>
      </c>
      <c r="H706" s="66">
        <f t="shared" si="25"/>
        <v>20092</v>
      </c>
      <c r="J706" s="115"/>
      <c r="L706" s="708"/>
      <c r="M706" s="115"/>
      <c r="N706" s="116"/>
      <c r="Q706" s="1077"/>
    </row>
    <row r="707" spans="3:17">
      <c r="C707" s="91" t="s">
        <v>1749</v>
      </c>
      <c r="D707" s="56" t="s">
        <v>1750</v>
      </c>
      <c r="E707" s="92" t="s">
        <v>66</v>
      </c>
      <c r="F707" s="58">
        <v>56424</v>
      </c>
      <c r="G707" s="65">
        <v>0</v>
      </c>
      <c r="H707" s="60">
        <f t="shared" si="25"/>
        <v>56424</v>
      </c>
      <c r="J707" s="115"/>
      <c r="L707" s="708"/>
      <c r="M707" s="115"/>
      <c r="N707" s="116"/>
    </row>
    <row r="708" spans="3:17">
      <c r="C708" s="89" t="s">
        <v>1751</v>
      </c>
      <c r="D708" s="62" t="s">
        <v>1752</v>
      </c>
      <c r="E708" s="90" t="s">
        <v>66</v>
      </c>
      <c r="F708" s="64">
        <v>3379</v>
      </c>
      <c r="G708" s="65">
        <v>0</v>
      </c>
      <c r="H708" s="66">
        <f t="shared" si="25"/>
        <v>3379</v>
      </c>
      <c r="J708" s="115"/>
      <c r="L708" s="708"/>
      <c r="M708" s="115"/>
      <c r="N708" s="116"/>
    </row>
    <row r="709" spans="3:17">
      <c r="C709" s="91" t="s">
        <v>1753</v>
      </c>
      <c r="D709" s="56" t="s">
        <v>1754</v>
      </c>
      <c r="E709" s="92" t="s">
        <v>66</v>
      </c>
      <c r="F709" s="58">
        <v>4100</v>
      </c>
      <c r="G709" s="65">
        <v>0</v>
      </c>
      <c r="H709" s="60">
        <f t="shared" si="25"/>
        <v>4100</v>
      </c>
      <c r="J709" s="115"/>
      <c r="L709" s="708"/>
      <c r="M709" s="115"/>
      <c r="N709" s="116"/>
    </row>
    <row r="710" spans="3:17">
      <c r="C710" s="89" t="s">
        <v>1755</v>
      </c>
      <c r="D710" s="62" t="s">
        <v>1756</v>
      </c>
      <c r="E710" s="90" t="s">
        <v>66</v>
      </c>
      <c r="F710" s="64">
        <v>8810</v>
      </c>
      <c r="G710" s="65">
        <v>0</v>
      </c>
      <c r="H710" s="66">
        <f t="shared" si="25"/>
        <v>8810</v>
      </c>
      <c r="J710" s="115"/>
      <c r="L710" s="708"/>
      <c r="M710" s="115"/>
      <c r="N710" s="116"/>
    </row>
    <row r="711" spans="3:17">
      <c r="C711" s="91" t="s">
        <v>1757</v>
      </c>
      <c r="D711" s="56" t="s">
        <v>1758</v>
      </c>
      <c r="E711" s="92" t="s">
        <v>66</v>
      </c>
      <c r="F711" s="58">
        <v>17375</v>
      </c>
      <c r="G711" s="65">
        <v>0</v>
      </c>
      <c r="H711" s="60">
        <f t="shared" si="25"/>
        <v>17375</v>
      </c>
      <c r="J711" s="115"/>
      <c r="L711" s="708"/>
      <c r="M711" s="115"/>
      <c r="N711" s="116"/>
    </row>
    <row r="712" spans="3:17">
      <c r="C712" s="89" t="s">
        <v>1759</v>
      </c>
      <c r="D712" s="62" t="s">
        <v>1760</v>
      </c>
      <c r="E712" s="90" t="s">
        <v>66</v>
      </c>
      <c r="F712" s="64">
        <v>56424</v>
      </c>
      <c r="G712" s="65">
        <v>0</v>
      </c>
      <c r="H712" s="66">
        <f t="shared" si="25"/>
        <v>56424</v>
      </c>
      <c r="J712" s="115"/>
      <c r="L712" s="708"/>
      <c r="M712" s="115"/>
      <c r="N712" s="116"/>
    </row>
    <row r="713" spans="3:17">
      <c r="C713" s="91" t="s">
        <v>1761</v>
      </c>
      <c r="D713" s="56" t="s">
        <v>1762</v>
      </c>
      <c r="E713" s="92" t="s">
        <v>66</v>
      </c>
      <c r="F713" s="58">
        <v>3400</v>
      </c>
      <c r="G713" s="65">
        <v>0</v>
      </c>
      <c r="H713" s="60">
        <f t="shared" si="25"/>
        <v>3400</v>
      </c>
      <c r="J713" s="1072"/>
      <c r="L713" s="708"/>
      <c r="M713" s="115"/>
      <c r="O713" s="116"/>
      <c r="Q713" s="1077"/>
    </row>
    <row r="714" spans="3:17">
      <c r="C714" s="89" t="s">
        <v>1763</v>
      </c>
      <c r="D714" s="62" t="s">
        <v>1764</v>
      </c>
      <c r="E714" s="90" t="s">
        <v>66</v>
      </c>
      <c r="F714" s="1096">
        <v>4434</v>
      </c>
      <c r="G714" s="65">
        <v>0</v>
      </c>
      <c r="H714" s="66">
        <f t="shared" si="25"/>
        <v>4434</v>
      </c>
      <c r="J714" s="1107">
        <f>4434*0.85</f>
        <v>3768.9</v>
      </c>
      <c r="L714" s="708"/>
      <c r="M714" s="115"/>
      <c r="N714" s="116"/>
    </row>
    <row r="715" spans="3:17">
      <c r="C715" s="91" t="s">
        <v>1765</v>
      </c>
      <c r="D715" s="56" t="s">
        <v>1766</v>
      </c>
      <c r="E715" s="92" t="s">
        <v>66</v>
      </c>
      <c r="F715" s="1105">
        <v>10270</v>
      </c>
      <c r="G715" s="65">
        <v>0</v>
      </c>
      <c r="H715" s="60">
        <f t="shared" si="25"/>
        <v>10270</v>
      </c>
      <c r="J715" s="1072"/>
      <c r="L715" s="708"/>
      <c r="M715" s="115"/>
      <c r="O715" s="116"/>
      <c r="Q715" s="1077"/>
    </row>
    <row r="716" spans="3:17">
      <c r="C716" s="89" t="s">
        <v>1767</v>
      </c>
      <c r="D716" s="62" t="s">
        <v>1768</v>
      </c>
      <c r="E716" s="90" t="s">
        <v>66</v>
      </c>
      <c r="F716" s="1096">
        <v>17859</v>
      </c>
      <c r="G716" s="65">
        <v>0</v>
      </c>
      <c r="H716" s="66">
        <f t="shared" si="25"/>
        <v>17859</v>
      </c>
      <c r="J716" s="115"/>
      <c r="L716" s="708"/>
      <c r="M716" s="115"/>
      <c r="N716" s="116"/>
    </row>
    <row r="717" spans="3:17">
      <c r="C717" s="91" t="s">
        <v>1769</v>
      </c>
      <c r="D717" s="56" t="s">
        <v>1770</v>
      </c>
      <c r="E717" s="92" t="s">
        <v>66</v>
      </c>
      <c r="F717" s="58">
        <v>116739</v>
      </c>
      <c r="G717" s="65">
        <v>0</v>
      </c>
      <c r="H717" s="60">
        <f t="shared" si="25"/>
        <v>116739</v>
      </c>
      <c r="J717" s="115"/>
      <c r="L717" s="708"/>
      <c r="M717" s="115"/>
      <c r="N717" s="116"/>
    </row>
    <row r="718" spans="3:17">
      <c r="C718" s="89" t="s">
        <v>1771</v>
      </c>
      <c r="D718" s="62" t="s">
        <v>1772</v>
      </c>
      <c r="E718" s="90" t="s">
        <v>66</v>
      </c>
      <c r="F718" s="64">
        <v>3569</v>
      </c>
      <c r="G718" s="65">
        <v>0</v>
      </c>
      <c r="H718" s="66">
        <f t="shared" si="25"/>
        <v>3569</v>
      </c>
      <c r="J718" s="115"/>
      <c r="L718" s="708"/>
      <c r="M718" s="115"/>
      <c r="N718" s="116"/>
    </row>
    <row r="719" spans="3:17">
      <c r="C719" s="91" t="s">
        <v>1773</v>
      </c>
      <c r="D719" s="56" t="s">
        <v>1774</v>
      </c>
      <c r="E719" s="92" t="s">
        <v>66</v>
      </c>
      <c r="F719" s="58">
        <v>4224</v>
      </c>
      <c r="G719" s="65">
        <v>0</v>
      </c>
      <c r="H719" s="60">
        <f t="shared" si="25"/>
        <v>4224</v>
      </c>
      <c r="J719" s="115"/>
      <c r="L719" s="708"/>
      <c r="M719" s="115"/>
      <c r="N719" s="116"/>
    </row>
    <row r="720" spans="3:17">
      <c r="C720" s="89" t="s">
        <v>1775</v>
      </c>
      <c r="D720" s="62" t="s">
        <v>1776</v>
      </c>
      <c r="E720" s="90" t="s">
        <v>66</v>
      </c>
      <c r="F720" s="1096">
        <v>11890</v>
      </c>
      <c r="G720" s="65">
        <v>0</v>
      </c>
      <c r="H720" s="66">
        <f t="shared" si="25"/>
        <v>11890</v>
      </c>
      <c r="J720" s="115"/>
      <c r="L720" s="708"/>
      <c r="M720" s="115"/>
      <c r="N720" s="116"/>
    </row>
    <row r="721" spans="3:17">
      <c r="C721" s="91" t="s">
        <v>1777</v>
      </c>
      <c r="D721" s="56" t="s">
        <v>1778</v>
      </c>
      <c r="E721" s="92" t="s">
        <v>66</v>
      </c>
      <c r="F721" s="58">
        <v>16848</v>
      </c>
      <c r="G721" s="65">
        <v>0</v>
      </c>
      <c r="H721" s="60">
        <f t="shared" si="25"/>
        <v>16848</v>
      </c>
      <c r="J721" s="115"/>
      <c r="L721" s="708"/>
      <c r="M721" s="115"/>
      <c r="N721" s="116"/>
    </row>
    <row r="722" spans="3:17">
      <c r="C722" s="89" t="s">
        <v>1779</v>
      </c>
      <c r="D722" s="62" t="s">
        <v>1780</v>
      </c>
      <c r="E722" s="90" t="s">
        <v>66</v>
      </c>
      <c r="F722" s="64">
        <v>116739</v>
      </c>
      <c r="G722" s="65">
        <v>0</v>
      </c>
      <c r="H722" s="66">
        <f t="shared" si="25"/>
        <v>116739</v>
      </c>
      <c r="J722" s="115"/>
      <c r="L722" s="708"/>
      <c r="M722" s="115"/>
      <c r="N722" s="116"/>
    </row>
    <row r="723" spans="3:17">
      <c r="C723" s="91" t="s">
        <v>1781</v>
      </c>
      <c r="D723" s="56" t="s">
        <v>1782</v>
      </c>
      <c r="E723" s="92" t="s">
        <v>66</v>
      </c>
      <c r="F723" s="58">
        <v>155798</v>
      </c>
      <c r="G723" s="65">
        <v>0</v>
      </c>
      <c r="H723" s="60">
        <f t="shared" si="25"/>
        <v>155798</v>
      </c>
      <c r="J723" s="115"/>
      <c r="L723" s="708"/>
      <c r="M723" s="115"/>
      <c r="N723" s="116"/>
    </row>
    <row r="724" spans="3:17">
      <c r="C724" s="89" t="s">
        <v>1783</v>
      </c>
      <c r="D724" s="62" t="s">
        <v>1784</v>
      </c>
      <c r="E724" s="90" t="s">
        <v>66</v>
      </c>
      <c r="F724" s="64">
        <v>180084</v>
      </c>
      <c r="G724" s="65">
        <v>0</v>
      </c>
      <c r="H724" s="66">
        <f t="shared" si="25"/>
        <v>180084</v>
      </c>
      <c r="J724" s="115"/>
      <c r="L724" s="708"/>
      <c r="M724" s="115"/>
      <c r="N724" s="116"/>
    </row>
    <row r="725" spans="3:17">
      <c r="C725" s="91" t="s">
        <v>1785</v>
      </c>
      <c r="D725" s="56" t="s">
        <v>1786</v>
      </c>
      <c r="E725" s="92" t="s">
        <v>66</v>
      </c>
      <c r="F725" s="58">
        <v>180084</v>
      </c>
      <c r="G725" s="65">
        <v>0</v>
      </c>
      <c r="H725" s="60">
        <f t="shared" si="25"/>
        <v>180084</v>
      </c>
      <c r="J725" s="115"/>
      <c r="L725" s="708"/>
      <c r="M725" s="115"/>
      <c r="N725" s="116"/>
    </row>
    <row r="726" spans="3:17">
      <c r="C726" s="89" t="s">
        <v>1787</v>
      </c>
      <c r="D726" s="62" t="s">
        <v>1788</v>
      </c>
      <c r="E726" s="90" t="s">
        <v>66</v>
      </c>
      <c r="F726" s="64">
        <v>203579</v>
      </c>
      <c r="G726" s="65">
        <v>0</v>
      </c>
      <c r="H726" s="66">
        <f t="shared" si="25"/>
        <v>203579</v>
      </c>
      <c r="J726" s="115"/>
      <c r="L726" s="708"/>
      <c r="M726" s="115"/>
      <c r="N726" s="116"/>
    </row>
    <row r="727" spans="3:17">
      <c r="C727" s="91" t="s">
        <v>1789</v>
      </c>
      <c r="D727" s="56" t="s">
        <v>1790</v>
      </c>
      <c r="E727" s="92" t="s">
        <v>66</v>
      </c>
      <c r="F727" s="58">
        <v>203579</v>
      </c>
      <c r="G727" s="65">
        <v>0</v>
      </c>
      <c r="H727" s="60">
        <f t="shared" si="25"/>
        <v>203579</v>
      </c>
      <c r="J727" s="115"/>
      <c r="L727" s="708"/>
      <c r="M727" s="115"/>
      <c r="N727" s="116"/>
    </row>
    <row r="728" spans="3:17">
      <c r="C728" s="89" t="s">
        <v>1791</v>
      </c>
      <c r="D728" s="62" t="s">
        <v>1792</v>
      </c>
      <c r="E728" s="90" t="s">
        <v>66</v>
      </c>
      <c r="F728" s="64">
        <v>306108</v>
      </c>
      <c r="G728" s="65">
        <v>0</v>
      </c>
      <c r="H728" s="66">
        <f t="shared" si="25"/>
        <v>306108</v>
      </c>
      <c r="J728" s="115"/>
      <c r="L728" s="708"/>
      <c r="M728" s="115"/>
      <c r="N728" s="116"/>
    </row>
    <row r="729" spans="3:17">
      <c r="C729" s="89" t="s">
        <v>1793</v>
      </c>
      <c r="D729" s="62" t="s">
        <v>1794</v>
      </c>
      <c r="E729" s="90" t="s">
        <v>66</v>
      </c>
      <c r="F729" s="64">
        <v>306108</v>
      </c>
      <c r="G729" s="65">
        <v>0</v>
      </c>
      <c r="H729" s="66">
        <f t="shared" si="25"/>
        <v>306108</v>
      </c>
      <c r="J729" s="115"/>
      <c r="L729" s="708"/>
      <c r="M729" s="115"/>
      <c r="N729" s="116"/>
    </row>
    <row r="730" spans="3:17">
      <c r="C730" s="89" t="s">
        <v>1795</v>
      </c>
      <c r="D730" s="56" t="s">
        <v>1796</v>
      </c>
      <c r="E730" s="92" t="s">
        <v>66</v>
      </c>
      <c r="F730" s="58">
        <v>122000</v>
      </c>
      <c r="G730" s="65">
        <v>0</v>
      </c>
      <c r="H730" s="60">
        <f>ROUND((+F730*(1+G730)),0)*(1+$J$1)</f>
        <v>122000</v>
      </c>
      <c r="J730" s="115"/>
      <c r="L730" s="708"/>
      <c r="M730" s="115"/>
      <c r="N730" s="116"/>
    </row>
    <row r="731" spans="3:17">
      <c r="C731" s="91" t="s">
        <v>1797</v>
      </c>
      <c r="D731" s="56" t="s">
        <v>1798</v>
      </c>
      <c r="E731" s="77" t="s">
        <v>66</v>
      </c>
      <c r="F731" s="58">
        <v>1500</v>
      </c>
      <c r="G731" s="65">
        <v>0</v>
      </c>
      <c r="H731" s="60">
        <f t="shared" si="25"/>
        <v>1500</v>
      </c>
      <c r="J731" s="115"/>
      <c r="L731" s="708"/>
      <c r="M731" s="115"/>
      <c r="N731" s="116"/>
    </row>
    <row r="732" spans="3:17">
      <c r="C732" s="89" t="s">
        <v>1799</v>
      </c>
      <c r="D732" s="62" t="s">
        <v>1800</v>
      </c>
      <c r="E732" s="90" t="s">
        <v>66</v>
      </c>
      <c r="F732" s="64">
        <v>5999</v>
      </c>
      <c r="G732" s="65">
        <v>0</v>
      </c>
      <c r="H732" s="66">
        <f t="shared" si="25"/>
        <v>5999</v>
      </c>
      <c r="J732" s="1072"/>
      <c r="L732" s="708"/>
      <c r="M732" s="115"/>
      <c r="O732" s="116"/>
      <c r="Q732" s="1077"/>
    </row>
    <row r="733" spans="3:17">
      <c r="C733" s="91" t="s">
        <v>1801</v>
      </c>
      <c r="D733" s="56" t="s">
        <v>1802</v>
      </c>
      <c r="E733" s="92" t="s">
        <v>66</v>
      </c>
      <c r="F733" s="1078">
        <v>6275</v>
      </c>
      <c r="G733" s="65">
        <v>0</v>
      </c>
      <c r="H733" s="60">
        <f t="shared" si="25"/>
        <v>6275</v>
      </c>
      <c r="J733" s="1072"/>
      <c r="L733" s="708"/>
      <c r="M733" s="115"/>
      <c r="O733" s="116"/>
      <c r="Q733" s="1077"/>
    </row>
    <row r="734" spans="3:17">
      <c r="C734" s="89" t="s">
        <v>1803</v>
      </c>
      <c r="D734" s="62" t="s">
        <v>1804</v>
      </c>
      <c r="E734" s="90" t="s">
        <v>66</v>
      </c>
      <c r="F734" s="1096">
        <v>1641</v>
      </c>
      <c r="G734" s="65">
        <v>0</v>
      </c>
      <c r="H734" s="66">
        <f t="shared" si="25"/>
        <v>1641</v>
      </c>
      <c r="J734" s="1072"/>
      <c r="L734" s="708"/>
      <c r="M734" s="115"/>
      <c r="N734" s="116"/>
    </row>
    <row r="735" spans="3:17">
      <c r="C735" s="91" t="s">
        <v>1805</v>
      </c>
      <c r="D735" s="56" t="s">
        <v>1806</v>
      </c>
      <c r="E735" s="92" t="s">
        <v>66</v>
      </c>
      <c r="F735" s="1105">
        <v>2084</v>
      </c>
      <c r="G735" s="65">
        <v>0</v>
      </c>
      <c r="H735" s="60">
        <f t="shared" si="25"/>
        <v>2084</v>
      </c>
      <c r="J735" s="1072"/>
      <c r="L735" s="708"/>
      <c r="M735" s="115"/>
      <c r="O735" s="116"/>
      <c r="Q735" s="1077"/>
    </row>
    <row r="736" spans="3:17">
      <c r="C736" s="89" t="s">
        <v>1807</v>
      </c>
      <c r="D736" s="62" t="s">
        <v>1808</v>
      </c>
      <c r="E736" s="90" t="s">
        <v>66</v>
      </c>
      <c r="F736" s="1096">
        <v>4136</v>
      </c>
      <c r="G736" s="65">
        <v>0</v>
      </c>
      <c r="H736" s="66">
        <f t="shared" si="25"/>
        <v>4136</v>
      </c>
      <c r="J736" s="1072"/>
      <c r="L736" s="708"/>
      <c r="M736" s="115"/>
      <c r="N736" s="116"/>
    </row>
    <row r="737" spans="3:14">
      <c r="C737" s="91" t="s">
        <v>1809</v>
      </c>
      <c r="D737" s="56" t="s">
        <v>1810</v>
      </c>
      <c r="E737" s="92" t="s">
        <v>66</v>
      </c>
      <c r="F737" s="58">
        <v>6095</v>
      </c>
      <c r="G737" s="65">
        <v>0</v>
      </c>
      <c r="H737" s="60">
        <f t="shared" si="25"/>
        <v>6095</v>
      </c>
      <c r="J737" s="1072"/>
      <c r="L737" s="708"/>
      <c r="M737" s="115"/>
      <c r="N737" s="116"/>
    </row>
    <row r="738" spans="3:14">
      <c r="C738" s="89" t="s">
        <v>1811</v>
      </c>
      <c r="D738" s="62" t="s">
        <v>1812</v>
      </c>
      <c r="E738" s="90" t="s">
        <v>66</v>
      </c>
      <c r="F738" s="1096">
        <v>9045</v>
      </c>
      <c r="G738" s="65">
        <v>0</v>
      </c>
      <c r="H738" s="66">
        <f t="shared" si="25"/>
        <v>9045</v>
      </c>
      <c r="J738" s="1072"/>
      <c r="L738" s="708"/>
      <c r="M738" s="115"/>
      <c r="N738" s="116"/>
    </row>
    <row r="739" spans="3:14">
      <c r="C739" s="91" t="s">
        <v>1813</v>
      </c>
      <c r="D739" s="56" t="s">
        <v>1814</v>
      </c>
      <c r="E739" s="92" t="s">
        <v>66</v>
      </c>
      <c r="F739" s="1105">
        <v>11350</v>
      </c>
      <c r="G739" s="65">
        <v>0</v>
      </c>
      <c r="H739" s="60">
        <f t="shared" si="25"/>
        <v>11350</v>
      </c>
      <c r="J739" s="1072"/>
      <c r="L739" s="708"/>
      <c r="M739" s="115"/>
      <c r="N739" s="116"/>
    </row>
    <row r="740" spans="3:14">
      <c r="C740" s="89" t="s">
        <v>1815</v>
      </c>
      <c r="D740" s="62" t="s">
        <v>1816</v>
      </c>
      <c r="E740" s="90" t="s">
        <v>66</v>
      </c>
      <c r="F740" s="1096">
        <v>23655</v>
      </c>
      <c r="G740" s="65">
        <v>0</v>
      </c>
      <c r="H740" s="66">
        <f t="shared" si="25"/>
        <v>23655</v>
      </c>
      <c r="J740" s="115"/>
      <c r="L740" s="708"/>
      <c r="M740" s="115"/>
      <c r="N740" s="116"/>
    </row>
    <row r="741" spans="3:14">
      <c r="C741" s="91" t="s">
        <v>1817</v>
      </c>
      <c r="D741" s="56" t="s">
        <v>1818</v>
      </c>
      <c r="E741" s="92" t="s">
        <v>66</v>
      </c>
      <c r="F741" s="58">
        <v>165880</v>
      </c>
      <c r="G741" s="65">
        <v>0</v>
      </c>
      <c r="H741" s="60">
        <f t="shared" si="25"/>
        <v>165880</v>
      </c>
      <c r="J741" s="1072"/>
      <c r="L741" s="708"/>
      <c r="M741" s="115"/>
      <c r="N741" s="116"/>
    </row>
    <row r="742" spans="3:14">
      <c r="C742" s="89" t="s">
        <v>1819</v>
      </c>
      <c r="D742" s="62" t="s">
        <v>1820</v>
      </c>
      <c r="E742" s="90" t="s">
        <v>66</v>
      </c>
      <c r="F742" s="1096">
        <v>8679</v>
      </c>
      <c r="G742" s="65">
        <v>0</v>
      </c>
      <c r="H742" s="66">
        <f t="shared" si="25"/>
        <v>8679</v>
      </c>
      <c r="J742" s="1072"/>
      <c r="L742" s="708"/>
      <c r="M742" s="115"/>
      <c r="N742" s="116"/>
    </row>
    <row r="743" spans="3:14">
      <c r="C743" s="91" t="s">
        <v>1821</v>
      </c>
      <c r="D743" s="56" t="s">
        <v>1822</v>
      </c>
      <c r="E743" s="92" t="s">
        <v>66</v>
      </c>
      <c r="F743" s="1105">
        <v>21794</v>
      </c>
      <c r="G743" s="65">
        <v>0</v>
      </c>
      <c r="H743" s="60">
        <f t="shared" si="25"/>
        <v>21794</v>
      </c>
      <c r="J743" s="1072"/>
      <c r="L743" s="708"/>
      <c r="M743" s="115"/>
      <c r="N743" s="116"/>
    </row>
    <row r="744" spans="3:14">
      <c r="C744" s="89" t="s">
        <v>1823</v>
      </c>
      <c r="D744" s="62" t="s">
        <v>1824</v>
      </c>
      <c r="E744" s="90" t="s">
        <v>66</v>
      </c>
      <c r="F744" s="1096">
        <v>38015</v>
      </c>
      <c r="G744" s="65">
        <v>0</v>
      </c>
      <c r="H744" s="66">
        <f t="shared" si="25"/>
        <v>38015</v>
      </c>
      <c r="J744" s="1072"/>
      <c r="L744" s="708"/>
      <c r="M744" s="115"/>
      <c r="N744" s="116"/>
    </row>
    <row r="745" spans="3:14">
      <c r="C745" s="89" t="s">
        <v>1825</v>
      </c>
      <c r="D745" s="62" t="s">
        <v>1826</v>
      </c>
      <c r="E745" s="90" t="s">
        <v>66</v>
      </c>
      <c r="F745" s="1096">
        <v>38015</v>
      </c>
      <c r="G745" s="65">
        <v>0</v>
      </c>
      <c r="H745" s="66">
        <f t="shared" si="25"/>
        <v>38015</v>
      </c>
      <c r="J745" s="115"/>
      <c r="L745" s="708"/>
      <c r="M745" s="115"/>
      <c r="N745" s="116"/>
    </row>
    <row r="746" spans="3:14">
      <c r="C746" s="91" t="s">
        <v>1827</v>
      </c>
      <c r="D746" s="56" t="s">
        <v>1828</v>
      </c>
      <c r="E746" s="92" t="s">
        <v>66</v>
      </c>
      <c r="F746" s="58">
        <v>165880</v>
      </c>
      <c r="G746" s="65">
        <v>0</v>
      </c>
      <c r="H746" s="60">
        <f t="shared" si="25"/>
        <v>165880</v>
      </c>
      <c r="J746" s="1072"/>
      <c r="L746" s="708"/>
      <c r="M746" s="115"/>
      <c r="N746" s="116"/>
    </row>
    <row r="747" spans="3:14">
      <c r="C747" s="89" t="s">
        <v>1829</v>
      </c>
      <c r="D747" s="62" t="s">
        <v>1830</v>
      </c>
      <c r="E747" s="69" t="s">
        <v>66</v>
      </c>
      <c r="F747" s="1076">
        <f>38578*0.85</f>
        <v>32791.299999999996</v>
      </c>
      <c r="G747" s="65">
        <v>0</v>
      </c>
      <c r="H747" s="66">
        <f t="shared" si="25"/>
        <v>32791</v>
      </c>
      <c r="J747" s="115"/>
      <c r="L747" s="708"/>
      <c r="M747" s="115"/>
      <c r="N747" s="116"/>
    </row>
    <row r="748" spans="3:14">
      <c r="C748" s="91" t="s">
        <v>1831</v>
      </c>
      <c r="D748" s="56" t="s">
        <v>1832</v>
      </c>
      <c r="E748" s="92" t="s">
        <v>281</v>
      </c>
      <c r="F748" s="58">
        <v>17590</v>
      </c>
      <c r="G748" s="65">
        <v>0</v>
      </c>
      <c r="H748" s="60">
        <f t="shared" si="25"/>
        <v>17590</v>
      </c>
      <c r="J748" s="115"/>
      <c r="L748" s="708"/>
      <c r="M748" s="115"/>
      <c r="N748" s="116"/>
    </row>
    <row r="749" spans="3:14">
      <c r="C749" s="89" t="s">
        <v>1833</v>
      </c>
      <c r="D749" s="62" t="s">
        <v>1834</v>
      </c>
      <c r="E749" s="90" t="s">
        <v>281</v>
      </c>
      <c r="F749" s="1096">
        <v>46934</v>
      </c>
      <c r="G749" s="65">
        <v>0</v>
      </c>
      <c r="H749" s="66">
        <f t="shared" si="25"/>
        <v>46934</v>
      </c>
      <c r="J749" s="115">
        <f>F749*6</f>
        <v>281604</v>
      </c>
      <c r="L749" s="708"/>
      <c r="M749" s="115"/>
      <c r="N749" s="116"/>
    </row>
    <row r="750" spans="3:14">
      <c r="C750" s="91" t="s">
        <v>1835</v>
      </c>
      <c r="D750" s="56" t="s">
        <v>1836</v>
      </c>
      <c r="E750" s="92" t="s">
        <v>281</v>
      </c>
      <c r="F750" s="58">
        <f>366000/6</f>
        <v>61000</v>
      </c>
      <c r="G750" s="65">
        <v>0</v>
      </c>
      <c r="H750" s="60">
        <f t="shared" si="25"/>
        <v>61000</v>
      </c>
      <c r="J750" s="115"/>
      <c r="L750" s="708"/>
      <c r="M750" s="115"/>
      <c r="N750" s="116"/>
    </row>
    <row r="751" spans="3:14">
      <c r="C751" s="89" t="s">
        <v>1837</v>
      </c>
      <c r="D751" s="62" t="s">
        <v>1838</v>
      </c>
      <c r="E751" s="90" t="s">
        <v>281</v>
      </c>
      <c r="F751" s="64">
        <f>534500/6</f>
        <v>89083.333333333328</v>
      </c>
      <c r="G751" s="65">
        <v>0</v>
      </c>
      <c r="H751" s="66">
        <f t="shared" si="25"/>
        <v>89083</v>
      </c>
      <c r="J751" s="115"/>
      <c r="L751" s="708"/>
      <c r="M751" s="115"/>
      <c r="N751" s="116"/>
    </row>
    <row r="752" spans="3:14">
      <c r="C752" s="91" t="s">
        <v>1839</v>
      </c>
      <c r="D752" s="56" t="s">
        <v>1840</v>
      </c>
      <c r="E752" s="92" t="s">
        <v>281</v>
      </c>
      <c r="F752" s="1164">
        <v>96685</v>
      </c>
      <c r="G752" s="65">
        <v>0</v>
      </c>
      <c r="H752" s="60">
        <f t="shared" si="25"/>
        <v>96685</v>
      </c>
      <c r="J752" s="115"/>
      <c r="L752" s="708"/>
      <c r="M752" s="115"/>
      <c r="N752" s="116"/>
    </row>
    <row r="753" spans="3:17">
      <c r="C753" s="89" t="s">
        <v>1841</v>
      </c>
      <c r="D753" s="62" t="s">
        <v>1842</v>
      </c>
      <c r="E753" s="90" t="s">
        <v>281</v>
      </c>
      <c r="F753" s="1096">
        <v>165158</v>
      </c>
      <c r="G753" s="65">
        <v>0</v>
      </c>
      <c r="H753" s="66">
        <f t="shared" si="25"/>
        <v>165158</v>
      </c>
      <c r="J753" s="1072"/>
      <c r="L753" s="708"/>
      <c r="M753" s="115"/>
      <c r="O753" s="116"/>
      <c r="Q753" s="1077"/>
    </row>
    <row r="754" spans="3:17">
      <c r="C754" s="89" t="s">
        <v>1843</v>
      </c>
      <c r="D754" s="62" t="s">
        <v>1844</v>
      </c>
      <c r="E754" s="90" t="s">
        <v>281</v>
      </c>
      <c r="F754" s="1076">
        <v>516096</v>
      </c>
      <c r="G754" s="65">
        <v>0</v>
      </c>
      <c r="H754" s="66">
        <f>ROUND((+F754*(1+G754)),0)*(1+$J$1)</f>
        <v>516096</v>
      </c>
      <c r="J754" s="1072"/>
      <c r="L754" s="708"/>
      <c r="M754" s="115"/>
      <c r="O754" s="116"/>
      <c r="Q754" s="1077"/>
    </row>
    <row r="755" spans="3:17">
      <c r="C755" s="89" t="s">
        <v>1845</v>
      </c>
      <c r="D755" s="62" t="s">
        <v>1846</v>
      </c>
      <c r="E755" s="90" t="s">
        <v>281</v>
      </c>
      <c r="F755" s="1076">
        <v>606926</v>
      </c>
      <c r="G755" s="65">
        <v>0</v>
      </c>
      <c r="H755" s="66">
        <f>ROUND((+F755*(1+G755)),0)*(1+$J$1)</f>
        <v>606926</v>
      </c>
      <c r="J755" s="1072"/>
      <c r="L755" s="708"/>
      <c r="M755" s="115"/>
      <c r="O755" s="116"/>
      <c r="Q755" s="1077"/>
    </row>
    <row r="756" spans="3:17">
      <c r="C756" s="91" t="s">
        <v>1847</v>
      </c>
      <c r="D756" s="56" t="s">
        <v>1848</v>
      </c>
      <c r="E756" s="1087" t="s">
        <v>281</v>
      </c>
      <c r="F756" s="1076">
        <v>757384</v>
      </c>
      <c r="G756" s="65">
        <v>0</v>
      </c>
      <c r="H756" s="66">
        <f>ROUND((+F756*(1+G756)),0)*(1+$J$1)</f>
        <v>757384</v>
      </c>
      <c r="J756" s="1072"/>
      <c r="K756" s="707">
        <v>119000</v>
      </c>
      <c r="L756" s="708"/>
      <c r="M756" s="115"/>
      <c r="O756" s="116"/>
      <c r="Q756" s="1077"/>
    </row>
    <row r="757" spans="3:17">
      <c r="C757" s="89" t="s">
        <v>1849</v>
      </c>
      <c r="D757" s="62" t="s">
        <v>1850</v>
      </c>
      <c r="E757" s="90" t="s">
        <v>281</v>
      </c>
      <c r="F757" s="1076">
        <v>1044416</v>
      </c>
      <c r="G757" s="65">
        <v>0</v>
      </c>
      <c r="H757" s="66">
        <f>ROUND((+F757*(1+G757)),0)*(1+$J$1)</f>
        <v>1044416</v>
      </c>
      <c r="J757" s="115"/>
      <c r="K757" s="707">
        <f>1267895/6</f>
        <v>211315.83333333334</v>
      </c>
      <c r="L757" s="708"/>
      <c r="M757" s="115"/>
      <c r="N757" s="116"/>
    </row>
    <row r="758" spans="3:17">
      <c r="C758" s="91" t="s">
        <v>1845</v>
      </c>
      <c r="D758" s="56" t="s">
        <v>1851</v>
      </c>
      <c r="E758" s="92" t="s">
        <v>281</v>
      </c>
      <c r="F758" s="58">
        <v>10080</v>
      </c>
      <c r="G758" s="65">
        <v>0</v>
      </c>
      <c r="H758" s="66">
        <f>ROUND((+F758*(1+G758)),0)*(1+$J$1)</f>
        <v>10080</v>
      </c>
      <c r="J758" s="1072"/>
      <c r="L758" s="708"/>
      <c r="M758" s="115"/>
      <c r="O758" s="116"/>
      <c r="Q758" s="1077"/>
    </row>
    <row r="759" spans="3:17">
      <c r="C759" s="89" t="s">
        <v>1852</v>
      </c>
      <c r="D759" s="62" t="s">
        <v>1853</v>
      </c>
      <c r="E759" s="90" t="s">
        <v>281</v>
      </c>
      <c r="F759" s="1076">
        <v>14167</v>
      </c>
      <c r="G759" s="65">
        <v>0</v>
      </c>
      <c r="H759" s="66">
        <f t="shared" ref="H759:H805" si="26">ROUND((+F759*(1+G759)),0)*(1+$J$1)</f>
        <v>14167</v>
      </c>
      <c r="J759" s="1072"/>
      <c r="K759" s="707">
        <f>(K756+K757)/2</f>
        <v>165157.91666666669</v>
      </c>
      <c r="L759" s="708"/>
      <c r="M759" s="115"/>
      <c r="O759" s="116"/>
      <c r="Q759" s="1077"/>
    </row>
    <row r="760" spans="3:17">
      <c r="C760" s="91" t="s">
        <v>1854</v>
      </c>
      <c r="D760" s="56" t="s">
        <v>1855</v>
      </c>
      <c r="E760" s="92" t="s">
        <v>281</v>
      </c>
      <c r="F760" s="1078">
        <f>16634*0.85</f>
        <v>14138.9</v>
      </c>
      <c r="G760" s="65">
        <v>0</v>
      </c>
      <c r="H760" s="60">
        <f t="shared" si="26"/>
        <v>14139</v>
      </c>
      <c r="J760" s="1072"/>
      <c r="L760" s="708"/>
      <c r="M760" s="115"/>
      <c r="N760" s="116"/>
    </row>
    <row r="761" spans="3:17">
      <c r="C761" s="89" t="s">
        <v>1856</v>
      </c>
      <c r="D761" s="62" t="s">
        <v>1857</v>
      </c>
      <c r="E761" s="90" t="s">
        <v>281</v>
      </c>
      <c r="F761" s="1096">
        <v>24845</v>
      </c>
      <c r="G761" s="65">
        <v>0</v>
      </c>
      <c r="H761" s="66">
        <f t="shared" si="26"/>
        <v>24845</v>
      </c>
      <c r="J761" s="1072"/>
      <c r="L761" s="708"/>
      <c r="M761" s="115"/>
      <c r="O761" s="116"/>
      <c r="Q761" s="1077"/>
    </row>
    <row r="762" spans="3:17">
      <c r="C762" s="91" t="s">
        <v>1858</v>
      </c>
      <c r="D762" s="56" t="s">
        <v>1859</v>
      </c>
      <c r="E762" s="92" t="s">
        <v>281</v>
      </c>
      <c r="F762" s="1105">
        <v>34941</v>
      </c>
      <c r="G762" s="65">
        <v>0</v>
      </c>
      <c r="H762" s="60">
        <f t="shared" si="26"/>
        <v>34941</v>
      </c>
      <c r="J762" s="115"/>
      <c r="L762" s="708"/>
      <c r="M762" s="115"/>
      <c r="N762" s="116"/>
    </row>
    <row r="763" spans="3:17">
      <c r="C763" s="91" t="s">
        <v>1860</v>
      </c>
      <c r="D763" s="155" t="s">
        <v>1861</v>
      </c>
      <c r="E763" s="92" t="s">
        <v>281</v>
      </c>
      <c r="F763" s="1096">
        <v>15600</v>
      </c>
      <c r="G763" s="65">
        <v>0</v>
      </c>
      <c r="H763" s="60">
        <f>ROUND((+F763*(1+G763)),0)*(1+$J$1)</f>
        <v>15600</v>
      </c>
      <c r="J763" s="115"/>
      <c r="L763" s="708"/>
      <c r="M763" s="115"/>
      <c r="N763" s="116"/>
    </row>
    <row r="764" spans="3:17">
      <c r="C764" s="91" t="s">
        <v>1862</v>
      </c>
      <c r="D764" s="155" t="s">
        <v>1863</v>
      </c>
      <c r="E764" s="92" t="s">
        <v>568</v>
      </c>
      <c r="F764" s="58">
        <v>22816</v>
      </c>
      <c r="G764" s="65">
        <v>0</v>
      </c>
      <c r="H764" s="60">
        <f>ROUND((+F764*(1+G764)),0)*(1+$J$1)</f>
        <v>22816</v>
      </c>
      <c r="J764" s="115"/>
      <c r="L764" s="708"/>
      <c r="M764" s="115"/>
      <c r="N764" s="116"/>
    </row>
    <row r="765" spans="3:17">
      <c r="C765" s="89" t="s">
        <v>1864</v>
      </c>
      <c r="D765" s="62" t="s">
        <v>1865</v>
      </c>
      <c r="E765" s="90" t="s">
        <v>281</v>
      </c>
      <c r="F765" s="64">
        <v>55092</v>
      </c>
      <c r="G765" s="65">
        <v>0</v>
      </c>
      <c r="H765" s="66">
        <f t="shared" si="26"/>
        <v>55092</v>
      </c>
      <c r="J765" s="115"/>
      <c r="L765" s="708"/>
      <c r="M765" s="115"/>
      <c r="N765" s="116"/>
    </row>
    <row r="766" spans="3:17">
      <c r="C766" s="91" t="s">
        <v>1866</v>
      </c>
      <c r="D766" s="56" t="s">
        <v>1867</v>
      </c>
      <c r="E766" s="92" t="s">
        <v>281</v>
      </c>
      <c r="F766" s="58">
        <v>17844</v>
      </c>
      <c r="G766" s="65">
        <v>0</v>
      </c>
      <c r="H766" s="60">
        <f>ROUND((+F766*(1+G766)),0)*(1+$J$1)</f>
        <v>17844</v>
      </c>
      <c r="J766" s="115"/>
      <c r="L766" s="708"/>
      <c r="M766" s="115"/>
      <c r="N766" s="116"/>
    </row>
    <row r="767" spans="3:17">
      <c r="C767" s="89" t="s">
        <v>1868</v>
      </c>
      <c r="D767" s="62" t="s">
        <v>1869</v>
      </c>
      <c r="E767" s="90" t="s">
        <v>66</v>
      </c>
      <c r="F767" s="64">
        <v>8592</v>
      </c>
      <c r="G767" s="65">
        <v>0</v>
      </c>
      <c r="H767" s="66">
        <f>ROUND((+F767*(1+G767)),0)*(1+$J$1)</f>
        <v>8592</v>
      </c>
      <c r="J767" s="115"/>
      <c r="L767" s="708"/>
      <c r="M767" s="115"/>
      <c r="N767" s="116"/>
    </row>
    <row r="768" spans="3:17">
      <c r="C768" s="89" t="s">
        <v>1870</v>
      </c>
      <c r="D768" s="62" t="s">
        <v>1871</v>
      </c>
      <c r="E768" s="90" t="s">
        <v>66</v>
      </c>
      <c r="F768" s="64">
        <v>8592</v>
      </c>
      <c r="G768" s="65">
        <v>0</v>
      </c>
      <c r="H768" s="66">
        <f>ROUND((+F768*(1+G768)),0)*(1+$J$1)</f>
        <v>8592</v>
      </c>
      <c r="J768" s="115"/>
      <c r="L768" s="708"/>
      <c r="M768" s="115"/>
      <c r="N768" s="116"/>
    </row>
    <row r="769" spans="3:17">
      <c r="C769" s="89" t="s">
        <v>1872</v>
      </c>
      <c r="D769" s="62" t="s">
        <v>1873</v>
      </c>
      <c r="E769" s="90" t="s">
        <v>66</v>
      </c>
      <c r="F769" s="64">
        <v>5428</v>
      </c>
      <c r="G769" s="65">
        <v>0</v>
      </c>
      <c r="H769" s="66">
        <f>ROUND((+F769*(1+G769)),0)*(1+$J$1)</f>
        <v>5428</v>
      </c>
      <c r="J769" s="115"/>
      <c r="L769" s="708"/>
      <c r="M769" s="115"/>
      <c r="N769" s="116"/>
    </row>
    <row r="770" spans="3:17">
      <c r="C770" s="89" t="s">
        <v>1874</v>
      </c>
      <c r="D770" s="62" t="s">
        <v>1875</v>
      </c>
      <c r="E770" s="90" t="s">
        <v>66</v>
      </c>
      <c r="F770" s="64">
        <v>4728</v>
      </c>
      <c r="G770" s="65">
        <v>0</v>
      </c>
      <c r="H770" s="66">
        <f>ROUND((+F770*(1+G770)),0)*(1+$J$1)</f>
        <v>4728</v>
      </c>
      <c r="J770" s="115"/>
      <c r="L770" s="708"/>
      <c r="M770" s="115"/>
      <c r="N770" s="116"/>
    </row>
    <row r="771" spans="3:17">
      <c r="C771" s="91" t="s">
        <v>1876</v>
      </c>
      <c r="D771" s="56" t="s">
        <v>1877</v>
      </c>
      <c r="E771" s="92" t="s">
        <v>66</v>
      </c>
      <c r="F771" s="58">
        <v>12624</v>
      </c>
      <c r="G771" s="65">
        <v>0</v>
      </c>
      <c r="H771" s="60">
        <f t="shared" si="26"/>
        <v>12624</v>
      </c>
      <c r="J771" s="115"/>
      <c r="L771" s="708"/>
      <c r="M771" s="115"/>
      <c r="N771" s="116"/>
    </row>
    <row r="772" spans="3:17">
      <c r="C772" s="89" t="s">
        <v>1878</v>
      </c>
      <c r="D772" s="62" t="s">
        <v>1879</v>
      </c>
      <c r="E772" s="90" t="s">
        <v>66</v>
      </c>
      <c r="F772" s="64">
        <v>30589</v>
      </c>
      <c r="G772" s="65">
        <v>0</v>
      </c>
      <c r="H772" s="66">
        <f t="shared" si="26"/>
        <v>30589</v>
      </c>
      <c r="J772" s="115"/>
      <c r="L772" s="708"/>
      <c r="M772" s="115"/>
      <c r="N772" s="116"/>
    </row>
    <row r="773" spans="3:17">
      <c r="C773" s="91" t="s">
        <v>1880</v>
      </c>
      <c r="D773" s="56" t="s">
        <v>1881</v>
      </c>
      <c r="E773" s="92" t="s">
        <v>66</v>
      </c>
      <c r="F773" s="58">
        <v>63772</v>
      </c>
      <c r="G773" s="65">
        <v>0</v>
      </c>
      <c r="H773" s="60">
        <f t="shared" si="26"/>
        <v>63772</v>
      </c>
      <c r="J773" s="115"/>
      <c r="L773" s="708"/>
      <c r="M773" s="115"/>
      <c r="N773" s="116"/>
    </row>
    <row r="774" spans="3:17">
      <c r="C774" s="89" t="s">
        <v>1882</v>
      </c>
      <c r="D774" s="62" t="s">
        <v>1883</v>
      </c>
      <c r="E774" s="90" t="s">
        <v>66</v>
      </c>
      <c r="F774" s="64">
        <v>181139</v>
      </c>
      <c r="G774" s="65">
        <v>0</v>
      </c>
      <c r="H774" s="66">
        <f t="shared" si="26"/>
        <v>181139</v>
      </c>
      <c r="J774" s="115"/>
      <c r="L774" s="708"/>
      <c r="M774" s="115"/>
      <c r="N774" s="116"/>
    </row>
    <row r="775" spans="3:17">
      <c r="C775" s="91" t="s">
        <v>1884</v>
      </c>
      <c r="D775" s="56" t="s">
        <v>1885</v>
      </c>
      <c r="E775" s="92" t="s">
        <v>66</v>
      </c>
      <c r="F775" s="58">
        <v>249544</v>
      </c>
      <c r="G775" s="65">
        <v>0</v>
      </c>
      <c r="H775" s="60">
        <f t="shared" si="26"/>
        <v>249544</v>
      </c>
      <c r="J775" s="115"/>
      <c r="L775" s="708"/>
      <c r="M775" s="115"/>
      <c r="N775" s="116"/>
    </row>
    <row r="776" spans="3:17">
      <c r="C776" s="89" t="s">
        <v>1886</v>
      </c>
      <c r="D776" s="62" t="s">
        <v>1887</v>
      </c>
      <c r="E776" s="90" t="s">
        <v>66</v>
      </c>
      <c r="F776" s="64">
        <v>371392</v>
      </c>
      <c r="G776" s="65">
        <v>0</v>
      </c>
      <c r="H776" s="66">
        <f t="shared" si="26"/>
        <v>371392</v>
      </c>
      <c r="J776" s="115"/>
      <c r="L776" s="708"/>
      <c r="M776" s="115"/>
      <c r="N776" s="116"/>
    </row>
    <row r="777" spans="3:17">
      <c r="C777" s="91" t="s">
        <v>1888</v>
      </c>
      <c r="D777" s="56" t="s">
        <v>1889</v>
      </c>
      <c r="E777" s="92" t="s">
        <v>66</v>
      </c>
      <c r="F777" s="58">
        <v>3412</v>
      </c>
      <c r="G777" s="65">
        <v>0</v>
      </c>
      <c r="H777" s="60">
        <f t="shared" si="26"/>
        <v>3412</v>
      </c>
      <c r="J777" s="1072"/>
      <c r="L777" s="708"/>
      <c r="M777" s="115"/>
      <c r="O777" s="116"/>
      <c r="Q777" s="1077"/>
    </row>
    <row r="778" spans="3:17">
      <c r="C778" s="89" t="s">
        <v>1890</v>
      </c>
      <c r="D778" s="62" t="s">
        <v>1891</v>
      </c>
      <c r="E778" s="90" t="s">
        <v>66</v>
      </c>
      <c r="F778" s="1096">
        <v>3576</v>
      </c>
      <c r="G778" s="65">
        <v>0</v>
      </c>
      <c r="H778" s="66">
        <f t="shared" si="26"/>
        <v>3576</v>
      </c>
      <c r="J778" s="1072"/>
      <c r="L778" s="708"/>
      <c r="M778" s="115"/>
      <c r="N778" s="116"/>
    </row>
    <row r="779" spans="3:17">
      <c r="C779" s="91" t="s">
        <v>1892</v>
      </c>
      <c r="D779" s="56" t="s">
        <v>1893</v>
      </c>
      <c r="E779" s="92" t="s">
        <v>66</v>
      </c>
      <c r="F779" s="1105">
        <v>5163</v>
      </c>
      <c r="G779" s="65">
        <v>0</v>
      </c>
      <c r="H779" s="60">
        <f t="shared" si="26"/>
        <v>5163</v>
      </c>
      <c r="J779" s="1072"/>
      <c r="L779" s="708"/>
      <c r="M779" s="115"/>
      <c r="O779" s="116"/>
      <c r="Q779" s="1077"/>
    </row>
    <row r="780" spans="3:17">
      <c r="C780" s="89" t="s">
        <v>1894</v>
      </c>
      <c r="D780" s="62" t="s">
        <v>1895</v>
      </c>
      <c r="E780" s="90" t="s">
        <v>66</v>
      </c>
      <c r="F780" s="1096">
        <v>10405</v>
      </c>
      <c r="G780" s="65">
        <v>0</v>
      </c>
      <c r="H780" s="66">
        <f t="shared" si="26"/>
        <v>10405</v>
      </c>
      <c r="J780" s="115"/>
      <c r="L780" s="708"/>
      <c r="M780" s="115"/>
      <c r="N780" s="116"/>
    </row>
    <row r="781" spans="3:17">
      <c r="C781" s="91" t="s">
        <v>1896</v>
      </c>
      <c r="D781" s="56" t="s">
        <v>1897</v>
      </c>
      <c r="E781" s="92" t="s">
        <v>66</v>
      </c>
      <c r="F781" s="58">
        <v>34903</v>
      </c>
      <c r="G781" s="65">
        <v>0</v>
      </c>
      <c r="H781" s="60">
        <f t="shared" si="26"/>
        <v>34903</v>
      </c>
      <c r="J781" s="1072"/>
      <c r="L781" s="708"/>
      <c r="M781" s="115"/>
      <c r="O781" s="116"/>
      <c r="Q781" s="1077"/>
    </row>
    <row r="782" spans="3:17">
      <c r="C782" s="89" t="s">
        <v>1898</v>
      </c>
      <c r="D782" s="62" t="s">
        <v>1899</v>
      </c>
      <c r="E782" s="90" t="s">
        <v>66</v>
      </c>
      <c r="F782" s="1096">
        <v>10172</v>
      </c>
      <c r="G782" s="65">
        <v>0</v>
      </c>
      <c r="H782" s="66">
        <f t="shared" si="26"/>
        <v>10172</v>
      </c>
      <c r="J782" s="1072"/>
      <c r="L782" s="708"/>
      <c r="M782" s="115"/>
      <c r="N782" s="116"/>
    </row>
    <row r="783" spans="3:17">
      <c r="C783" s="91" t="s">
        <v>1900</v>
      </c>
      <c r="D783" s="56" t="s">
        <v>1901</v>
      </c>
      <c r="E783" s="92" t="s">
        <v>66</v>
      </c>
      <c r="F783" s="1105">
        <v>20894</v>
      </c>
      <c r="G783" s="65">
        <v>0</v>
      </c>
      <c r="H783" s="60">
        <f t="shared" si="26"/>
        <v>20894</v>
      </c>
      <c r="J783" s="1072"/>
      <c r="L783" s="708"/>
      <c r="M783" s="115"/>
      <c r="O783" s="116"/>
      <c r="Q783" s="1077"/>
    </row>
    <row r="784" spans="3:17">
      <c r="C784" s="89" t="s">
        <v>1902</v>
      </c>
      <c r="D784" s="62" t="s">
        <v>1903</v>
      </c>
      <c r="E784" s="90" t="s">
        <v>66</v>
      </c>
      <c r="F784" s="1096">
        <v>36357</v>
      </c>
      <c r="G784" s="65">
        <v>0.05</v>
      </c>
      <c r="H784" s="66">
        <f t="shared" si="26"/>
        <v>38175</v>
      </c>
      <c r="J784" s="1072"/>
      <c r="L784" s="708"/>
      <c r="M784" s="115"/>
      <c r="N784" s="116"/>
    </row>
    <row r="785" spans="3:14">
      <c r="C785" s="91" t="s">
        <v>1904</v>
      </c>
      <c r="D785" s="56" t="s">
        <v>1905</v>
      </c>
      <c r="E785" s="92" t="s">
        <v>66</v>
      </c>
      <c r="F785" s="1105">
        <v>19736</v>
      </c>
      <c r="G785" s="65">
        <v>0</v>
      </c>
      <c r="H785" s="60">
        <f t="shared" si="26"/>
        <v>19736</v>
      </c>
      <c r="J785" s="115"/>
      <c r="L785" s="708"/>
      <c r="M785" s="115"/>
      <c r="N785" s="116"/>
    </row>
    <row r="786" spans="3:14">
      <c r="C786" s="89" t="s">
        <v>1906</v>
      </c>
      <c r="D786" s="62"/>
      <c r="E786" s="90" t="s">
        <v>66</v>
      </c>
      <c r="F786" s="64">
        <f>9247</f>
        <v>9247</v>
      </c>
      <c r="G786" s="65">
        <v>0</v>
      </c>
      <c r="H786" s="66">
        <f t="shared" si="26"/>
        <v>9247</v>
      </c>
      <c r="J786" s="1072"/>
      <c r="L786" s="708"/>
      <c r="M786" s="115"/>
      <c r="N786" s="116"/>
    </row>
    <row r="787" spans="3:14">
      <c r="C787" s="91" t="s">
        <v>1907</v>
      </c>
      <c r="D787" s="56" t="s">
        <v>1908</v>
      </c>
      <c r="E787" s="92" t="s">
        <v>66</v>
      </c>
      <c r="F787" s="1105">
        <v>31209</v>
      </c>
      <c r="G787" s="65">
        <v>0</v>
      </c>
      <c r="H787" s="60">
        <f t="shared" si="26"/>
        <v>31209</v>
      </c>
      <c r="J787" s="1072"/>
      <c r="L787" s="708"/>
      <c r="M787" s="115"/>
      <c r="N787" s="116"/>
    </row>
    <row r="788" spans="3:14">
      <c r="C788" s="89" t="s">
        <v>1909</v>
      </c>
      <c r="D788" s="62" t="s">
        <v>1910</v>
      </c>
      <c r="E788" s="90" t="s">
        <v>66</v>
      </c>
      <c r="F788" s="1096">
        <v>31209</v>
      </c>
      <c r="G788" s="65">
        <v>0</v>
      </c>
      <c r="H788" s="66">
        <f t="shared" si="26"/>
        <v>31209</v>
      </c>
      <c r="J788" s="115"/>
      <c r="L788" s="708"/>
      <c r="M788" s="115"/>
      <c r="N788" s="116"/>
    </row>
    <row r="789" spans="3:14">
      <c r="C789" s="89" t="s">
        <v>1911</v>
      </c>
      <c r="D789" s="155" t="s">
        <v>1912</v>
      </c>
      <c r="E789" s="90" t="s">
        <v>66</v>
      </c>
      <c r="F789" s="64">
        <v>165930</v>
      </c>
      <c r="G789" s="65">
        <v>0</v>
      </c>
      <c r="H789" s="66">
        <f t="shared" si="26"/>
        <v>165930</v>
      </c>
      <c r="J789" s="115"/>
      <c r="L789" s="708"/>
      <c r="M789" s="115"/>
      <c r="N789" s="116"/>
    </row>
    <row r="790" spans="3:14">
      <c r="C790" s="89" t="s">
        <v>1913</v>
      </c>
      <c r="D790" s="155" t="s">
        <v>1914</v>
      </c>
      <c r="E790" s="90" t="s">
        <v>66</v>
      </c>
      <c r="F790" s="64">
        <v>165930</v>
      </c>
      <c r="G790" s="65">
        <v>0</v>
      </c>
      <c r="H790" s="66">
        <f t="shared" si="26"/>
        <v>165930</v>
      </c>
      <c r="J790" s="115"/>
      <c r="L790" s="708"/>
      <c r="M790" s="115"/>
      <c r="N790" s="116"/>
    </row>
    <row r="791" spans="3:14" ht="19.899999999999999" customHeight="1">
      <c r="C791" s="91"/>
      <c r="D791" s="56"/>
      <c r="E791" s="92"/>
      <c r="F791" s="58"/>
      <c r="G791" s="65"/>
      <c r="H791" s="60"/>
      <c r="J791" s="115"/>
      <c r="L791" s="708"/>
      <c r="M791" s="115"/>
      <c r="N791" s="116"/>
    </row>
    <row r="792" spans="3:14" ht="22.9" customHeight="1">
      <c r="C792" s="89" t="s">
        <v>1915</v>
      </c>
      <c r="D792" s="62" t="s">
        <v>1916</v>
      </c>
      <c r="E792" s="90" t="s">
        <v>66</v>
      </c>
      <c r="F792" s="1096">
        <v>10270</v>
      </c>
      <c r="G792" s="65">
        <v>0</v>
      </c>
      <c r="H792" s="66">
        <f t="shared" si="26"/>
        <v>10270</v>
      </c>
      <c r="J792" s="115"/>
      <c r="L792" s="708"/>
      <c r="M792" s="115"/>
      <c r="N792" s="116"/>
    </row>
    <row r="793" spans="3:14">
      <c r="C793" s="91" t="s">
        <v>1917</v>
      </c>
      <c r="D793" s="56" t="s">
        <v>1918</v>
      </c>
      <c r="E793" s="92" t="s">
        <v>66</v>
      </c>
      <c r="F793" s="58">
        <v>58800</v>
      </c>
      <c r="G793" s="65">
        <v>0</v>
      </c>
      <c r="H793" s="60">
        <f t="shared" si="26"/>
        <v>58800</v>
      </c>
      <c r="J793" s="115"/>
      <c r="L793" s="708"/>
      <c r="M793" s="115"/>
      <c r="N793" s="116"/>
    </row>
    <row r="794" spans="3:14">
      <c r="C794" s="89" t="s">
        <v>1919</v>
      </c>
      <c r="D794" s="62" t="s">
        <v>1920</v>
      </c>
      <c r="E794" s="90" t="s">
        <v>66</v>
      </c>
      <c r="F794" s="64">
        <v>52900</v>
      </c>
      <c r="G794" s="65">
        <v>0</v>
      </c>
      <c r="H794" s="66">
        <f t="shared" si="26"/>
        <v>52900</v>
      </c>
      <c r="J794" s="115"/>
      <c r="L794" s="708"/>
      <c r="M794" s="115"/>
      <c r="N794" s="116"/>
    </row>
    <row r="795" spans="3:14">
      <c r="C795" s="55" t="s">
        <v>1921</v>
      </c>
      <c r="D795" s="56" t="s">
        <v>1922</v>
      </c>
      <c r="E795" s="77" t="s">
        <v>66</v>
      </c>
      <c r="F795" s="1105">
        <v>268060</v>
      </c>
      <c r="G795" s="65">
        <v>0</v>
      </c>
      <c r="H795" s="60">
        <f t="shared" si="26"/>
        <v>268060</v>
      </c>
      <c r="J795" s="115"/>
      <c r="L795" s="708"/>
      <c r="M795" s="115"/>
      <c r="N795" s="116"/>
    </row>
    <row r="796" spans="3:14">
      <c r="C796" s="91" t="s">
        <v>1923</v>
      </c>
      <c r="D796" s="155" t="s">
        <v>1924</v>
      </c>
      <c r="E796" s="69" t="s">
        <v>66</v>
      </c>
      <c r="F796" s="171">
        <v>51546</v>
      </c>
      <c r="G796" s="65">
        <v>0</v>
      </c>
      <c r="H796" s="60">
        <f t="shared" si="26"/>
        <v>51546</v>
      </c>
      <c r="J796" s="115"/>
      <c r="L796" s="708"/>
      <c r="M796" s="115"/>
      <c r="N796" s="116"/>
    </row>
    <row r="797" spans="3:14">
      <c r="C797" s="89" t="s">
        <v>1925</v>
      </c>
      <c r="D797" s="155" t="s">
        <v>1926</v>
      </c>
      <c r="E797" s="69" t="s">
        <v>66</v>
      </c>
      <c r="F797" s="171">
        <v>9560</v>
      </c>
      <c r="G797" s="65">
        <v>0</v>
      </c>
      <c r="H797" s="60">
        <f t="shared" si="26"/>
        <v>9560</v>
      </c>
      <c r="J797" s="115"/>
      <c r="L797" s="708"/>
      <c r="M797" s="115"/>
      <c r="N797" s="116"/>
    </row>
    <row r="798" spans="3:14">
      <c r="C798" s="89" t="s">
        <v>1927</v>
      </c>
      <c r="D798" s="155" t="s">
        <v>1928</v>
      </c>
      <c r="E798" s="69" t="s">
        <v>66</v>
      </c>
      <c r="F798" s="171">
        <v>3200</v>
      </c>
      <c r="G798" s="65">
        <v>0</v>
      </c>
      <c r="H798" s="60">
        <f>ROUND((+F798*(1+G798)),0)*(1+$J$1)</f>
        <v>3200</v>
      </c>
      <c r="J798" s="115"/>
      <c r="L798" s="708"/>
      <c r="M798" s="115"/>
      <c r="N798" s="116"/>
    </row>
    <row r="799" spans="3:14">
      <c r="C799" s="89" t="s">
        <v>1929</v>
      </c>
      <c r="D799" s="155" t="s">
        <v>1930</v>
      </c>
      <c r="E799" s="69" t="s">
        <v>66</v>
      </c>
      <c r="F799" s="171">
        <v>5437</v>
      </c>
      <c r="G799" s="65">
        <v>0</v>
      </c>
      <c r="H799" s="60">
        <f>ROUND((+F799*(1+G799)),0)*(1+$J$1)</f>
        <v>5437</v>
      </c>
      <c r="J799" s="115"/>
      <c r="L799" s="708"/>
      <c r="M799" s="115"/>
      <c r="N799" s="116"/>
    </row>
    <row r="800" spans="3:14" ht="25.5">
      <c r="C800" s="91" t="s">
        <v>1931</v>
      </c>
      <c r="D800" s="155" t="s">
        <v>1932</v>
      </c>
      <c r="E800" s="69" t="s">
        <v>66</v>
      </c>
      <c r="F800" s="171">
        <v>79740</v>
      </c>
      <c r="G800" s="65">
        <v>0</v>
      </c>
      <c r="H800" s="60">
        <f t="shared" si="26"/>
        <v>79740</v>
      </c>
      <c r="J800" s="115"/>
      <c r="L800" s="708"/>
      <c r="M800" s="115"/>
      <c r="N800" s="116"/>
    </row>
    <row r="801" spans="3:14">
      <c r="C801" s="91" t="s">
        <v>1933</v>
      </c>
      <c r="D801" s="155" t="s">
        <v>1934</v>
      </c>
      <c r="E801" s="69" t="s">
        <v>66</v>
      </c>
      <c r="F801" s="171">
        <v>53040</v>
      </c>
      <c r="G801" s="65">
        <v>0</v>
      </c>
      <c r="H801" s="60">
        <f t="shared" si="26"/>
        <v>53040</v>
      </c>
      <c r="J801" s="115"/>
      <c r="L801" s="708"/>
      <c r="M801" s="115"/>
      <c r="N801" s="116"/>
    </row>
    <row r="802" spans="3:14">
      <c r="C802" s="91" t="s">
        <v>1935</v>
      </c>
      <c r="D802" s="155" t="s">
        <v>1936</v>
      </c>
      <c r="E802" s="69" t="s">
        <v>66</v>
      </c>
      <c r="F802" s="171">
        <v>16693</v>
      </c>
      <c r="G802" s="65">
        <v>0</v>
      </c>
      <c r="H802" s="60">
        <f t="shared" si="26"/>
        <v>16693</v>
      </c>
      <c r="J802" s="115"/>
      <c r="L802" s="708"/>
      <c r="M802" s="115"/>
      <c r="N802" s="116"/>
    </row>
    <row r="803" spans="3:14">
      <c r="C803" s="91" t="s">
        <v>1937</v>
      </c>
      <c r="D803" s="155" t="s">
        <v>1938</v>
      </c>
      <c r="E803" s="69" t="s">
        <v>66</v>
      </c>
      <c r="F803" s="171">
        <v>25000</v>
      </c>
      <c r="G803" s="65">
        <v>0</v>
      </c>
      <c r="H803" s="60">
        <f>ROUND((+F803*(1+G803)),0)*(1+$J$1)</f>
        <v>25000</v>
      </c>
      <c r="J803" s="115"/>
      <c r="L803" s="708"/>
      <c r="M803" s="115"/>
      <c r="N803" s="116"/>
    </row>
    <row r="804" spans="3:14">
      <c r="C804" s="89" t="s">
        <v>1939</v>
      </c>
      <c r="D804" s="155" t="s">
        <v>1940</v>
      </c>
      <c r="E804" s="69" t="s">
        <v>66</v>
      </c>
      <c r="F804" s="171">
        <v>146085</v>
      </c>
      <c r="G804" s="65">
        <v>0</v>
      </c>
      <c r="H804" s="60">
        <f t="shared" si="26"/>
        <v>146085</v>
      </c>
      <c r="J804" s="115"/>
      <c r="L804" s="708"/>
      <c r="M804" s="115"/>
      <c r="N804" s="116"/>
    </row>
    <row r="805" spans="3:14">
      <c r="C805" s="91" t="s">
        <v>1941</v>
      </c>
      <c r="D805" s="155" t="s">
        <v>1942</v>
      </c>
      <c r="E805" s="69" t="s">
        <v>66</v>
      </c>
      <c r="F805" s="171">
        <v>33152</v>
      </c>
      <c r="G805" s="65">
        <v>0</v>
      </c>
      <c r="H805" s="60">
        <f t="shared" si="26"/>
        <v>33152</v>
      </c>
      <c r="J805" s="115"/>
      <c r="L805" s="708"/>
      <c r="M805" s="115"/>
      <c r="N805" s="116"/>
    </row>
    <row r="806" spans="3:14">
      <c r="C806" s="71" t="s">
        <v>1943</v>
      </c>
      <c r="D806" s="72" t="s">
        <v>1944</v>
      </c>
      <c r="E806" s="73"/>
      <c r="F806" s="74"/>
      <c r="G806" s="65">
        <v>0</v>
      </c>
      <c r="H806" s="74"/>
      <c r="J806" s="115"/>
      <c r="L806" s="708"/>
      <c r="M806" s="115"/>
      <c r="N806" s="116"/>
    </row>
    <row r="807" spans="3:14">
      <c r="C807" s="55" t="s">
        <v>1945</v>
      </c>
      <c r="D807" s="56" t="s">
        <v>1946</v>
      </c>
      <c r="E807" s="77" t="s">
        <v>145</v>
      </c>
      <c r="F807" s="1167">
        <v>63000</v>
      </c>
      <c r="G807" s="65">
        <v>0</v>
      </c>
      <c r="H807" s="60">
        <f>ROUND((+F807*(1+G807)),0)</f>
        <v>63000</v>
      </c>
      <c r="J807" s="115"/>
      <c r="L807" s="708"/>
      <c r="M807" s="115"/>
      <c r="N807" s="116"/>
    </row>
    <row r="808" spans="3:14" ht="25.5">
      <c r="C808" s="55" t="s">
        <v>1947</v>
      </c>
      <c r="D808" s="56" t="s">
        <v>1948</v>
      </c>
      <c r="E808" s="77" t="s">
        <v>145</v>
      </c>
      <c r="F808" s="1167">
        <v>48200</v>
      </c>
      <c r="G808" s="65">
        <v>0</v>
      </c>
      <c r="H808" s="60">
        <f t="shared" ref="H808:H815" si="27">ROUND((+F808*(1+G808)),0)</f>
        <v>48200</v>
      </c>
      <c r="J808" s="115"/>
      <c r="L808" s="708"/>
      <c r="M808" s="115"/>
      <c r="N808" s="116"/>
    </row>
    <row r="809" spans="3:14">
      <c r="C809" s="61" t="s">
        <v>1949</v>
      </c>
      <c r="D809" s="62" t="s">
        <v>1950</v>
      </c>
      <c r="E809" s="63" t="s">
        <v>125</v>
      </c>
      <c r="F809" s="80">
        <v>18000</v>
      </c>
      <c r="G809" s="65">
        <v>0</v>
      </c>
      <c r="H809" s="60">
        <f t="shared" si="27"/>
        <v>18000</v>
      </c>
      <c r="J809" s="115"/>
      <c r="L809" s="708"/>
      <c r="M809" s="115"/>
      <c r="N809" s="116"/>
    </row>
    <row r="810" spans="3:14">
      <c r="C810" s="55" t="s">
        <v>1951</v>
      </c>
      <c r="D810" s="56" t="s">
        <v>1952</v>
      </c>
      <c r="E810" s="77" t="s">
        <v>145</v>
      </c>
      <c r="F810" s="79">
        <v>13300</v>
      </c>
      <c r="G810" s="65">
        <v>0</v>
      </c>
      <c r="H810" s="60">
        <f t="shared" si="27"/>
        <v>13300</v>
      </c>
      <c r="J810" s="115"/>
      <c r="L810" s="708"/>
      <c r="M810" s="115"/>
      <c r="N810" s="116"/>
    </row>
    <row r="811" spans="3:14">
      <c r="C811" s="61" t="s">
        <v>1953</v>
      </c>
      <c r="D811" s="62" t="s">
        <v>1954</v>
      </c>
      <c r="E811" s="63" t="s">
        <v>1955</v>
      </c>
      <c r="F811" s="80">
        <v>15000</v>
      </c>
      <c r="G811" s="65">
        <v>0</v>
      </c>
      <c r="H811" s="60">
        <f t="shared" si="27"/>
        <v>15000</v>
      </c>
      <c r="J811" s="115"/>
      <c r="L811" s="708"/>
      <c r="M811" s="115"/>
      <c r="N811" s="116"/>
    </row>
    <row r="812" spans="3:14">
      <c r="C812" s="55" t="s">
        <v>1956</v>
      </c>
      <c r="D812" s="70" t="s">
        <v>1957</v>
      </c>
      <c r="E812" s="57" t="s">
        <v>1958</v>
      </c>
      <c r="F812" s="79">
        <v>60000</v>
      </c>
      <c r="G812" s="65">
        <v>0</v>
      </c>
      <c r="H812" s="60">
        <f t="shared" si="27"/>
        <v>60000</v>
      </c>
      <c r="J812" s="115"/>
      <c r="L812" s="708"/>
      <c r="M812" s="115"/>
      <c r="N812" s="116"/>
    </row>
    <row r="813" spans="3:14">
      <c r="C813" s="61" t="s">
        <v>331</v>
      </c>
      <c r="D813" s="62" t="s">
        <v>1959</v>
      </c>
      <c r="E813" s="63" t="s">
        <v>1958</v>
      </c>
      <c r="F813" s="80">
        <v>500000</v>
      </c>
      <c r="G813" s="65">
        <v>0</v>
      </c>
      <c r="H813" s="60">
        <f t="shared" si="27"/>
        <v>500000</v>
      </c>
      <c r="J813" s="115"/>
      <c r="K813" s="707">
        <f>F813/9</f>
        <v>55555.555555555555</v>
      </c>
      <c r="L813" s="708"/>
      <c r="M813" s="115"/>
      <c r="N813" s="116"/>
    </row>
    <row r="814" spans="3:14">
      <c r="C814" s="55" t="s">
        <v>363</v>
      </c>
      <c r="D814" s="70" t="s">
        <v>1960</v>
      </c>
      <c r="E814" s="57" t="s">
        <v>1958</v>
      </c>
      <c r="F814" s="79">
        <v>24500</v>
      </c>
      <c r="G814" s="65">
        <v>0</v>
      </c>
      <c r="H814" s="60">
        <f t="shared" si="27"/>
        <v>24500</v>
      </c>
      <c r="I814" s="704"/>
      <c r="J814" s="115"/>
      <c r="L814" s="708"/>
      <c r="M814" s="115"/>
      <c r="N814" s="116"/>
    </row>
    <row r="815" spans="3:14">
      <c r="C815" s="61" t="s">
        <v>332</v>
      </c>
      <c r="D815" s="62" t="s">
        <v>1961</v>
      </c>
      <c r="E815" s="63" t="s">
        <v>145</v>
      </c>
      <c r="F815" s="1103">
        <v>16119</v>
      </c>
      <c r="G815" s="65">
        <v>0</v>
      </c>
      <c r="H815" s="60">
        <f t="shared" si="27"/>
        <v>16119</v>
      </c>
      <c r="J815" s="115"/>
      <c r="L815" s="708"/>
      <c r="M815" s="115"/>
      <c r="N815" s="116"/>
    </row>
    <row r="816" spans="3:14">
      <c r="C816" s="61" t="s">
        <v>1962</v>
      </c>
      <c r="D816" s="62" t="s">
        <v>1963</v>
      </c>
      <c r="E816" s="63" t="s">
        <v>145</v>
      </c>
      <c r="F816" s="76">
        <v>33712</v>
      </c>
      <c r="G816" s="65">
        <v>0</v>
      </c>
      <c r="H816" s="60">
        <f>ROUND((+F816*(1+G816)),0)</f>
        <v>33712</v>
      </c>
      <c r="J816" s="115"/>
      <c r="L816" s="708"/>
      <c r="M816" s="115"/>
      <c r="N816" s="116"/>
    </row>
    <row r="817" spans="3:14">
      <c r="C817" s="61" t="s">
        <v>1964</v>
      </c>
      <c r="D817" s="62" t="s">
        <v>1965</v>
      </c>
      <c r="E817" s="63" t="s">
        <v>1958</v>
      </c>
      <c r="F817" s="76">
        <v>300000</v>
      </c>
      <c r="G817" s="65">
        <v>0</v>
      </c>
      <c r="H817" s="60">
        <f>ROUND((+F817*(1+G817)),0)</f>
        <v>300000</v>
      </c>
      <c r="I817" s="1070">
        <v>45575</v>
      </c>
      <c r="J817" s="115"/>
      <c r="L817" s="708"/>
      <c r="M817" s="115"/>
      <c r="N817" s="116"/>
    </row>
    <row r="818" spans="3:14">
      <c r="C818" s="61" t="s">
        <v>1966</v>
      </c>
      <c r="D818" s="62" t="s">
        <v>1959</v>
      </c>
      <c r="E818" s="63" t="s">
        <v>145</v>
      </c>
      <c r="F818" s="76">
        <v>41000</v>
      </c>
      <c r="G818" s="65">
        <v>0</v>
      </c>
      <c r="H818" s="60">
        <f>ROUND((+F818*(1+G818)),0)</f>
        <v>41000</v>
      </c>
      <c r="J818" s="115"/>
      <c r="L818" s="708"/>
      <c r="M818" s="115"/>
      <c r="N818" s="116"/>
    </row>
    <row r="819" spans="3:14">
      <c r="C819" s="71" t="s">
        <v>1967</v>
      </c>
      <c r="D819" s="72" t="s">
        <v>1968</v>
      </c>
      <c r="E819" s="73"/>
      <c r="F819" s="74"/>
      <c r="G819" s="65">
        <v>0</v>
      </c>
      <c r="H819" s="74"/>
      <c r="J819" s="115"/>
      <c r="L819" s="708"/>
      <c r="M819" s="115"/>
      <c r="N819" s="116"/>
    </row>
    <row r="820" spans="3:14">
      <c r="C820" s="61" t="s">
        <v>1969</v>
      </c>
      <c r="D820" s="62" t="s">
        <v>1970</v>
      </c>
      <c r="E820" s="69" t="s">
        <v>66</v>
      </c>
      <c r="F820" s="64">
        <v>235000</v>
      </c>
      <c r="G820" s="65">
        <v>0</v>
      </c>
      <c r="H820" s="97">
        <f>ROUND((+F820*(1+G820)),0)*(1+$J$1)</f>
        <v>235000</v>
      </c>
      <c r="J820" s="115"/>
      <c r="L820" s="708"/>
      <c r="M820" s="115"/>
      <c r="N820" s="116"/>
    </row>
    <row r="821" spans="3:14">
      <c r="C821" s="55" t="s">
        <v>1971</v>
      </c>
      <c r="D821" s="56" t="s">
        <v>1972</v>
      </c>
      <c r="E821" s="77" t="s">
        <v>66</v>
      </c>
      <c r="F821" s="58">
        <v>290000</v>
      </c>
      <c r="G821" s="65">
        <v>0</v>
      </c>
      <c r="H821" s="96">
        <f t="shared" ref="H821:H841" si="28">ROUND((+F821*(1+G821)),0)*(1+$J$1)</f>
        <v>290000</v>
      </c>
      <c r="J821" s="115"/>
      <c r="L821" s="708"/>
      <c r="M821" s="115"/>
      <c r="N821" s="116"/>
    </row>
    <row r="822" spans="3:14">
      <c r="C822" s="61" t="s">
        <v>1973</v>
      </c>
      <c r="D822" s="62" t="s">
        <v>1974</v>
      </c>
      <c r="E822" s="69" t="s">
        <v>66</v>
      </c>
      <c r="F822" s="64">
        <v>540000</v>
      </c>
      <c r="G822" s="65">
        <v>0</v>
      </c>
      <c r="H822" s="97">
        <f t="shared" si="28"/>
        <v>540000</v>
      </c>
      <c r="J822" s="115"/>
      <c r="L822" s="708"/>
      <c r="M822" s="115"/>
      <c r="N822" s="116"/>
    </row>
    <row r="823" spans="3:14">
      <c r="C823" s="61" t="s">
        <v>1975</v>
      </c>
      <c r="D823" s="62" t="s">
        <v>1976</v>
      </c>
      <c r="E823" s="69" t="s">
        <v>66</v>
      </c>
      <c r="F823" s="64">
        <v>825000</v>
      </c>
      <c r="G823" s="65">
        <v>0</v>
      </c>
      <c r="H823" s="97">
        <f t="shared" si="28"/>
        <v>825000</v>
      </c>
      <c r="J823" s="115"/>
      <c r="L823" s="708"/>
      <c r="M823" s="115"/>
      <c r="N823" s="116"/>
    </row>
    <row r="824" spans="3:14">
      <c r="C824" s="55" t="s">
        <v>1977</v>
      </c>
      <c r="D824" s="56" t="s">
        <v>1978</v>
      </c>
      <c r="E824" s="77" t="s">
        <v>66</v>
      </c>
      <c r="F824" s="58">
        <v>3300000</v>
      </c>
      <c r="G824" s="65">
        <v>0</v>
      </c>
      <c r="H824" s="96">
        <f t="shared" si="28"/>
        <v>3300000</v>
      </c>
      <c r="J824" s="115"/>
      <c r="L824" s="708"/>
      <c r="M824" s="115"/>
      <c r="N824" s="116"/>
    </row>
    <row r="825" spans="3:14">
      <c r="C825" s="61" t="s">
        <v>1979</v>
      </c>
      <c r="D825" s="62" t="s">
        <v>1980</v>
      </c>
      <c r="E825" s="69" t="s">
        <v>66</v>
      </c>
      <c r="F825" s="64">
        <v>42000</v>
      </c>
      <c r="G825" s="65">
        <v>0</v>
      </c>
      <c r="H825" s="97">
        <f t="shared" si="28"/>
        <v>42000</v>
      </c>
      <c r="J825" s="115"/>
      <c r="L825" s="708"/>
      <c r="M825" s="115"/>
      <c r="N825" s="116"/>
    </row>
    <row r="826" spans="3:14">
      <c r="C826" s="55" t="s">
        <v>1981</v>
      </c>
      <c r="D826" s="56" t="s">
        <v>1982</v>
      </c>
      <c r="E826" s="77" t="s">
        <v>66</v>
      </c>
      <c r="F826" s="58">
        <v>525000</v>
      </c>
      <c r="G826" s="65">
        <v>0</v>
      </c>
      <c r="H826" s="96">
        <f t="shared" si="28"/>
        <v>525000</v>
      </c>
      <c r="J826" s="115"/>
      <c r="L826" s="708"/>
      <c r="M826" s="115"/>
      <c r="N826" s="116"/>
    </row>
    <row r="827" spans="3:14">
      <c r="C827" s="61" t="s">
        <v>1983</v>
      </c>
      <c r="D827" s="62" t="s">
        <v>1984</v>
      </c>
      <c r="E827" s="69" t="s">
        <v>66</v>
      </c>
      <c r="F827" s="64">
        <v>650000</v>
      </c>
      <c r="G827" s="65">
        <v>0</v>
      </c>
      <c r="H827" s="97">
        <f t="shared" si="28"/>
        <v>650000</v>
      </c>
      <c r="J827" s="115"/>
      <c r="L827" s="708"/>
      <c r="M827" s="115"/>
      <c r="N827" s="116"/>
    </row>
    <row r="828" spans="3:14">
      <c r="C828" s="55" t="s">
        <v>1985</v>
      </c>
      <c r="D828" s="56" t="s">
        <v>1986</v>
      </c>
      <c r="E828" s="77" t="s">
        <v>66</v>
      </c>
      <c r="F828" s="58">
        <v>800000</v>
      </c>
      <c r="G828" s="65">
        <v>0</v>
      </c>
      <c r="H828" s="96">
        <f t="shared" si="28"/>
        <v>800000</v>
      </c>
      <c r="J828" s="115"/>
      <c r="L828" s="708"/>
      <c r="M828" s="115"/>
      <c r="N828" s="116"/>
    </row>
    <row r="829" spans="3:14">
      <c r="C829" s="61" t="s">
        <v>1987</v>
      </c>
      <c r="D829" s="62" t="s">
        <v>1988</v>
      </c>
      <c r="E829" s="69" t="s">
        <v>66</v>
      </c>
      <c r="F829" s="64">
        <v>1720000</v>
      </c>
      <c r="G829" s="65">
        <v>0</v>
      </c>
      <c r="H829" s="97">
        <f t="shared" si="28"/>
        <v>1720000</v>
      </c>
      <c r="J829" s="115"/>
      <c r="L829" s="708"/>
      <c r="M829" s="115"/>
      <c r="N829" s="116"/>
    </row>
    <row r="830" spans="3:14">
      <c r="C830" s="55" t="s">
        <v>1989</v>
      </c>
      <c r="D830" s="56" t="s">
        <v>1990</v>
      </c>
      <c r="E830" s="77" t="s">
        <v>66</v>
      </c>
      <c r="F830" s="58">
        <v>303000</v>
      </c>
      <c r="G830" s="65">
        <v>0</v>
      </c>
      <c r="H830" s="96">
        <f t="shared" si="28"/>
        <v>303000</v>
      </c>
      <c r="J830" s="115"/>
      <c r="L830" s="708"/>
      <c r="M830" s="115"/>
      <c r="N830" s="116"/>
    </row>
    <row r="831" spans="3:14">
      <c r="C831" s="61" t="s">
        <v>1991</v>
      </c>
      <c r="D831" s="62" t="s">
        <v>1992</v>
      </c>
      <c r="E831" s="69" t="s">
        <v>66</v>
      </c>
      <c r="F831" s="64">
        <v>403000</v>
      </c>
      <c r="G831" s="65">
        <v>0</v>
      </c>
      <c r="H831" s="97">
        <f t="shared" si="28"/>
        <v>403000</v>
      </c>
      <c r="J831" s="115"/>
      <c r="L831" s="708"/>
      <c r="M831" s="115"/>
      <c r="N831" s="116"/>
    </row>
    <row r="832" spans="3:14">
      <c r="C832" s="55" t="s">
        <v>1993</v>
      </c>
      <c r="D832" s="56" t="s">
        <v>1994</v>
      </c>
      <c r="E832" s="77" t="s">
        <v>66</v>
      </c>
      <c r="F832" s="58">
        <v>572000</v>
      </c>
      <c r="G832" s="65">
        <v>0</v>
      </c>
      <c r="H832" s="96">
        <f t="shared" si="28"/>
        <v>572000</v>
      </c>
      <c r="J832" s="115"/>
      <c r="L832" s="708"/>
      <c r="M832" s="115"/>
      <c r="N832" s="116"/>
    </row>
    <row r="833" spans="3:14">
      <c r="C833" s="61" t="s">
        <v>1995</v>
      </c>
      <c r="D833" s="62" t="s">
        <v>1996</v>
      </c>
      <c r="E833" s="69" t="s">
        <v>66</v>
      </c>
      <c r="F833" s="64">
        <v>1107000</v>
      </c>
      <c r="G833" s="65">
        <v>0</v>
      </c>
      <c r="H833" s="97">
        <f t="shared" si="28"/>
        <v>1107000</v>
      </c>
      <c r="J833" s="115"/>
      <c r="L833" s="708"/>
      <c r="M833" s="115"/>
      <c r="N833" s="116"/>
    </row>
    <row r="834" spans="3:14">
      <c r="C834" s="55" t="s">
        <v>1997</v>
      </c>
      <c r="D834" s="56" t="s">
        <v>1998</v>
      </c>
      <c r="E834" s="77" t="s">
        <v>66</v>
      </c>
      <c r="F834" s="58">
        <v>1920000</v>
      </c>
      <c r="G834" s="65">
        <v>0</v>
      </c>
      <c r="H834" s="96">
        <f t="shared" si="28"/>
        <v>1920000</v>
      </c>
      <c r="J834" s="115"/>
      <c r="L834" s="708"/>
      <c r="M834" s="115"/>
      <c r="N834" s="116"/>
    </row>
    <row r="835" spans="3:14">
      <c r="C835" s="61" t="s">
        <v>1999</v>
      </c>
      <c r="D835" s="62" t="s">
        <v>2000</v>
      </c>
      <c r="E835" s="69" t="s">
        <v>66</v>
      </c>
      <c r="F835" s="64">
        <v>395000</v>
      </c>
      <c r="G835" s="65">
        <v>0</v>
      </c>
      <c r="H835" s="97">
        <f t="shared" si="28"/>
        <v>395000</v>
      </c>
      <c r="J835" s="115"/>
      <c r="L835" s="708"/>
      <c r="M835" s="115"/>
      <c r="N835" s="116"/>
    </row>
    <row r="836" spans="3:14">
      <c r="C836" s="55" t="s">
        <v>2001</v>
      </c>
      <c r="D836" s="56" t="s">
        <v>2002</v>
      </c>
      <c r="E836" s="77" t="s">
        <v>66</v>
      </c>
      <c r="F836" s="58">
        <v>449000</v>
      </c>
      <c r="G836" s="65">
        <v>0</v>
      </c>
      <c r="H836" s="96">
        <f t="shared" si="28"/>
        <v>449000</v>
      </c>
      <c r="J836" s="115"/>
      <c r="L836" s="708"/>
      <c r="M836" s="115"/>
      <c r="N836" s="116"/>
    </row>
    <row r="837" spans="3:14">
      <c r="C837" s="61" t="s">
        <v>2003</v>
      </c>
      <c r="D837" s="62" t="s">
        <v>2004</v>
      </c>
      <c r="E837" s="69" t="s">
        <v>66</v>
      </c>
      <c r="F837" s="64">
        <v>698000</v>
      </c>
      <c r="G837" s="65">
        <v>0</v>
      </c>
      <c r="H837" s="97">
        <f t="shared" si="28"/>
        <v>698000</v>
      </c>
      <c r="J837" s="1072"/>
      <c r="L837" s="708"/>
      <c r="M837" s="115"/>
      <c r="N837" s="116"/>
    </row>
    <row r="838" spans="3:14">
      <c r="C838" s="55" t="s">
        <v>2005</v>
      </c>
      <c r="D838" s="67" t="s">
        <v>2006</v>
      </c>
      <c r="E838" s="82" t="s">
        <v>66</v>
      </c>
      <c r="F838" s="1117">
        <v>10900</v>
      </c>
      <c r="G838" s="65">
        <v>0</v>
      </c>
      <c r="H838" s="96">
        <f t="shared" si="28"/>
        <v>10900</v>
      </c>
      <c r="L838" s="708"/>
    </row>
    <row r="839" spans="3:14">
      <c r="C839" s="55" t="s">
        <v>2007</v>
      </c>
      <c r="D839" s="67" t="s">
        <v>2008</v>
      </c>
      <c r="E839" s="82" t="s">
        <v>66</v>
      </c>
      <c r="F839" s="1117">
        <v>18090</v>
      </c>
      <c r="G839" s="65">
        <v>0</v>
      </c>
      <c r="H839" s="96">
        <f>ROUND((+F839*(1+G839)),0)*(1+$J$1)</f>
        <v>18090</v>
      </c>
      <c r="L839" s="708"/>
    </row>
    <row r="840" spans="3:14">
      <c r="C840" s="167" t="s">
        <v>2009</v>
      </c>
      <c r="D840" s="62" t="s">
        <v>2010</v>
      </c>
      <c r="E840" s="167" t="s">
        <v>66</v>
      </c>
      <c r="F840" s="64">
        <v>17479</v>
      </c>
      <c r="G840" s="65">
        <v>0</v>
      </c>
      <c r="H840" s="97">
        <f t="shared" si="28"/>
        <v>17479</v>
      </c>
      <c r="L840" s="708"/>
    </row>
    <row r="841" spans="3:14">
      <c r="C841" s="172" t="s">
        <v>2011</v>
      </c>
      <c r="D841" s="173" t="s">
        <v>2012</v>
      </c>
      <c r="E841" s="174" t="s">
        <v>66</v>
      </c>
      <c r="F841" s="175">
        <v>190000</v>
      </c>
      <c r="G841" s="65">
        <v>0</v>
      </c>
      <c r="H841" s="176">
        <f t="shared" si="28"/>
        <v>190000</v>
      </c>
      <c r="L841" s="708"/>
    </row>
    <row r="842" spans="3:14">
      <c r="C842" s="71" t="s">
        <v>2013</v>
      </c>
      <c r="D842" s="72" t="s">
        <v>101</v>
      </c>
      <c r="E842" s="73"/>
      <c r="F842" s="74"/>
      <c r="G842" s="65">
        <v>0</v>
      </c>
      <c r="H842" s="74"/>
      <c r="L842" s="708"/>
    </row>
    <row r="843" spans="3:14">
      <c r="C843" s="55" t="s">
        <v>2014</v>
      </c>
      <c r="D843" s="67" t="s">
        <v>2015</v>
      </c>
      <c r="E843" s="82" t="s">
        <v>66</v>
      </c>
      <c r="F843" s="83">
        <v>35216</v>
      </c>
      <c r="G843" s="65">
        <v>0</v>
      </c>
      <c r="H843" s="96">
        <f t="shared" ref="H843:H876" si="29">ROUND((+F843*(1+G843)),0)*(1+$J$1)</f>
        <v>35216</v>
      </c>
      <c r="L843" s="708"/>
    </row>
    <row r="844" spans="3:14">
      <c r="C844" s="55" t="s">
        <v>2016</v>
      </c>
      <c r="D844" s="67" t="s">
        <v>2017</v>
      </c>
      <c r="E844" s="82" t="s">
        <v>66</v>
      </c>
      <c r="F844" s="83">
        <v>18000</v>
      </c>
      <c r="G844" s="65">
        <v>0</v>
      </c>
      <c r="H844" s="96">
        <f>ROUND((+F844*(1+G844)),0)*(1+$J$1)</f>
        <v>18000</v>
      </c>
      <c r="L844" s="708"/>
    </row>
    <row r="845" spans="3:14" ht="25.5">
      <c r="C845" s="55" t="s">
        <v>2018</v>
      </c>
      <c r="D845" s="67" t="s">
        <v>2019</v>
      </c>
      <c r="E845" s="82" t="s">
        <v>66</v>
      </c>
      <c r="F845" s="83">
        <v>230000</v>
      </c>
      <c r="G845" s="65">
        <v>0</v>
      </c>
      <c r="H845" s="96">
        <f>ROUND((+F845*(1+G845)),0)*(1+$J$1)</f>
        <v>230000</v>
      </c>
      <c r="L845" s="708"/>
    </row>
    <row r="846" spans="3:14">
      <c r="C846" s="167" t="s">
        <v>2020</v>
      </c>
      <c r="D846" s="62" t="s">
        <v>2021</v>
      </c>
      <c r="E846" s="167" t="s">
        <v>355</v>
      </c>
      <c r="F846" s="64">
        <v>10500</v>
      </c>
      <c r="G846" s="65">
        <v>0</v>
      </c>
      <c r="H846" s="97">
        <f t="shared" si="29"/>
        <v>10500</v>
      </c>
      <c r="L846" s="708"/>
    </row>
    <row r="847" spans="3:14">
      <c r="C847" s="168" t="s">
        <v>2022</v>
      </c>
      <c r="D847" s="67" t="s">
        <v>2023</v>
      </c>
      <c r="E847" s="169" t="s">
        <v>66</v>
      </c>
      <c r="F847" s="83">
        <v>153385</v>
      </c>
      <c r="G847" s="65">
        <v>0</v>
      </c>
      <c r="H847" s="96">
        <f t="shared" si="29"/>
        <v>153385</v>
      </c>
      <c r="L847" s="708"/>
    </row>
    <row r="848" spans="3:14" ht="25.5">
      <c r="C848" s="167" t="s">
        <v>2024</v>
      </c>
      <c r="D848" s="62" t="s">
        <v>2025</v>
      </c>
      <c r="E848" s="167" t="s">
        <v>66</v>
      </c>
      <c r="F848" s="64">
        <v>257355</v>
      </c>
      <c r="G848" s="65">
        <v>0</v>
      </c>
      <c r="H848" s="97">
        <f t="shared" si="29"/>
        <v>257355</v>
      </c>
      <c r="L848" s="708"/>
    </row>
    <row r="849" spans="3:12" ht="25.5">
      <c r="C849" s="168" t="s">
        <v>2026</v>
      </c>
      <c r="D849" s="67" t="s">
        <v>2027</v>
      </c>
      <c r="E849" s="169" t="s">
        <v>66</v>
      </c>
      <c r="F849" s="83">
        <v>143400</v>
      </c>
      <c r="G849" s="65">
        <v>0</v>
      </c>
      <c r="H849" s="96">
        <f t="shared" si="29"/>
        <v>143400</v>
      </c>
      <c r="L849" s="708"/>
    </row>
    <row r="850" spans="3:12" ht="25.5">
      <c r="C850" s="167" t="s">
        <v>2028</v>
      </c>
      <c r="D850" s="62" t="s">
        <v>2029</v>
      </c>
      <c r="E850" s="167" t="s">
        <v>66</v>
      </c>
      <c r="F850" s="64">
        <v>334900</v>
      </c>
      <c r="G850" s="65">
        <v>0</v>
      </c>
      <c r="H850" s="97">
        <f t="shared" si="29"/>
        <v>334900</v>
      </c>
      <c r="L850" s="708"/>
    </row>
    <row r="851" spans="3:12" ht="25.5">
      <c r="C851" s="168" t="s">
        <v>2030</v>
      </c>
      <c r="D851" s="67" t="s">
        <v>2031</v>
      </c>
      <c r="E851" s="169" t="s">
        <v>66</v>
      </c>
      <c r="F851" s="83">
        <v>583715</v>
      </c>
      <c r="G851" s="65">
        <v>0</v>
      </c>
      <c r="H851" s="96">
        <f t="shared" si="29"/>
        <v>583715</v>
      </c>
      <c r="L851" s="708"/>
    </row>
    <row r="852" spans="3:12">
      <c r="C852" s="167" t="s">
        <v>2032</v>
      </c>
      <c r="D852" s="62" t="s">
        <v>2033</v>
      </c>
      <c r="E852" s="167" t="s">
        <v>66</v>
      </c>
      <c r="F852" s="64">
        <v>337356</v>
      </c>
      <c r="G852" s="65">
        <v>0</v>
      </c>
      <c r="H852" s="97">
        <f t="shared" si="29"/>
        <v>337356</v>
      </c>
      <c r="L852" s="708"/>
    </row>
    <row r="853" spans="3:12" ht="25.5">
      <c r="C853" s="168" t="s">
        <v>2034</v>
      </c>
      <c r="D853" s="67" t="s">
        <v>2035</v>
      </c>
      <c r="E853" s="169" t="s">
        <v>66</v>
      </c>
      <c r="F853" s="83">
        <v>249900</v>
      </c>
      <c r="G853" s="65">
        <v>0</v>
      </c>
      <c r="H853" s="96">
        <f t="shared" si="29"/>
        <v>249900</v>
      </c>
      <c r="L853" s="708"/>
    </row>
    <row r="854" spans="3:12">
      <c r="C854" s="167" t="s">
        <v>2036</v>
      </c>
      <c r="D854" s="62" t="s">
        <v>2037</v>
      </c>
      <c r="E854" s="167" t="s">
        <v>911</v>
      </c>
      <c r="F854" s="64">
        <v>5555</v>
      </c>
      <c r="G854" s="65">
        <v>0</v>
      </c>
      <c r="H854" s="97">
        <f t="shared" si="29"/>
        <v>5555</v>
      </c>
      <c r="L854" s="708"/>
    </row>
    <row r="855" spans="3:12" ht="25.5">
      <c r="C855" s="168" t="s">
        <v>2038</v>
      </c>
      <c r="D855" s="67" t="s">
        <v>2039</v>
      </c>
      <c r="E855" s="169" t="s">
        <v>66</v>
      </c>
      <c r="F855" s="83">
        <f>331790*1.08</f>
        <v>358333.2</v>
      </c>
      <c r="G855" s="65">
        <v>0</v>
      </c>
      <c r="H855" s="96">
        <f t="shared" si="29"/>
        <v>358333</v>
      </c>
      <c r="L855" s="708"/>
    </row>
    <row r="856" spans="3:12" ht="38.25">
      <c r="C856" s="167" t="s">
        <v>2040</v>
      </c>
      <c r="D856" s="62" t="s">
        <v>2041</v>
      </c>
      <c r="E856" s="167" t="s">
        <v>66</v>
      </c>
      <c r="F856" s="64">
        <f>4460000*1.08</f>
        <v>4816800</v>
      </c>
      <c r="G856" s="65">
        <v>0</v>
      </c>
      <c r="H856" s="97">
        <f t="shared" si="29"/>
        <v>4816800</v>
      </c>
      <c r="L856" s="708"/>
    </row>
    <row r="857" spans="3:12">
      <c r="C857" s="168" t="s">
        <v>2042</v>
      </c>
      <c r="D857" s="67" t="s">
        <v>2043</v>
      </c>
      <c r="E857" s="169" t="s">
        <v>66</v>
      </c>
      <c r="F857" s="83">
        <v>42000</v>
      </c>
      <c r="G857" s="65">
        <v>0</v>
      </c>
      <c r="H857" s="97">
        <f t="shared" si="29"/>
        <v>42000</v>
      </c>
      <c r="L857" s="708"/>
    </row>
    <row r="858" spans="3:12">
      <c r="C858" s="167" t="s">
        <v>2044</v>
      </c>
      <c r="D858" s="177" t="s">
        <v>2045</v>
      </c>
      <c r="E858" s="181" t="s">
        <v>66</v>
      </c>
      <c r="F858" s="178">
        <v>3046</v>
      </c>
      <c r="G858" s="65">
        <v>0</v>
      </c>
      <c r="H858" s="97">
        <f t="shared" si="29"/>
        <v>3046</v>
      </c>
      <c r="L858" s="708"/>
    </row>
    <row r="859" spans="3:12">
      <c r="C859" s="167" t="s">
        <v>2046</v>
      </c>
      <c r="D859" s="177" t="s">
        <v>2047</v>
      </c>
      <c r="E859" s="181" t="s">
        <v>66</v>
      </c>
      <c r="F859" s="1151">
        <v>1233</v>
      </c>
      <c r="G859" s="65">
        <v>0</v>
      </c>
      <c r="H859" s="97">
        <f>ROUND((+F859*(1+G859)),0)*(1+$J$1)</f>
        <v>1233</v>
      </c>
      <c r="L859" s="708"/>
    </row>
    <row r="860" spans="3:12">
      <c r="C860" s="167" t="s">
        <v>2048</v>
      </c>
      <c r="D860" s="177" t="s">
        <v>2049</v>
      </c>
      <c r="E860" s="181" t="s">
        <v>355</v>
      </c>
      <c r="F860" s="178">
        <v>96888</v>
      </c>
      <c r="G860" s="65">
        <v>0</v>
      </c>
      <c r="H860" s="97">
        <f>ROUND((+F860*(1+G860)),0)*(1+$J$1)</f>
        <v>96888</v>
      </c>
      <c r="L860" s="708"/>
    </row>
    <row r="861" spans="3:12">
      <c r="C861" s="167" t="s">
        <v>2050</v>
      </c>
      <c r="D861" s="177" t="s">
        <v>2051</v>
      </c>
      <c r="E861" s="181" t="s">
        <v>355</v>
      </c>
      <c r="F861" s="178">
        <v>104638</v>
      </c>
      <c r="G861" s="65">
        <v>0</v>
      </c>
      <c r="H861" s="97">
        <f>ROUND((+F861*(1+G861)),0)*(1+$J$1)</f>
        <v>104638</v>
      </c>
      <c r="L861" s="708"/>
    </row>
    <row r="862" spans="3:12">
      <c r="C862" s="167" t="s">
        <v>2052</v>
      </c>
      <c r="D862" s="177" t="s">
        <v>2053</v>
      </c>
      <c r="E862" s="181" t="s">
        <v>66</v>
      </c>
      <c r="F862" s="178">
        <v>2646</v>
      </c>
      <c r="G862" s="65">
        <v>0</v>
      </c>
      <c r="H862" s="97">
        <f>ROUND((+F862*(1+G862)),0)*(1+$J$1)</f>
        <v>2646</v>
      </c>
      <c r="L862" s="708"/>
    </row>
    <row r="863" spans="3:12">
      <c r="C863" s="167" t="s">
        <v>2054</v>
      </c>
      <c r="D863" s="177" t="s">
        <v>2055</v>
      </c>
      <c r="E863" s="181" t="s">
        <v>66</v>
      </c>
      <c r="F863" s="178">
        <v>3646</v>
      </c>
      <c r="G863" s="65">
        <v>0</v>
      </c>
      <c r="H863" s="97">
        <f>ROUND((+F863*(1+G863)),0)*(1+$J$1)</f>
        <v>3646</v>
      </c>
      <c r="L863" s="708"/>
    </row>
    <row r="864" spans="3:12">
      <c r="C864" s="168" t="s">
        <v>2056</v>
      </c>
      <c r="D864" s="67" t="s">
        <v>2057</v>
      </c>
      <c r="E864" s="169" t="s">
        <v>386</v>
      </c>
      <c r="F864" s="83">
        <v>12800</v>
      </c>
      <c r="G864" s="65">
        <v>0</v>
      </c>
      <c r="H864" s="96">
        <f t="shared" si="29"/>
        <v>12800</v>
      </c>
      <c r="L864" s="708"/>
    </row>
    <row r="865" spans="3:12">
      <c r="C865" s="167" t="s">
        <v>2058</v>
      </c>
      <c r="D865" s="177" t="s">
        <v>2059</v>
      </c>
      <c r="E865" s="180" t="s">
        <v>281</v>
      </c>
      <c r="F865" s="178">
        <v>15483</v>
      </c>
      <c r="G865" s="65">
        <v>0</v>
      </c>
      <c r="H865" s="97">
        <f t="shared" si="29"/>
        <v>15483</v>
      </c>
      <c r="L865" s="708"/>
    </row>
    <row r="866" spans="3:12">
      <c r="C866" s="168" t="s">
        <v>2060</v>
      </c>
      <c r="D866" s="67" t="s">
        <v>2061</v>
      </c>
      <c r="E866" s="169" t="s">
        <v>281</v>
      </c>
      <c r="F866" s="83">
        <v>9067</v>
      </c>
      <c r="G866" s="65">
        <v>0</v>
      </c>
      <c r="H866" s="96">
        <f t="shared" si="29"/>
        <v>9067</v>
      </c>
      <c r="L866" s="708"/>
    </row>
    <row r="867" spans="3:12">
      <c r="C867" s="167" t="s">
        <v>2062</v>
      </c>
      <c r="D867" s="179" t="s">
        <v>2063</v>
      </c>
      <c r="E867" s="180" t="s">
        <v>281</v>
      </c>
      <c r="F867" s="178">
        <v>10200</v>
      </c>
      <c r="G867" s="65">
        <v>0</v>
      </c>
      <c r="H867" s="97">
        <f t="shared" si="29"/>
        <v>10200</v>
      </c>
      <c r="L867" s="708"/>
    </row>
    <row r="868" spans="3:12">
      <c r="C868" s="168" t="s">
        <v>2064</v>
      </c>
      <c r="D868" s="67" t="s">
        <v>2065</v>
      </c>
      <c r="E868" s="169" t="s">
        <v>66</v>
      </c>
      <c r="F868" s="83">
        <v>35000</v>
      </c>
      <c r="G868" s="65">
        <v>0</v>
      </c>
      <c r="H868" s="96">
        <f t="shared" si="29"/>
        <v>35000</v>
      </c>
      <c r="L868" s="708"/>
    </row>
    <row r="869" spans="3:12">
      <c r="C869" s="167" t="s">
        <v>2066</v>
      </c>
      <c r="D869" s="179" t="s">
        <v>2067</v>
      </c>
      <c r="E869" s="180" t="s">
        <v>66</v>
      </c>
      <c r="F869" s="178">
        <v>5200</v>
      </c>
      <c r="G869" s="65">
        <v>0</v>
      </c>
      <c r="H869" s="97">
        <f t="shared" si="29"/>
        <v>5200</v>
      </c>
      <c r="L869" s="708"/>
    </row>
    <row r="870" spans="3:12">
      <c r="C870" s="168" t="s">
        <v>2068</v>
      </c>
      <c r="D870" s="67" t="s">
        <v>2069</v>
      </c>
      <c r="E870" s="169" t="s">
        <v>2070</v>
      </c>
      <c r="F870" s="83">
        <v>40900</v>
      </c>
      <c r="G870" s="65">
        <v>0</v>
      </c>
      <c r="H870" s="96">
        <f t="shared" si="29"/>
        <v>40900</v>
      </c>
      <c r="L870" s="708"/>
    </row>
    <row r="871" spans="3:12" ht="25.5">
      <c r="C871" s="167" t="s">
        <v>2071</v>
      </c>
      <c r="D871" s="179" t="s">
        <v>2072</v>
      </c>
      <c r="E871" s="180" t="s">
        <v>66</v>
      </c>
      <c r="F871" s="178">
        <v>31100</v>
      </c>
      <c r="G871" s="65">
        <v>0</v>
      </c>
      <c r="H871" s="97">
        <f t="shared" si="29"/>
        <v>31100</v>
      </c>
      <c r="J871" s="1071"/>
      <c r="L871" s="708"/>
    </row>
    <row r="872" spans="3:12" ht="25.5">
      <c r="C872" s="168" t="s">
        <v>2073</v>
      </c>
      <c r="D872" s="67" t="s">
        <v>2074</v>
      </c>
      <c r="E872" s="169" t="s">
        <v>66</v>
      </c>
      <c r="F872" s="1117">
        <v>31900</v>
      </c>
      <c r="G872" s="65">
        <v>0</v>
      </c>
      <c r="H872" s="96">
        <f t="shared" si="29"/>
        <v>31900</v>
      </c>
      <c r="L872" s="708"/>
    </row>
    <row r="873" spans="3:12">
      <c r="C873" s="167" t="s">
        <v>2075</v>
      </c>
      <c r="D873" s="179" t="s">
        <v>2076</v>
      </c>
      <c r="E873" s="180" t="s">
        <v>2070</v>
      </c>
      <c r="F873" s="178">
        <v>14600</v>
      </c>
      <c r="G873" s="65">
        <v>0</v>
      </c>
      <c r="H873" s="97">
        <f t="shared" si="29"/>
        <v>14600</v>
      </c>
      <c r="L873" s="708"/>
    </row>
    <row r="874" spans="3:12">
      <c r="C874" s="168" t="s">
        <v>2077</v>
      </c>
      <c r="D874" s="67" t="s">
        <v>2078</v>
      </c>
      <c r="E874" s="169" t="s">
        <v>66</v>
      </c>
      <c r="F874" s="1084">
        <f>1400</f>
        <v>1400</v>
      </c>
      <c r="G874" s="65">
        <v>0</v>
      </c>
      <c r="H874" s="96">
        <f t="shared" si="29"/>
        <v>1400</v>
      </c>
      <c r="L874" s="708"/>
    </row>
    <row r="875" spans="3:12">
      <c r="C875" s="167" t="s">
        <v>2079</v>
      </c>
      <c r="D875" s="179" t="s">
        <v>2080</v>
      </c>
      <c r="E875" s="180" t="s">
        <v>66</v>
      </c>
      <c r="F875" s="178">
        <v>10900</v>
      </c>
      <c r="G875" s="65">
        <v>0</v>
      </c>
      <c r="H875" s="97">
        <f t="shared" si="29"/>
        <v>10900</v>
      </c>
      <c r="J875" s="1071"/>
      <c r="L875" s="708"/>
    </row>
    <row r="876" spans="3:12">
      <c r="C876" s="168" t="s">
        <v>2081</v>
      </c>
      <c r="D876" s="67" t="s">
        <v>2082</v>
      </c>
      <c r="E876" s="169" t="s">
        <v>2070</v>
      </c>
      <c r="F876" s="1084">
        <v>20480</v>
      </c>
      <c r="G876" s="65">
        <v>0</v>
      </c>
      <c r="H876" s="97">
        <f t="shared" si="29"/>
        <v>20480</v>
      </c>
      <c r="L876" s="708"/>
    </row>
    <row r="877" spans="3:12">
      <c r="C877" s="167" t="s">
        <v>2083</v>
      </c>
      <c r="D877" s="179" t="s">
        <v>2084</v>
      </c>
      <c r="E877" s="180" t="s">
        <v>66</v>
      </c>
      <c r="F877" s="178">
        <v>55000</v>
      </c>
      <c r="G877" s="65">
        <v>0</v>
      </c>
      <c r="H877" s="97">
        <f t="shared" ref="H877:H882" si="30">ROUND((+F877*(1+G877)),0)*(1+$J$1)</f>
        <v>55000</v>
      </c>
      <c r="L877" s="708"/>
    </row>
    <row r="878" spans="3:12">
      <c r="C878" s="168" t="s">
        <v>2085</v>
      </c>
      <c r="D878" s="67" t="s">
        <v>2086</v>
      </c>
      <c r="E878" s="169" t="s">
        <v>66</v>
      </c>
      <c r="F878" s="83">
        <v>30000</v>
      </c>
      <c r="G878" s="65">
        <v>0</v>
      </c>
      <c r="H878" s="96">
        <f t="shared" si="30"/>
        <v>30000</v>
      </c>
      <c r="L878" s="708"/>
    </row>
    <row r="879" spans="3:12">
      <c r="C879" s="167" t="s">
        <v>2087</v>
      </c>
      <c r="D879" s="179" t="s">
        <v>2088</v>
      </c>
      <c r="E879" s="180" t="s">
        <v>386</v>
      </c>
      <c r="F879" s="178">
        <v>2864</v>
      </c>
      <c r="G879" s="65">
        <v>0</v>
      </c>
      <c r="H879" s="97">
        <f t="shared" si="30"/>
        <v>2864</v>
      </c>
      <c r="L879" s="708"/>
    </row>
    <row r="880" spans="3:12">
      <c r="C880" s="168" t="s">
        <v>2089</v>
      </c>
      <c r="D880" s="67" t="s">
        <v>2090</v>
      </c>
      <c r="E880" s="169" t="s">
        <v>2091</v>
      </c>
      <c r="F880" s="1217">
        <v>479387</v>
      </c>
      <c r="G880" s="65">
        <v>0</v>
      </c>
      <c r="H880" s="96">
        <f t="shared" si="30"/>
        <v>479387</v>
      </c>
      <c r="L880" s="708"/>
    </row>
    <row r="881" spans="3:14">
      <c r="C881" s="167" t="s">
        <v>2092</v>
      </c>
      <c r="D881" s="179" t="s">
        <v>2093</v>
      </c>
      <c r="E881" s="180" t="s">
        <v>145</v>
      </c>
      <c r="F881" s="178">
        <v>26000</v>
      </c>
      <c r="G881" s="65">
        <v>0</v>
      </c>
      <c r="H881" s="97">
        <f t="shared" si="30"/>
        <v>26000</v>
      </c>
      <c r="L881" s="708"/>
    </row>
    <row r="882" spans="3:14">
      <c r="C882" s="168" t="s">
        <v>2094</v>
      </c>
      <c r="D882" s="67" t="str">
        <f>+'JORNALES Y CUADRILLAS 2024'!A37</f>
        <v>Cuadrilla Pavimento Rigido: 2 Of + 4 Ay Obra Negra</v>
      </c>
      <c r="E882" s="169" t="s">
        <v>2095</v>
      </c>
      <c r="F882" s="83">
        <v>972707</v>
      </c>
      <c r="G882" s="65">
        <v>0</v>
      </c>
      <c r="H882" s="96">
        <f t="shared" si="30"/>
        <v>972707</v>
      </c>
      <c r="L882" s="708"/>
    </row>
    <row r="883" spans="3:14">
      <c r="C883" s="167" t="s">
        <v>2096</v>
      </c>
      <c r="D883" s="179" t="s">
        <v>2097</v>
      </c>
      <c r="E883" s="180" t="s">
        <v>928</v>
      </c>
      <c r="F883" s="64">
        <v>152400</v>
      </c>
      <c r="G883" s="65">
        <v>0</v>
      </c>
      <c r="H883" s="60">
        <f>ROUND((+F883*(1+G883)),0)</f>
        <v>152400</v>
      </c>
      <c r="J883" s="698"/>
      <c r="L883" s="708"/>
      <c r="M883" s="698"/>
      <c r="N883" s="698"/>
    </row>
    <row r="884" spans="3:14">
      <c r="C884" s="168" t="s">
        <v>2098</v>
      </c>
      <c r="D884" s="67" t="s">
        <v>934</v>
      </c>
      <c r="E884" s="169" t="s">
        <v>911</v>
      </c>
      <c r="F884" s="58">
        <v>81000</v>
      </c>
      <c r="G884" s="65">
        <v>0</v>
      </c>
      <c r="H884" s="60">
        <f>ROUND((+F884*(1+G884)),0)</f>
        <v>81000</v>
      </c>
      <c r="J884" s="698"/>
      <c r="L884" s="708"/>
      <c r="M884" s="698"/>
      <c r="N884" s="698"/>
    </row>
    <row r="885" spans="3:14">
      <c r="C885" s="167" t="s">
        <v>2099</v>
      </c>
      <c r="D885" s="179" t="s">
        <v>2100</v>
      </c>
      <c r="E885" s="180" t="s">
        <v>2070</v>
      </c>
      <c r="F885" s="178">
        <v>11260</v>
      </c>
      <c r="G885" s="65">
        <v>0</v>
      </c>
      <c r="H885" s="97">
        <f t="shared" ref="H885:H893" si="31">ROUND((+F885*(1+G885)),0)*(1+$J$1)</f>
        <v>11260</v>
      </c>
      <c r="L885" s="708"/>
    </row>
    <row r="886" spans="3:14">
      <c r="C886" s="168" t="s">
        <v>2101</v>
      </c>
      <c r="D886" s="67" t="s">
        <v>2102</v>
      </c>
      <c r="E886" s="169" t="s">
        <v>380</v>
      </c>
      <c r="F886" s="58">
        <v>1661</v>
      </c>
      <c r="G886" s="65">
        <v>0</v>
      </c>
      <c r="H886" s="60">
        <f t="shared" si="31"/>
        <v>1661</v>
      </c>
      <c r="L886" s="708"/>
    </row>
    <row r="887" spans="3:14">
      <c r="C887" s="167" t="s">
        <v>2103</v>
      </c>
      <c r="D887" s="179" t="s">
        <v>2104</v>
      </c>
      <c r="E887" s="180" t="s">
        <v>928</v>
      </c>
      <c r="F887" s="178">
        <v>45000</v>
      </c>
      <c r="G887" s="65">
        <v>0</v>
      </c>
      <c r="H887" s="97">
        <f t="shared" si="31"/>
        <v>45000</v>
      </c>
      <c r="L887" s="708"/>
    </row>
    <row r="888" spans="3:14">
      <c r="C888" s="168" t="s">
        <v>2105</v>
      </c>
      <c r="D888" s="67" t="s">
        <v>2106</v>
      </c>
      <c r="E888" s="169" t="s">
        <v>281</v>
      </c>
      <c r="F888" s="58">
        <v>90000</v>
      </c>
      <c r="G888" s="65">
        <v>0</v>
      </c>
      <c r="H888" s="60">
        <f t="shared" si="31"/>
        <v>90000</v>
      </c>
      <c r="L888" s="708"/>
    </row>
    <row r="889" spans="3:14">
      <c r="C889" s="168" t="s">
        <v>2107</v>
      </c>
      <c r="D889" s="67" t="s">
        <v>2108</v>
      </c>
      <c r="E889" s="169" t="s">
        <v>66</v>
      </c>
      <c r="F889" s="58">
        <v>56773</v>
      </c>
      <c r="G889" s="65">
        <v>0</v>
      </c>
      <c r="H889" s="60">
        <f t="shared" si="31"/>
        <v>56773</v>
      </c>
      <c r="L889" s="708"/>
    </row>
    <row r="890" spans="3:14">
      <c r="C890" s="168" t="s">
        <v>2109</v>
      </c>
      <c r="D890" s="67" t="s">
        <v>2110</v>
      </c>
      <c r="E890" s="169" t="s">
        <v>66</v>
      </c>
      <c r="F890" s="58">
        <v>123546</v>
      </c>
      <c r="G890" s="65">
        <v>0</v>
      </c>
      <c r="H890" s="60">
        <f t="shared" si="31"/>
        <v>123546</v>
      </c>
      <c r="I890" s="243"/>
      <c r="L890" s="708"/>
    </row>
    <row r="891" spans="3:14">
      <c r="C891" s="168" t="s">
        <v>2111</v>
      </c>
      <c r="D891" s="67" t="s">
        <v>2112</v>
      </c>
      <c r="E891" s="169" t="s">
        <v>66</v>
      </c>
      <c r="F891" s="58">
        <v>163000</v>
      </c>
      <c r="G891" s="65">
        <v>0</v>
      </c>
      <c r="H891" s="60">
        <f t="shared" si="31"/>
        <v>163000</v>
      </c>
      <c r="I891" s="243"/>
      <c r="L891" s="708"/>
    </row>
    <row r="892" spans="3:14">
      <c r="C892" s="168" t="s">
        <v>2113</v>
      </c>
      <c r="D892" s="67" t="s">
        <v>2114</v>
      </c>
      <c r="E892" s="169" t="s">
        <v>66</v>
      </c>
      <c r="F892" s="58">
        <v>57061</v>
      </c>
      <c r="G892" s="65">
        <v>0</v>
      </c>
      <c r="H892" s="60">
        <f t="shared" si="31"/>
        <v>57061</v>
      </c>
      <c r="L892" s="708"/>
    </row>
    <row r="893" spans="3:14">
      <c r="C893" s="168" t="s">
        <v>2115</v>
      </c>
      <c r="D893" s="179" t="s">
        <v>2116</v>
      </c>
      <c r="E893" s="180" t="s">
        <v>66</v>
      </c>
      <c r="F893" s="178">
        <v>32000</v>
      </c>
      <c r="G893" s="65">
        <v>0</v>
      </c>
      <c r="H893" s="97">
        <f t="shared" si="31"/>
        <v>32000</v>
      </c>
      <c r="L893" s="708"/>
    </row>
    <row r="894" spans="3:14">
      <c r="C894" s="168" t="s">
        <v>2117</v>
      </c>
      <c r="D894" s="67" t="s">
        <v>2118</v>
      </c>
      <c r="E894" s="756" t="s">
        <v>2070</v>
      </c>
      <c r="F894" s="1164">
        <v>150900</v>
      </c>
      <c r="G894" s="65">
        <v>0</v>
      </c>
      <c r="H894" s="60">
        <f t="shared" ref="H894:H900" si="32">ROUND((+F894*(1+G894)),0)*(1+$J$1)</f>
        <v>150900</v>
      </c>
      <c r="L894" s="708"/>
    </row>
    <row r="895" spans="3:14">
      <c r="C895" s="168" t="s">
        <v>2119</v>
      </c>
      <c r="D895" s="67" t="s">
        <v>2120</v>
      </c>
      <c r="E895" s="757" t="s">
        <v>386</v>
      </c>
      <c r="F895" s="1218">
        <v>24380</v>
      </c>
      <c r="G895" s="65">
        <v>0</v>
      </c>
      <c r="H895" s="60">
        <f t="shared" si="32"/>
        <v>24380</v>
      </c>
      <c r="L895" s="708"/>
    </row>
    <row r="896" spans="3:14" ht="28.5" customHeight="1">
      <c r="C896" s="168" t="s">
        <v>2121</v>
      </c>
      <c r="D896" s="67" t="s">
        <v>2122</v>
      </c>
      <c r="E896" s="758" t="s">
        <v>928</v>
      </c>
      <c r="F896" s="58">
        <v>130000</v>
      </c>
      <c r="G896" s="65">
        <v>0</v>
      </c>
      <c r="H896" s="60">
        <f t="shared" si="32"/>
        <v>130000</v>
      </c>
      <c r="L896" s="708"/>
    </row>
    <row r="897" spans="3:14">
      <c r="C897" s="167" t="s">
        <v>2123</v>
      </c>
      <c r="D897" s="179" t="s">
        <v>2124</v>
      </c>
      <c r="E897" s="180" t="s">
        <v>928</v>
      </c>
      <c r="F897" s="178">
        <v>55000</v>
      </c>
      <c r="G897" s="65">
        <v>0</v>
      </c>
      <c r="H897" s="97">
        <f t="shared" si="32"/>
        <v>55000</v>
      </c>
      <c r="L897" s="708"/>
    </row>
    <row r="898" spans="3:14" ht="28.5" customHeight="1">
      <c r="C898" s="168" t="s">
        <v>2125</v>
      </c>
      <c r="D898" s="67" t="s">
        <v>2126</v>
      </c>
      <c r="E898" s="758" t="s">
        <v>928</v>
      </c>
      <c r="F898" s="58">
        <f>24780000</f>
        <v>24780000</v>
      </c>
      <c r="G898" s="65">
        <v>0</v>
      </c>
      <c r="H898" s="60">
        <f t="shared" si="32"/>
        <v>24780000</v>
      </c>
      <c r="L898" s="708"/>
    </row>
    <row r="899" spans="3:14" ht="28.5" customHeight="1">
      <c r="C899" s="167" t="s">
        <v>2127</v>
      </c>
      <c r="D899" s="67" t="s">
        <v>2128</v>
      </c>
      <c r="E899" s="758" t="s">
        <v>928</v>
      </c>
      <c r="F899" s="58">
        <v>22550000</v>
      </c>
      <c r="G899" s="65">
        <v>0</v>
      </c>
      <c r="H899" s="60">
        <f t="shared" si="32"/>
        <v>22550000</v>
      </c>
      <c r="L899" s="708"/>
    </row>
    <row r="900" spans="3:14" ht="25.5">
      <c r="C900" s="168" t="s">
        <v>2129</v>
      </c>
      <c r="D900" s="67" t="s">
        <v>2128</v>
      </c>
      <c r="E900" s="758" t="s">
        <v>928</v>
      </c>
      <c r="F900" s="58">
        <v>22550000</v>
      </c>
      <c r="G900" s="65">
        <v>0</v>
      </c>
      <c r="H900" s="60">
        <f t="shared" si="32"/>
        <v>22550000</v>
      </c>
      <c r="L900" s="708"/>
    </row>
    <row r="901" spans="3:14" ht="25.5">
      <c r="C901" s="168" t="s">
        <v>2130</v>
      </c>
      <c r="D901" s="67" t="s">
        <v>2131</v>
      </c>
      <c r="E901" s="758" t="s">
        <v>928</v>
      </c>
      <c r="F901" s="58">
        <v>3750000</v>
      </c>
      <c r="G901" s="65">
        <v>0</v>
      </c>
      <c r="H901" s="60">
        <f t="shared" ref="H901:H906" si="33">ROUND((+F901*(1+G901)),0)*(1+$J$1)</f>
        <v>3750000</v>
      </c>
      <c r="L901" s="708"/>
    </row>
    <row r="902" spans="3:14" ht="25.5">
      <c r="C902" s="168" t="s">
        <v>2132</v>
      </c>
      <c r="D902" s="67" t="s">
        <v>2133</v>
      </c>
      <c r="E902" s="758" t="s">
        <v>66</v>
      </c>
      <c r="F902" s="58">
        <v>1500000</v>
      </c>
      <c r="G902" s="65">
        <v>0</v>
      </c>
      <c r="H902" s="60">
        <f t="shared" si="33"/>
        <v>1500000</v>
      </c>
      <c r="L902" s="708"/>
    </row>
    <row r="903" spans="3:14" ht="25.5">
      <c r="C903" s="168" t="s">
        <v>2134</v>
      </c>
      <c r="D903" s="67" t="s">
        <v>2135</v>
      </c>
      <c r="E903" s="758" t="s">
        <v>66</v>
      </c>
      <c r="F903" s="58">
        <v>1708000</v>
      </c>
      <c r="G903" s="65">
        <v>0</v>
      </c>
      <c r="H903" s="60">
        <f t="shared" si="33"/>
        <v>1708000</v>
      </c>
      <c r="L903" s="708"/>
    </row>
    <row r="904" spans="3:14" ht="25.5">
      <c r="C904" s="168" t="s">
        <v>2136</v>
      </c>
      <c r="D904" s="67" t="s">
        <v>2137</v>
      </c>
      <c r="E904" s="758" t="s">
        <v>66</v>
      </c>
      <c r="F904" s="58">
        <v>3485000</v>
      </c>
      <c r="G904" s="65">
        <v>0</v>
      </c>
      <c r="H904" s="60">
        <f t="shared" si="33"/>
        <v>3485000</v>
      </c>
      <c r="L904" s="708"/>
    </row>
    <row r="905" spans="3:14">
      <c r="C905" s="168" t="s">
        <v>2138</v>
      </c>
      <c r="D905" s="67" t="s">
        <v>2139</v>
      </c>
      <c r="E905" s="758" t="s">
        <v>66</v>
      </c>
      <c r="F905" s="58">
        <v>260000</v>
      </c>
      <c r="G905" s="65">
        <v>0</v>
      </c>
      <c r="H905" s="60">
        <f t="shared" si="33"/>
        <v>260000</v>
      </c>
      <c r="L905" s="708"/>
    </row>
    <row r="906" spans="3:14">
      <c r="C906" s="168" t="s">
        <v>2140</v>
      </c>
      <c r="D906" s="67" t="s">
        <v>2141</v>
      </c>
      <c r="E906" s="758" t="s">
        <v>355</v>
      </c>
      <c r="F906" s="58">
        <v>25560</v>
      </c>
      <c r="G906" s="65">
        <v>0</v>
      </c>
      <c r="H906" s="60">
        <f t="shared" si="33"/>
        <v>25560</v>
      </c>
      <c r="L906" s="708"/>
    </row>
    <row r="907" spans="3:14">
      <c r="C907" s="167" t="s">
        <v>2142</v>
      </c>
      <c r="D907" s="179" t="s">
        <v>2143</v>
      </c>
      <c r="E907" s="180" t="s">
        <v>66</v>
      </c>
      <c r="F907" s="1151">
        <v>1387497</v>
      </c>
      <c r="G907" s="65">
        <v>0</v>
      </c>
      <c r="H907" s="97">
        <f>ROUND((+F907*(1+G907)),0)*(1+$J$1)</f>
        <v>1387497</v>
      </c>
      <c r="L907" s="708"/>
    </row>
    <row r="908" spans="3:14">
      <c r="C908" s="168" t="s">
        <v>2144</v>
      </c>
      <c r="D908" s="67" t="s">
        <v>2145</v>
      </c>
      <c r="E908" s="758" t="s">
        <v>355</v>
      </c>
      <c r="F908" s="58">
        <v>464813</v>
      </c>
      <c r="G908" s="65">
        <v>0</v>
      </c>
      <c r="H908" s="60">
        <f>ROUND((+F908*(1+G908)),0)*(1+$J$1)</f>
        <v>464813</v>
      </c>
      <c r="L908" s="708"/>
    </row>
    <row r="909" spans="3:14">
      <c r="C909" s="168" t="s">
        <v>2146</v>
      </c>
      <c r="D909" s="67" t="s">
        <v>2147</v>
      </c>
      <c r="E909" s="758" t="s">
        <v>380</v>
      </c>
      <c r="F909" s="58">
        <v>3927</v>
      </c>
      <c r="G909" s="65">
        <v>0</v>
      </c>
      <c r="H909" s="60">
        <f>ROUND((+F909*(1+G909)),0)*(1+$J$1)</f>
        <v>3927</v>
      </c>
      <c r="L909" s="708"/>
    </row>
    <row r="910" spans="3:14">
      <c r="C910" s="168" t="s">
        <v>2148</v>
      </c>
      <c r="D910" s="67" t="s">
        <v>2149</v>
      </c>
      <c r="E910" s="758" t="s">
        <v>66</v>
      </c>
      <c r="F910" s="58">
        <v>13000000</v>
      </c>
      <c r="G910" s="65">
        <v>0</v>
      </c>
      <c r="H910" s="60">
        <f>ROUND((+F910*(1+G910)),0)*(1+$J$1)</f>
        <v>13000000</v>
      </c>
      <c r="L910" s="708"/>
    </row>
    <row r="911" spans="3:14">
      <c r="C911" s="168" t="s">
        <v>2150</v>
      </c>
      <c r="D911" s="67" t="s">
        <v>2151</v>
      </c>
      <c r="E911" s="758" t="s">
        <v>2152</v>
      </c>
      <c r="F911" s="58">
        <v>25000</v>
      </c>
      <c r="G911" s="65">
        <v>0</v>
      </c>
      <c r="H911" s="60">
        <f t="shared" ref="H911:H930" si="34">ROUND((+F911*(1+G911)),0)*(1+$J$1)</f>
        <v>25000</v>
      </c>
      <c r="L911" s="708"/>
    </row>
    <row r="912" spans="3:14" ht="25.5">
      <c r="C912" s="168" t="s">
        <v>2153</v>
      </c>
      <c r="D912" s="67" t="s">
        <v>2154</v>
      </c>
      <c r="E912" s="758" t="s">
        <v>386</v>
      </c>
      <c r="F912" s="58">
        <v>11000</v>
      </c>
      <c r="G912" s="65">
        <v>0</v>
      </c>
      <c r="H912" s="60">
        <f t="shared" si="34"/>
        <v>11000</v>
      </c>
      <c r="L912" s="708"/>
      <c r="N912" s="27">
        <f>558*1.8</f>
        <v>1004.4</v>
      </c>
    </row>
    <row r="913" spans="3:12">
      <c r="C913" s="168" t="s">
        <v>2155</v>
      </c>
      <c r="D913" s="67" t="s">
        <v>2156</v>
      </c>
      <c r="E913" s="758" t="s">
        <v>386</v>
      </c>
      <c r="F913" s="58">
        <v>40000</v>
      </c>
      <c r="G913" s="65">
        <v>0</v>
      </c>
      <c r="H913" s="60">
        <f t="shared" si="34"/>
        <v>40000</v>
      </c>
      <c r="L913" s="708"/>
    </row>
    <row r="914" spans="3:12">
      <c r="C914" s="168" t="s">
        <v>2157</v>
      </c>
      <c r="D914" s="67" t="s">
        <v>2158</v>
      </c>
      <c r="E914" s="758" t="s">
        <v>319</v>
      </c>
      <c r="F914" s="58">
        <f>14900+600</f>
        <v>15500</v>
      </c>
      <c r="G914" s="65">
        <v>0</v>
      </c>
      <c r="H914" s="60">
        <f t="shared" si="34"/>
        <v>15500</v>
      </c>
      <c r="L914" s="708"/>
    </row>
    <row r="915" spans="3:12">
      <c r="C915" s="168" t="s">
        <v>2159</v>
      </c>
      <c r="D915" s="67" t="s">
        <v>2160</v>
      </c>
      <c r="E915" s="758" t="s">
        <v>319</v>
      </c>
      <c r="F915" s="58">
        <f>7900+600</f>
        <v>8500</v>
      </c>
      <c r="G915" s="65">
        <v>0</v>
      </c>
      <c r="H915" s="60">
        <f t="shared" si="34"/>
        <v>8500</v>
      </c>
      <c r="L915" s="708"/>
    </row>
    <row r="916" spans="3:12">
      <c r="C916" s="168" t="s">
        <v>2161</v>
      </c>
      <c r="D916" s="67" t="s">
        <v>2162</v>
      </c>
      <c r="E916" s="758" t="s">
        <v>319</v>
      </c>
      <c r="F916" s="58">
        <f>8000+600</f>
        <v>8600</v>
      </c>
      <c r="G916" s="65">
        <v>0</v>
      </c>
      <c r="H916" s="60">
        <f t="shared" si="34"/>
        <v>8600</v>
      </c>
      <c r="L916" s="708"/>
    </row>
    <row r="917" spans="3:12">
      <c r="C917" s="168" t="s">
        <v>2163</v>
      </c>
      <c r="D917" s="67" t="s">
        <v>2164</v>
      </c>
      <c r="E917" s="758" t="s">
        <v>319</v>
      </c>
      <c r="F917" s="58">
        <f>12800+600</f>
        <v>13400</v>
      </c>
      <c r="G917" s="65">
        <v>0</v>
      </c>
      <c r="H917" s="60">
        <f t="shared" si="34"/>
        <v>13400</v>
      </c>
    </row>
    <row r="918" spans="3:12">
      <c r="C918" s="168" t="s">
        <v>2165</v>
      </c>
      <c r="D918" s="67" t="s">
        <v>2166</v>
      </c>
      <c r="E918" s="758" t="s">
        <v>319</v>
      </c>
      <c r="F918" s="58">
        <f>9800+600</f>
        <v>10400</v>
      </c>
      <c r="G918" s="65">
        <v>0</v>
      </c>
      <c r="H918" s="60">
        <f t="shared" si="34"/>
        <v>10400</v>
      </c>
    </row>
    <row r="919" spans="3:12">
      <c r="C919" s="168" t="s">
        <v>2167</v>
      </c>
      <c r="D919" s="67" t="s">
        <v>2168</v>
      </c>
      <c r="E919" s="758" t="s">
        <v>319</v>
      </c>
      <c r="F919" s="58">
        <f>7900+600</f>
        <v>8500</v>
      </c>
      <c r="G919" s="65">
        <v>0</v>
      </c>
      <c r="H919" s="60">
        <f t="shared" si="34"/>
        <v>8500</v>
      </c>
    </row>
    <row r="920" spans="3:12">
      <c r="C920" s="168" t="s">
        <v>2169</v>
      </c>
      <c r="D920" s="67" t="s">
        <v>2170</v>
      </c>
      <c r="E920" s="758" t="s">
        <v>319</v>
      </c>
      <c r="F920" s="58">
        <f>10900+600</f>
        <v>11500</v>
      </c>
      <c r="G920" s="65">
        <v>0</v>
      </c>
      <c r="H920" s="60">
        <f t="shared" si="34"/>
        <v>11500</v>
      </c>
    </row>
    <row r="921" spans="3:12">
      <c r="C921" s="168" t="s">
        <v>2171</v>
      </c>
      <c r="D921" s="67" t="s">
        <v>2172</v>
      </c>
      <c r="E921" s="758" t="s">
        <v>319</v>
      </c>
      <c r="F921" s="58">
        <f>3800+600</f>
        <v>4400</v>
      </c>
      <c r="G921" s="65">
        <v>0</v>
      </c>
      <c r="H921" s="60">
        <f t="shared" si="34"/>
        <v>4400</v>
      </c>
      <c r="L921" s="708"/>
    </row>
    <row r="922" spans="3:12">
      <c r="C922" s="168" t="s">
        <v>2173</v>
      </c>
      <c r="D922" s="67" t="s">
        <v>2174</v>
      </c>
      <c r="E922" s="758" t="s">
        <v>319</v>
      </c>
      <c r="F922" s="58">
        <f>25000+600</f>
        <v>25600</v>
      </c>
      <c r="G922" s="65">
        <v>0</v>
      </c>
      <c r="H922" s="60">
        <f t="shared" si="34"/>
        <v>25600</v>
      </c>
      <c r="L922" s="708"/>
    </row>
    <row r="923" spans="3:12">
      <c r="C923" s="168" t="s">
        <v>2175</v>
      </c>
      <c r="D923" s="67" t="s">
        <v>2176</v>
      </c>
      <c r="E923" s="758" t="s">
        <v>319</v>
      </c>
      <c r="F923" s="58">
        <f>8900+600</f>
        <v>9500</v>
      </c>
      <c r="G923" s="65">
        <v>0</v>
      </c>
      <c r="H923" s="60">
        <f t="shared" si="34"/>
        <v>9500</v>
      </c>
      <c r="L923" s="708"/>
    </row>
    <row r="924" spans="3:12">
      <c r="C924" s="168" t="s">
        <v>2177</v>
      </c>
      <c r="D924" s="67" t="s">
        <v>2178</v>
      </c>
      <c r="E924" s="758" t="s">
        <v>319</v>
      </c>
      <c r="F924" s="58">
        <f>17000+600</f>
        <v>17600</v>
      </c>
      <c r="G924" s="65">
        <v>0</v>
      </c>
      <c r="H924" s="60">
        <f t="shared" si="34"/>
        <v>17600</v>
      </c>
      <c r="L924" s="708"/>
    </row>
    <row r="925" spans="3:12">
      <c r="C925" s="168" t="s">
        <v>2179</v>
      </c>
      <c r="D925" s="67" t="s">
        <v>2180</v>
      </c>
      <c r="E925" s="758" t="s">
        <v>319</v>
      </c>
      <c r="F925" s="58">
        <f>138000+600</f>
        <v>138600</v>
      </c>
      <c r="G925" s="65">
        <v>0</v>
      </c>
      <c r="H925" s="60">
        <f t="shared" si="34"/>
        <v>138600</v>
      </c>
      <c r="L925" s="708"/>
    </row>
    <row r="926" spans="3:12">
      <c r="C926" s="168" t="s">
        <v>2181</v>
      </c>
      <c r="D926" s="67" t="s">
        <v>2182</v>
      </c>
      <c r="E926" s="758" t="s">
        <v>319</v>
      </c>
      <c r="F926" s="58">
        <f>102000+600</f>
        <v>102600</v>
      </c>
      <c r="G926" s="65">
        <v>0</v>
      </c>
      <c r="H926" s="60">
        <f t="shared" si="34"/>
        <v>102600</v>
      </c>
      <c r="L926" s="708"/>
    </row>
    <row r="927" spans="3:12">
      <c r="C927" s="168" t="s">
        <v>2183</v>
      </c>
      <c r="D927" s="67" t="s">
        <v>2184</v>
      </c>
      <c r="E927" s="758" t="s">
        <v>319</v>
      </c>
      <c r="F927" s="58">
        <f>102000+600</f>
        <v>102600</v>
      </c>
      <c r="G927" s="65">
        <v>0</v>
      </c>
      <c r="H927" s="60">
        <f t="shared" si="34"/>
        <v>102600</v>
      </c>
    </row>
    <row r="928" spans="3:12" ht="33.75">
      <c r="C928" s="168" t="s">
        <v>2185</v>
      </c>
      <c r="D928" s="67" t="s">
        <v>2186</v>
      </c>
      <c r="E928" s="758" t="s">
        <v>66</v>
      </c>
      <c r="F928" s="58">
        <v>6000</v>
      </c>
      <c r="G928" s="65">
        <v>0</v>
      </c>
      <c r="H928" s="60">
        <f t="shared" si="34"/>
        <v>6000</v>
      </c>
      <c r="K928" s="1091" t="s">
        <v>2187</v>
      </c>
    </row>
    <row r="929" spans="3:17">
      <c r="C929" s="168" t="s">
        <v>2188</v>
      </c>
      <c r="D929" s="67" t="s">
        <v>2189</v>
      </c>
      <c r="E929" s="758" t="s">
        <v>66</v>
      </c>
      <c r="F929" s="58">
        <v>15</v>
      </c>
      <c r="G929" s="65">
        <v>0</v>
      </c>
      <c r="H929" s="60">
        <f t="shared" si="34"/>
        <v>15</v>
      </c>
      <c r="K929" s="1091" t="s">
        <v>2190</v>
      </c>
    </row>
    <row r="930" spans="3:17" ht="22.5">
      <c r="C930" s="168" t="s">
        <v>2191</v>
      </c>
      <c r="D930" s="67" t="s">
        <v>2192</v>
      </c>
      <c r="E930" s="758" t="s">
        <v>2193</v>
      </c>
      <c r="F930" s="58">
        <v>10</v>
      </c>
      <c r="G930" s="65">
        <v>0</v>
      </c>
      <c r="H930" s="60">
        <f t="shared" si="34"/>
        <v>10</v>
      </c>
      <c r="K930" s="1091" t="s">
        <v>2194</v>
      </c>
    </row>
    <row r="931" spans="3:17" ht="22.5">
      <c r="C931" s="168" t="s">
        <v>2195</v>
      </c>
      <c r="D931" s="67" t="s">
        <v>2196</v>
      </c>
      <c r="E931" s="758" t="s">
        <v>319</v>
      </c>
      <c r="F931" s="58">
        <f>45800+600</f>
        <v>46400</v>
      </c>
      <c r="G931" s="65">
        <v>0</v>
      </c>
      <c r="H931" s="60">
        <f t="shared" ref="H931:H937" si="35">ROUND((+F931*(1+G931)),0)*(1+$J$1)</f>
        <v>46400</v>
      </c>
      <c r="K931" s="1091" t="s">
        <v>2156</v>
      </c>
    </row>
    <row r="932" spans="3:17">
      <c r="C932" s="168" t="s">
        <v>2197</v>
      </c>
      <c r="D932" s="67" t="s">
        <v>2198</v>
      </c>
      <c r="E932" s="758" t="s">
        <v>319</v>
      </c>
      <c r="F932" s="58">
        <f>52000+600</f>
        <v>52600</v>
      </c>
      <c r="G932" s="65">
        <v>0</v>
      </c>
      <c r="H932" s="60">
        <f t="shared" si="35"/>
        <v>52600</v>
      </c>
      <c r="K932" s="1091"/>
    </row>
    <row r="933" spans="3:17">
      <c r="C933" s="168" t="s">
        <v>2199</v>
      </c>
      <c r="D933" s="67" t="s">
        <v>2200</v>
      </c>
      <c r="E933" s="758" t="s">
        <v>319</v>
      </c>
      <c r="F933" s="58">
        <f>38000+600</f>
        <v>38600</v>
      </c>
      <c r="G933" s="65">
        <v>0</v>
      </c>
      <c r="H933" s="60">
        <f t="shared" si="35"/>
        <v>38600</v>
      </c>
    </row>
    <row r="934" spans="3:17">
      <c r="C934" s="168" t="s">
        <v>2201</v>
      </c>
      <c r="D934" s="67" t="s">
        <v>2202</v>
      </c>
      <c r="E934" s="758" t="s">
        <v>319</v>
      </c>
      <c r="F934" s="58">
        <f>14800+600</f>
        <v>15400</v>
      </c>
      <c r="G934" s="65">
        <v>0</v>
      </c>
      <c r="H934" s="60">
        <f t="shared" si="35"/>
        <v>15400</v>
      </c>
    </row>
    <row r="935" spans="3:17">
      <c r="C935" s="168" t="s">
        <v>2203</v>
      </c>
      <c r="D935" s="67" t="s">
        <v>2204</v>
      </c>
      <c r="E935" s="758" t="s">
        <v>1015</v>
      </c>
      <c r="F935" s="58">
        <v>120000</v>
      </c>
      <c r="G935" s="65">
        <v>0</v>
      </c>
      <c r="H935" s="60">
        <f t="shared" si="35"/>
        <v>120000</v>
      </c>
      <c r="I935" s="969"/>
    </row>
    <row r="936" spans="3:17">
      <c r="C936" s="168" t="s">
        <v>2205</v>
      </c>
      <c r="D936" s="67" t="s">
        <v>2187</v>
      </c>
      <c r="E936" s="758" t="s">
        <v>66</v>
      </c>
      <c r="F936" s="58">
        <v>112000</v>
      </c>
      <c r="G936" s="65">
        <v>0</v>
      </c>
      <c r="H936" s="60">
        <f t="shared" si="35"/>
        <v>112000</v>
      </c>
      <c r="I936" s="969"/>
    </row>
    <row r="937" spans="3:17">
      <c r="C937" s="168" t="s">
        <v>2206</v>
      </c>
      <c r="D937" s="67" t="s">
        <v>2190</v>
      </c>
      <c r="E937" s="758" t="s">
        <v>145</v>
      </c>
      <c r="F937" s="58">
        <v>90000</v>
      </c>
      <c r="G937" s="65">
        <v>0</v>
      </c>
      <c r="H937" s="60">
        <f t="shared" si="35"/>
        <v>90000</v>
      </c>
      <c r="I937" s="969"/>
    </row>
    <row r="938" spans="3:17">
      <c r="C938" s="168" t="s">
        <v>2207</v>
      </c>
      <c r="D938" s="67" t="s">
        <v>2208</v>
      </c>
      <c r="E938" s="758" t="s">
        <v>66</v>
      </c>
      <c r="F938" s="58">
        <v>60000</v>
      </c>
      <c r="G938" s="65">
        <v>0</v>
      </c>
      <c r="H938" s="60">
        <f t="shared" ref="H938" si="36">ROUND((+F938*(1+G938)),0)*(1+$J$1)</f>
        <v>60000</v>
      </c>
      <c r="I938" s="970"/>
    </row>
    <row r="939" spans="3:17">
      <c r="C939" s="168" t="s">
        <v>2209</v>
      </c>
      <c r="D939" s="67"/>
      <c r="E939" s="758"/>
      <c r="F939" s="58"/>
      <c r="G939" s="65"/>
      <c r="H939" s="60"/>
      <c r="I939" s="970"/>
    </row>
    <row r="940" spans="3:17">
      <c r="C940" s="27"/>
      <c r="D940" s="27"/>
      <c r="E940" s="27"/>
      <c r="F940" s="27"/>
      <c r="G940" s="27"/>
      <c r="H940" s="27"/>
    </row>
    <row r="941" spans="3:17">
      <c r="G941" s="65">
        <v>0</v>
      </c>
    </row>
    <row r="943" spans="3:17" ht="25.5">
      <c r="D943" s="1111" t="s">
        <v>2210</v>
      </c>
      <c r="E943" s="1112" t="s">
        <v>66</v>
      </c>
      <c r="F943" s="1113">
        <v>53900</v>
      </c>
      <c r="L943" s="27">
        <f>0.2*1*2</f>
        <v>0.4</v>
      </c>
    </row>
    <row r="944" spans="3:17">
      <c r="D944" s="1114" t="s">
        <v>2211</v>
      </c>
      <c r="E944" s="1115">
        <f>+[12]APUS!D2072</f>
        <v>0</v>
      </c>
      <c r="F944" s="1116">
        <v>4995</v>
      </c>
      <c r="L944" s="27">
        <f>0.15*1</f>
        <v>0.15</v>
      </c>
      <c r="P944" s="27">
        <f>1.53*2.44</f>
        <v>3.7332000000000001</v>
      </c>
      <c r="Q944" s="27">
        <v>1</v>
      </c>
    </row>
    <row r="945" spans="3:12">
      <c r="D945" s="1114" t="s">
        <v>2212</v>
      </c>
      <c r="E945" s="1115">
        <f>+[12]APUS!D2073</f>
        <v>0</v>
      </c>
      <c r="F945" s="1113">
        <v>4900</v>
      </c>
      <c r="L945" s="27">
        <f>SUBTOTAL(9,L943:L944)</f>
        <v>0.55000000000000004</v>
      </c>
    </row>
    <row r="949" spans="3:12" ht="25.5">
      <c r="C949" s="168" t="s">
        <v>2213</v>
      </c>
      <c r="D949" s="67" t="s">
        <v>2131</v>
      </c>
      <c r="E949" s="758" t="s">
        <v>928</v>
      </c>
      <c r="F949" s="58">
        <v>3750000</v>
      </c>
      <c r="G949" s="59">
        <v>0.19</v>
      </c>
      <c r="H949" s="60">
        <f>ROUND((+F949*(1+G949)),0)*(1+$J$1)</f>
        <v>4462500</v>
      </c>
    </row>
  </sheetData>
  <autoFilter ref="C5:N941" xr:uid="{00000000-0009-0000-0000-000006000000}"/>
  <sortState xmlns:xlrd2="http://schemas.microsoft.com/office/spreadsheetml/2017/richdata2" ref="C4:H234">
    <sortCondition ref="C4:C234"/>
  </sortState>
  <mergeCells count="1">
    <mergeCell ref="E3:H3"/>
  </mergeCells>
  <phoneticPr fontId="13" type="noConversion"/>
  <conditionalFormatting sqref="C1:C1048576">
    <cfRule type="duplicateValues" dxfId="98" priority="1"/>
  </conditionalFormatting>
  <conditionalFormatting sqref="C37:C38">
    <cfRule type="duplicateValues" dxfId="97" priority="71"/>
    <cfRule type="duplicateValues" dxfId="96" priority="70"/>
  </conditionalFormatting>
  <conditionalFormatting sqref="C66">
    <cfRule type="duplicateValues" dxfId="95" priority="38"/>
    <cfRule type="duplicateValues" dxfId="94" priority="39"/>
    <cfRule type="duplicateValues" dxfId="93" priority="40"/>
  </conditionalFormatting>
  <conditionalFormatting sqref="C94">
    <cfRule type="duplicateValues" dxfId="92" priority="69"/>
    <cfRule type="duplicateValues" dxfId="91" priority="68"/>
  </conditionalFormatting>
  <conditionalFormatting sqref="C107:C109">
    <cfRule type="duplicateValues" dxfId="90" priority="106"/>
  </conditionalFormatting>
  <conditionalFormatting sqref="C117:C120">
    <cfRule type="duplicateValues" dxfId="89" priority="107"/>
  </conditionalFormatting>
  <conditionalFormatting sqref="C276">
    <cfRule type="duplicateValues" dxfId="88" priority="47"/>
    <cfRule type="duplicateValues" dxfId="87" priority="48"/>
    <cfRule type="duplicateValues" dxfId="86" priority="49"/>
  </conditionalFormatting>
  <conditionalFormatting sqref="C290">
    <cfRule type="duplicateValues" dxfId="85" priority="57"/>
    <cfRule type="duplicateValues" dxfId="84" priority="56"/>
  </conditionalFormatting>
  <conditionalFormatting sqref="C294">
    <cfRule type="duplicateValues" dxfId="83" priority="33"/>
    <cfRule type="duplicateValues" dxfId="82" priority="34"/>
  </conditionalFormatting>
  <conditionalFormatting sqref="C295 C297 C301">
    <cfRule type="duplicateValues" dxfId="81" priority="30"/>
    <cfRule type="duplicateValues" dxfId="80" priority="31"/>
    <cfRule type="duplicateValues" dxfId="79" priority="32"/>
  </conditionalFormatting>
  <conditionalFormatting sqref="C296 C291:C293">
    <cfRule type="duplicateValues" dxfId="78" priority="55"/>
    <cfRule type="duplicateValues" dxfId="77" priority="54"/>
  </conditionalFormatting>
  <conditionalFormatting sqref="C310">
    <cfRule type="duplicateValues" dxfId="76" priority="62"/>
    <cfRule type="duplicateValues" dxfId="75" priority="63"/>
  </conditionalFormatting>
  <conditionalFormatting sqref="C327">
    <cfRule type="duplicateValues" dxfId="74" priority="5"/>
    <cfRule type="duplicateValues" dxfId="73" priority="6"/>
    <cfRule type="duplicateValues" dxfId="72" priority="7"/>
  </conditionalFormatting>
  <conditionalFormatting sqref="C398:C400">
    <cfRule type="duplicateValues" dxfId="71" priority="83"/>
  </conditionalFormatting>
  <conditionalFormatting sqref="C481:C485">
    <cfRule type="duplicateValues" dxfId="70" priority="16"/>
  </conditionalFormatting>
  <conditionalFormatting sqref="C486:C489">
    <cfRule type="duplicateValues" dxfId="69" priority="15"/>
  </conditionalFormatting>
  <conditionalFormatting sqref="C490:C491">
    <cfRule type="duplicateValues" dxfId="68" priority="14"/>
  </conditionalFormatting>
  <conditionalFormatting sqref="C492:C493">
    <cfRule type="duplicateValues" dxfId="67" priority="13"/>
  </conditionalFormatting>
  <conditionalFormatting sqref="C494">
    <cfRule type="duplicateValues" dxfId="66" priority="12"/>
  </conditionalFormatting>
  <conditionalFormatting sqref="C495">
    <cfRule type="duplicateValues" dxfId="65" priority="11"/>
  </conditionalFormatting>
  <conditionalFormatting sqref="C496:C498">
    <cfRule type="duplicateValues" dxfId="64" priority="10"/>
  </conditionalFormatting>
  <conditionalFormatting sqref="C500:C501">
    <cfRule type="duplicateValues" dxfId="63" priority="84"/>
  </conditionalFormatting>
  <conditionalFormatting sqref="C506:C507">
    <cfRule type="duplicateValues" dxfId="62" priority="60"/>
    <cfRule type="duplicateValues" dxfId="61" priority="61"/>
  </conditionalFormatting>
  <conditionalFormatting sqref="C508">
    <cfRule type="duplicateValues" dxfId="60" priority="2"/>
    <cfRule type="duplicateValues" dxfId="59" priority="3"/>
    <cfRule type="duplicateValues" dxfId="58" priority="4"/>
  </conditionalFormatting>
  <conditionalFormatting sqref="C509">
    <cfRule type="duplicateValues" dxfId="57" priority="46"/>
    <cfRule type="duplicateValues" dxfId="56" priority="45"/>
    <cfRule type="duplicateValues" dxfId="55" priority="44"/>
  </conditionalFormatting>
  <conditionalFormatting sqref="C511 C569">
    <cfRule type="duplicateValues" dxfId="54" priority="41"/>
    <cfRule type="duplicateValues" dxfId="53" priority="43"/>
    <cfRule type="duplicateValues" dxfId="52" priority="42"/>
  </conditionalFormatting>
  <conditionalFormatting sqref="C528:C530">
    <cfRule type="duplicateValues" dxfId="51" priority="93"/>
  </conditionalFormatting>
  <conditionalFormatting sqref="C564">
    <cfRule type="duplicateValues" dxfId="50" priority="110"/>
  </conditionalFormatting>
  <conditionalFormatting sqref="C565">
    <cfRule type="duplicateValues" dxfId="49" priority="104"/>
  </conditionalFormatting>
  <conditionalFormatting sqref="C566">
    <cfRule type="duplicateValues" dxfId="48" priority="89"/>
  </conditionalFormatting>
  <conditionalFormatting sqref="C568 C570">
    <cfRule type="duplicateValues" dxfId="47" priority="90"/>
  </conditionalFormatting>
  <conditionalFormatting sqref="C593">
    <cfRule type="duplicateValues" dxfId="46" priority="105"/>
  </conditionalFormatting>
  <conditionalFormatting sqref="C669">
    <cfRule type="duplicateValues" dxfId="45" priority="87"/>
  </conditionalFormatting>
  <conditionalFormatting sqref="C686">
    <cfRule type="duplicateValues" dxfId="44" priority="97"/>
  </conditionalFormatting>
  <conditionalFormatting sqref="C698">
    <cfRule type="duplicateValues" dxfId="43" priority="94"/>
  </conditionalFormatting>
  <conditionalFormatting sqref="C755">
    <cfRule type="duplicateValues" dxfId="42" priority="27"/>
    <cfRule type="duplicateValues" dxfId="41" priority="28"/>
    <cfRule type="duplicateValues" dxfId="40" priority="29"/>
  </conditionalFormatting>
  <conditionalFormatting sqref="C756">
    <cfRule type="duplicateValues" dxfId="39" priority="21"/>
    <cfRule type="duplicateValues" dxfId="38" priority="22"/>
    <cfRule type="duplicateValues" dxfId="37" priority="23"/>
  </conditionalFormatting>
  <conditionalFormatting sqref="C757">
    <cfRule type="duplicateValues" dxfId="36" priority="25"/>
    <cfRule type="duplicateValues" dxfId="35" priority="26"/>
    <cfRule type="duplicateValues" dxfId="34" priority="24"/>
  </conditionalFormatting>
  <conditionalFormatting sqref="C789:C790">
    <cfRule type="duplicateValues" dxfId="33" priority="95"/>
  </conditionalFormatting>
  <conditionalFormatting sqref="C796:C805">
    <cfRule type="duplicateValues" dxfId="32" priority="560"/>
  </conditionalFormatting>
  <conditionalFormatting sqref="C841">
    <cfRule type="duplicateValues" dxfId="31" priority="91"/>
  </conditionalFormatting>
  <conditionalFormatting sqref="C843:C845">
    <cfRule type="duplicateValues" dxfId="30" priority="103"/>
  </conditionalFormatting>
  <conditionalFormatting sqref="C846">
    <cfRule type="duplicateValues" dxfId="29" priority="102"/>
  </conditionalFormatting>
  <conditionalFormatting sqref="C847">
    <cfRule type="duplicateValues" dxfId="28" priority="101"/>
  </conditionalFormatting>
  <conditionalFormatting sqref="C848">
    <cfRule type="duplicateValues" dxfId="27" priority="100"/>
  </conditionalFormatting>
  <conditionalFormatting sqref="C849 C851 C853 C855 C857 C864 C866 C868 C870 C872 C874 C876 C878 C880 C882 C884 C886 C888:C896">
    <cfRule type="duplicateValues" dxfId="26" priority="98"/>
  </conditionalFormatting>
  <conditionalFormatting sqref="C850 C852 C854 C856">
    <cfRule type="duplicateValues" dxfId="25" priority="99"/>
  </conditionalFormatting>
  <conditionalFormatting sqref="C865 C867 C869 C871 C873 C875 C877 C879 C881 C883 C885 C887 C858:C863">
    <cfRule type="duplicateValues" dxfId="24" priority="86"/>
  </conditionalFormatting>
  <conditionalFormatting sqref="C897 C899">
    <cfRule type="duplicateValues" dxfId="23" priority="80"/>
  </conditionalFormatting>
  <conditionalFormatting sqref="C898 C941:C949 C900:C906">
    <cfRule type="duplicateValues" dxfId="22" priority="668"/>
  </conditionalFormatting>
  <conditionalFormatting sqref="C907">
    <cfRule type="duplicateValues" dxfId="21" priority="65"/>
  </conditionalFormatting>
  <conditionalFormatting sqref="C908">
    <cfRule type="duplicateValues" dxfId="20" priority="64"/>
  </conditionalFormatting>
  <conditionalFormatting sqref="C909:C910">
    <cfRule type="duplicateValues" dxfId="19" priority="58"/>
    <cfRule type="duplicateValues" dxfId="18" priority="59"/>
  </conditionalFormatting>
  <conditionalFormatting sqref="C911:C934">
    <cfRule type="duplicateValues" dxfId="17" priority="73"/>
  </conditionalFormatting>
  <conditionalFormatting sqref="C935">
    <cfRule type="duplicateValues" dxfId="16" priority="35"/>
    <cfRule type="duplicateValues" dxfId="15" priority="37"/>
    <cfRule type="duplicateValues" dxfId="14" priority="36"/>
  </conditionalFormatting>
  <conditionalFormatting sqref="C936:C939">
    <cfRule type="duplicateValues" dxfId="13" priority="50"/>
    <cfRule type="duplicateValues" dxfId="12" priority="52"/>
    <cfRule type="duplicateValues" dxfId="11" priority="51"/>
  </conditionalFormatting>
  <conditionalFormatting sqref="C941:C1048576 C1:C34 C36 C911:C934 C234:C275 C277:C289 C298:C300 C302:C309 C512:C568 C570:C754 C499:C505 C95:C124 C39:C65 C67:C93 C758:C908 C311:C326 C328:C480">
    <cfRule type="duplicateValues" dxfId="10" priority="700"/>
  </conditionalFormatting>
  <conditionalFormatting sqref="C941:C1048576 C512:C568 C570:C754 C499:C507 C1:C34 C36:C65 C67:C275 C277:C294 C296 C298:C300 C758:C934 C302:C326 C328:C480">
    <cfRule type="duplicateValues" dxfId="9" priority="669"/>
  </conditionalFormatting>
  <conditionalFormatting sqref="C950:C1048576 C567 C791:C795 C842 C571:C592 C502:C505 C670:C685 C594:C668 C531:C563 C1:C34 C36 C95:C107 C121:C124 C512:C527 C234:C275 C277:C289 C298:C300 C302:C309 C699:C754 C758:C788 C110:C116 C687:C697 C401:C480 C499 C39:C65 C67:C93 C806:C840 C311:C326 C328:C397">
    <cfRule type="duplicateValues" dxfId="8" priority="728"/>
  </conditionalFormatting>
  <conditionalFormatting sqref="D394">
    <cfRule type="duplicateValues" dxfId="7" priority="20"/>
  </conditionalFormatting>
  <conditionalFormatting sqref="D943">
    <cfRule type="duplicateValues" dxfId="6" priority="19"/>
  </conditionalFormatting>
  <conditionalFormatting sqref="D944">
    <cfRule type="duplicateValues" dxfId="5" priority="18"/>
  </conditionalFormatting>
  <conditionalFormatting sqref="D945">
    <cfRule type="duplicateValues" dxfId="4" priority="17"/>
  </conditionalFormatting>
  <pageMargins left="0.39370078740157483" right="0.39370078740157483" top="0.59055118110236227" bottom="0.59055118110236227" header="0.31496062992125984" footer="0.31496062992125984"/>
  <pageSetup scale="72" fitToHeight="0" orientation="portrait" r:id="rId1"/>
  <headerFooter>
    <oddFooter>&amp;L&amp;9VALPARAÍSO VNR&amp;C&amp;9INSUMOS&amp;R&amp;9&amp;P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2" tint="-0.499984740745262"/>
    <outlinePr summaryBelow="0" summaryRight="0"/>
    <pageSetUpPr fitToPage="1"/>
  </sheetPr>
  <dimension ref="A2:L36"/>
  <sheetViews>
    <sheetView workbookViewId="0"/>
  </sheetViews>
  <sheetFormatPr baseColWidth="10" defaultColWidth="11.25" defaultRowHeight="15"/>
  <cols>
    <col min="1" max="1" width="10.25" style="764" customWidth="1"/>
    <col min="2" max="2" width="8.75" style="768" customWidth="1"/>
    <col min="3" max="3" width="75.75" style="961" customWidth="1"/>
    <col min="4" max="4" width="6.75" style="764" bestFit="1" customWidth="1"/>
    <col min="5" max="5" width="10.75" style="795" bestFit="1" customWidth="1"/>
    <col min="6" max="6" width="13.75" style="796" customWidth="1"/>
    <col min="7" max="7" width="14.75" style="796" customWidth="1"/>
    <col min="8" max="8" width="15.25" style="797" customWidth="1"/>
    <col min="9" max="9" width="18.75" style="767" customWidth="1"/>
    <col min="10" max="10" width="18.75" style="768" customWidth="1"/>
    <col min="11" max="11" width="16.75" style="768" customWidth="1"/>
    <col min="12" max="12" width="20.75" style="768" customWidth="1"/>
    <col min="13" max="16384" width="11.25" style="768"/>
  </cols>
  <sheetData>
    <row r="2" spans="1:12" ht="15.75">
      <c r="A2" s="997"/>
      <c r="B2" s="765" t="s">
        <v>80</v>
      </c>
      <c r="C2" s="1336" t="s">
        <v>81</v>
      </c>
      <c r="D2" s="1336"/>
      <c r="E2" s="1336"/>
      <c r="F2" s="998"/>
      <c r="G2" s="999"/>
      <c r="H2" s="1000"/>
      <c r="I2" s="1001"/>
      <c r="J2" s="999"/>
      <c r="K2" s="999"/>
      <c r="L2" s="999"/>
    </row>
    <row r="3" spans="1:12" ht="16.5" thickBot="1">
      <c r="A3" s="997"/>
      <c r="B3" s="765"/>
      <c r="C3" s="1337" t="s">
        <v>82</v>
      </c>
      <c r="D3" s="1337"/>
      <c r="E3" s="1337"/>
      <c r="F3" s="765"/>
      <c r="G3" s="765"/>
      <c r="H3" s="1000"/>
      <c r="I3" s="1001"/>
      <c r="J3" s="999"/>
      <c r="K3" s="999"/>
      <c r="L3" s="999"/>
    </row>
    <row r="4" spans="1:12" ht="16.5" thickBot="1">
      <c r="A4" s="997"/>
      <c r="B4" s="1343" t="s">
        <v>83</v>
      </c>
      <c r="C4" s="1344"/>
      <c r="D4" s="1345"/>
      <c r="E4" s="769"/>
      <c r="F4" s="1341"/>
      <c r="G4" s="1341"/>
      <c r="H4" s="1341"/>
      <c r="I4" s="1342"/>
      <c r="J4" s="999"/>
      <c r="K4" s="999"/>
      <c r="L4" s="999"/>
    </row>
    <row r="5" spans="1:12" ht="15.75">
      <c r="A5" s="999"/>
      <c r="B5" s="1346" t="s">
        <v>84</v>
      </c>
      <c r="C5" s="1347"/>
      <c r="D5" s="1347"/>
      <c r="E5" s="1347"/>
      <c r="F5" s="1347"/>
      <c r="G5" s="1347"/>
      <c r="H5" s="1347"/>
      <c r="I5" s="1348"/>
      <c r="J5" s="999"/>
      <c r="K5" s="999"/>
      <c r="L5" s="999"/>
    </row>
    <row r="6" spans="1:12" ht="16.5" thickBot="1">
      <c r="A6" s="997"/>
      <c r="B6" s="1338" t="s">
        <v>85</v>
      </c>
      <c r="C6" s="1339"/>
      <c r="D6" s="1339"/>
      <c r="E6" s="1339"/>
      <c r="F6" s="1339"/>
      <c r="G6" s="1339"/>
      <c r="H6" s="1339"/>
      <c r="I6" s="1340"/>
      <c r="J6" s="999"/>
      <c r="K6" s="999"/>
      <c r="L6" s="999"/>
    </row>
    <row r="7" spans="1:12" ht="15.75">
      <c r="A7" s="997"/>
      <c r="B7" s="770"/>
      <c r="C7" s="959"/>
      <c r="D7" s="771"/>
      <c r="E7" s="772"/>
      <c r="F7" s="773"/>
      <c r="G7" s="771"/>
      <c r="H7" s="774" t="s">
        <v>86</v>
      </c>
      <c r="I7" s="775">
        <v>1</v>
      </c>
      <c r="J7" s="999"/>
      <c r="K7" s="999"/>
      <c r="L7" s="999"/>
    </row>
    <row r="8" spans="1:12" ht="31.5">
      <c r="A8" s="997"/>
      <c r="B8" s="770" t="s">
        <v>87</v>
      </c>
      <c r="C8" s="959" t="s">
        <v>88</v>
      </c>
      <c r="D8" s="771" t="s">
        <v>89</v>
      </c>
      <c r="E8" s="772" t="s">
        <v>90</v>
      </c>
      <c r="F8" s="776" t="s">
        <v>91</v>
      </c>
      <c r="G8" s="776" t="s">
        <v>92</v>
      </c>
      <c r="H8" s="777" t="s">
        <v>93</v>
      </c>
      <c r="I8" s="778" t="s">
        <v>94</v>
      </c>
      <c r="J8" s="999"/>
      <c r="K8" s="999"/>
      <c r="L8" s="999"/>
    </row>
    <row r="9" spans="1:12">
      <c r="A9" s="999"/>
      <c r="B9" s="779"/>
      <c r="C9" s="1002"/>
      <c r="D9" s="1003"/>
      <c r="E9" s="780"/>
      <c r="F9" s="1004"/>
      <c r="G9" s="1004"/>
      <c r="H9" s="1005"/>
      <c r="I9" s="1006"/>
      <c r="J9" s="999"/>
      <c r="K9" s="999"/>
      <c r="L9" s="999"/>
    </row>
    <row r="10" spans="1:12" ht="15.75">
      <c r="A10" s="781">
        <v>12</v>
      </c>
      <c r="B10" s="782" t="s">
        <v>77</v>
      </c>
      <c r="C10" s="783" t="s">
        <v>78</v>
      </c>
      <c r="D10" s="784"/>
      <c r="E10" s="784"/>
      <c r="F10" s="785"/>
      <c r="G10" s="784"/>
      <c r="H10" s="786"/>
      <c r="I10" s="787"/>
      <c r="J10" s="999"/>
      <c r="K10" s="999"/>
      <c r="L10" s="999"/>
    </row>
    <row r="11" spans="1:12" ht="15.75">
      <c r="A11" s="781">
        <v>12.6</v>
      </c>
      <c r="B11" s="782">
        <v>7</v>
      </c>
      <c r="C11" s="783" t="s">
        <v>250</v>
      </c>
      <c r="D11" s="784"/>
      <c r="E11" s="784"/>
      <c r="F11" s="785"/>
      <c r="G11" s="784"/>
      <c r="H11" s="786"/>
      <c r="I11" s="787" t="e">
        <f>SUM(H12:H18)</f>
        <v>#REF!</v>
      </c>
      <c r="J11" s="1009"/>
      <c r="K11" s="999"/>
      <c r="L11" s="999"/>
    </row>
    <row r="12" spans="1:12">
      <c r="A12" s="790" t="s">
        <v>2214</v>
      </c>
      <c r="B12" s="789" t="s">
        <v>253</v>
      </c>
      <c r="C12" s="1002" t="e">
        <f>VLOOKUP(A12,#REF!,2,0)</f>
        <v>#REF!</v>
      </c>
      <c r="D12" s="1003" t="e">
        <f>VLOOKUP(A12,#REF!,3,0)</f>
        <v>#REF!</v>
      </c>
      <c r="E12" s="788">
        <f>+'CANT URBANISMO'!H1475</f>
        <v>0</v>
      </c>
      <c r="F12" s="1004" t="e">
        <f>+VLOOKUP(A12,#REF!,7,FALSE)</f>
        <v>#REF!</v>
      </c>
      <c r="G12" s="1004" t="e">
        <f t="shared" ref="G12:G26" si="0">ROUND((+F12*$E12),0)</f>
        <v>#REF!</v>
      </c>
      <c r="H12" s="1005" t="e">
        <f t="shared" ref="H12:H19" si="1">+G12*$I$7</f>
        <v>#REF!</v>
      </c>
      <c r="I12" s="996"/>
      <c r="J12" s="1009"/>
      <c r="K12" s="999"/>
      <c r="L12" s="999"/>
    </row>
    <row r="13" spans="1:12" ht="76.900000000000006" customHeight="1">
      <c r="A13" s="789" t="s">
        <v>2215</v>
      </c>
      <c r="B13" s="789" t="s">
        <v>254</v>
      </c>
      <c r="C13" s="1002" t="e">
        <f>VLOOKUP(A13,#REF!,2,0)</f>
        <v>#REF!</v>
      </c>
      <c r="D13" s="1003" t="e">
        <f>VLOOKUP(A13,#REF!,3,0)</f>
        <v>#REF!</v>
      </c>
      <c r="E13" s="788">
        <f>+'CANT URBANISMO'!H1488</f>
        <v>0</v>
      </c>
      <c r="F13" s="1004" t="e">
        <f>+VLOOKUP(A13,#REF!,7,FALSE)</f>
        <v>#REF!</v>
      </c>
      <c r="G13" s="1004" t="e">
        <f t="shared" si="0"/>
        <v>#REF!</v>
      </c>
      <c r="H13" s="1005" t="e">
        <f t="shared" si="1"/>
        <v>#REF!</v>
      </c>
      <c r="I13" s="996"/>
      <c r="J13" s="999"/>
      <c r="K13" s="999"/>
      <c r="L13" s="999"/>
    </row>
    <row r="14" spans="1:12" ht="82.15" customHeight="1">
      <c r="A14" s="789" t="s">
        <v>2216</v>
      </c>
      <c r="B14" s="789" t="s">
        <v>255</v>
      </c>
      <c r="C14" s="1002" t="e">
        <f>VLOOKUP(A14,#REF!,2,0)</f>
        <v>#REF!</v>
      </c>
      <c r="D14" s="1003" t="e">
        <f>VLOOKUP(A14,#REF!,3,0)</f>
        <v>#REF!</v>
      </c>
      <c r="E14" s="1067">
        <f>+'CANT URBANISMO'!H1501</f>
        <v>0</v>
      </c>
      <c r="F14" s="1004" t="e">
        <f>+VLOOKUP(A14,#REF!,7,FALSE)</f>
        <v>#REF!</v>
      </c>
      <c r="G14" s="1004" t="e">
        <f t="shared" si="0"/>
        <v>#REF!</v>
      </c>
      <c r="H14" s="1005" t="e">
        <f t="shared" si="1"/>
        <v>#REF!</v>
      </c>
      <c r="I14" s="996"/>
      <c r="J14" s="1007"/>
      <c r="K14" s="999"/>
      <c r="L14" s="999"/>
    </row>
    <row r="15" spans="1:12" ht="44.65" customHeight="1">
      <c r="A15" s="789" t="s">
        <v>2217</v>
      </c>
      <c r="B15" s="789" t="s">
        <v>256</v>
      </c>
      <c r="C15" s="1002" t="e">
        <f>VLOOKUP(A15,#REF!,2,0)</f>
        <v>#REF!</v>
      </c>
      <c r="D15" s="1003" t="e">
        <f>VLOOKUP(A15,#REF!,3,0)</f>
        <v>#REF!</v>
      </c>
      <c r="E15" s="788">
        <f>+'CANT URBANISMO'!H1514</f>
        <v>0</v>
      </c>
      <c r="F15" s="1004" t="e">
        <f>+VLOOKUP(A15,#REF!,7,FALSE)</f>
        <v>#REF!</v>
      </c>
      <c r="G15" s="1004" t="e">
        <f t="shared" si="0"/>
        <v>#REF!</v>
      </c>
      <c r="H15" s="1005" t="e">
        <f t="shared" si="1"/>
        <v>#REF!</v>
      </c>
      <c r="I15" s="996"/>
      <c r="J15" s="1009"/>
      <c r="K15" s="999"/>
      <c r="L15" s="999"/>
    </row>
    <row r="16" spans="1:12" ht="61.5" customHeight="1">
      <c r="A16" s="789" t="s">
        <v>2218</v>
      </c>
      <c r="B16" s="789" t="s">
        <v>258</v>
      </c>
      <c r="C16" s="1002" t="e">
        <f>VLOOKUP(A16,#REF!,2,0)</f>
        <v>#REF!</v>
      </c>
      <c r="D16" s="1003" t="e">
        <f>VLOOKUP(A16,#REF!,3,0)</f>
        <v>#REF!</v>
      </c>
      <c r="E16" s="788">
        <f>+'CANT URBANISMO'!H1527</f>
        <v>0</v>
      </c>
      <c r="F16" s="1004" t="e">
        <f>+VLOOKUP(A16,#REF!,7,FALSE)</f>
        <v>#REF!</v>
      </c>
      <c r="G16" s="1004" t="e">
        <f t="shared" si="0"/>
        <v>#REF!</v>
      </c>
      <c r="H16" s="1005" t="e">
        <f t="shared" si="1"/>
        <v>#REF!</v>
      </c>
      <c r="I16" s="996"/>
      <c r="J16" s="1009"/>
      <c r="K16" s="999"/>
      <c r="L16" s="999"/>
    </row>
    <row r="17" spans="1:12" ht="120" customHeight="1">
      <c r="A17" s="789" t="s">
        <v>2219</v>
      </c>
      <c r="B17" s="789" t="s">
        <v>259</v>
      </c>
      <c r="C17" s="1002" t="e">
        <f>VLOOKUP(A17,#REF!,2,0)</f>
        <v>#REF!</v>
      </c>
      <c r="D17" s="1003" t="e">
        <f>VLOOKUP(A17,#REF!,3,0)</f>
        <v>#REF!</v>
      </c>
      <c r="E17" s="1067">
        <f>+'CANT URBANISMO'!H1540</f>
        <v>0</v>
      </c>
      <c r="F17" s="1004" t="e">
        <f>+VLOOKUP(A17,#REF!,7,FALSE)</f>
        <v>#REF!</v>
      </c>
      <c r="G17" s="1004" t="e">
        <f t="shared" si="0"/>
        <v>#REF!</v>
      </c>
      <c r="H17" s="1005" t="e">
        <f t="shared" si="1"/>
        <v>#REF!</v>
      </c>
      <c r="I17" s="996"/>
      <c r="J17" s="1009"/>
      <c r="K17" s="999"/>
      <c r="L17" s="999"/>
    </row>
    <row r="18" spans="1:12">
      <c r="A18" s="789" t="s">
        <v>2220</v>
      </c>
      <c r="B18" s="789" t="s">
        <v>260</v>
      </c>
      <c r="C18" s="1002" t="e">
        <f>VLOOKUP(A18,#REF!,2,0)</f>
        <v>#REF!</v>
      </c>
      <c r="D18" s="1003" t="e">
        <f>VLOOKUP(A18,#REF!,3,0)</f>
        <v>#REF!</v>
      </c>
      <c r="E18" s="788">
        <f>+'CANT URBANISMO'!H1553</f>
        <v>0</v>
      </c>
      <c r="F18" s="1004" t="e">
        <f>+VLOOKUP(A18,#REF!,7,FALSE)</f>
        <v>#REF!</v>
      </c>
      <c r="G18" s="1004" t="e">
        <f t="shared" si="0"/>
        <v>#REF!</v>
      </c>
      <c r="H18" s="1005" t="e">
        <f t="shared" si="1"/>
        <v>#REF!</v>
      </c>
      <c r="I18" s="996"/>
      <c r="J18" s="1009"/>
      <c r="K18" s="999"/>
      <c r="L18" s="999"/>
    </row>
    <row r="19" spans="1:12">
      <c r="A19" s="789" t="s">
        <v>2221</v>
      </c>
      <c r="B19" s="789" t="s">
        <v>262</v>
      </c>
      <c r="C19" s="1002" t="e">
        <f>VLOOKUP(A19,#REF!,2,0)</f>
        <v>#REF!</v>
      </c>
      <c r="D19" s="1003" t="e">
        <f>VLOOKUP(A19,#REF!,3,0)</f>
        <v>#REF!</v>
      </c>
      <c r="E19" s="788">
        <f>+'CANT URBANISMO'!H1567</f>
        <v>0</v>
      </c>
      <c r="F19" s="1004" t="e">
        <f>+VLOOKUP(A19,#REF!,7,FALSE)</f>
        <v>#REF!</v>
      </c>
      <c r="G19" s="1004" t="e">
        <f t="shared" si="0"/>
        <v>#REF!</v>
      </c>
      <c r="H19" s="1005" t="e">
        <f t="shared" si="1"/>
        <v>#REF!</v>
      </c>
      <c r="I19" s="996"/>
      <c r="J19" s="999"/>
      <c r="K19" s="999"/>
      <c r="L19" s="999"/>
    </row>
    <row r="20" spans="1:12">
      <c r="A20" s="789" t="s">
        <v>2222</v>
      </c>
      <c r="B20" s="789" t="s">
        <v>263</v>
      </c>
      <c r="C20" s="1002" t="e">
        <f>VLOOKUP(A20,#REF!,2,0)</f>
        <v>#REF!</v>
      </c>
      <c r="D20" s="1003" t="e">
        <f>VLOOKUP(A20,#REF!,3,0)</f>
        <v>#REF!</v>
      </c>
      <c r="E20" s="788">
        <f>+'CANT URBANISMO'!H1581</f>
        <v>0</v>
      </c>
      <c r="F20" s="1004" t="e">
        <f>+VLOOKUP(A20,#REF!,7,FALSE)</f>
        <v>#REF!</v>
      </c>
      <c r="G20" s="1004" t="e">
        <f t="shared" si="0"/>
        <v>#REF!</v>
      </c>
      <c r="H20" s="1005" t="e">
        <f t="shared" ref="H20:H26" si="2">+G20*$I$7</f>
        <v>#REF!</v>
      </c>
      <c r="I20" s="996"/>
      <c r="J20" s="1007"/>
      <c r="K20" s="999"/>
      <c r="L20" s="999"/>
    </row>
    <row r="21" spans="1:12" ht="44.65" customHeight="1">
      <c r="A21" s="789" t="s">
        <v>2223</v>
      </c>
      <c r="B21" s="789" t="s">
        <v>264</v>
      </c>
      <c r="C21" s="1002" t="e">
        <f>VLOOKUP(A21,#REF!,2,0)</f>
        <v>#REF!</v>
      </c>
      <c r="D21" s="1003" t="e">
        <f>VLOOKUP(A21,#REF!,3,0)</f>
        <v>#REF!</v>
      </c>
      <c r="E21" s="1067">
        <f>+'CANT URBANISMO'!H1592</f>
        <v>0</v>
      </c>
      <c r="F21" s="1004" t="e">
        <f>+VLOOKUP(A21,#REF!,7,FALSE)</f>
        <v>#REF!</v>
      </c>
      <c r="G21" s="1004" t="e">
        <f t="shared" si="0"/>
        <v>#REF!</v>
      </c>
      <c r="H21" s="1005" t="e">
        <f t="shared" si="2"/>
        <v>#REF!</v>
      </c>
      <c r="I21" s="996"/>
      <c r="J21" s="1009"/>
      <c r="K21" s="999"/>
      <c r="L21" s="999"/>
    </row>
    <row r="22" spans="1:12">
      <c r="A22" s="789" t="s">
        <v>2224</v>
      </c>
      <c r="B22" s="789" t="s">
        <v>265</v>
      </c>
      <c r="C22" s="1002" t="e">
        <f>VLOOKUP(A22,#REF!,2,0)</f>
        <v>#REF!</v>
      </c>
      <c r="D22" s="1003" t="e">
        <f>VLOOKUP(A22,#REF!,3,0)</f>
        <v>#REF!</v>
      </c>
      <c r="E22" s="788">
        <f>+'CANT URBANISMO'!H1605</f>
        <v>0</v>
      </c>
      <c r="F22" s="1004" t="e">
        <f>+VLOOKUP(A22,#REF!,7,FALSE)</f>
        <v>#REF!</v>
      </c>
      <c r="G22" s="1004" t="e">
        <f t="shared" si="0"/>
        <v>#REF!</v>
      </c>
      <c r="H22" s="1005" t="e">
        <f t="shared" si="2"/>
        <v>#REF!</v>
      </c>
      <c r="I22" s="996"/>
      <c r="J22" s="1009"/>
      <c r="K22" s="999"/>
      <c r="L22" s="999"/>
    </row>
    <row r="23" spans="1:12">
      <c r="A23" s="789" t="s">
        <v>2225</v>
      </c>
      <c r="B23" s="789" t="s">
        <v>266</v>
      </c>
      <c r="C23" s="1002" t="e">
        <f>VLOOKUP(A23,#REF!,2,0)</f>
        <v>#REF!</v>
      </c>
      <c r="D23" s="1003" t="e">
        <f>VLOOKUP(A23,#REF!,3,0)</f>
        <v>#REF!</v>
      </c>
      <c r="E23" s="788">
        <f>+'CANT URBANISMO'!H1618</f>
        <v>0</v>
      </c>
      <c r="F23" s="1004" t="e">
        <f>+VLOOKUP(A23,#REF!,7,FALSE)</f>
        <v>#REF!</v>
      </c>
      <c r="G23" s="1004" t="e">
        <f t="shared" si="0"/>
        <v>#REF!</v>
      </c>
      <c r="H23" s="1005" t="e">
        <f t="shared" si="2"/>
        <v>#REF!</v>
      </c>
      <c r="I23" s="996"/>
      <c r="J23" s="1009"/>
      <c r="K23" s="999"/>
      <c r="L23" s="999"/>
    </row>
    <row r="24" spans="1:12">
      <c r="A24" s="789" t="s">
        <v>2226</v>
      </c>
      <c r="B24" s="789" t="s">
        <v>267</v>
      </c>
      <c r="C24" s="1002" t="e">
        <f>VLOOKUP(A24,#REF!,2,0)</f>
        <v>#REF!</v>
      </c>
      <c r="D24" s="1003" t="e">
        <f>VLOOKUP(A24,#REF!,3,0)</f>
        <v>#REF!</v>
      </c>
      <c r="E24" s="1067">
        <f>+'CANT URBANISMO'!H1631</f>
        <v>0</v>
      </c>
      <c r="F24" s="1004" t="e">
        <f>+VLOOKUP(A24,#REF!,7,FALSE)</f>
        <v>#REF!</v>
      </c>
      <c r="G24" s="1004" t="e">
        <f t="shared" si="0"/>
        <v>#REF!</v>
      </c>
      <c r="H24" s="1005" t="e">
        <f t="shared" si="2"/>
        <v>#REF!</v>
      </c>
      <c r="I24" s="996"/>
      <c r="J24" s="1009"/>
      <c r="K24" s="999"/>
      <c r="L24" s="999"/>
    </row>
    <row r="25" spans="1:12">
      <c r="A25" s="789" t="s">
        <v>2227</v>
      </c>
      <c r="B25" s="789" t="s">
        <v>268</v>
      </c>
      <c r="C25" s="1002" t="e">
        <f>VLOOKUP(A25,#REF!,2,0)</f>
        <v>#REF!</v>
      </c>
      <c r="D25" s="1003" t="e">
        <f>VLOOKUP(A25,#REF!,3,0)</f>
        <v>#REF!</v>
      </c>
      <c r="E25" s="788">
        <f>+'CANT URBANISMO'!H1644</f>
        <v>0</v>
      </c>
      <c r="F25" s="1004" t="e">
        <f>+VLOOKUP(A25,#REF!,7,FALSE)</f>
        <v>#REF!</v>
      </c>
      <c r="G25" s="1004" t="e">
        <f t="shared" si="0"/>
        <v>#REF!</v>
      </c>
      <c r="H25" s="1005" t="e">
        <f t="shared" si="2"/>
        <v>#REF!</v>
      </c>
      <c r="I25" s="996"/>
      <c r="J25" s="1009"/>
      <c r="K25" s="999"/>
      <c r="L25" s="999"/>
    </row>
    <row r="26" spans="1:12">
      <c r="A26" s="789" t="s">
        <v>2228</v>
      </c>
      <c r="B26" s="789" t="s">
        <v>269</v>
      </c>
      <c r="C26" s="1002" t="e">
        <f>VLOOKUP(A26,#REF!,2,0)</f>
        <v>#REF!</v>
      </c>
      <c r="D26" s="1003" t="e">
        <f>VLOOKUP(A26,#REF!,3,0)</f>
        <v>#REF!</v>
      </c>
      <c r="E26" s="788">
        <f>+'CANT URBANISMO'!H1657</f>
        <v>0</v>
      </c>
      <c r="F26" s="1004" t="e">
        <f>+VLOOKUP(A26,#REF!,7,FALSE)</f>
        <v>#REF!</v>
      </c>
      <c r="G26" s="1004" t="e">
        <f t="shared" si="0"/>
        <v>#REF!</v>
      </c>
      <c r="H26" s="1005" t="e">
        <f t="shared" si="2"/>
        <v>#REF!</v>
      </c>
      <c r="I26" s="996"/>
      <c r="J26" s="1009"/>
      <c r="K26" s="999"/>
      <c r="L26" s="999"/>
    </row>
    <row r="27" spans="1:12" ht="16.5" thickBot="1">
      <c r="A27" s="999"/>
      <c r="B27" s="791"/>
      <c r="C27" s="960" t="s">
        <v>99</v>
      </c>
      <c r="D27" s="792"/>
      <c r="E27" s="793"/>
      <c r="F27" s="794"/>
      <c r="G27" s="794" t="e">
        <f>SUM(G12:G18)</f>
        <v>#REF!</v>
      </c>
      <c r="H27" s="794" t="e">
        <f>SUM(H11:H18)</f>
        <v>#REF!</v>
      </c>
      <c r="I27" s="794" t="e">
        <f>SUM(I11:I15)</f>
        <v>#REF!</v>
      </c>
      <c r="J27" s="1010"/>
      <c r="K27" s="1008"/>
      <c r="L27" s="1008"/>
    </row>
    <row r="28" spans="1:12">
      <c r="A28" s="999"/>
      <c r="B28" s="999"/>
      <c r="C28" s="1011"/>
      <c r="D28" s="997"/>
      <c r="F28" s="1008"/>
      <c r="G28" s="1008"/>
      <c r="H28" s="1012"/>
      <c r="I28" s="1013"/>
      <c r="J28" s="1010"/>
      <c r="K28" s="999"/>
      <c r="L28" s="999"/>
    </row>
    <row r="31" spans="1:12">
      <c r="A31" s="997"/>
      <c r="B31" s="999"/>
      <c r="C31" s="1011" t="s">
        <v>2229</v>
      </c>
      <c r="D31" s="997"/>
      <c r="F31" s="1008"/>
      <c r="G31" s="1008"/>
      <c r="H31" s="1012"/>
      <c r="I31" s="1001"/>
      <c r="J31" s="999"/>
      <c r="K31" s="999"/>
      <c r="L31" s="999"/>
    </row>
    <row r="32" spans="1:12">
      <c r="A32" s="997"/>
      <c r="B32" s="999"/>
      <c r="C32" s="1011" t="s">
        <v>2230</v>
      </c>
      <c r="D32" s="997">
        <v>2</v>
      </c>
      <c r="F32" s="1008"/>
      <c r="G32" s="1008"/>
      <c r="H32" s="1012"/>
      <c r="I32" s="1001"/>
      <c r="J32" s="999"/>
      <c r="K32" s="999"/>
      <c r="L32" s="999"/>
    </row>
    <row r="33" spans="1:12">
      <c r="A33" s="997"/>
      <c r="B33" s="999"/>
      <c r="C33" s="1011" t="s">
        <v>2231</v>
      </c>
      <c r="D33" s="997">
        <v>1</v>
      </c>
      <c r="F33" s="1008"/>
      <c r="G33" s="1008"/>
      <c r="H33" s="1012"/>
      <c r="I33" s="1001"/>
      <c r="J33" s="999"/>
      <c r="K33" s="999"/>
      <c r="L33" s="999"/>
    </row>
    <row r="34" spans="1:12">
      <c r="A34" s="997"/>
      <c r="B34" s="999"/>
      <c r="C34" s="1011" t="s">
        <v>2232</v>
      </c>
      <c r="D34" s="997"/>
      <c r="F34" s="1008"/>
      <c r="G34" s="1008"/>
      <c r="H34" s="1012"/>
      <c r="I34" s="1001"/>
      <c r="J34" s="999"/>
      <c r="K34" s="999"/>
      <c r="L34" s="999"/>
    </row>
    <row r="36" spans="1:12">
      <c r="A36" s="997"/>
      <c r="B36" s="999"/>
      <c r="C36" s="1011" t="s">
        <v>2233</v>
      </c>
      <c r="D36" s="997"/>
      <c r="F36" s="1008"/>
      <c r="G36" s="1008"/>
      <c r="H36" s="1012"/>
      <c r="I36" s="1001"/>
      <c r="J36" s="999"/>
      <c r="K36" s="999"/>
      <c r="L36" s="999"/>
    </row>
  </sheetData>
  <autoFilter ref="B8:I28" xr:uid="{00000000-0009-0000-0000-000007000000}"/>
  <mergeCells count="6">
    <mergeCell ref="B6:I6"/>
    <mergeCell ref="C2:E2"/>
    <mergeCell ref="C3:E3"/>
    <mergeCell ref="B4:D4"/>
    <mergeCell ref="F4:I4"/>
    <mergeCell ref="B5:I5"/>
  </mergeCells>
  <phoneticPr fontId="13" type="noConversion"/>
  <conditionalFormatting sqref="H1:H1048576">
    <cfRule type="cellIs" dxfId="3" priority="1" operator="greaterThan">
      <formula>0</formula>
    </cfRule>
  </conditionalFormatting>
  <printOptions horizontalCentered="1"/>
  <pageMargins left="0.39370078740157483" right="0.39370078740157483" top="0.59055118110236227" bottom="0.59055118110236227" header="0.31496062992125984" footer="0.31496062992125984"/>
  <pageSetup scale="54" fitToHeight="0" orientation="portrait" r:id="rId1"/>
  <headerFooter>
    <oddFooter>&amp;L&amp;"+,Normal"&amp;9VALPARAÍSO VNR&amp;C&amp;"+,Normal"&amp;9PRESUPUESTO DE OBRA&amp;R&amp;"+,Normal"&amp;9&amp;P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</sheetPr>
  <dimension ref="A1:I37"/>
  <sheetViews>
    <sheetView workbookViewId="0"/>
  </sheetViews>
  <sheetFormatPr baseColWidth="10" defaultColWidth="11" defaultRowHeight="14.25"/>
  <cols>
    <col min="1" max="1" width="35.25" customWidth="1"/>
    <col min="2" max="2" width="17" customWidth="1"/>
    <col min="3" max="3" width="19.75" customWidth="1"/>
    <col min="5" max="5" width="12.625" bestFit="1" customWidth="1"/>
  </cols>
  <sheetData>
    <row r="1" spans="1:9" ht="15" thickBot="1">
      <c r="D1" t="s">
        <v>2234</v>
      </c>
    </row>
    <row r="2" spans="1:9" ht="15.75" thickBot="1">
      <c r="A2" s="1504" t="s">
        <v>2235</v>
      </c>
      <c r="B2" s="1505"/>
      <c r="C2" s="1506"/>
      <c r="D2" s="117">
        <v>0</v>
      </c>
    </row>
    <row r="3" spans="1:9" ht="15" thickBot="1"/>
    <row r="4" spans="1:9" s="120" customFormat="1" ht="30.75" thickBot="1">
      <c r="A4" s="118" t="s">
        <v>2236</v>
      </c>
      <c r="B4" s="119" t="s">
        <v>2237</v>
      </c>
      <c r="C4" s="119" t="s">
        <v>2238</v>
      </c>
    </row>
    <row r="5" spans="1:9" ht="18.75" customHeight="1">
      <c r="A5" s="121" t="s">
        <v>2239</v>
      </c>
      <c r="B5" s="122">
        <f>+'CÁLCULO DE F. PRESTACIONAL'!I49</f>
        <v>160725.83151111109</v>
      </c>
      <c r="C5" s="122">
        <f>B5+'VIVIENDA-ALIMENTACION-TTE'!$F$22*'JORNALES Y CUADRILLAS 2024'!$D$2</f>
        <v>160725.83151111109</v>
      </c>
    </row>
    <row r="6" spans="1:9" ht="18.75" customHeight="1">
      <c r="A6" s="123" t="s">
        <v>2240</v>
      </c>
      <c r="B6" s="124">
        <f>+'CÁLCULO DE F. PRESTACIONAL'!C49</f>
        <v>85839.638533333331</v>
      </c>
      <c r="C6" s="124">
        <f>B6+'VIVIENDA-ALIMENTACION-TTE'!$F$22*'JORNALES Y CUADRILLAS 2024'!$D$2</f>
        <v>85839.638533333331</v>
      </c>
    </row>
    <row r="7" spans="1:9" ht="18.75" customHeight="1">
      <c r="A7" s="123" t="s">
        <v>2241</v>
      </c>
      <c r="B7" s="124">
        <f>'CÁLCULO DE F. PRESTACIONAL'!E49</f>
        <v>108149.9408711111</v>
      </c>
      <c r="C7" s="124">
        <f>B7+'VIVIENDA-ALIMENTACION-TTE'!$F$22*'JORNALES Y CUADRILLAS 2024'!$D$2</f>
        <v>108149.9408711111</v>
      </c>
      <c r="G7">
        <v>77000</v>
      </c>
      <c r="H7">
        <v>24000</v>
      </c>
      <c r="I7">
        <f>G7/H7</f>
        <v>3.2083333333333335</v>
      </c>
    </row>
    <row r="8" spans="1:9" ht="18.75" customHeight="1">
      <c r="A8" s="125" t="s">
        <v>2242</v>
      </c>
      <c r="B8" s="124">
        <f>'CÁLCULO DE F. PRESTACIONAL'!M49</f>
        <v>220463.34934311113</v>
      </c>
      <c r="C8" s="124">
        <f>B8+'VIVIENDA-ALIMENTACION-TTE'!$F$22*'JORNALES Y CUADRILLAS 2024'!$D$2</f>
        <v>220463.34934311113</v>
      </c>
      <c r="E8" s="1090">
        <f>C6+59956</f>
        <v>145795.63853333332</v>
      </c>
    </row>
    <row r="9" spans="1:9" ht="18.75" customHeight="1">
      <c r="A9" s="125" t="s">
        <v>2243</v>
      </c>
      <c r="B9" s="124">
        <f>'CÁLCULO DE F. PRESTACIONAL'!K49</f>
        <v>189668.89911111112</v>
      </c>
      <c r="C9" s="124">
        <f>B9+'VIVIENDA-ALIMENTACION-TTE'!$F$22*'JORNALES Y CUADRILLAS 2024'!$D$2</f>
        <v>189668.89911111112</v>
      </c>
    </row>
    <row r="10" spans="1:9" ht="18.75" customHeight="1">
      <c r="A10" s="125" t="s">
        <v>2244</v>
      </c>
      <c r="B10" s="124">
        <f>+'CÁLCULO DE F. PRESTACIONAL'!K49</f>
        <v>189668.89911111112</v>
      </c>
      <c r="C10" s="124">
        <f>B10+'VIVIENDA-ALIMENTACION-TTE'!$F$22*'JORNALES Y CUADRILLAS 2024'!$D$2</f>
        <v>189668.89911111112</v>
      </c>
      <c r="E10" s="1090">
        <f>B9+B7</f>
        <v>297818.83998222224</v>
      </c>
    </row>
    <row r="11" spans="1:9" ht="18.75" customHeight="1">
      <c r="A11" s="125" t="s">
        <v>2245</v>
      </c>
      <c r="B11" s="124">
        <f>+'CÁLCULO DE F. PRESTACIONAL'!C49</f>
        <v>85839.638533333331</v>
      </c>
      <c r="C11" s="124">
        <f>B11+'VIVIENDA-ALIMENTACION-TTE'!$F$22*'JORNALES Y CUADRILLAS 2024'!$D$2</f>
        <v>85839.638533333331</v>
      </c>
    </row>
    <row r="12" spans="1:9" ht="18.75" customHeight="1">
      <c r="A12" s="125" t="s">
        <v>2246</v>
      </c>
      <c r="B12" s="124">
        <f>+'CÁLCULO DE F. PRESTACIONAL'!I49</f>
        <v>160725.83151111109</v>
      </c>
      <c r="C12" s="124">
        <f>B12+'VIVIENDA-ALIMENTACION-TTE'!$F$22*'JORNALES Y CUADRILLAS 2024'!$D$2</f>
        <v>160725.83151111109</v>
      </c>
    </row>
    <row r="13" spans="1:9" ht="18.75" customHeight="1">
      <c r="A13" s="125" t="s">
        <v>2247</v>
      </c>
      <c r="B13" s="124">
        <f>+'CÁLCULO DE F. PRESTACIONAL'!I49</f>
        <v>160725.83151111109</v>
      </c>
      <c r="C13" s="124">
        <f>B13+'VIVIENDA-ALIMENTACION-TTE'!$F$22*'JORNALES Y CUADRILLAS 2024'!$D$2</f>
        <v>160725.83151111109</v>
      </c>
      <c r="E13" s="1126">
        <f>B13*2</f>
        <v>321451.66302222217</v>
      </c>
    </row>
    <row r="14" spans="1:9" ht="18.75" customHeight="1">
      <c r="A14" s="125" t="s">
        <v>2248</v>
      </c>
      <c r="B14" s="124">
        <f>+'CÁLCULO DE F. PRESTACIONAL'!E49</f>
        <v>108149.9408711111</v>
      </c>
      <c r="C14" s="124">
        <f>B14+'VIVIENDA-ALIMENTACION-TTE'!$F$22*'JORNALES Y CUADRILLAS 2024'!$D$2</f>
        <v>108149.9408711111</v>
      </c>
    </row>
    <row r="15" spans="1:9" ht="18.75" customHeight="1">
      <c r="A15" s="125" t="s">
        <v>2249</v>
      </c>
      <c r="B15" s="124">
        <f>+'CÁLCULO DE F. PRESTACIONAL'!C49</f>
        <v>85839.638533333331</v>
      </c>
      <c r="C15" s="124">
        <f>B15+'VIVIENDA-ALIMENTACION-TTE'!$F$22*'JORNALES Y CUADRILLAS 2024'!$D$2</f>
        <v>85839.638533333331</v>
      </c>
    </row>
    <row r="16" spans="1:9" ht="18.75" customHeight="1">
      <c r="A16" s="126" t="s">
        <v>2250</v>
      </c>
      <c r="B16" s="124">
        <f>+'CÁLCULO DE F. PRESTACIONAL'!I49</f>
        <v>160725.83151111109</v>
      </c>
      <c r="C16" s="124">
        <f>B16+'VIVIENDA-ALIMENTACION-TTE'!$F$22*'JORNALES Y CUADRILLAS 2024'!$D$2</f>
        <v>160725.83151111109</v>
      </c>
    </row>
    <row r="17" spans="1:3" ht="27.6" customHeight="1">
      <c r="A17" s="126" t="s">
        <v>2251</v>
      </c>
      <c r="B17" s="124">
        <f>+'CÁLCULO DE F. PRESTACIONAL'!G49</f>
        <v>123171.62391111112</v>
      </c>
      <c r="C17" s="124">
        <f>B17+'VIVIENDA-ALIMENTACION-TTE'!$F$22*'JORNALES Y CUADRILLAS 2024'!$D$2</f>
        <v>123171.62391111112</v>
      </c>
    </row>
    <row r="18" spans="1:3" ht="18.75" customHeight="1">
      <c r="A18" s="125" t="s">
        <v>2252</v>
      </c>
      <c r="B18" s="124">
        <f>+'CÁLCULO DE F. PRESTACIONAL'!C49</f>
        <v>85839.638533333331</v>
      </c>
      <c r="C18" s="124">
        <f>B18+'VIVIENDA-ALIMENTACION-TTE'!$F$22*'JORNALES Y CUADRILLAS 2024'!$D$2</f>
        <v>85839.638533333331</v>
      </c>
    </row>
    <row r="19" spans="1:3" ht="18.75" customHeight="1" thickBot="1">
      <c r="A19" s="127" t="s">
        <v>2253</v>
      </c>
      <c r="B19" s="128">
        <f>+'CÁLCULO DE F. PRESTACIONAL'!C49</f>
        <v>85839.638533333331</v>
      </c>
      <c r="C19" s="128">
        <f>B19+'VIVIENDA-ALIMENTACION-TTE'!$F$22*'JORNALES Y CUADRILLAS 2024'!$D$2</f>
        <v>85839.638533333331</v>
      </c>
    </row>
    <row r="20" spans="1:3" ht="15" thickBot="1"/>
    <row r="21" spans="1:3" ht="30.75" thickBot="1">
      <c r="A21" s="129" t="s">
        <v>2254</v>
      </c>
      <c r="B21" s="130" t="s">
        <v>2237</v>
      </c>
      <c r="C21" s="119" t="s">
        <v>2238</v>
      </c>
    </row>
    <row r="22" spans="1:3" ht="25.5">
      <c r="A22" s="131" t="s">
        <v>2255</v>
      </c>
      <c r="B22" s="122">
        <f>+B5+B7</f>
        <v>268875.77238222217</v>
      </c>
      <c r="C22" s="122">
        <f>+C5+C7</f>
        <v>268875.77238222217</v>
      </c>
    </row>
    <row r="23" spans="1:3">
      <c r="A23" s="126" t="s">
        <v>2256</v>
      </c>
      <c r="B23" s="124">
        <f>+B5+B15</f>
        <v>246565.47004444443</v>
      </c>
      <c r="C23" s="124">
        <f>+C5+C15</f>
        <v>246565.47004444443</v>
      </c>
    </row>
    <row r="24" spans="1:3" ht="25.5">
      <c r="A24" s="126" t="s">
        <v>2257</v>
      </c>
      <c r="B24" s="124">
        <f>+B13+B7</f>
        <v>268875.77238222217</v>
      </c>
      <c r="C24" s="124">
        <f>+C13+C7</f>
        <v>268875.77238222217</v>
      </c>
    </row>
    <row r="25" spans="1:3">
      <c r="A25" s="126" t="s">
        <v>2258</v>
      </c>
      <c r="B25" s="124">
        <f>+B5+B14</f>
        <v>268875.77238222217</v>
      </c>
      <c r="C25" s="124">
        <f>+C5+C14</f>
        <v>268875.77238222217</v>
      </c>
    </row>
    <row r="26" spans="1:3" ht="25.5">
      <c r="A26" s="132" t="s">
        <v>2259</v>
      </c>
      <c r="B26" s="124">
        <f>+B5+2*B6</f>
        <v>332405.10857777775</v>
      </c>
      <c r="C26" s="124">
        <f>+C5+2*C6</f>
        <v>332405.10857777775</v>
      </c>
    </row>
    <row r="27" spans="1:3" ht="25.5">
      <c r="A27" s="126" t="s">
        <v>2260</v>
      </c>
      <c r="B27" s="124">
        <f>+B7+2*B6</f>
        <v>279829.21793777775</v>
      </c>
      <c r="C27" s="124">
        <f>+C7+2*C6</f>
        <v>279829.21793777775</v>
      </c>
    </row>
    <row r="28" spans="1:3" ht="25.5">
      <c r="A28" s="126" t="s">
        <v>2261</v>
      </c>
      <c r="B28" s="124">
        <f>+B16+B7</f>
        <v>268875.77238222217</v>
      </c>
      <c r="C28" s="124">
        <f>+C16+C7</f>
        <v>268875.77238222217</v>
      </c>
    </row>
    <row r="29" spans="1:3" ht="25.5">
      <c r="A29" s="126" t="s">
        <v>2262</v>
      </c>
      <c r="B29" s="124">
        <f>B5+2*B7</f>
        <v>377025.71325333329</v>
      </c>
      <c r="C29" s="124">
        <f>C5+2*C7</f>
        <v>377025.71325333329</v>
      </c>
    </row>
    <row r="30" spans="1:3" ht="38.25">
      <c r="A30" s="126" t="s">
        <v>2263</v>
      </c>
      <c r="B30" s="124">
        <f>B5+B7+4*B6</f>
        <v>612234.3265155555</v>
      </c>
      <c r="C30" s="124">
        <f>C5+C7+4*C6</f>
        <v>612234.3265155555</v>
      </c>
    </row>
    <row r="31" spans="1:3" ht="37.5" customHeight="1">
      <c r="A31" s="126" t="s">
        <v>2264</v>
      </c>
      <c r="B31" s="124">
        <f>+B5+B6+B7</f>
        <v>354715.41091555555</v>
      </c>
      <c r="C31" s="124">
        <f>+C5+C6+C7</f>
        <v>354715.41091555555</v>
      </c>
    </row>
    <row r="32" spans="1:3">
      <c r="A32" s="126" t="s">
        <v>2265</v>
      </c>
      <c r="B32" s="124">
        <f>B5+3*B6</f>
        <v>418244.74711111106</v>
      </c>
      <c r="C32" s="124">
        <f>C5+3*C6</f>
        <v>418244.74711111106</v>
      </c>
    </row>
    <row r="33" spans="1:3" ht="27" customHeight="1">
      <c r="A33" s="126" t="s">
        <v>2266</v>
      </c>
      <c r="B33" s="124">
        <f>B5+B7</f>
        <v>268875.77238222217</v>
      </c>
      <c r="C33" s="124">
        <f>C5+C7</f>
        <v>268875.77238222217</v>
      </c>
    </row>
    <row r="34" spans="1:3" ht="45" customHeight="1">
      <c r="A34" s="126" t="s">
        <v>2267</v>
      </c>
      <c r="B34" s="124">
        <f>B16+3*B7+2*B15</f>
        <v>656854.93119111098</v>
      </c>
      <c r="C34" s="124">
        <f>C16+3*C7+2*C15</f>
        <v>656854.93119111098</v>
      </c>
    </row>
    <row r="35" spans="1:3" ht="36.75" customHeight="1">
      <c r="A35" s="126" t="s">
        <v>2268</v>
      </c>
      <c r="B35" s="124">
        <f>+B5+B6+B7</f>
        <v>354715.41091555555</v>
      </c>
      <c r="C35" s="124">
        <f>+C5+C6+C7</f>
        <v>354715.41091555555</v>
      </c>
    </row>
    <row r="36" spans="1:3" ht="25.5">
      <c r="A36" s="133" t="s">
        <v>2269</v>
      </c>
      <c r="B36" s="128">
        <f>+B5+2*B6</f>
        <v>332405.10857777775</v>
      </c>
      <c r="C36" s="128">
        <f>+C5+2*C6</f>
        <v>332405.10857777775</v>
      </c>
    </row>
    <row r="37" spans="1:3" ht="37.5" customHeight="1">
      <c r="A37" s="133" t="s">
        <v>2270</v>
      </c>
      <c r="B37" s="128">
        <f>2*B5+4*B6</f>
        <v>664810.2171555555</v>
      </c>
      <c r="C37" s="128"/>
    </row>
  </sheetData>
  <mergeCells count="1">
    <mergeCell ref="A2:C2"/>
  </mergeCells>
  <pageMargins left="0.7" right="0.7" top="0.75" bottom="0.75" header="0.3" footer="0.3"/>
  <pageSetup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  <pageSetUpPr fitToPage="1"/>
  </sheetPr>
  <dimension ref="B2:Y47"/>
  <sheetViews>
    <sheetView topLeftCell="D26" workbookViewId="0">
      <selection activeCell="L39" sqref="L39"/>
    </sheetView>
  </sheetViews>
  <sheetFormatPr baseColWidth="10" defaultColWidth="10.5" defaultRowHeight="14.25"/>
  <cols>
    <col min="1" max="1" width="9.25" style="247" customWidth="1"/>
    <col min="2" max="2" width="9.75" style="246" customWidth="1"/>
    <col min="3" max="3" width="49.25" style="247" customWidth="1"/>
    <col min="4" max="4" width="9.25" style="247" customWidth="1"/>
    <col min="5" max="5" width="7.5" style="247" customWidth="1"/>
    <col min="6" max="6" width="15.25" style="247" customWidth="1"/>
    <col min="7" max="7" width="11.25" style="247" customWidth="1"/>
    <col min="8" max="8" width="12.25" style="247" customWidth="1"/>
    <col min="9" max="9" width="10.75" style="248" customWidth="1"/>
    <col min="10" max="10" width="20.75" style="247" customWidth="1"/>
    <col min="11" max="11" width="4.25" style="247" customWidth="1"/>
    <col min="12" max="12" width="24.25" style="247" customWidth="1"/>
    <col min="13" max="13" width="11.5" style="247" customWidth="1"/>
    <col min="14" max="14" width="20" style="247" customWidth="1"/>
    <col min="15" max="15" width="11.5" style="247" customWidth="1"/>
    <col min="16" max="258" width="10.5" style="247"/>
    <col min="259" max="259" width="32.25" style="247" customWidth="1"/>
    <col min="260" max="261" width="10.5" style="247"/>
    <col min="262" max="262" width="15.25" style="247" customWidth="1"/>
    <col min="263" max="265" width="10.5" style="247"/>
    <col min="266" max="266" width="14.75" style="247" customWidth="1"/>
    <col min="267" max="267" width="0" style="247" hidden="1" customWidth="1"/>
    <col min="268" max="268" width="15.75" style="247" customWidth="1"/>
    <col min="269" max="514" width="10.5" style="247"/>
    <col min="515" max="515" width="32.25" style="247" customWidth="1"/>
    <col min="516" max="517" width="10.5" style="247"/>
    <col min="518" max="518" width="15.25" style="247" customWidth="1"/>
    <col min="519" max="521" width="10.5" style="247"/>
    <col min="522" max="522" width="14.75" style="247" customWidth="1"/>
    <col min="523" max="523" width="0" style="247" hidden="1" customWidth="1"/>
    <col min="524" max="524" width="15.75" style="247" customWidth="1"/>
    <col min="525" max="770" width="10.5" style="247"/>
    <col min="771" max="771" width="32.25" style="247" customWidth="1"/>
    <col min="772" max="773" width="10.5" style="247"/>
    <col min="774" max="774" width="15.25" style="247" customWidth="1"/>
    <col min="775" max="777" width="10.5" style="247"/>
    <col min="778" max="778" width="14.75" style="247" customWidth="1"/>
    <col min="779" max="779" width="0" style="247" hidden="1" customWidth="1"/>
    <col min="780" max="780" width="15.75" style="247" customWidth="1"/>
    <col min="781" max="1026" width="10.5" style="247"/>
    <col min="1027" max="1027" width="32.25" style="247" customWidth="1"/>
    <col min="1028" max="1029" width="10.5" style="247"/>
    <col min="1030" max="1030" width="15.25" style="247" customWidth="1"/>
    <col min="1031" max="1033" width="10.5" style="247"/>
    <col min="1034" max="1034" width="14.75" style="247" customWidth="1"/>
    <col min="1035" max="1035" width="0" style="247" hidden="1" customWidth="1"/>
    <col min="1036" max="1036" width="15.75" style="247" customWidth="1"/>
    <col min="1037" max="1282" width="10.5" style="247"/>
    <col min="1283" max="1283" width="32.25" style="247" customWidth="1"/>
    <col min="1284" max="1285" width="10.5" style="247"/>
    <col min="1286" max="1286" width="15.25" style="247" customWidth="1"/>
    <col min="1287" max="1289" width="10.5" style="247"/>
    <col min="1290" max="1290" width="14.75" style="247" customWidth="1"/>
    <col min="1291" max="1291" width="0" style="247" hidden="1" customWidth="1"/>
    <col min="1292" max="1292" width="15.75" style="247" customWidth="1"/>
    <col min="1293" max="1538" width="10.5" style="247"/>
    <col min="1539" max="1539" width="32.25" style="247" customWidth="1"/>
    <col min="1540" max="1541" width="10.5" style="247"/>
    <col min="1542" max="1542" width="15.25" style="247" customWidth="1"/>
    <col min="1543" max="1545" width="10.5" style="247"/>
    <col min="1546" max="1546" width="14.75" style="247" customWidth="1"/>
    <col min="1547" max="1547" width="0" style="247" hidden="1" customWidth="1"/>
    <col min="1548" max="1548" width="15.75" style="247" customWidth="1"/>
    <col min="1549" max="1794" width="10.5" style="247"/>
    <col min="1795" max="1795" width="32.25" style="247" customWidth="1"/>
    <col min="1796" max="1797" width="10.5" style="247"/>
    <col min="1798" max="1798" width="15.25" style="247" customWidth="1"/>
    <col min="1799" max="1801" width="10.5" style="247"/>
    <col min="1802" max="1802" width="14.75" style="247" customWidth="1"/>
    <col min="1803" max="1803" width="0" style="247" hidden="1" customWidth="1"/>
    <col min="1804" max="1804" width="15.75" style="247" customWidth="1"/>
    <col min="1805" max="2050" width="10.5" style="247"/>
    <col min="2051" max="2051" width="32.25" style="247" customWidth="1"/>
    <col min="2052" max="2053" width="10.5" style="247"/>
    <col min="2054" max="2054" width="15.25" style="247" customWidth="1"/>
    <col min="2055" max="2057" width="10.5" style="247"/>
    <col min="2058" max="2058" width="14.75" style="247" customWidth="1"/>
    <col min="2059" max="2059" width="0" style="247" hidden="1" customWidth="1"/>
    <col min="2060" max="2060" width="15.75" style="247" customWidth="1"/>
    <col min="2061" max="2306" width="10.5" style="247"/>
    <col min="2307" max="2307" width="32.25" style="247" customWidth="1"/>
    <col min="2308" max="2309" width="10.5" style="247"/>
    <col min="2310" max="2310" width="15.25" style="247" customWidth="1"/>
    <col min="2311" max="2313" width="10.5" style="247"/>
    <col min="2314" max="2314" width="14.75" style="247" customWidth="1"/>
    <col min="2315" max="2315" width="0" style="247" hidden="1" customWidth="1"/>
    <col min="2316" max="2316" width="15.75" style="247" customWidth="1"/>
    <col min="2317" max="2562" width="10.5" style="247"/>
    <col min="2563" max="2563" width="32.25" style="247" customWidth="1"/>
    <col min="2564" max="2565" width="10.5" style="247"/>
    <col min="2566" max="2566" width="15.25" style="247" customWidth="1"/>
    <col min="2567" max="2569" width="10.5" style="247"/>
    <col min="2570" max="2570" width="14.75" style="247" customWidth="1"/>
    <col min="2571" max="2571" width="0" style="247" hidden="1" customWidth="1"/>
    <col min="2572" max="2572" width="15.75" style="247" customWidth="1"/>
    <col min="2573" max="2818" width="10.5" style="247"/>
    <col min="2819" max="2819" width="32.25" style="247" customWidth="1"/>
    <col min="2820" max="2821" width="10.5" style="247"/>
    <col min="2822" max="2822" width="15.25" style="247" customWidth="1"/>
    <col min="2823" max="2825" width="10.5" style="247"/>
    <col min="2826" max="2826" width="14.75" style="247" customWidth="1"/>
    <col min="2827" max="2827" width="0" style="247" hidden="1" customWidth="1"/>
    <col min="2828" max="2828" width="15.75" style="247" customWidth="1"/>
    <col min="2829" max="3074" width="10.5" style="247"/>
    <col min="3075" max="3075" width="32.25" style="247" customWidth="1"/>
    <col min="3076" max="3077" width="10.5" style="247"/>
    <col min="3078" max="3078" width="15.25" style="247" customWidth="1"/>
    <col min="3079" max="3081" width="10.5" style="247"/>
    <col min="3082" max="3082" width="14.75" style="247" customWidth="1"/>
    <col min="3083" max="3083" width="0" style="247" hidden="1" customWidth="1"/>
    <col min="3084" max="3084" width="15.75" style="247" customWidth="1"/>
    <col min="3085" max="3330" width="10.5" style="247"/>
    <col min="3331" max="3331" width="32.25" style="247" customWidth="1"/>
    <col min="3332" max="3333" width="10.5" style="247"/>
    <col min="3334" max="3334" width="15.25" style="247" customWidth="1"/>
    <col min="3335" max="3337" width="10.5" style="247"/>
    <col min="3338" max="3338" width="14.75" style="247" customWidth="1"/>
    <col min="3339" max="3339" width="0" style="247" hidden="1" customWidth="1"/>
    <col min="3340" max="3340" width="15.75" style="247" customWidth="1"/>
    <col min="3341" max="3586" width="10.5" style="247"/>
    <col min="3587" max="3587" width="32.25" style="247" customWidth="1"/>
    <col min="3588" max="3589" width="10.5" style="247"/>
    <col min="3590" max="3590" width="15.25" style="247" customWidth="1"/>
    <col min="3591" max="3593" width="10.5" style="247"/>
    <col min="3594" max="3594" width="14.75" style="247" customWidth="1"/>
    <col min="3595" max="3595" width="0" style="247" hidden="1" customWidth="1"/>
    <col min="3596" max="3596" width="15.75" style="247" customWidth="1"/>
    <col min="3597" max="3842" width="10.5" style="247"/>
    <col min="3843" max="3843" width="32.25" style="247" customWidth="1"/>
    <col min="3844" max="3845" width="10.5" style="247"/>
    <col min="3846" max="3846" width="15.25" style="247" customWidth="1"/>
    <col min="3847" max="3849" width="10.5" style="247"/>
    <col min="3850" max="3850" width="14.75" style="247" customWidth="1"/>
    <col min="3851" max="3851" width="0" style="247" hidden="1" customWidth="1"/>
    <col min="3852" max="3852" width="15.75" style="247" customWidth="1"/>
    <col min="3853" max="4098" width="10.5" style="247"/>
    <col min="4099" max="4099" width="32.25" style="247" customWidth="1"/>
    <col min="4100" max="4101" width="10.5" style="247"/>
    <col min="4102" max="4102" width="15.25" style="247" customWidth="1"/>
    <col min="4103" max="4105" width="10.5" style="247"/>
    <col min="4106" max="4106" width="14.75" style="247" customWidth="1"/>
    <col min="4107" max="4107" width="0" style="247" hidden="1" customWidth="1"/>
    <col min="4108" max="4108" width="15.75" style="247" customWidth="1"/>
    <col min="4109" max="4354" width="10.5" style="247"/>
    <col min="4355" max="4355" width="32.25" style="247" customWidth="1"/>
    <col min="4356" max="4357" width="10.5" style="247"/>
    <col min="4358" max="4358" width="15.25" style="247" customWidth="1"/>
    <col min="4359" max="4361" width="10.5" style="247"/>
    <col min="4362" max="4362" width="14.75" style="247" customWidth="1"/>
    <col min="4363" max="4363" width="0" style="247" hidden="1" customWidth="1"/>
    <col min="4364" max="4364" width="15.75" style="247" customWidth="1"/>
    <col min="4365" max="4610" width="10.5" style="247"/>
    <col min="4611" max="4611" width="32.25" style="247" customWidth="1"/>
    <col min="4612" max="4613" width="10.5" style="247"/>
    <col min="4614" max="4614" width="15.25" style="247" customWidth="1"/>
    <col min="4615" max="4617" width="10.5" style="247"/>
    <col min="4618" max="4618" width="14.75" style="247" customWidth="1"/>
    <col min="4619" max="4619" width="0" style="247" hidden="1" customWidth="1"/>
    <col min="4620" max="4620" width="15.75" style="247" customWidth="1"/>
    <col min="4621" max="4866" width="10.5" style="247"/>
    <col min="4867" max="4867" width="32.25" style="247" customWidth="1"/>
    <col min="4868" max="4869" width="10.5" style="247"/>
    <col min="4870" max="4870" width="15.25" style="247" customWidth="1"/>
    <col min="4871" max="4873" width="10.5" style="247"/>
    <col min="4874" max="4874" width="14.75" style="247" customWidth="1"/>
    <col min="4875" max="4875" width="0" style="247" hidden="1" customWidth="1"/>
    <col min="4876" max="4876" width="15.75" style="247" customWidth="1"/>
    <col min="4877" max="5122" width="10.5" style="247"/>
    <col min="5123" max="5123" width="32.25" style="247" customWidth="1"/>
    <col min="5124" max="5125" width="10.5" style="247"/>
    <col min="5126" max="5126" width="15.25" style="247" customWidth="1"/>
    <col min="5127" max="5129" width="10.5" style="247"/>
    <col min="5130" max="5130" width="14.75" style="247" customWidth="1"/>
    <col min="5131" max="5131" width="0" style="247" hidden="1" customWidth="1"/>
    <col min="5132" max="5132" width="15.75" style="247" customWidth="1"/>
    <col min="5133" max="5378" width="10.5" style="247"/>
    <col min="5379" max="5379" width="32.25" style="247" customWidth="1"/>
    <col min="5380" max="5381" width="10.5" style="247"/>
    <col min="5382" max="5382" width="15.25" style="247" customWidth="1"/>
    <col min="5383" max="5385" width="10.5" style="247"/>
    <col min="5386" max="5386" width="14.75" style="247" customWidth="1"/>
    <col min="5387" max="5387" width="0" style="247" hidden="1" customWidth="1"/>
    <col min="5388" max="5388" width="15.75" style="247" customWidth="1"/>
    <col min="5389" max="5634" width="10.5" style="247"/>
    <col min="5635" max="5635" width="32.25" style="247" customWidth="1"/>
    <col min="5636" max="5637" width="10.5" style="247"/>
    <col min="5638" max="5638" width="15.25" style="247" customWidth="1"/>
    <col min="5639" max="5641" width="10.5" style="247"/>
    <col min="5642" max="5642" width="14.75" style="247" customWidth="1"/>
    <col min="5643" max="5643" width="0" style="247" hidden="1" customWidth="1"/>
    <col min="5644" max="5644" width="15.75" style="247" customWidth="1"/>
    <col min="5645" max="5890" width="10.5" style="247"/>
    <col min="5891" max="5891" width="32.25" style="247" customWidth="1"/>
    <col min="5892" max="5893" width="10.5" style="247"/>
    <col min="5894" max="5894" width="15.25" style="247" customWidth="1"/>
    <col min="5895" max="5897" width="10.5" style="247"/>
    <col min="5898" max="5898" width="14.75" style="247" customWidth="1"/>
    <col min="5899" max="5899" width="0" style="247" hidden="1" customWidth="1"/>
    <col min="5900" max="5900" width="15.75" style="247" customWidth="1"/>
    <col min="5901" max="6146" width="10.5" style="247"/>
    <col min="6147" max="6147" width="32.25" style="247" customWidth="1"/>
    <col min="6148" max="6149" width="10.5" style="247"/>
    <col min="6150" max="6150" width="15.25" style="247" customWidth="1"/>
    <col min="6151" max="6153" width="10.5" style="247"/>
    <col min="6154" max="6154" width="14.75" style="247" customWidth="1"/>
    <col min="6155" max="6155" width="0" style="247" hidden="1" customWidth="1"/>
    <col min="6156" max="6156" width="15.75" style="247" customWidth="1"/>
    <col min="6157" max="6402" width="10.5" style="247"/>
    <col min="6403" max="6403" width="32.25" style="247" customWidth="1"/>
    <col min="6404" max="6405" width="10.5" style="247"/>
    <col min="6406" max="6406" width="15.25" style="247" customWidth="1"/>
    <col min="6407" max="6409" width="10.5" style="247"/>
    <col min="6410" max="6410" width="14.75" style="247" customWidth="1"/>
    <col min="6411" max="6411" width="0" style="247" hidden="1" customWidth="1"/>
    <col min="6412" max="6412" width="15.75" style="247" customWidth="1"/>
    <col min="6413" max="6658" width="10.5" style="247"/>
    <col min="6659" max="6659" width="32.25" style="247" customWidth="1"/>
    <col min="6660" max="6661" width="10.5" style="247"/>
    <col min="6662" max="6662" width="15.25" style="247" customWidth="1"/>
    <col min="6663" max="6665" width="10.5" style="247"/>
    <col min="6666" max="6666" width="14.75" style="247" customWidth="1"/>
    <col min="6667" max="6667" width="0" style="247" hidden="1" customWidth="1"/>
    <col min="6668" max="6668" width="15.75" style="247" customWidth="1"/>
    <col min="6669" max="6914" width="10.5" style="247"/>
    <col min="6915" max="6915" width="32.25" style="247" customWidth="1"/>
    <col min="6916" max="6917" width="10.5" style="247"/>
    <col min="6918" max="6918" width="15.25" style="247" customWidth="1"/>
    <col min="6919" max="6921" width="10.5" style="247"/>
    <col min="6922" max="6922" width="14.75" style="247" customWidth="1"/>
    <col min="6923" max="6923" width="0" style="247" hidden="1" customWidth="1"/>
    <col min="6924" max="6924" width="15.75" style="247" customWidth="1"/>
    <col min="6925" max="7170" width="10.5" style="247"/>
    <col min="7171" max="7171" width="32.25" style="247" customWidth="1"/>
    <col min="7172" max="7173" width="10.5" style="247"/>
    <col min="7174" max="7174" width="15.25" style="247" customWidth="1"/>
    <col min="7175" max="7177" width="10.5" style="247"/>
    <col min="7178" max="7178" width="14.75" style="247" customWidth="1"/>
    <col min="7179" max="7179" width="0" style="247" hidden="1" customWidth="1"/>
    <col min="7180" max="7180" width="15.75" style="247" customWidth="1"/>
    <col min="7181" max="7426" width="10.5" style="247"/>
    <col min="7427" max="7427" width="32.25" style="247" customWidth="1"/>
    <col min="7428" max="7429" width="10.5" style="247"/>
    <col min="7430" max="7430" width="15.25" style="247" customWidth="1"/>
    <col min="7431" max="7433" width="10.5" style="247"/>
    <col min="7434" max="7434" width="14.75" style="247" customWidth="1"/>
    <col min="7435" max="7435" width="0" style="247" hidden="1" customWidth="1"/>
    <col min="7436" max="7436" width="15.75" style="247" customWidth="1"/>
    <col min="7437" max="7682" width="10.5" style="247"/>
    <col min="7683" max="7683" width="32.25" style="247" customWidth="1"/>
    <col min="7684" max="7685" width="10.5" style="247"/>
    <col min="7686" max="7686" width="15.25" style="247" customWidth="1"/>
    <col min="7687" max="7689" width="10.5" style="247"/>
    <col min="7690" max="7690" width="14.75" style="247" customWidth="1"/>
    <col min="7691" max="7691" width="0" style="247" hidden="1" customWidth="1"/>
    <col min="7692" max="7692" width="15.75" style="247" customWidth="1"/>
    <col min="7693" max="7938" width="10.5" style="247"/>
    <col min="7939" max="7939" width="32.25" style="247" customWidth="1"/>
    <col min="7940" max="7941" width="10.5" style="247"/>
    <col min="7942" max="7942" width="15.25" style="247" customWidth="1"/>
    <col min="7943" max="7945" width="10.5" style="247"/>
    <col min="7946" max="7946" width="14.75" style="247" customWidth="1"/>
    <col min="7947" max="7947" width="0" style="247" hidden="1" customWidth="1"/>
    <col min="7948" max="7948" width="15.75" style="247" customWidth="1"/>
    <col min="7949" max="8194" width="10.5" style="247"/>
    <col min="8195" max="8195" width="32.25" style="247" customWidth="1"/>
    <col min="8196" max="8197" width="10.5" style="247"/>
    <col min="8198" max="8198" width="15.25" style="247" customWidth="1"/>
    <col min="8199" max="8201" width="10.5" style="247"/>
    <col min="8202" max="8202" width="14.75" style="247" customWidth="1"/>
    <col min="8203" max="8203" width="0" style="247" hidden="1" customWidth="1"/>
    <col min="8204" max="8204" width="15.75" style="247" customWidth="1"/>
    <col min="8205" max="8450" width="10.5" style="247"/>
    <col min="8451" max="8451" width="32.25" style="247" customWidth="1"/>
    <col min="8452" max="8453" width="10.5" style="247"/>
    <col min="8454" max="8454" width="15.25" style="247" customWidth="1"/>
    <col min="8455" max="8457" width="10.5" style="247"/>
    <col min="8458" max="8458" width="14.75" style="247" customWidth="1"/>
    <col min="8459" max="8459" width="0" style="247" hidden="1" customWidth="1"/>
    <col min="8460" max="8460" width="15.75" style="247" customWidth="1"/>
    <col min="8461" max="8706" width="10.5" style="247"/>
    <col min="8707" max="8707" width="32.25" style="247" customWidth="1"/>
    <col min="8708" max="8709" width="10.5" style="247"/>
    <col min="8710" max="8710" width="15.25" style="247" customWidth="1"/>
    <col min="8711" max="8713" width="10.5" style="247"/>
    <col min="8714" max="8714" width="14.75" style="247" customWidth="1"/>
    <col min="8715" max="8715" width="0" style="247" hidden="1" customWidth="1"/>
    <col min="8716" max="8716" width="15.75" style="247" customWidth="1"/>
    <col min="8717" max="8962" width="10.5" style="247"/>
    <col min="8963" max="8963" width="32.25" style="247" customWidth="1"/>
    <col min="8964" max="8965" width="10.5" style="247"/>
    <col min="8966" max="8966" width="15.25" style="247" customWidth="1"/>
    <col min="8967" max="8969" width="10.5" style="247"/>
    <col min="8970" max="8970" width="14.75" style="247" customWidth="1"/>
    <col min="8971" max="8971" width="0" style="247" hidden="1" customWidth="1"/>
    <col min="8972" max="8972" width="15.75" style="247" customWidth="1"/>
    <col min="8973" max="9218" width="10.5" style="247"/>
    <col min="9219" max="9219" width="32.25" style="247" customWidth="1"/>
    <col min="9220" max="9221" width="10.5" style="247"/>
    <col min="9222" max="9222" width="15.25" style="247" customWidth="1"/>
    <col min="9223" max="9225" width="10.5" style="247"/>
    <col min="9226" max="9226" width="14.75" style="247" customWidth="1"/>
    <col min="9227" max="9227" width="0" style="247" hidden="1" customWidth="1"/>
    <col min="9228" max="9228" width="15.75" style="247" customWidth="1"/>
    <col min="9229" max="9474" width="10.5" style="247"/>
    <col min="9475" max="9475" width="32.25" style="247" customWidth="1"/>
    <col min="9476" max="9477" width="10.5" style="247"/>
    <col min="9478" max="9478" width="15.25" style="247" customWidth="1"/>
    <col min="9479" max="9481" width="10.5" style="247"/>
    <col min="9482" max="9482" width="14.75" style="247" customWidth="1"/>
    <col min="9483" max="9483" width="0" style="247" hidden="1" customWidth="1"/>
    <col min="9484" max="9484" width="15.75" style="247" customWidth="1"/>
    <col min="9485" max="9730" width="10.5" style="247"/>
    <col min="9731" max="9731" width="32.25" style="247" customWidth="1"/>
    <col min="9732" max="9733" width="10.5" style="247"/>
    <col min="9734" max="9734" width="15.25" style="247" customWidth="1"/>
    <col min="9735" max="9737" width="10.5" style="247"/>
    <col min="9738" max="9738" width="14.75" style="247" customWidth="1"/>
    <col min="9739" max="9739" width="0" style="247" hidden="1" customWidth="1"/>
    <col min="9740" max="9740" width="15.75" style="247" customWidth="1"/>
    <col min="9741" max="9986" width="10.5" style="247"/>
    <col min="9987" max="9987" width="32.25" style="247" customWidth="1"/>
    <col min="9988" max="9989" width="10.5" style="247"/>
    <col min="9990" max="9990" width="15.25" style="247" customWidth="1"/>
    <col min="9991" max="9993" width="10.5" style="247"/>
    <col min="9994" max="9994" width="14.75" style="247" customWidth="1"/>
    <col min="9995" max="9995" width="0" style="247" hidden="1" customWidth="1"/>
    <col min="9996" max="9996" width="15.75" style="247" customWidth="1"/>
    <col min="9997" max="10242" width="10.5" style="247"/>
    <col min="10243" max="10243" width="32.25" style="247" customWidth="1"/>
    <col min="10244" max="10245" width="10.5" style="247"/>
    <col min="10246" max="10246" width="15.25" style="247" customWidth="1"/>
    <col min="10247" max="10249" width="10.5" style="247"/>
    <col min="10250" max="10250" width="14.75" style="247" customWidth="1"/>
    <col min="10251" max="10251" width="0" style="247" hidden="1" customWidth="1"/>
    <col min="10252" max="10252" width="15.75" style="247" customWidth="1"/>
    <col min="10253" max="10498" width="10.5" style="247"/>
    <col min="10499" max="10499" width="32.25" style="247" customWidth="1"/>
    <col min="10500" max="10501" width="10.5" style="247"/>
    <col min="10502" max="10502" width="15.25" style="247" customWidth="1"/>
    <col min="10503" max="10505" width="10.5" style="247"/>
    <col min="10506" max="10506" width="14.75" style="247" customWidth="1"/>
    <col min="10507" max="10507" width="0" style="247" hidden="1" customWidth="1"/>
    <col min="10508" max="10508" width="15.75" style="247" customWidth="1"/>
    <col min="10509" max="10754" width="10.5" style="247"/>
    <col min="10755" max="10755" width="32.25" style="247" customWidth="1"/>
    <col min="10756" max="10757" width="10.5" style="247"/>
    <col min="10758" max="10758" width="15.25" style="247" customWidth="1"/>
    <col min="10759" max="10761" width="10.5" style="247"/>
    <col min="10762" max="10762" width="14.75" style="247" customWidth="1"/>
    <col min="10763" max="10763" width="0" style="247" hidden="1" customWidth="1"/>
    <col min="10764" max="10764" width="15.75" style="247" customWidth="1"/>
    <col min="10765" max="11010" width="10.5" style="247"/>
    <col min="11011" max="11011" width="32.25" style="247" customWidth="1"/>
    <col min="11012" max="11013" width="10.5" style="247"/>
    <col min="11014" max="11014" width="15.25" style="247" customWidth="1"/>
    <col min="11015" max="11017" width="10.5" style="247"/>
    <col min="11018" max="11018" width="14.75" style="247" customWidth="1"/>
    <col min="11019" max="11019" width="0" style="247" hidden="1" customWidth="1"/>
    <col min="11020" max="11020" width="15.75" style="247" customWidth="1"/>
    <col min="11021" max="11266" width="10.5" style="247"/>
    <col min="11267" max="11267" width="32.25" style="247" customWidth="1"/>
    <col min="11268" max="11269" width="10.5" style="247"/>
    <col min="11270" max="11270" width="15.25" style="247" customWidth="1"/>
    <col min="11271" max="11273" width="10.5" style="247"/>
    <col min="11274" max="11274" width="14.75" style="247" customWidth="1"/>
    <col min="11275" max="11275" width="0" style="247" hidden="1" customWidth="1"/>
    <col min="11276" max="11276" width="15.75" style="247" customWidth="1"/>
    <col min="11277" max="11522" width="10.5" style="247"/>
    <col min="11523" max="11523" width="32.25" style="247" customWidth="1"/>
    <col min="11524" max="11525" width="10.5" style="247"/>
    <col min="11526" max="11526" width="15.25" style="247" customWidth="1"/>
    <col min="11527" max="11529" width="10.5" style="247"/>
    <col min="11530" max="11530" width="14.75" style="247" customWidth="1"/>
    <col min="11531" max="11531" width="0" style="247" hidden="1" customWidth="1"/>
    <col min="11532" max="11532" width="15.75" style="247" customWidth="1"/>
    <col min="11533" max="11778" width="10.5" style="247"/>
    <col min="11779" max="11779" width="32.25" style="247" customWidth="1"/>
    <col min="11780" max="11781" width="10.5" style="247"/>
    <col min="11782" max="11782" width="15.25" style="247" customWidth="1"/>
    <col min="11783" max="11785" width="10.5" style="247"/>
    <col min="11786" max="11786" width="14.75" style="247" customWidth="1"/>
    <col min="11787" max="11787" width="0" style="247" hidden="1" customWidth="1"/>
    <col min="11788" max="11788" width="15.75" style="247" customWidth="1"/>
    <col min="11789" max="12034" width="10.5" style="247"/>
    <col min="12035" max="12035" width="32.25" style="247" customWidth="1"/>
    <col min="12036" max="12037" width="10.5" style="247"/>
    <col min="12038" max="12038" width="15.25" style="247" customWidth="1"/>
    <col min="12039" max="12041" width="10.5" style="247"/>
    <col min="12042" max="12042" width="14.75" style="247" customWidth="1"/>
    <col min="12043" max="12043" width="0" style="247" hidden="1" customWidth="1"/>
    <col min="12044" max="12044" width="15.75" style="247" customWidth="1"/>
    <col min="12045" max="12290" width="10.5" style="247"/>
    <col min="12291" max="12291" width="32.25" style="247" customWidth="1"/>
    <col min="12292" max="12293" width="10.5" style="247"/>
    <col min="12294" max="12294" width="15.25" style="247" customWidth="1"/>
    <col min="12295" max="12297" width="10.5" style="247"/>
    <col min="12298" max="12298" width="14.75" style="247" customWidth="1"/>
    <col min="12299" max="12299" width="0" style="247" hidden="1" customWidth="1"/>
    <col min="12300" max="12300" width="15.75" style="247" customWidth="1"/>
    <col min="12301" max="12546" width="10.5" style="247"/>
    <col min="12547" max="12547" width="32.25" style="247" customWidth="1"/>
    <col min="12548" max="12549" width="10.5" style="247"/>
    <col min="12550" max="12550" width="15.25" style="247" customWidth="1"/>
    <col min="12551" max="12553" width="10.5" style="247"/>
    <col min="12554" max="12554" width="14.75" style="247" customWidth="1"/>
    <col min="12555" max="12555" width="0" style="247" hidden="1" customWidth="1"/>
    <col min="12556" max="12556" width="15.75" style="247" customWidth="1"/>
    <col min="12557" max="12802" width="10.5" style="247"/>
    <col min="12803" max="12803" width="32.25" style="247" customWidth="1"/>
    <col min="12804" max="12805" width="10.5" style="247"/>
    <col min="12806" max="12806" width="15.25" style="247" customWidth="1"/>
    <col min="12807" max="12809" width="10.5" style="247"/>
    <col min="12810" max="12810" width="14.75" style="247" customWidth="1"/>
    <col min="12811" max="12811" width="0" style="247" hidden="1" customWidth="1"/>
    <col min="12812" max="12812" width="15.75" style="247" customWidth="1"/>
    <col min="12813" max="13058" width="10.5" style="247"/>
    <col min="13059" max="13059" width="32.25" style="247" customWidth="1"/>
    <col min="13060" max="13061" width="10.5" style="247"/>
    <col min="13062" max="13062" width="15.25" style="247" customWidth="1"/>
    <col min="13063" max="13065" width="10.5" style="247"/>
    <col min="13066" max="13066" width="14.75" style="247" customWidth="1"/>
    <col min="13067" max="13067" width="0" style="247" hidden="1" customWidth="1"/>
    <col min="13068" max="13068" width="15.75" style="247" customWidth="1"/>
    <col min="13069" max="13314" width="10.5" style="247"/>
    <col min="13315" max="13315" width="32.25" style="247" customWidth="1"/>
    <col min="13316" max="13317" width="10.5" style="247"/>
    <col min="13318" max="13318" width="15.25" style="247" customWidth="1"/>
    <col min="13319" max="13321" width="10.5" style="247"/>
    <col min="13322" max="13322" width="14.75" style="247" customWidth="1"/>
    <col min="13323" max="13323" width="0" style="247" hidden="1" customWidth="1"/>
    <col min="13324" max="13324" width="15.75" style="247" customWidth="1"/>
    <col min="13325" max="13570" width="10.5" style="247"/>
    <col min="13571" max="13571" width="32.25" style="247" customWidth="1"/>
    <col min="13572" max="13573" width="10.5" style="247"/>
    <col min="13574" max="13574" width="15.25" style="247" customWidth="1"/>
    <col min="13575" max="13577" width="10.5" style="247"/>
    <col min="13578" max="13578" width="14.75" style="247" customWidth="1"/>
    <col min="13579" max="13579" width="0" style="247" hidden="1" customWidth="1"/>
    <col min="13580" max="13580" width="15.75" style="247" customWidth="1"/>
    <col min="13581" max="13826" width="10.5" style="247"/>
    <col min="13827" max="13827" width="32.25" style="247" customWidth="1"/>
    <col min="13828" max="13829" width="10.5" style="247"/>
    <col min="13830" max="13830" width="15.25" style="247" customWidth="1"/>
    <col min="13831" max="13833" width="10.5" style="247"/>
    <col min="13834" max="13834" width="14.75" style="247" customWidth="1"/>
    <col min="13835" max="13835" width="0" style="247" hidden="1" customWidth="1"/>
    <col min="13836" max="13836" width="15.75" style="247" customWidth="1"/>
    <col min="13837" max="14082" width="10.5" style="247"/>
    <col min="14083" max="14083" width="32.25" style="247" customWidth="1"/>
    <col min="14084" max="14085" width="10.5" style="247"/>
    <col min="14086" max="14086" width="15.25" style="247" customWidth="1"/>
    <col min="14087" max="14089" width="10.5" style="247"/>
    <col min="14090" max="14090" width="14.75" style="247" customWidth="1"/>
    <col min="14091" max="14091" width="0" style="247" hidden="1" customWidth="1"/>
    <col min="14092" max="14092" width="15.75" style="247" customWidth="1"/>
    <col min="14093" max="14338" width="10.5" style="247"/>
    <col min="14339" max="14339" width="32.25" style="247" customWidth="1"/>
    <col min="14340" max="14341" width="10.5" style="247"/>
    <col min="14342" max="14342" width="15.25" style="247" customWidth="1"/>
    <col min="14343" max="14345" width="10.5" style="247"/>
    <col min="14346" max="14346" width="14.75" style="247" customWidth="1"/>
    <col min="14347" max="14347" width="0" style="247" hidden="1" customWidth="1"/>
    <col min="14348" max="14348" width="15.75" style="247" customWidth="1"/>
    <col min="14349" max="14594" width="10.5" style="247"/>
    <col min="14595" max="14595" width="32.25" style="247" customWidth="1"/>
    <col min="14596" max="14597" width="10.5" style="247"/>
    <col min="14598" max="14598" width="15.25" style="247" customWidth="1"/>
    <col min="14599" max="14601" width="10.5" style="247"/>
    <col min="14602" max="14602" width="14.75" style="247" customWidth="1"/>
    <col min="14603" max="14603" width="0" style="247" hidden="1" customWidth="1"/>
    <col min="14604" max="14604" width="15.75" style="247" customWidth="1"/>
    <col min="14605" max="14850" width="10.5" style="247"/>
    <col min="14851" max="14851" width="32.25" style="247" customWidth="1"/>
    <col min="14852" max="14853" width="10.5" style="247"/>
    <col min="14854" max="14854" width="15.25" style="247" customWidth="1"/>
    <col min="14855" max="14857" width="10.5" style="247"/>
    <col min="14858" max="14858" width="14.75" style="247" customWidth="1"/>
    <col min="14859" max="14859" width="0" style="247" hidden="1" customWidth="1"/>
    <col min="14860" max="14860" width="15.75" style="247" customWidth="1"/>
    <col min="14861" max="15106" width="10.5" style="247"/>
    <col min="15107" max="15107" width="32.25" style="247" customWidth="1"/>
    <col min="15108" max="15109" width="10.5" style="247"/>
    <col min="15110" max="15110" width="15.25" style="247" customWidth="1"/>
    <col min="15111" max="15113" width="10.5" style="247"/>
    <col min="15114" max="15114" width="14.75" style="247" customWidth="1"/>
    <col min="15115" max="15115" width="0" style="247" hidden="1" customWidth="1"/>
    <col min="15116" max="15116" width="15.75" style="247" customWidth="1"/>
    <col min="15117" max="15362" width="10.5" style="247"/>
    <col min="15363" max="15363" width="32.25" style="247" customWidth="1"/>
    <col min="15364" max="15365" width="10.5" style="247"/>
    <col min="15366" max="15366" width="15.25" style="247" customWidth="1"/>
    <col min="15367" max="15369" width="10.5" style="247"/>
    <col min="15370" max="15370" width="14.75" style="247" customWidth="1"/>
    <col min="15371" max="15371" width="0" style="247" hidden="1" customWidth="1"/>
    <col min="15372" max="15372" width="15.75" style="247" customWidth="1"/>
    <col min="15373" max="15618" width="10.5" style="247"/>
    <col min="15619" max="15619" width="32.25" style="247" customWidth="1"/>
    <col min="15620" max="15621" width="10.5" style="247"/>
    <col min="15622" max="15622" width="15.25" style="247" customWidth="1"/>
    <col min="15623" max="15625" width="10.5" style="247"/>
    <col min="15626" max="15626" width="14.75" style="247" customWidth="1"/>
    <col min="15627" max="15627" width="0" style="247" hidden="1" customWidth="1"/>
    <col min="15628" max="15628" width="15.75" style="247" customWidth="1"/>
    <col min="15629" max="15874" width="10.5" style="247"/>
    <col min="15875" max="15875" width="32.25" style="247" customWidth="1"/>
    <col min="15876" max="15877" width="10.5" style="247"/>
    <col min="15878" max="15878" width="15.25" style="247" customWidth="1"/>
    <col min="15879" max="15881" width="10.5" style="247"/>
    <col min="15882" max="15882" width="14.75" style="247" customWidth="1"/>
    <col min="15883" max="15883" width="0" style="247" hidden="1" customWidth="1"/>
    <col min="15884" max="15884" width="15.75" style="247" customWidth="1"/>
    <col min="15885" max="16130" width="10.5" style="247"/>
    <col min="16131" max="16131" width="32.25" style="247" customWidth="1"/>
    <col min="16132" max="16133" width="10.5" style="247"/>
    <col min="16134" max="16134" width="15.25" style="247" customWidth="1"/>
    <col min="16135" max="16137" width="10.5" style="247"/>
    <col min="16138" max="16138" width="14.75" style="247" customWidth="1"/>
    <col min="16139" max="16139" width="0" style="247" hidden="1" customWidth="1"/>
    <col min="16140" max="16140" width="15.75" style="247" customWidth="1"/>
    <col min="16141" max="16384" width="10.5" style="247"/>
  </cols>
  <sheetData>
    <row r="2" spans="2:25" ht="22.5" customHeight="1">
      <c r="B2" s="1482"/>
      <c r="C2" s="1483"/>
      <c r="D2" s="1483"/>
      <c r="E2" s="1483"/>
      <c r="F2" s="1483"/>
      <c r="G2" s="1483"/>
      <c r="H2" s="1483"/>
      <c r="I2" s="1483"/>
      <c r="J2" s="1484"/>
      <c r="K2" s="249"/>
      <c r="L2" s="249"/>
      <c r="M2" s="249"/>
    </row>
    <row r="3" spans="2:25" ht="22.5" customHeight="1" thickBot="1">
      <c r="B3" s="1485" t="s">
        <v>2271</v>
      </c>
      <c r="C3" s="1486"/>
      <c r="D3" s="1486"/>
      <c r="E3" s="1486"/>
      <c r="F3" s="1486"/>
      <c r="G3" s="1486"/>
      <c r="H3" s="1486"/>
      <c r="I3" s="1486"/>
      <c r="J3" s="1487"/>
      <c r="K3" s="249"/>
      <c r="L3" s="249"/>
      <c r="M3" s="249"/>
    </row>
    <row r="4" spans="2:25" ht="20.25" thickBot="1">
      <c r="B4" s="250"/>
      <c r="C4" s="251"/>
      <c r="D4" s="251"/>
      <c r="E4" s="251"/>
      <c r="F4" s="251"/>
      <c r="G4" s="251"/>
      <c r="H4" s="251"/>
      <c r="I4" s="252" t="s">
        <v>296</v>
      </c>
      <c r="J4" s="253">
        <v>2</v>
      </c>
      <c r="K4" s="254"/>
      <c r="L4" s="255"/>
      <c r="M4" s="255"/>
      <c r="N4" s="255"/>
      <c r="O4" s="255"/>
      <c r="P4" s="255"/>
      <c r="Q4" s="255"/>
      <c r="R4" s="255"/>
      <c r="S4" s="255"/>
      <c r="T4" s="255"/>
      <c r="U4" s="255"/>
      <c r="V4" s="255"/>
      <c r="W4" s="255"/>
      <c r="X4" s="255"/>
      <c r="Y4" s="255"/>
    </row>
    <row r="5" spans="2:25" s="260" customFormat="1" ht="26.25" thickBot="1">
      <c r="B5" s="256" t="s">
        <v>41</v>
      </c>
      <c r="C5" s="257" t="s">
        <v>42</v>
      </c>
      <c r="D5" s="257" t="s">
        <v>297</v>
      </c>
      <c r="E5" s="257" t="s">
        <v>140</v>
      </c>
      <c r="F5" s="257" t="s">
        <v>298</v>
      </c>
      <c r="G5" s="257" t="s">
        <v>299</v>
      </c>
      <c r="H5" s="257" t="s">
        <v>300</v>
      </c>
      <c r="I5" s="258" t="s">
        <v>301</v>
      </c>
      <c r="J5" s="259" t="s">
        <v>302</v>
      </c>
    </row>
    <row r="6" spans="2:25" s="266" customFormat="1" ht="19.899999999999999" customHeight="1">
      <c r="B6" s="261">
        <v>1</v>
      </c>
      <c r="C6" s="262" t="s">
        <v>2272</v>
      </c>
      <c r="D6" s="263"/>
      <c r="E6" s="263"/>
      <c r="F6" s="263"/>
      <c r="G6" s="263"/>
      <c r="H6" s="263"/>
      <c r="I6" s="264"/>
      <c r="J6" s="265"/>
    </row>
    <row r="7" spans="2:25" s="266" customFormat="1" ht="19.899999999999999" customHeight="1">
      <c r="B7" s="267" t="s">
        <v>96</v>
      </c>
      <c r="C7" s="268" t="s">
        <v>2273</v>
      </c>
      <c r="D7" s="269" t="s">
        <v>2274</v>
      </c>
      <c r="E7" s="270">
        <v>1</v>
      </c>
      <c r="F7" s="271">
        <f>+'CÁLCULO DE F. PRESTACIONAL'!AG12</f>
        <v>7923776</v>
      </c>
      <c r="G7" s="272">
        <f>+'CÁLCULO DE F. PRESTACIONAL'!AG45</f>
        <v>1.5900814420586007</v>
      </c>
      <c r="H7" s="273">
        <v>0.25</v>
      </c>
      <c r="I7" s="274">
        <f>+$J$4</f>
        <v>2</v>
      </c>
      <c r="J7" s="275">
        <f>ROUND(PRODUCT(D7:I7),0)</f>
        <v>6299725</v>
      </c>
    </row>
    <row r="8" spans="2:25" s="266" customFormat="1" ht="19.899999999999999" customHeight="1">
      <c r="B8" s="267" t="s">
        <v>2275</v>
      </c>
      <c r="C8" s="268" t="s">
        <v>2276</v>
      </c>
      <c r="D8" s="269" t="s">
        <v>2274</v>
      </c>
      <c r="E8" s="270"/>
      <c r="F8" s="271">
        <f>+'CÁLCULO DE F. PRESTACIONAL'!AA12</f>
        <v>5339472</v>
      </c>
      <c r="G8" s="272">
        <f>+'CÁLCULO DE F. PRESTACIONAL'!AA45</f>
        <v>1.5935591954120802</v>
      </c>
      <c r="H8" s="273">
        <v>0.5</v>
      </c>
      <c r="I8" s="274">
        <f>+J4</f>
        <v>2</v>
      </c>
      <c r="J8" s="275"/>
    </row>
    <row r="9" spans="2:25" s="266" customFormat="1" ht="19.899999999999999" customHeight="1">
      <c r="B9" s="267" t="s">
        <v>2277</v>
      </c>
      <c r="C9" s="268" t="s">
        <v>2278</v>
      </c>
      <c r="D9" s="269" t="s">
        <v>2274</v>
      </c>
      <c r="E9" s="270">
        <v>1</v>
      </c>
      <c r="F9" s="271">
        <f>+'CÁLCULO DE F. PRESTACIONAL'!U12</f>
        <v>3203683</v>
      </c>
      <c r="G9" s="272">
        <f>+'CÁLCULO DE F. PRESTACIONAL'!W45</f>
        <v>1.5995614470592823</v>
      </c>
      <c r="H9" s="273">
        <v>1</v>
      </c>
      <c r="I9" s="274">
        <f>+$J$4</f>
        <v>2</v>
      </c>
      <c r="J9" s="275">
        <f>+E9*F9*G9*I9</f>
        <v>10248975.630798446</v>
      </c>
      <c r="L9" s="703"/>
    </row>
    <row r="10" spans="2:25" s="266" customFormat="1" ht="19.5" customHeight="1">
      <c r="B10" s="267" t="s">
        <v>97</v>
      </c>
      <c r="C10" s="268" t="s">
        <v>2279</v>
      </c>
      <c r="D10" s="269" t="s">
        <v>2274</v>
      </c>
      <c r="E10" s="270">
        <v>1</v>
      </c>
      <c r="F10" s="271">
        <v>500000</v>
      </c>
      <c r="G10" s="272"/>
      <c r="H10" s="273">
        <v>0.5</v>
      </c>
      <c r="I10" s="274">
        <f>+$J$4</f>
        <v>2</v>
      </c>
      <c r="J10" s="275">
        <f>ROUND(PRODUCT(D10:I10),0)</f>
        <v>500000</v>
      </c>
    </row>
    <row r="11" spans="2:25" s="266" customFormat="1" ht="19.899999999999999" customHeight="1">
      <c r="B11" s="277">
        <v>2</v>
      </c>
      <c r="C11" s="278" t="s">
        <v>2280</v>
      </c>
      <c r="D11" s="279"/>
      <c r="E11" s="279"/>
      <c r="F11" s="280"/>
      <c r="G11" s="279"/>
      <c r="H11" s="281"/>
      <c r="I11" s="282"/>
      <c r="J11" s="283"/>
    </row>
    <row r="12" spans="2:25" s="266" customFormat="1" ht="19.899999999999999" customHeight="1">
      <c r="B12" s="267">
        <v>2.1</v>
      </c>
      <c r="C12" s="268" t="s">
        <v>2281</v>
      </c>
      <c r="D12" s="269" t="s">
        <v>2274</v>
      </c>
      <c r="E12" s="276">
        <v>1</v>
      </c>
      <c r="F12" s="271">
        <f>+'CÁLCULO DE F. PRESTACIONAL'!Q12</f>
        <v>2612528</v>
      </c>
      <c r="G12" s="272">
        <f>+'CÁLCULO DE F. PRESTACIONAL'!Q45</f>
        <v>1.6820088260953887</v>
      </c>
      <c r="H12" s="273">
        <v>1</v>
      </c>
      <c r="I12" s="274">
        <f t="shared" ref="I12:I18" si="0">+$J$4</f>
        <v>2</v>
      </c>
      <c r="J12" s="275">
        <f>ROUND(PRODUCT(D12:I12),0)</f>
        <v>8788590</v>
      </c>
    </row>
    <row r="13" spans="2:25" s="266" customFormat="1" ht="19.899999999999999" customHeight="1">
      <c r="B13" s="267">
        <v>2.2000000000000002</v>
      </c>
      <c r="C13" s="268" t="s">
        <v>2282</v>
      </c>
      <c r="D13" s="269" t="s">
        <v>2274</v>
      </c>
      <c r="E13" s="276">
        <v>1</v>
      </c>
      <c r="F13" s="284">
        <f>+'CÁLCULO DE F. PRESTACIONAL'!O12</f>
        <v>2291835</v>
      </c>
      <c r="G13" s="272">
        <f>+'CÁLCULO DE F. PRESTACIONAL'!O45</f>
        <v>1.7131889893876886</v>
      </c>
      <c r="H13" s="273">
        <v>1</v>
      </c>
      <c r="I13" s="274">
        <f t="shared" si="0"/>
        <v>2</v>
      </c>
      <c r="J13" s="275">
        <f>ROUND(PRODUCT(D13:I13),0)</f>
        <v>7852693</v>
      </c>
    </row>
    <row r="14" spans="2:25" s="266" customFormat="1" ht="19.899999999999999" customHeight="1">
      <c r="B14" s="267">
        <v>2.4</v>
      </c>
      <c r="C14" s="268" t="s">
        <v>2279</v>
      </c>
      <c r="D14" s="269" t="s">
        <v>2274</v>
      </c>
      <c r="E14" s="276">
        <v>2</v>
      </c>
      <c r="F14" s="271">
        <v>500000</v>
      </c>
      <c r="G14" s="285"/>
      <c r="H14" s="273">
        <v>0.25</v>
      </c>
      <c r="I14" s="274">
        <f t="shared" si="0"/>
        <v>2</v>
      </c>
      <c r="J14" s="275">
        <f>ROUND(PRODUCT(D14:I14),0)</f>
        <v>500000</v>
      </c>
    </row>
    <row r="15" spans="2:25" s="266" customFormat="1" ht="19.899999999999999" customHeight="1">
      <c r="B15" s="277">
        <v>3</v>
      </c>
      <c r="C15" s="278" t="s">
        <v>2283</v>
      </c>
      <c r="D15" s="279"/>
      <c r="E15" s="279"/>
      <c r="F15" s="279"/>
      <c r="G15" s="279"/>
      <c r="H15" s="281"/>
      <c r="I15" s="282"/>
      <c r="J15" s="286"/>
    </row>
    <row r="16" spans="2:25" s="266" customFormat="1" ht="20.25" customHeight="1">
      <c r="B16" s="267">
        <v>3.1</v>
      </c>
      <c r="C16" s="268" t="s">
        <v>2284</v>
      </c>
      <c r="D16" s="276" t="s">
        <v>2274</v>
      </c>
      <c r="E16" s="276"/>
      <c r="F16" s="271">
        <f>+'CÁLCULO DE F. PRESTACIONAL'!W12</f>
        <v>3416400</v>
      </c>
      <c r="G16" s="272">
        <f>+'CÁLCULO DE F. PRESTACIONAL'!W45</f>
        <v>1.5995614470592823</v>
      </c>
      <c r="H16" s="273">
        <v>0.5</v>
      </c>
      <c r="I16" s="274">
        <f t="shared" si="0"/>
        <v>2</v>
      </c>
      <c r="J16" s="275"/>
    </row>
    <row r="17" spans="2:10" s="266" customFormat="1" ht="20.25" customHeight="1">
      <c r="B17" s="267"/>
      <c r="C17" s="268" t="s">
        <v>2285</v>
      </c>
      <c r="D17" s="276" t="s">
        <v>2274</v>
      </c>
      <c r="E17" s="276">
        <v>1</v>
      </c>
      <c r="F17" s="271">
        <f>+'CÁLCULO DE F. PRESTACIONAL'!W12</f>
        <v>3416400</v>
      </c>
      <c r="G17" s="272">
        <f>+'CÁLCULO DE F. PRESTACIONAL'!W45</f>
        <v>1.5995614470592823</v>
      </c>
      <c r="H17" s="273">
        <v>0.25</v>
      </c>
      <c r="I17" s="274">
        <f t="shared" si="0"/>
        <v>2</v>
      </c>
      <c r="J17" s="275"/>
    </row>
    <row r="18" spans="2:10" s="266" customFormat="1" ht="19.899999999999999" customHeight="1">
      <c r="B18" s="267">
        <v>3.2</v>
      </c>
      <c r="C18" s="268" t="s">
        <v>2279</v>
      </c>
      <c r="D18" s="269" t="s">
        <v>2274</v>
      </c>
      <c r="E18" s="276">
        <v>1</v>
      </c>
      <c r="F18" s="271">
        <v>500000</v>
      </c>
      <c r="G18" s="285"/>
      <c r="H18" s="273">
        <v>0.4</v>
      </c>
      <c r="I18" s="274">
        <f t="shared" si="0"/>
        <v>2</v>
      </c>
      <c r="J18" s="275"/>
    </row>
    <row r="19" spans="2:10" s="266" customFormat="1" ht="19.899999999999999" customHeight="1">
      <c r="B19" s="277">
        <v>4</v>
      </c>
      <c r="C19" s="278" t="s">
        <v>2286</v>
      </c>
      <c r="D19" s="279"/>
      <c r="E19" s="279"/>
      <c r="F19" s="291"/>
      <c r="G19" s="292"/>
      <c r="H19" s="292"/>
      <c r="I19" s="293"/>
      <c r="J19" s="283"/>
    </row>
    <row r="20" spans="2:10" s="266" customFormat="1" ht="31.15" customHeight="1">
      <c r="B20" s="287">
        <v>4.0999999999999996</v>
      </c>
      <c r="C20" s="288" t="s">
        <v>2287</v>
      </c>
      <c r="D20" s="269" t="s">
        <v>2274</v>
      </c>
      <c r="E20" s="270">
        <v>1</v>
      </c>
      <c r="F20" s="289">
        <v>1500000</v>
      </c>
      <c r="G20" s="290"/>
      <c r="H20" s="273">
        <v>0.5</v>
      </c>
      <c r="I20" s="274">
        <f>+$J$4</f>
        <v>2</v>
      </c>
      <c r="J20" s="275">
        <f>ROUND(PRODUCT(D20:I20),0)</f>
        <v>1500000</v>
      </c>
    </row>
    <row r="21" spans="2:10" s="266" customFormat="1" ht="60" customHeight="1">
      <c r="B21" s="287">
        <v>4.0999999999999996</v>
      </c>
      <c r="C21" s="288" t="s">
        <v>2288</v>
      </c>
      <c r="D21" s="269" t="s">
        <v>2274</v>
      </c>
      <c r="E21" s="270">
        <v>1</v>
      </c>
      <c r="F21" s="289">
        <v>243208</v>
      </c>
      <c r="G21" s="290"/>
      <c r="H21" s="273">
        <v>0.5</v>
      </c>
      <c r="I21" s="274">
        <f>+$J$4</f>
        <v>2</v>
      </c>
      <c r="J21" s="275">
        <f t="shared" ref="J21:J24" si="1">ROUND(PRODUCT(D21:I21),0)</f>
        <v>243208</v>
      </c>
    </row>
    <row r="22" spans="2:10" s="266" customFormat="1" ht="39.75" customHeight="1">
      <c r="B22" s="287">
        <v>4.2</v>
      </c>
      <c r="C22" s="288" t="s">
        <v>2289</v>
      </c>
      <c r="D22" s="269" t="s">
        <v>2274</v>
      </c>
      <c r="E22" s="276"/>
      <c r="F22" s="289">
        <v>97283</v>
      </c>
      <c r="G22" s="290"/>
      <c r="H22" s="273">
        <v>0.5</v>
      </c>
      <c r="I22" s="274">
        <f>+$J$4</f>
        <v>2</v>
      </c>
      <c r="J22" s="275"/>
    </row>
    <row r="23" spans="2:10" s="266" customFormat="1" ht="25.5">
      <c r="B23" s="287">
        <v>4.3</v>
      </c>
      <c r="C23" s="288" t="s">
        <v>2290</v>
      </c>
      <c r="D23" s="269" t="s">
        <v>2274</v>
      </c>
      <c r="E23" s="276"/>
      <c r="F23" s="289">
        <v>71266</v>
      </c>
      <c r="G23" s="290"/>
      <c r="H23" s="273">
        <v>0.5</v>
      </c>
      <c r="I23" s="274">
        <f>+$J$4</f>
        <v>2</v>
      </c>
      <c r="J23" s="275"/>
    </row>
    <row r="24" spans="2:10" s="266" customFormat="1" ht="25.5">
      <c r="B24" s="287">
        <v>4.4000000000000004</v>
      </c>
      <c r="C24" s="288" t="s">
        <v>2291</v>
      </c>
      <c r="D24" s="269" t="s">
        <v>2274</v>
      </c>
      <c r="E24" s="276">
        <v>1</v>
      </c>
      <c r="F24" s="289">
        <v>211000</v>
      </c>
      <c r="G24" s="290"/>
      <c r="H24" s="273">
        <v>0.5</v>
      </c>
      <c r="I24" s="274">
        <f>+$J$4</f>
        <v>2</v>
      </c>
      <c r="J24" s="275">
        <f t="shared" si="1"/>
        <v>211000</v>
      </c>
    </row>
    <row r="25" spans="2:10" s="266" customFormat="1" ht="19.899999999999999" customHeight="1">
      <c r="B25" s="277">
        <v>5</v>
      </c>
      <c r="C25" s="278" t="s">
        <v>2292</v>
      </c>
      <c r="D25" s="279"/>
      <c r="E25" s="279"/>
      <c r="F25" s="291"/>
      <c r="G25" s="292"/>
      <c r="H25" s="292"/>
      <c r="I25" s="293"/>
      <c r="J25" s="283"/>
    </row>
    <row r="26" spans="2:10" s="266" customFormat="1" ht="30.75" customHeight="1">
      <c r="B26" s="287">
        <v>5.0999999999999996</v>
      </c>
      <c r="C26" s="288" t="s">
        <v>2293</v>
      </c>
      <c r="D26" s="269" t="s">
        <v>2294</v>
      </c>
      <c r="E26" s="297">
        <v>1</v>
      </c>
      <c r="F26" s="289">
        <v>993257</v>
      </c>
      <c r="G26" s="290"/>
      <c r="H26" s="273">
        <v>1</v>
      </c>
      <c r="I26" s="274"/>
      <c r="J26" s="275"/>
    </row>
    <row r="27" spans="2:10" s="266" customFormat="1" ht="25.5">
      <c r="B27" s="287">
        <v>5.2</v>
      </c>
      <c r="C27" s="288" t="s">
        <v>2295</v>
      </c>
      <c r="D27" s="269" t="s">
        <v>2294</v>
      </c>
      <c r="E27" s="297">
        <v>9</v>
      </c>
      <c r="F27" s="289">
        <v>7854</v>
      </c>
      <c r="G27" s="290"/>
      <c r="H27" s="294"/>
      <c r="I27" s="274"/>
      <c r="J27" s="275"/>
    </row>
    <row r="28" spans="2:10" s="266" customFormat="1" ht="18.75" customHeight="1">
      <c r="B28" s="287">
        <v>5.3</v>
      </c>
      <c r="C28" s="288" t="s">
        <v>831</v>
      </c>
      <c r="D28" s="269" t="s">
        <v>2294</v>
      </c>
      <c r="E28" s="297"/>
      <c r="F28" s="289">
        <v>147078</v>
      </c>
      <c r="G28" s="290"/>
      <c r="H28" s="294"/>
      <c r="I28" s="274"/>
      <c r="J28" s="275"/>
    </row>
    <row r="29" spans="2:10" s="266" customFormat="1" ht="18" customHeight="1">
      <c r="B29" s="287">
        <v>5.4</v>
      </c>
      <c r="C29" s="288" t="s">
        <v>833</v>
      </c>
      <c r="D29" s="269" t="s">
        <v>2294</v>
      </c>
      <c r="E29" s="297"/>
      <c r="F29" s="289">
        <v>48232</v>
      </c>
      <c r="G29" s="290"/>
      <c r="H29" s="294"/>
      <c r="I29" s="274"/>
      <c r="J29" s="275"/>
    </row>
    <row r="30" spans="2:10" s="266" customFormat="1" ht="18" customHeight="1">
      <c r="B30" s="287">
        <v>5.5</v>
      </c>
      <c r="C30" s="711" t="s">
        <v>2296</v>
      </c>
      <c r="D30" s="269" t="s">
        <v>2294</v>
      </c>
      <c r="E30" s="297"/>
      <c r="F30" s="289">
        <v>4000000</v>
      </c>
      <c r="G30" s="290"/>
      <c r="H30" s="294"/>
      <c r="I30" s="274"/>
      <c r="J30" s="275"/>
    </row>
    <row r="31" spans="2:10" s="266" customFormat="1" ht="36.4" customHeight="1">
      <c r="B31" s="287">
        <v>5.6</v>
      </c>
      <c r="C31" s="711" t="s">
        <v>2297</v>
      </c>
      <c r="D31" s="269" t="s">
        <v>2294</v>
      </c>
      <c r="E31" s="297"/>
      <c r="F31" s="289">
        <v>400000</v>
      </c>
      <c r="G31" s="290"/>
      <c r="H31" s="294"/>
      <c r="I31" s="274"/>
      <c r="J31" s="275"/>
    </row>
    <row r="32" spans="2:10" s="266" customFormat="1" ht="19.899999999999999" customHeight="1">
      <c r="B32" s="277">
        <v>6</v>
      </c>
      <c r="C32" s="278" t="s">
        <v>2298</v>
      </c>
      <c r="D32" s="279"/>
      <c r="E32" s="279"/>
      <c r="F32" s="291"/>
      <c r="G32" s="295" t="s">
        <v>2299</v>
      </c>
      <c r="H32" s="292"/>
      <c r="I32" s="293"/>
      <c r="J32" s="283"/>
    </row>
    <row r="33" spans="2:14" s="266" customFormat="1" ht="35.25" customHeight="1">
      <c r="B33" s="287">
        <v>6.1</v>
      </c>
      <c r="C33" s="296" t="s">
        <v>2300</v>
      </c>
      <c r="D33" s="297" t="s">
        <v>306</v>
      </c>
      <c r="E33" s="297">
        <v>1</v>
      </c>
      <c r="F33" s="284">
        <v>1814445</v>
      </c>
      <c r="G33" s="298"/>
      <c r="H33" s="294"/>
      <c r="I33" s="274"/>
      <c r="J33" s="275"/>
    </row>
    <row r="34" spans="2:14" s="266" customFormat="1" ht="19.899999999999999" customHeight="1">
      <c r="B34" s="299">
        <v>7</v>
      </c>
      <c r="C34" s="300" t="s">
        <v>2301</v>
      </c>
      <c r="D34" s="301"/>
      <c r="E34" s="301"/>
      <c r="F34" s="301"/>
      <c r="G34" s="301"/>
      <c r="H34" s="292"/>
      <c r="I34" s="293"/>
      <c r="J34" s="302"/>
    </row>
    <row r="35" spans="2:14" s="266" customFormat="1" ht="19.899999999999999" customHeight="1">
      <c r="B35" s="287">
        <v>7.1</v>
      </c>
      <c r="C35" s="294" t="s">
        <v>2301</v>
      </c>
      <c r="D35" s="303" t="s">
        <v>2302</v>
      </c>
      <c r="E35" s="303">
        <f>'Otros Costos Admin'!G16</f>
        <v>0.12300000000000001</v>
      </c>
      <c r="F35" s="289">
        <f>+'Otros Costos Admin'!J16</f>
        <v>44806028</v>
      </c>
      <c r="G35" s="303"/>
      <c r="H35" s="294"/>
      <c r="I35" s="274"/>
      <c r="J35" s="275">
        <f>F35</f>
        <v>44806028</v>
      </c>
      <c r="L35" s="266">
        <f>J35/L41</f>
        <v>0.12804255296664244</v>
      </c>
    </row>
    <row r="36" spans="2:14" s="266" customFormat="1" ht="19.899999999999999" customHeight="1">
      <c r="B36" s="304" t="s">
        <v>315</v>
      </c>
      <c r="C36" s="305"/>
      <c r="D36" s="305"/>
      <c r="E36" s="305"/>
      <c r="F36" s="305"/>
      <c r="G36" s="306"/>
      <c r="H36" s="306"/>
      <c r="I36" s="307"/>
      <c r="J36" s="308">
        <f>SUM(J6:J35)</f>
        <v>80950219.630798444</v>
      </c>
    </row>
    <row r="37" spans="2:14" s="266" customFormat="1" ht="19.899999999999999" customHeight="1">
      <c r="B37" s="310" t="s">
        <v>2303</v>
      </c>
      <c r="C37" s="311"/>
      <c r="D37" s="311"/>
      <c r="E37" s="311"/>
      <c r="F37" s="311"/>
      <c r="G37" s="311"/>
      <c r="H37" s="311"/>
      <c r="I37" s="312"/>
      <c r="J37" s="313">
        <f>'1-Resumen Ejecutivo'!F14</f>
        <v>267650905</v>
      </c>
    </row>
    <row r="38" spans="2:14" s="266" customFormat="1" ht="19.899999999999999" customHeight="1">
      <c r="B38" s="304" t="s">
        <v>2304</v>
      </c>
      <c r="C38" s="305"/>
      <c r="D38" s="305" t="s">
        <v>192</v>
      </c>
      <c r="E38" s="305"/>
      <c r="F38" s="305"/>
      <c r="G38" s="306">
        <f>ROUND(J36/J37,4)</f>
        <v>0.3024</v>
      </c>
      <c r="H38" s="292"/>
      <c r="I38" s="293"/>
      <c r="J38" s="308">
        <f>ROUND(J37*G38,0)</f>
        <v>80937634</v>
      </c>
      <c r="K38" s="309"/>
      <c r="L38" s="314"/>
    </row>
    <row r="39" spans="2:14" s="266" customFormat="1" ht="19.899999999999999" customHeight="1">
      <c r="B39" s="304" t="s">
        <v>53</v>
      </c>
      <c r="C39" s="305"/>
      <c r="D39" s="305" t="s">
        <v>192</v>
      </c>
      <c r="E39" s="305"/>
      <c r="F39" s="305"/>
      <c r="G39" s="306">
        <v>0.05</v>
      </c>
      <c r="H39" s="292"/>
      <c r="I39" s="293"/>
      <c r="J39" s="308">
        <f>ROUND(J37*G39,0)</f>
        <v>13382545</v>
      </c>
    </row>
    <row r="40" spans="2:14" s="266" customFormat="1" ht="19.899999999999999" customHeight="1">
      <c r="B40" s="310" t="s">
        <v>2305</v>
      </c>
      <c r="C40" s="315"/>
      <c r="D40" s="315" t="s">
        <v>192</v>
      </c>
      <c r="E40" s="315"/>
      <c r="F40" s="315"/>
      <c r="G40" s="316">
        <f>SUM(G38:G39)</f>
        <v>0.35239999999999999</v>
      </c>
      <c r="H40" s="317"/>
      <c r="I40" s="318"/>
      <c r="J40" s="319">
        <f>SUM(J38:J39)</f>
        <v>94320179</v>
      </c>
    </row>
    <row r="41" spans="2:14" s="266" customFormat="1" ht="19.899999999999999" customHeight="1" thickBot="1">
      <c r="B41" s="320" t="s">
        <v>2306</v>
      </c>
      <c r="C41" s="321"/>
      <c r="D41" s="321"/>
      <c r="E41" s="321"/>
      <c r="F41" s="321"/>
      <c r="G41" s="321"/>
      <c r="H41" s="321"/>
      <c r="I41" s="322"/>
      <c r="J41" s="323">
        <f>+J37+J40</f>
        <v>361971084</v>
      </c>
      <c r="K41" s="324"/>
      <c r="L41" s="323">
        <v>349930761</v>
      </c>
    </row>
    <row r="42" spans="2:14" s="254" customFormat="1">
      <c r="B42" s="326"/>
      <c r="C42" s="327"/>
      <c r="D42" s="327"/>
      <c r="E42" s="327"/>
      <c r="F42" s="327"/>
      <c r="G42" s="327"/>
      <c r="H42" s="327"/>
      <c r="I42" s="328"/>
      <c r="J42" s="329"/>
      <c r="L42" s="330">
        <f>+J41-L41</f>
        <v>12040323</v>
      </c>
    </row>
    <row r="43" spans="2:14" s="254" customFormat="1">
      <c r="B43" s="331"/>
      <c r="I43" s="332"/>
      <c r="J43" s="333"/>
      <c r="L43" s="325"/>
    </row>
    <row r="44" spans="2:14" s="254" customFormat="1" ht="63.75" customHeight="1">
      <c r="B44" s="331" t="s">
        <v>2307</v>
      </c>
      <c r="C44" s="1507" t="s">
        <v>2308</v>
      </c>
      <c r="D44" s="1507"/>
      <c r="E44" s="1507"/>
      <c r="F44" s="1507"/>
      <c r="G44" s="1507"/>
      <c r="H44" s="1507"/>
      <c r="I44" s="1507"/>
      <c r="J44" s="1508"/>
      <c r="N44" s="341">
        <v>8895497611</v>
      </c>
    </row>
    <row r="45" spans="2:14" s="341" customFormat="1" ht="19.899999999999999" customHeight="1">
      <c r="B45" s="335"/>
      <c r="C45" s="336"/>
      <c r="D45" s="337"/>
      <c r="E45" s="334"/>
      <c r="F45" s="334"/>
      <c r="G45" s="334"/>
      <c r="H45" s="334"/>
      <c r="I45" s="338"/>
      <c r="J45" s="339"/>
      <c r="K45" s="340"/>
      <c r="L45" s="340"/>
      <c r="N45" s="341">
        <v>702996162</v>
      </c>
    </row>
    <row r="46" spans="2:14" s="341" customFormat="1" ht="19.899999999999999" customHeight="1">
      <c r="B46" s="335"/>
      <c r="C46" s="342"/>
      <c r="D46" s="337"/>
      <c r="E46" s="334"/>
      <c r="F46" s="334"/>
      <c r="G46" s="334"/>
      <c r="H46" s="334"/>
      <c r="I46" s="338"/>
      <c r="J46" s="339"/>
      <c r="K46" s="340"/>
      <c r="L46" s="340"/>
      <c r="N46" s="341">
        <f>+OBRA_PÓLIZAS!H30</f>
        <v>1272777</v>
      </c>
    </row>
    <row r="47" spans="2:14" s="341" customFormat="1" ht="19.899999999999999" customHeight="1" thickBot="1">
      <c r="B47" s="343"/>
      <c r="C47" s="344"/>
      <c r="D47" s="345"/>
      <c r="E47" s="346"/>
      <c r="F47" s="346"/>
      <c r="G47" s="347"/>
      <c r="H47" s="346"/>
      <c r="I47" s="348"/>
      <c r="J47" s="349"/>
      <c r="K47" s="340"/>
      <c r="L47" s="340"/>
      <c r="N47" s="341">
        <f>SUM(N44:N46)</f>
        <v>9599766550</v>
      </c>
    </row>
  </sheetData>
  <mergeCells count="3">
    <mergeCell ref="B2:J2"/>
    <mergeCell ref="B3:J3"/>
    <mergeCell ref="C44:J44"/>
  </mergeCells>
  <phoneticPr fontId="13" type="noConversion"/>
  <hyperlinks>
    <hyperlink ref="B3:J3" location="MENU!E14" display="ANÁLISIS DE COSTOS ADMINISTRATIVOS" xr:uid="{00000000-0004-0000-0900-000000000000}"/>
  </hyperlinks>
  <printOptions horizontalCentered="1"/>
  <pageMargins left="0.39370078740157483" right="0.39370078740157483" top="0.59055118110236227" bottom="0.59055118110236227" header="0.31496062992125984" footer="0.31496062992125984"/>
  <pageSetup scale="69" orientation="portrait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0000"/>
  </sheetPr>
  <dimension ref="A1:F22"/>
  <sheetViews>
    <sheetView workbookViewId="0">
      <selection sqref="A1:F1"/>
    </sheetView>
  </sheetViews>
  <sheetFormatPr baseColWidth="10" defaultColWidth="11" defaultRowHeight="14.25"/>
  <cols>
    <col min="2" max="2" width="24.5" customWidth="1"/>
    <col min="3" max="3" width="12" customWidth="1"/>
  </cols>
  <sheetData>
    <row r="1" spans="1:6" s="184" customFormat="1" ht="11.25">
      <c r="A1" s="1510" t="s">
        <v>2309</v>
      </c>
      <c r="B1" s="1511"/>
      <c r="C1" s="1511"/>
      <c r="D1" s="1511"/>
      <c r="E1" s="1511"/>
      <c r="F1" s="1512"/>
    </row>
    <row r="2" spans="1:6" s="184" customFormat="1" ht="11.25">
      <c r="A2" s="1513" t="s">
        <v>42</v>
      </c>
      <c r="B2" s="1513"/>
      <c r="C2" s="226" t="s">
        <v>297</v>
      </c>
      <c r="D2" s="226" t="s">
        <v>136</v>
      </c>
      <c r="E2" s="226" t="s">
        <v>320</v>
      </c>
      <c r="F2" s="227" t="s">
        <v>45</v>
      </c>
    </row>
    <row r="3" spans="1:6" s="184" customFormat="1" ht="11.25">
      <c r="A3" s="1514" t="s">
        <v>2310</v>
      </c>
      <c r="B3" s="1515"/>
      <c r="C3" s="222" t="s">
        <v>319</v>
      </c>
      <c r="D3" s="222">
        <f>1/4</f>
        <v>0.25</v>
      </c>
      <c r="E3" s="223">
        <v>500000</v>
      </c>
      <c r="F3" s="228">
        <f>+D3*E3</f>
        <v>125000</v>
      </c>
    </row>
    <row r="4" spans="1:6" s="184" customFormat="1" ht="11.25">
      <c r="A4" s="1514" t="s">
        <v>2311</v>
      </c>
      <c r="B4" s="1515"/>
      <c r="C4" s="222" t="s">
        <v>319</v>
      </c>
      <c r="D4" s="222">
        <f>1/4</f>
        <v>0.25</v>
      </c>
      <c r="E4" s="223">
        <v>300000</v>
      </c>
      <c r="F4" s="228">
        <f>+D4*E4</f>
        <v>75000</v>
      </c>
    </row>
    <row r="5" spans="1:6" s="184" customFormat="1" ht="11.25">
      <c r="A5" s="1516" t="s">
        <v>2312</v>
      </c>
      <c r="B5" s="1517"/>
      <c r="C5" s="222" t="s">
        <v>319</v>
      </c>
      <c r="D5" s="222">
        <f>1*4.33/4</f>
        <v>1.0825</v>
      </c>
      <c r="E5" s="223">
        <v>70000</v>
      </c>
      <c r="F5" s="228">
        <f>+D5*E5</f>
        <v>75775</v>
      </c>
    </row>
    <row r="6" spans="1:6" s="184" customFormat="1" ht="11.25">
      <c r="A6" s="1509" t="s">
        <v>2313</v>
      </c>
      <c r="B6" s="1509"/>
      <c r="C6" s="229"/>
      <c r="D6" s="230"/>
      <c r="E6" s="231"/>
      <c r="F6" s="232">
        <f>SUM(F3:F5)</f>
        <v>275775</v>
      </c>
    </row>
    <row r="7" spans="1:6" s="184" customFormat="1" ht="11.25">
      <c r="B7" s="183"/>
      <c r="D7" s="183"/>
    </row>
    <row r="8" spans="1:6" s="184" customFormat="1" ht="11.25">
      <c r="A8" s="1510" t="s">
        <v>2314</v>
      </c>
      <c r="B8" s="1511"/>
      <c r="C8" s="1511"/>
      <c r="D8" s="1511"/>
      <c r="E8" s="1511"/>
      <c r="F8" s="1512"/>
    </row>
    <row r="9" spans="1:6" s="184" customFormat="1" ht="11.25">
      <c r="A9" s="1513" t="s">
        <v>42</v>
      </c>
      <c r="B9" s="1513"/>
      <c r="C9" s="226" t="s">
        <v>297</v>
      </c>
      <c r="D9" s="226" t="s">
        <v>136</v>
      </c>
      <c r="E9" s="226" t="s">
        <v>320</v>
      </c>
      <c r="F9" s="227" t="s">
        <v>45</v>
      </c>
    </row>
    <row r="10" spans="1:6" s="184" customFormat="1" ht="11.25">
      <c r="A10" s="1514" t="s">
        <v>2315</v>
      </c>
      <c r="B10" s="1515"/>
      <c r="C10" s="222" t="s">
        <v>319</v>
      </c>
      <c r="D10" s="222">
        <v>26</v>
      </c>
      <c r="E10" s="223">
        <v>8000</v>
      </c>
      <c r="F10" s="228">
        <f>+D10*E10</f>
        <v>208000</v>
      </c>
    </row>
    <row r="11" spans="1:6" s="184" customFormat="1" ht="11.25">
      <c r="A11" s="1514" t="s">
        <v>2316</v>
      </c>
      <c r="B11" s="1515"/>
      <c r="C11" s="222" t="s">
        <v>319</v>
      </c>
      <c r="D11" s="222">
        <v>26</v>
      </c>
      <c r="E11" s="223">
        <v>12000</v>
      </c>
      <c r="F11" s="228">
        <f>+D11*E11</f>
        <v>312000</v>
      </c>
    </row>
    <row r="12" spans="1:6" s="184" customFormat="1" ht="11.25">
      <c r="A12" s="1516" t="s">
        <v>2317</v>
      </c>
      <c r="B12" s="1517"/>
      <c r="C12" s="222" t="s">
        <v>319</v>
      </c>
      <c r="D12" s="222">
        <v>22</v>
      </c>
      <c r="E12" s="223">
        <v>10000</v>
      </c>
      <c r="F12" s="228">
        <f>+D12*E12</f>
        <v>220000</v>
      </c>
    </row>
    <row r="13" spans="1:6" s="184" customFormat="1" ht="11.25">
      <c r="A13" s="1509" t="s">
        <v>2318</v>
      </c>
      <c r="B13" s="1509"/>
      <c r="C13" s="229"/>
      <c r="D13" s="230"/>
      <c r="E13" s="231"/>
      <c r="F13" s="232">
        <f>SUM(F10:F12)</f>
        <v>740000</v>
      </c>
    </row>
    <row r="14" spans="1:6" s="184" customFormat="1" ht="11.25">
      <c r="B14" s="183"/>
      <c r="D14" s="183"/>
    </row>
    <row r="15" spans="1:6" s="184" customFormat="1" ht="11.25">
      <c r="A15" s="1510" t="s">
        <v>2319</v>
      </c>
      <c r="B15" s="1511"/>
      <c r="C15" s="1511"/>
      <c r="D15" s="1511"/>
      <c r="E15" s="1511"/>
      <c r="F15" s="1512"/>
    </row>
    <row r="16" spans="1:6" s="184" customFormat="1" ht="11.25">
      <c r="A16" s="1513" t="s">
        <v>42</v>
      </c>
      <c r="B16" s="1513"/>
      <c r="C16" s="226" t="s">
        <v>297</v>
      </c>
      <c r="D16" s="226" t="s">
        <v>136</v>
      </c>
      <c r="E16" s="226" t="s">
        <v>320</v>
      </c>
      <c r="F16" s="227" t="s">
        <v>45</v>
      </c>
    </row>
    <row r="17" spans="1:6" s="184" customFormat="1" ht="11.25">
      <c r="A17" s="1514" t="s">
        <v>2320</v>
      </c>
      <c r="B17" s="1515"/>
      <c r="C17" s="222" t="s">
        <v>319</v>
      </c>
      <c r="D17" s="222">
        <v>2</v>
      </c>
      <c r="E17" s="223">
        <v>30000</v>
      </c>
      <c r="F17" s="228">
        <f>+D17*E17</f>
        <v>60000</v>
      </c>
    </row>
    <row r="18" spans="1:6" s="184" customFormat="1" ht="11.25">
      <c r="A18" s="1514" t="s">
        <v>2321</v>
      </c>
      <c r="B18" s="1515"/>
      <c r="C18" s="222" t="s">
        <v>319</v>
      </c>
      <c r="D18" s="222">
        <v>2</v>
      </c>
      <c r="E18" s="223">
        <v>30000</v>
      </c>
      <c r="F18" s="228">
        <f>+D18*E18</f>
        <v>60000</v>
      </c>
    </row>
    <row r="19" spans="1:6" s="184" customFormat="1" ht="11.25">
      <c r="A19" s="1509" t="s">
        <v>2318</v>
      </c>
      <c r="B19" s="1509"/>
      <c r="C19" s="229"/>
      <c r="D19" s="230"/>
      <c r="E19" s="231"/>
      <c r="F19" s="232">
        <f>SUM(F17:F18)</f>
        <v>120000</v>
      </c>
    </row>
    <row r="21" spans="1:6">
      <c r="A21" s="1518" t="s">
        <v>2322</v>
      </c>
      <c r="B21" s="1519"/>
      <c r="C21" s="1519"/>
      <c r="D21" s="1519"/>
      <c r="E21" s="1520"/>
      <c r="F21" s="232">
        <f>+F19+F13+F6</f>
        <v>1135775</v>
      </c>
    </row>
    <row r="22" spans="1:6">
      <c r="A22" s="1518" t="s">
        <v>2323</v>
      </c>
      <c r="B22" s="1519"/>
      <c r="C22" s="1519"/>
      <c r="D22" s="1519"/>
      <c r="E22" s="1520"/>
      <c r="F22" s="232">
        <f>(F21/30)*70%</f>
        <v>26501.416666666664</v>
      </c>
    </row>
  </sheetData>
  <protectedRanges>
    <protectedRange sqref="E3:E5 E10:E12 E17:E18" name="DOTACION Y EPP"/>
  </protectedRanges>
  <mergeCells count="19">
    <mergeCell ref="A22:E22"/>
    <mergeCell ref="A15:F15"/>
    <mergeCell ref="A16:B16"/>
    <mergeCell ref="A17:B17"/>
    <mergeCell ref="A18:B18"/>
    <mergeCell ref="A19:B19"/>
    <mergeCell ref="A21:E21"/>
    <mergeCell ref="A13:B13"/>
    <mergeCell ref="A1:F1"/>
    <mergeCell ref="A2:B2"/>
    <mergeCell ref="A3:B3"/>
    <mergeCell ref="A4:B4"/>
    <mergeCell ref="A5:B5"/>
    <mergeCell ref="A6:B6"/>
    <mergeCell ref="A8:F8"/>
    <mergeCell ref="A9:B9"/>
    <mergeCell ref="A10:B10"/>
    <mergeCell ref="A11:B11"/>
    <mergeCell ref="A12:B1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C000"/>
  </sheetPr>
  <dimension ref="A1:AO89"/>
  <sheetViews>
    <sheetView workbookViewId="0"/>
  </sheetViews>
  <sheetFormatPr baseColWidth="10" defaultColWidth="8" defaultRowHeight="11.25"/>
  <cols>
    <col min="1" max="1" width="46.75" style="184" customWidth="1"/>
    <col min="2" max="2" width="10.25" style="183" customWidth="1"/>
    <col min="3" max="3" width="11" style="184" bestFit="1" customWidth="1"/>
    <col min="4" max="4" width="7" style="183" bestFit="1" customWidth="1"/>
    <col min="5" max="5" width="11" style="184" bestFit="1" customWidth="1"/>
    <col min="6" max="6" width="8.25" style="184" bestFit="1" customWidth="1"/>
    <col min="7" max="7" width="11" style="184" bestFit="1" customWidth="1"/>
    <col min="8" max="8" width="6.25" style="184" bestFit="1" customWidth="1"/>
    <col min="9" max="9" width="14.75" style="184" customWidth="1"/>
    <col min="10" max="10" width="6.5" style="184" customWidth="1"/>
    <col min="11" max="11" width="11" style="184" bestFit="1" customWidth="1"/>
    <col min="12" max="12" width="6.25" style="184" bestFit="1" customWidth="1"/>
    <col min="13" max="13" width="11" style="184" bestFit="1" customWidth="1"/>
    <col min="14" max="14" width="6.25" style="184" bestFit="1" customWidth="1"/>
    <col min="15" max="15" width="11" style="184" bestFit="1" customWidth="1"/>
    <col min="16" max="16" width="6.25" style="184" bestFit="1" customWidth="1"/>
    <col min="17" max="17" width="11" style="184" bestFit="1" customWidth="1"/>
    <col min="18" max="18" width="6.25" style="184" bestFit="1" customWidth="1"/>
    <col min="19" max="19" width="11" style="184" bestFit="1" customWidth="1"/>
    <col min="20" max="20" width="6.25" style="184" bestFit="1" customWidth="1"/>
    <col min="21" max="21" width="11" style="184" bestFit="1" customWidth="1"/>
    <col min="22" max="22" width="6.25" style="184" bestFit="1" customWidth="1"/>
    <col min="23" max="23" width="11" style="184" bestFit="1" customWidth="1"/>
    <col min="24" max="24" width="6.25" style="184" bestFit="1" customWidth="1"/>
    <col min="25" max="25" width="11" style="184" bestFit="1" customWidth="1"/>
    <col min="26" max="26" width="6.25" style="184" bestFit="1" customWidth="1"/>
    <col min="27" max="27" width="11" style="184" bestFit="1" customWidth="1"/>
    <col min="28" max="28" width="6.25" style="184" bestFit="1" customWidth="1"/>
    <col min="29" max="29" width="11.75" style="184" bestFit="1" customWidth="1"/>
    <col min="30" max="30" width="6.25" style="184" bestFit="1" customWidth="1"/>
    <col min="31" max="31" width="11.75" style="184" bestFit="1" customWidth="1"/>
    <col min="32" max="32" width="6.25" style="184" bestFit="1" customWidth="1"/>
    <col min="33" max="33" width="11.75" style="184" bestFit="1" customWidth="1"/>
    <col min="34" max="34" width="6.25" style="184" bestFit="1" customWidth="1"/>
    <col min="35" max="35" width="11.75" style="184" bestFit="1" customWidth="1"/>
    <col min="36" max="36" width="6.25" style="184" bestFit="1" customWidth="1"/>
    <col min="37" max="37" width="11.75" style="184" bestFit="1" customWidth="1"/>
    <col min="38" max="38" width="6.25" style="184" bestFit="1" customWidth="1"/>
    <col min="39" max="39" width="4.5" style="184" customWidth="1"/>
    <col min="40" max="40" width="2" style="184" bestFit="1" customWidth="1"/>
    <col min="41" max="41" width="13.25" style="184" customWidth="1"/>
    <col min="42" max="42" width="12.5" style="184" bestFit="1" customWidth="1"/>
    <col min="43" max="43" width="8.25" style="184" bestFit="1" customWidth="1"/>
    <col min="44" max="274" width="8" style="184"/>
    <col min="275" max="275" width="52.5" style="184" customWidth="1"/>
    <col min="276" max="276" width="12.5" style="184" bestFit="1" customWidth="1"/>
    <col min="277" max="277" width="19.5" style="184" customWidth="1"/>
    <col min="278" max="278" width="9.25" style="184" customWidth="1"/>
    <col min="279" max="292" width="0" style="184" hidden="1" customWidth="1"/>
    <col min="293" max="293" width="14.75" style="184" bestFit="1" customWidth="1"/>
    <col min="294" max="294" width="7.75" style="184" bestFit="1" customWidth="1"/>
    <col min="295" max="295" width="4.5" style="184" customWidth="1"/>
    <col min="296" max="296" width="2" style="184" bestFit="1" customWidth="1"/>
    <col min="297" max="297" width="13.25" style="184" customWidth="1"/>
    <col min="298" max="298" width="12.5" style="184" bestFit="1" customWidth="1"/>
    <col min="299" max="299" width="8.25" style="184" bestFit="1" customWidth="1"/>
    <col min="300" max="530" width="8" style="184"/>
    <col min="531" max="531" width="52.5" style="184" customWidth="1"/>
    <col min="532" max="532" width="12.5" style="184" bestFit="1" customWidth="1"/>
    <col min="533" max="533" width="19.5" style="184" customWidth="1"/>
    <col min="534" max="534" width="9.25" style="184" customWidth="1"/>
    <col min="535" max="548" width="0" style="184" hidden="1" customWidth="1"/>
    <col min="549" max="549" width="14.75" style="184" bestFit="1" customWidth="1"/>
    <col min="550" max="550" width="7.75" style="184" bestFit="1" customWidth="1"/>
    <col min="551" max="551" width="4.5" style="184" customWidth="1"/>
    <col min="552" max="552" width="2" style="184" bestFit="1" customWidth="1"/>
    <col min="553" max="553" width="13.25" style="184" customWidth="1"/>
    <col min="554" max="554" width="12.5" style="184" bestFit="1" customWidth="1"/>
    <col min="555" max="555" width="8.25" style="184" bestFit="1" customWidth="1"/>
    <col min="556" max="786" width="8" style="184"/>
    <col min="787" max="787" width="52.5" style="184" customWidth="1"/>
    <col min="788" max="788" width="12.5" style="184" bestFit="1" customWidth="1"/>
    <col min="789" max="789" width="19.5" style="184" customWidth="1"/>
    <col min="790" max="790" width="9.25" style="184" customWidth="1"/>
    <col min="791" max="804" width="0" style="184" hidden="1" customWidth="1"/>
    <col min="805" max="805" width="14.75" style="184" bestFit="1" customWidth="1"/>
    <col min="806" max="806" width="7.75" style="184" bestFit="1" customWidth="1"/>
    <col min="807" max="807" width="4.5" style="184" customWidth="1"/>
    <col min="808" max="808" width="2" style="184" bestFit="1" customWidth="1"/>
    <col min="809" max="809" width="13.25" style="184" customWidth="1"/>
    <col min="810" max="810" width="12.5" style="184" bestFit="1" customWidth="1"/>
    <col min="811" max="811" width="8.25" style="184" bestFit="1" customWidth="1"/>
    <col min="812" max="1042" width="8" style="184"/>
    <col min="1043" max="1043" width="52.5" style="184" customWidth="1"/>
    <col min="1044" max="1044" width="12.5" style="184" bestFit="1" customWidth="1"/>
    <col min="1045" max="1045" width="19.5" style="184" customWidth="1"/>
    <col min="1046" max="1046" width="9.25" style="184" customWidth="1"/>
    <col min="1047" max="1060" width="0" style="184" hidden="1" customWidth="1"/>
    <col min="1061" max="1061" width="14.75" style="184" bestFit="1" customWidth="1"/>
    <col min="1062" max="1062" width="7.75" style="184" bestFit="1" customWidth="1"/>
    <col min="1063" max="1063" width="4.5" style="184" customWidth="1"/>
    <col min="1064" max="1064" width="2" style="184" bestFit="1" customWidth="1"/>
    <col min="1065" max="1065" width="13.25" style="184" customWidth="1"/>
    <col min="1066" max="1066" width="12.5" style="184" bestFit="1" customWidth="1"/>
    <col min="1067" max="1067" width="8.25" style="184" bestFit="1" customWidth="1"/>
    <col min="1068" max="1298" width="8" style="184"/>
    <col min="1299" max="1299" width="52.5" style="184" customWidth="1"/>
    <col min="1300" max="1300" width="12.5" style="184" bestFit="1" customWidth="1"/>
    <col min="1301" max="1301" width="19.5" style="184" customWidth="1"/>
    <col min="1302" max="1302" width="9.25" style="184" customWidth="1"/>
    <col min="1303" max="1316" width="0" style="184" hidden="1" customWidth="1"/>
    <col min="1317" max="1317" width="14.75" style="184" bestFit="1" customWidth="1"/>
    <col min="1318" max="1318" width="7.75" style="184" bestFit="1" customWidth="1"/>
    <col min="1319" max="1319" width="4.5" style="184" customWidth="1"/>
    <col min="1320" max="1320" width="2" style="184" bestFit="1" customWidth="1"/>
    <col min="1321" max="1321" width="13.25" style="184" customWidth="1"/>
    <col min="1322" max="1322" width="12.5" style="184" bestFit="1" customWidth="1"/>
    <col min="1323" max="1323" width="8.25" style="184" bestFit="1" customWidth="1"/>
    <col min="1324" max="1554" width="8" style="184"/>
    <col min="1555" max="1555" width="52.5" style="184" customWidth="1"/>
    <col min="1556" max="1556" width="12.5" style="184" bestFit="1" customWidth="1"/>
    <col min="1557" max="1557" width="19.5" style="184" customWidth="1"/>
    <col min="1558" max="1558" width="9.25" style="184" customWidth="1"/>
    <col min="1559" max="1572" width="0" style="184" hidden="1" customWidth="1"/>
    <col min="1573" max="1573" width="14.75" style="184" bestFit="1" customWidth="1"/>
    <col min="1574" max="1574" width="7.75" style="184" bestFit="1" customWidth="1"/>
    <col min="1575" max="1575" width="4.5" style="184" customWidth="1"/>
    <col min="1576" max="1576" width="2" style="184" bestFit="1" customWidth="1"/>
    <col min="1577" max="1577" width="13.25" style="184" customWidth="1"/>
    <col min="1578" max="1578" width="12.5" style="184" bestFit="1" customWidth="1"/>
    <col min="1579" max="1579" width="8.25" style="184" bestFit="1" customWidth="1"/>
    <col min="1580" max="1810" width="8" style="184"/>
    <col min="1811" max="1811" width="52.5" style="184" customWidth="1"/>
    <col min="1812" max="1812" width="12.5" style="184" bestFit="1" customWidth="1"/>
    <col min="1813" max="1813" width="19.5" style="184" customWidth="1"/>
    <col min="1814" max="1814" width="9.25" style="184" customWidth="1"/>
    <col min="1815" max="1828" width="0" style="184" hidden="1" customWidth="1"/>
    <col min="1829" max="1829" width="14.75" style="184" bestFit="1" customWidth="1"/>
    <col min="1830" max="1830" width="7.75" style="184" bestFit="1" customWidth="1"/>
    <col min="1831" max="1831" width="4.5" style="184" customWidth="1"/>
    <col min="1832" max="1832" width="2" style="184" bestFit="1" customWidth="1"/>
    <col min="1833" max="1833" width="13.25" style="184" customWidth="1"/>
    <col min="1834" max="1834" width="12.5" style="184" bestFit="1" customWidth="1"/>
    <col min="1835" max="1835" width="8.25" style="184" bestFit="1" customWidth="1"/>
    <col min="1836" max="2066" width="8" style="184"/>
    <col min="2067" max="2067" width="52.5" style="184" customWidth="1"/>
    <col min="2068" max="2068" width="12.5" style="184" bestFit="1" customWidth="1"/>
    <col min="2069" max="2069" width="19.5" style="184" customWidth="1"/>
    <col min="2070" max="2070" width="9.25" style="184" customWidth="1"/>
    <col min="2071" max="2084" width="0" style="184" hidden="1" customWidth="1"/>
    <col min="2085" max="2085" width="14.75" style="184" bestFit="1" customWidth="1"/>
    <col min="2086" max="2086" width="7.75" style="184" bestFit="1" customWidth="1"/>
    <col min="2087" max="2087" width="4.5" style="184" customWidth="1"/>
    <col min="2088" max="2088" width="2" style="184" bestFit="1" customWidth="1"/>
    <col min="2089" max="2089" width="13.25" style="184" customWidth="1"/>
    <col min="2090" max="2090" width="12.5" style="184" bestFit="1" customWidth="1"/>
    <col min="2091" max="2091" width="8.25" style="184" bestFit="1" customWidth="1"/>
    <col min="2092" max="2322" width="8" style="184"/>
    <col min="2323" max="2323" width="52.5" style="184" customWidth="1"/>
    <col min="2324" max="2324" width="12.5" style="184" bestFit="1" customWidth="1"/>
    <col min="2325" max="2325" width="19.5" style="184" customWidth="1"/>
    <col min="2326" max="2326" width="9.25" style="184" customWidth="1"/>
    <col min="2327" max="2340" width="0" style="184" hidden="1" customWidth="1"/>
    <col min="2341" max="2341" width="14.75" style="184" bestFit="1" customWidth="1"/>
    <col min="2342" max="2342" width="7.75" style="184" bestFit="1" customWidth="1"/>
    <col min="2343" max="2343" width="4.5" style="184" customWidth="1"/>
    <col min="2344" max="2344" width="2" style="184" bestFit="1" customWidth="1"/>
    <col min="2345" max="2345" width="13.25" style="184" customWidth="1"/>
    <col min="2346" max="2346" width="12.5" style="184" bestFit="1" customWidth="1"/>
    <col min="2347" max="2347" width="8.25" style="184" bestFit="1" customWidth="1"/>
    <col min="2348" max="2578" width="8" style="184"/>
    <col min="2579" max="2579" width="52.5" style="184" customWidth="1"/>
    <col min="2580" max="2580" width="12.5" style="184" bestFit="1" customWidth="1"/>
    <col min="2581" max="2581" width="19.5" style="184" customWidth="1"/>
    <col min="2582" max="2582" width="9.25" style="184" customWidth="1"/>
    <col min="2583" max="2596" width="0" style="184" hidden="1" customWidth="1"/>
    <col min="2597" max="2597" width="14.75" style="184" bestFit="1" customWidth="1"/>
    <col min="2598" max="2598" width="7.75" style="184" bestFit="1" customWidth="1"/>
    <col min="2599" max="2599" width="4.5" style="184" customWidth="1"/>
    <col min="2600" max="2600" width="2" style="184" bestFit="1" customWidth="1"/>
    <col min="2601" max="2601" width="13.25" style="184" customWidth="1"/>
    <col min="2602" max="2602" width="12.5" style="184" bestFit="1" customWidth="1"/>
    <col min="2603" max="2603" width="8.25" style="184" bestFit="1" customWidth="1"/>
    <col min="2604" max="2834" width="8" style="184"/>
    <col min="2835" max="2835" width="52.5" style="184" customWidth="1"/>
    <col min="2836" max="2836" width="12.5" style="184" bestFit="1" customWidth="1"/>
    <col min="2837" max="2837" width="19.5" style="184" customWidth="1"/>
    <col min="2838" max="2838" width="9.25" style="184" customWidth="1"/>
    <col min="2839" max="2852" width="0" style="184" hidden="1" customWidth="1"/>
    <col min="2853" max="2853" width="14.75" style="184" bestFit="1" customWidth="1"/>
    <col min="2854" max="2854" width="7.75" style="184" bestFit="1" customWidth="1"/>
    <col min="2855" max="2855" width="4.5" style="184" customWidth="1"/>
    <col min="2856" max="2856" width="2" style="184" bestFit="1" customWidth="1"/>
    <col min="2857" max="2857" width="13.25" style="184" customWidth="1"/>
    <col min="2858" max="2858" width="12.5" style="184" bestFit="1" customWidth="1"/>
    <col min="2859" max="2859" width="8.25" style="184" bestFit="1" customWidth="1"/>
    <col min="2860" max="3090" width="8" style="184"/>
    <col min="3091" max="3091" width="52.5" style="184" customWidth="1"/>
    <col min="3092" max="3092" width="12.5" style="184" bestFit="1" customWidth="1"/>
    <col min="3093" max="3093" width="19.5" style="184" customWidth="1"/>
    <col min="3094" max="3094" width="9.25" style="184" customWidth="1"/>
    <col min="3095" max="3108" width="0" style="184" hidden="1" customWidth="1"/>
    <col min="3109" max="3109" width="14.75" style="184" bestFit="1" customWidth="1"/>
    <col min="3110" max="3110" width="7.75" style="184" bestFit="1" customWidth="1"/>
    <col min="3111" max="3111" width="4.5" style="184" customWidth="1"/>
    <col min="3112" max="3112" width="2" style="184" bestFit="1" customWidth="1"/>
    <col min="3113" max="3113" width="13.25" style="184" customWidth="1"/>
    <col min="3114" max="3114" width="12.5" style="184" bestFit="1" customWidth="1"/>
    <col min="3115" max="3115" width="8.25" style="184" bestFit="1" customWidth="1"/>
    <col min="3116" max="3346" width="8" style="184"/>
    <col min="3347" max="3347" width="52.5" style="184" customWidth="1"/>
    <col min="3348" max="3348" width="12.5" style="184" bestFit="1" customWidth="1"/>
    <col min="3349" max="3349" width="19.5" style="184" customWidth="1"/>
    <col min="3350" max="3350" width="9.25" style="184" customWidth="1"/>
    <col min="3351" max="3364" width="0" style="184" hidden="1" customWidth="1"/>
    <col min="3365" max="3365" width="14.75" style="184" bestFit="1" customWidth="1"/>
    <col min="3366" max="3366" width="7.75" style="184" bestFit="1" customWidth="1"/>
    <col min="3367" max="3367" width="4.5" style="184" customWidth="1"/>
    <col min="3368" max="3368" width="2" style="184" bestFit="1" customWidth="1"/>
    <col min="3369" max="3369" width="13.25" style="184" customWidth="1"/>
    <col min="3370" max="3370" width="12.5" style="184" bestFit="1" customWidth="1"/>
    <col min="3371" max="3371" width="8.25" style="184" bestFit="1" customWidth="1"/>
    <col min="3372" max="3602" width="8" style="184"/>
    <col min="3603" max="3603" width="52.5" style="184" customWidth="1"/>
    <col min="3604" max="3604" width="12.5" style="184" bestFit="1" customWidth="1"/>
    <col min="3605" max="3605" width="19.5" style="184" customWidth="1"/>
    <col min="3606" max="3606" width="9.25" style="184" customWidth="1"/>
    <col min="3607" max="3620" width="0" style="184" hidden="1" customWidth="1"/>
    <col min="3621" max="3621" width="14.75" style="184" bestFit="1" customWidth="1"/>
    <col min="3622" max="3622" width="7.75" style="184" bestFit="1" customWidth="1"/>
    <col min="3623" max="3623" width="4.5" style="184" customWidth="1"/>
    <col min="3624" max="3624" width="2" style="184" bestFit="1" customWidth="1"/>
    <col min="3625" max="3625" width="13.25" style="184" customWidth="1"/>
    <col min="3626" max="3626" width="12.5" style="184" bestFit="1" customWidth="1"/>
    <col min="3627" max="3627" width="8.25" style="184" bestFit="1" customWidth="1"/>
    <col min="3628" max="3858" width="8" style="184"/>
    <col min="3859" max="3859" width="52.5" style="184" customWidth="1"/>
    <col min="3860" max="3860" width="12.5" style="184" bestFit="1" customWidth="1"/>
    <col min="3861" max="3861" width="19.5" style="184" customWidth="1"/>
    <col min="3862" max="3862" width="9.25" style="184" customWidth="1"/>
    <col min="3863" max="3876" width="0" style="184" hidden="1" customWidth="1"/>
    <col min="3877" max="3877" width="14.75" style="184" bestFit="1" customWidth="1"/>
    <col min="3878" max="3878" width="7.75" style="184" bestFit="1" customWidth="1"/>
    <col min="3879" max="3879" width="4.5" style="184" customWidth="1"/>
    <col min="3880" max="3880" width="2" style="184" bestFit="1" customWidth="1"/>
    <col min="3881" max="3881" width="13.25" style="184" customWidth="1"/>
    <col min="3882" max="3882" width="12.5" style="184" bestFit="1" customWidth="1"/>
    <col min="3883" max="3883" width="8.25" style="184" bestFit="1" customWidth="1"/>
    <col min="3884" max="4114" width="8" style="184"/>
    <col min="4115" max="4115" width="52.5" style="184" customWidth="1"/>
    <col min="4116" max="4116" width="12.5" style="184" bestFit="1" customWidth="1"/>
    <col min="4117" max="4117" width="19.5" style="184" customWidth="1"/>
    <col min="4118" max="4118" width="9.25" style="184" customWidth="1"/>
    <col min="4119" max="4132" width="0" style="184" hidden="1" customWidth="1"/>
    <col min="4133" max="4133" width="14.75" style="184" bestFit="1" customWidth="1"/>
    <col min="4134" max="4134" width="7.75" style="184" bestFit="1" customWidth="1"/>
    <col min="4135" max="4135" width="4.5" style="184" customWidth="1"/>
    <col min="4136" max="4136" width="2" style="184" bestFit="1" customWidth="1"/>
    <col min="4137" max="4137" width="13.25" style="184" customWidth="1"/>
    <col min="4138" max="4138" width="12.5" style="184" bestFit="1" customWidth="1"/>
    <col min="4139" max="4139" width="8.25" style="184" bestFit="1" customWidth="1"/>
    <col min="4140" max="4370" width="8" style="184"/>
    <col min="4371" max="4371" width="52.5" style="184" customWidth="1"/>
    <col min="4372" max="4372" width="12.5" style="184" bestFit="1" customWidth="1"/>
    <col min="4373" max="4373" width="19.5" style="184" customWidth="1"/>
    <col min="4374" max="4374" width="9.25" style="184" customWidth="1"/>
    <col min="4375" max="4388" width="0" style="184" hidden="1" customWidth="1"/>
    <col min="4389" max="4389" width="14.75" style="184" bestFit="1" customWidth="1"/>
    <col min="4390" max="4390" width="7.75" style="184" bestFit="1" customWidth="1"/>
    <col min="4391" max="4391" width="4.5" style="184" customWidth="1"/>
    <col min="4392" max="4392" width="2" style="184" bestFit="1" customWidth="1"/>
    <col min="4393" max="4393" width="13.25" style="184" customWidth="1"/>
    <col min="4394" max="4394" width="12.5" style="184" bestFit="1" customWidth="1"/>
    <col min="4395" max="4395" width="8.25" style="184" bestFit="1" customWidth="1"/>
    <col min="4396" max="4626" width="8" style="184"/>
    <col min="4627" max="4627" width="52.5" style="184" customWidth="1"/>
    <col min="4628" max="4628" width="12.5" style="184" bestFit="1" customWidth="1"/>
    <col min="4629" max="4629" width="19.5" style="184" customWidth="1"/>
    <col min="4630" max="4630" width="9.25" style="184" customWidth="1"/>
    <col min="4631" max="4644" width="0" style="184" hidden="1" customWidth="1"/>
    <col min="4645" max="4645" width="14.75" style="184" bestFit="1" customWidth="1"/>
    <col min="4646" max="4646" width="7.75" style="184" bestFit="1" customWidth="1"/>
    <col min="4647" max="4647" width="4.5" style="184" customWidth="1"/>
    <col min="4648" max="4648" width="2" style="184" bestFit="1" customWidth="1"/>
    <col min="4649" max="4649" width="13.25" style="184" customWidth="1"/>
    <col min="4650" max="4650" width="12.5" style="184" bestFit="1" customWidth="1"/>
    <col min="4651" max="4651" width="8.25" style="184" bestFit="1" customWidth="1"/>
    <col min="4652" max="4882" width="8" style="184"/>
    <col min="4883" max="4883" width="52.5" style="184" customWidth="1"/>
    <col min="4884" max="4884" width="12.5" style="184" bestFit="1" customWidth="1"/>
    <col min="4885" max="4885" width="19.5" style="184" customWidth="1"/>
    <col min="4886" max="4886" width="9.25" style="184" customWidth="1"/>
    <col min="4887" max="4900" width="0" style="184" hidden="1" customWidth="1"/>
    <col min="4901" max="4901" width="14.75" style="184" bestFit="1" customWidth="1"/>
    <col min="4902" max="4902" width="7.75" style="184" bestFit="1" customWidth="1"/>
    <col min="4903" max="4903" width="4.5" style="184" customWidth="1"/>
    <col min="4904" max="4904" width="2" style="184" bestFit="1" customWidth="1"/>
    <col min="4905" max="4905" width="13.25" style="184" customWidth="1"/>
    <col min="4906" max="4906" width="12.5" style="184" bestFit="1" customWidth="1"/>
    <col min="4907" max="4907" width="8.25" style="184" bestFit="1" customWidth="1"/>
    <col min="4908" max="5138" width="8" style="184"/>
    <col min="5139" max="5139" width="52.5" style="184" customWidth="1"/>
    <col min="5140" max="5140" width="12.5" style="184" bestFit="1" customWidth="1"/>
    <col min="5141" max="5141" width="19.5" style="184" customWidth="1"/>
    <col min="5142" max="5142" width="9.25" style="184" customWidth="1"/>
    <col min="5143" max="5156" width="0" style="184" hidden="1" customWidth="1"/>
    <col min="5157" max="5157" width="14.75" style="184" bestFit="1" customWidth="1"/>
    <col min="5158" max="5158" width="7.75" style="184" bestFit="1" customWidth="1"/>
    <col min="5159" max="5159" width="4.5" style="184" customWidth="1"/>
    <col min="5160" max="5160" width="2" style="184" bestFit="1" customWidth="1"/>
    <col min="5161" max="5161" width="13.25" style="184" customWidth="1"/>
    <col min="5162" max="5162" width="12.5" style="184" bestFit="1" customWidth="1"/>
    <col min="5163" max="5163" width="8.25" style="184" bestFit="1" customWidth="1"/>
    <col min="5164" max="5394" width="8" style="184"/>
    <col min="5395" max="5395" width="52.5" style="184" customWidth="1"/>
    <col min="5396" max="5396" width="12.5" style="184" bestFit="1" customWidth="1"/>
    <col min="5397" max="5397" width="19.5" style="184" customWidth="1"/>
    <col min="5398" max="5398" width="9.25" style="184" customWidth="1"/>
    <col min="5399" max="5412" width="0" style="184" hidden="1" customWidth="1"/>
    <col min="5413" max="5413" width="14.75" style="184" bestFit="1" customWidth="1"/>
    <col min="5414" max="5414" width="7.75" style="184" bestFit="1" customWidth="1"/>
    <col min="5415" max="5415" width="4.5" style="184" customWidth="1"/>
    <col min="5416" max="5416" width="2" style="184" bestFit="1" customWidth="1"/>
    <col min="5417" max="5417" width="13.25" style="184" customWidth="1"/>
    <col min="5418" max="5418" width="12.5" style="184" bestFit="1" customWidth="1"/>
    <col min="5419" max="5419" width="8.25" style="184" bestFit="1" customWidth="1"/>
    <col min="5420" max="5650" width="8" style="184"/>
    <col min="5651" max="5651" width="52.5" style="184" customWidth="1"/>
    <col min="5652" max="5652" width="12.5" style="184" bestFit="1" customWidth="1"/>
    <col min="5653" max="5653" width="19.5" style="184" customWidth="1"/>
    <col min="5654" max="5654" width="9.25" style="184" customWidth="1"/>
    <col min="5655" max="5668" width="0" style="184" hidden="1" customWidth="1"/>
    <col min="5669" max="5669" width="14.75" style="184" bestFit="1" customWidth="1"/>
    <col min="5670" max="5670" width="7.75" style="184" bestFit="1" customWidth="1"/>
    <col min="5671" max="5671" width="4.5" style="184" customWidth="1"/>
    <col min="5672" max="5672" width="2" style="184" bestFit="1" customWidth="1"/>
    <col min="5673" max="5673" width="13.25" style="184" customWidth="1"/>
    <col min="5674" max="5674" width="12.5" style="184" bestFit="1" customWidth="1"/>
    <col min="5675" max="5675" width="8.25" style="184" bestFit="1" customWidth="1"/>
    <col min="5676" max="5906" width="8" style="184"/>
    <col min="5907" max="5907" width="52.5" style="184" customWidth="1"/>
    <col min="5908" max="5908" width="12.5" style="184" bestFit="1" customWidth="1"/>
    <col min="5909" max="5909" width="19.5" style="184" customWidth="1"/>
    <col min="5910" max="5910" width="9.25" style="184" customWidth="1"/>
    <col min="5911" max="5924" width="0" style="184" hidden="1" customWidth="1"/>
    <col min="5925" max="5925" width="14.75" style="184" bestFit="1" customWidth="1"/>
    <col min="5926" max="5926" width="7.75" style="184" bestFit="1" customWidth="1"/>
    <col min="5927" max="5927" width="4.5" style="184" customWidth="1"/>
    <col min="5928" max="5928" width="2" style="184" bestFit="1" customWidth="1"/>
    <col min="5929" max="5929" width="13.25" style="184" customWidth="1"/>
    <col min="5930" max="5930" width="12.5" style="184" bestFit="1" customWidth="1"/>
    <col min="5931" max="5931" width="8.25" style="184" bestFit="1" customWidth="1"/>
    <col min="5932" max="6162" width="8" style="184"/>
    <col min="6163" max="6163" width="52.5" style="184" customWidth="1"/>
    <col min="6164" max="6164" width="12.5" style="184" bestFit="1" customWidth="1"/>
    <col min="6165" max="6165" width="19.5" style="184" customWidth="1"/>
    <col min="6166" max="6166" width="9.25" style="184" customWidth="1"/>
    <col min="6167" max="6180" width="0" style="184" hidden="1" customWidth="1"/>
    <col min="6181" max="6181" width="14.75" style="184" bestFit="1" customWidth="1"/>
    <col min="6182" max="6182" width="7.75" style="184" bestFit="1" customWidth="1"/>
    <col min="6183" max="6183" width="4.5" style="184" customWidth="1"/>
    <col min="6184" max="6184" width="2" style="184" bestFit="1" customWidth="1"/>
    <col min="6185" max="6185" width="13.25" style="184" customWidth="1"/>
    <col min="6186" max="6186" width="12.5" style="184" bestFit="1" customWidth="1"/>
    <col min="6187" max="6187" width="8.25" style="184" bestFit="1" customWidth="1"/>
    <col min="6188" max="6418" width="8" style="184"/>
    <col min="6419" max="6419" width="52.5" style="184" customWidth="1"/>
    <col min="6420" max="6420" width="12.5" style="184" bestFit="1" customWidth="1"/>
    <col min="6421" max="6421" width="19.5" style="184" customWidth="1"/>
    <col min="6422" max="6422" width="9.25" style="184" customWidth="1"/>
    <col min="6423" max="6436" width="0" style="184" hidden="1" customWidth="1"/>
    <col min="6437" max="6437" width="14.75" style="184" bestFit="1" customWidth="1"/>
    <col min="6438" max="6438" width="7.75" style="184" bestFit="1" customWidth="1"/>
    <col min="6439" max="6439" width="4.5" style="184" customWidth="1"/>
    <col min="6440" max="6440" width="2" style="184" bestFit="1" customWidth="1"/>
    <col min="6441" max="6441" width="13.25" style="184" customWidth="1"/>
    <col min="6442" max="6442" width="12.5" style="184" bestFit="1" customWidth="1"/>
    <col min="6443" max="6443" width="8.25" style="184" bestFit="1" customWidth="1"/>
    <col min="6444" max="6674" width="8" style="184"/>
    <col min="6675" max="6675" width="52.5" style="184" customWidth="1"/>
    <col min="6676" max="6676" width="12.5" style="184" bestFit="1" customWidth="1"/>
    <col min="6677" max="6677" width="19.5" style="184" customWidth="1"/>
    <col min="6678" max="6678" width="9.25" style="184" customWidth="1"/>
    <col min="6679" max="6692" width="0" style="184" hidden="1" customWidth="1"/>
    <col min="6693" max="6693" width="14.75" style="184" bestFit="1" customWidth="1"/>
    <col min="6694" max="6694" width="7.75" style="184" bestFit="1" customWidth="1"/>
    <col min="6695" max="6695" width="4.5" style="184" customWidth="1"/>
    <col min="6696" max="6696" width="2" style="184" bestFit="1" customWidth="1"/>
    <col min="6697" max="6697" width="13.25" style="184" customWidth="1"/>
    <col min="6698" max="6698" width="12.5" style="184" bestFit="1" customWidth="1"/>
    <col min="6699" max="6699" width="8.25" style="184" bestFit="1" customWidth="1"/>
    <col min="6700" max="6930" width="8" style="184"/>
    <col min="6931" max="6931" width="52.5" style="184" customWidth="1"/>
    <col min="6932" max="6932" width="12.5" style="184" bestFit="1" customWidth="1"/>
    <col min="6933" max="6933" width="19.5" style="184" customWidth="1"/>
    <col min="6934" max="6934" width="9.25" style="184" customWidth="1"/>
    <col min="6935" max="6948" width="0" style="184" hidden="1" customWidth="1"/>
    <col min="6949" max="6949" width="14.75" style="184" bestFit="1" customWidth="1"/>
    <col min="6950" max="6950" width="7.75" style="184" bestFit="1" customWidth="1"/>
    <col min="6951" max="6951" width="4.5" style="184" customWidth="1"/>
    <col min="6952" max="6952" width="2" style="184" bestFit="1" customWidth="1"/>
    <col min="6953" max="6953" width="13.25" style="184" customWidth="1"/>
    <col min="6954" max="6954" width="12.5" style="184" bestFit="1" customWidth="1"/>
    <col min="6955" max="6955" width="8.25" style="184" bestFit="1" customWidth="1"/>
    <col min="6956" max="7186" width="8" style="184"/>
    <col min="7187" max="7187" width="52.5" style="184" customWidth="1"/>
    <col min="7188" max="7188" width="12.5" style="184" bestFit="1" customWidth="1"/>
    <col min="7189" max="7189" width="19.5" style="184" customWidth="1"/>
    <col min="7190" max="7190" width="9.25" style="184" customWidth="1"/>
    <col min="7191" max="7204" width="0" style="184" hidden="1" customWidth="1"/>
    <col min="7205" max="7205" width="14.75" style="184" bestFit="1" customWidth="1"/>
    <col min="7206" max="7206" width="7.75" style="184" bestFit="1" customWidth="1"/>
    <col min="7207" max="7207" width="4.5" style="184" customWidth="1"/>
    <col min="7208" max="7208" width="2" style="184" bestFit="1" customWidth="1"/>
    <col min="7209" max="7209" width="13.25" style="184" customWidth="1"/>
    <col min="7210" max="7210" width="12.5" style="184" bestFit="1" customWidth="1"/>
    <col min="7211" max="7211" width="8.25" style="184" bestFit="1" customWidth="1"/>
    <col min="7212" max="7442" width="8" style="184"/>
    <col min="7443" max="7443" width="52.5" style="184" customWidth="1"/>
    <col min="7444" max="7444" width="12.5" style="184" bestFit="1" customWidth="1"/>
    <col min="7445" max="7445" width="19.5" style="184" customWidth="1"/>
    <col min="7446" max="7446" width="9.25" style="184" customWidth="1"/>
    <col min="7447" max="7460" width="0" style="184" hidden="1" customWidth="1"/>
    <col min="7461" max="7461" width="14.75" style="184" bestFit="1" customWidth="1"/>
    <col min="7462" max="7462" width="7.75" style="184" bestFit="1" customWidth="1"/>
    <col min="7463" max="7463" width="4.5" style="184" customWidth="1"/>
    <col min="7464" max="7464" width="2" style="184" bestFit="1" customWidth="1"/>
    <col min="7465" max="7465" width="13.25" style="184" customWidth="1"/>
    <col min="7466" max="7466" width="12.5" style="184" bestFit="1" customWidth="1"/>
    <col min="7467" max="7467" width="8.25" style="184" bestFit="1" customWidth="1"/>
    <col min="7468" max="7698" width="8" style="184"/>
    <col min="7699" max="7699" width="52.5" style="184" customWidth="1"/>
    <col min="7700" max="7700" width="12.5" style="184" bestFit="1" customWidth="1"/>
    <col min="7701" max="7701" width="19.5" style="184" customWidth="1"/>
    <col min="7702" max="7702" width="9.25" style="184" customWidth="1"/>
    <col min="7703" max="7716" width="0" style="184" hidden="1" customWidth="1"/>
    <col min="7717" max="7717" width="14.75" style="184" bestFit="1" customWidth="1"/>
    <col min="7718" max="7718" width="7.75" style="184" bestFit="1" customWidth="1"/>
    <col min="7719" max="7719" width="4.5" style="184" customWidth="1"/>
    <col min="7720" max="7720" width="2" style="184" bestFit="1" customWidth="1"/>
    <col min="7721" max="7721" width="13.25" style="184" customWidth="1"/>
    <col min="7722" max="7722" width="12.5" style="184" bestFit="1" customWidth="1"/>
    <col min="7723" max="7723" width="8.25" style="184" bestFit="1" customWidth="1"/>
    <col min="7724" max="7954" width="8" style="184"/>
    <col min="7955" max="7955" width="52.5" style="184" customWidth="1"/>
    <col min="7956" max="7956" width="12.5" style="184" bestFit="1" customWidth="1"/>
    <col min="7957" max="7957" width="19.5" style="184" customWidth="1"/>
    <col min="7958" max="7958" width="9.25" style="184" customWidth="1"/>
    <col min="7959" max="7972" width="0" style="184" hidden="1" customWidth="1"/>
    <col min="7973" max="7973" width="14.75" style="184" bestFit="1" customWidth="1"/>
    <col min="7974" max="7974" width="7.75" style="184" bestFit="1" customWidth="1"/>
    <col min="7975" max="7975" width="4.5" style="184" customWidth="1"/>
    <col min="7976" max="7976" width="2" style="184" bestFit="1" customWidth="1"/>
    <col min="7977" max="7977" width="13.25" style="184" customWidth="1"/>
    <col min="7978" max="7978" width="12.5" style="184" bestFit="1" customWidth="1"/>
    <col min="7979" max="7979" width="8.25" style="184" bestFit="1" customWidth="1"/>
    <col min="7980" max="8210" width="8" style="184"/>
    <col min="8211" max="8211" width="52.5" style="184" customWidth="1"/>
    <col min="8212" max="8212" width="12.5" style="184" bestFit="1" customWidth="1"/>
    <col min="8213" max="8213" width="19.5" style="184" customWidth="1"/>
    <col min="8214" max="8214" width="9.25" style="184" customWidth="1"/>
    <col min="8215" max="8228" width="0" style="184" hidden="1" customWidth="1"/>
    <col min="8229" max="8229" width="14.75" style="184" bestFit="1" customWidth="1"/>
    <col min="8230" max="8230" width="7.75" style="184" bestFit="1" customWidth="1"/>
    <col min="8231" max="8231" width="4.5" style="184" customWidth="1"/>
    <col min="8232" max="8232" width="2" style="184" bestFit="1" customWidth="1"/>
    <col min="8233" max="8233" width="13.25" style="184" customWidth="1"/>
    <col min="8234" max="8234" width="12.5" style="184" bestFit="1" customWidth="1"/>
    <col min="8235" max="8235" width="8.25" style="184" bestFit="1" customWidth="1"/>
    <col min="8236" max="8466" width="8" style="184"/>
    <col min="8467" max="8467" width="52.5" style="184" customWidth="1"/>
    <col min="8468" max="8468" width="12.5" style="184" bestFit="1" customWidth="1"/>
    <col min="8469" max="8469" width="19.5" style="184" customWidth="1"/>
    <col min="8470" max="8470" width="9.25" style="184" customWidth="1"/>
    <col min="8471" max="8484" width="0" style="184" hidden="1" customWidth="1"/>
    <col min="8485" max="8485" width="14.75" style="184" bestFit="1" customWidth="1"/>
    <col min="8486" max="8486" width="7.75" style="184" bestFit="1" customWidth="1"/>
    <col min="8487" max="8487" width="4.5" style="184" customWidth="1"/>
    <col min="8488" max="8488" width="2" style="184" bestFit="1" customWidth="1"/>
    <col min="8489" max="8489" width="13.25" style="184" customWidth="1"/>
    <col min="8490" max="8490" width="12.5" style="184" bestFit="1" customWidth="1"/>
    <col min="8491" max="8491" width="8.25" style="184" bestFit="1" customWidth="1"/>
    <col min="8492" max="8722" width="8" style="184"/>
    <col min="8723" max="8723" width="52.5" style="184" customWidth="1"/>
    <col min="8724" max="8724" width="12.5" style="184" bestFit="1" customWidth="1"/>
    <col min="8725" max="8725" width="19.5" style="184" customWidth="1"/>
    <col min="8726" max="8726" width="9.25" style="184" customWidth="1"/>
    <col min="8727" max="8740" width="0" style="184" hidden="1" customWidth="1"/>
    <col min="8741" max="8741" width="14.75" style="184" bestFit="1" customWidth="1"/>
    <col min="8742" max="8742" width="7.75" style="184" bestFit="1" customWidth="1"/>
    <col min="8743" max="8743" width="4.5" style="184" customWidth="1"/>
    <col min="8744" max="8744" width="2" style="184" bestFit="1" customWidth="1"/>
    <col min="8745" max="8745" width="13.25" style="184" customWidth="1"/>
    <col min="8746" max="8746" width="12.5" style="184" bestFit="1" customWidth="1"/>
    <col min="8747" max="8747" width="8.25" style="184" bestFit="1" customWidth="1"/>
    <col min="8748" max="8978" width="8" style="184"/>
    <col min="8979" max="8979" width="52.5" style="184" customWidth="1"/>
    <col min="8980" max="8980" width="12.5" style="184" bestFit="1" customWidth="1"/>
    <col min="8981" max="8981" width="19.5" style="184" customWidth="1"/>
    <col min="8982" max="8982" width="9.25" style="184" customWidth="1"/>
    <col min="8983" max="8996" width="0" style="184" hidden="1" customWidth="1"/>
    <col min="8997" max="8997" width="14.75" style="184" bestFit="1" customWidth="1"/>
    <col min="8998" max="8998" width="7.75" style="184" bestFit="1" customWidth="1"/>
    <col min="8999" max="8999" width="4.5" style="184" customWidth="1"/>
    <col min="9000" max="9000" width="2" style="184" bestFit="1" customWidth="1"/>
    <col min="9001" max="9001" width="13.25" style="184" customWidth="1"/>
    <col min="9002" max="9002" width="12.5" style="184" bestFit="1" customWidth="1"/>
    <col min="9003" max="9003" width="8.25" style="184" bestFit="1" customWidth="1"/>
    <col min="9004" max="9234" width="8" style="184"/>
    <col min="9235" max="9235" width="52.5" style="184" customWidth="1"/>
    <col min="9236" max="9236" width="12.5" style="184" bestFit="1" customWidth="1"/>
    <col min="9237" max="9237" width="19.5" style="184" customWidth="1"/>
    <col min="9238" max="9238" width="9.25" style="184" customWidth="1"/>
    <col min="9239" max="9252" width="0" style="184" hidden="1" customWidth="1"/>
    <col min="9253" max="9253" width="14.75" style="184" bestFit="1" customWidth="1"/>
    <col min="9254" max="9254" width="7.75" style="184" bestFit="1" customWidth="1"/>
    <col min="9255" max="9255" width="4.5" style="184" customWidth="1"/>
    <col min="9256" max="9256" width="2" style="184" bestFit="1" customWidth="1"/>
    <col min="9257" max="9257" width="13.25" style="184" customWidth="1"/>
    <col min="9258" max="9258" width="12.5" style="184" bestFit="1" customWidth="1"/>
    <col min="9259" max="9259" width="8.25" style="184" bestFit="1" customWidth="1"/>
    <col min="9260" max="9490" width="8" style="184"/>
    <col min="9491" max="9491" width="52.5" style="184" customWidth="1"/>
    <col min="9492" max="9492" width="12.5" style="184" bestFit="1" customWidth="1"/>
    <col min="9493" max="9493" width="19.5" style="184" customWidth="1"/>
    <col min="9494" max="9494" width="9.25" style="184" customWidth="1"/>
    <col min="9495" max="9508" width="0" style="184" hidden="1" customWidth="1"/>
    <col min="9509" max="9509" width="14.75" style="184" bestFit="1" customWidth="1"/>
    <col min="9510" max="9510" width="7.75" style="184" bestFit="1" customWidth="1"/>
    <col min="9511" max="9511" width="4.5" style="184" customWidth="1"/>
    <col min="9512" max="9512" width="2" style="184" bestFit="1" customWidth="1"/>
    <col min="9513" max="9513" width="13.25" style="184" customWidth="1"/>
    <col min="9514" max="9514" width="12.5" style="184" bestFit="1" customWidth="1"/>
    <col min="9515" max="9515" width="8.25" style="184" bestFit="1" customWidth="1"/>
    <col min="9516" max="9746" width="8" style="184"/>
    <col min="9747" max="9747" width="52.5" style="184" customWidth="1"/>
    <col min="9748" max="9748" width="12.5" style="184" bestFit="1" customWidth="1"/>
    <col min="9749" max="9749" width="19.5" style="184" customWidth="1"/>
    <col min="9750" max="9750" width="9.25" style="184" customWidth="1"/>
    <col min="9751" max="9764" width="0" style="184" hidden="1" customWidth="1"/>
    <col min="9765" max="9765" width="14.75" style="184" bestFit="1" customWidth="1"/>
    <col min="9766" max="9766" width="7.75" style="184" bestFit="1" customWidth="1"/>
    <col min="9767" max="9767" width="4.5" style="184" customWidth="1"/>
    <col min="9768" max="9768" width="2" style="184" bestFit="1" customWidth="1"/>
    <col min="9769" max="9769" width="13.25" style="184" customWidth="1"/>
    <col min="9770" max="9770" width="12.5" style="184" bestFit="1" customWidth="1"/>
    <col min="9771" max="9771" width="8.25" style="184" bestFit="1" customWidth="1"/>
    <col min="9772" max="10002" width="8" style="184"/>
    <col min="10003" max="10003" width="52.5" style="184" customWidth="1"/>
    <col min="10004" max="10004" width="12.5" style="184" bestFit="1" customWidth="1"/>
    <col min="10005" max="10005" width="19.5" style="184" customWidth="1"/>
    <col min="10006" max="10006" width="9.25" style="184" customWidth="1"/>
    <col min="10007" max="10020" width="0" style="184" hidden="1" customWidth="1"/>
    <col min="10021" max="10021" width="14.75" style="184" bestFit="1" customWidth="1"/>
    <col min="10022" max="10022" width="7.75" style="184" bestFit="1" customWidth="1"/>
    <col min="10023" max="10023" width="4.5" style="184" customWidth="1"/>
    <col min="10024" max="10024" width="2" style="184" bestFit="1" customWidth="1"/>
    <col min="10025" max="10025" width="13.25" style="184" customWidth="1"/>
    <col min="10026" max="10026" width="12.5" style="184" bestFit="1" customWidth="1"/>
    <col min="10027" max="10027" width="8.25" style="184" bestFit="1" customWidth="1"/>
    <col min="10028" max="10258" width="8" style="184"/>
    <col min="10259" max="10259" width="52.5" style="184" customWidth="1"/>
    <col min="10260" max="10260" width="12.5" style="184" bestFit="1" customWidth="1"/>
    <col min="10261" max="10261" width="19.5" style="184" customWidth="1"/>
    <col min="10262" max="10262" width="9.25" style="184" customWidth="1"/>
    <col min="10263" max="10276" width="0" style="184" hidden="1" customWidth="1"/>
    <col min="10277" max="10277" width="14.75" style="184" bestFit="1" customWidth="1"/>
    <col min="10278" max="10278" width="7.75" style="184" bestFit="1" customWidth="1"/>
    <col min="10279" max="10279" width="4.5" style="184" customWidth="1"/>
    <col min="10280" max="10280" width="2" style="184" bestFit="1" customWidth="1"/>
    <col min="10281" max="10281" width="13.25" style="184" customWidth="1"/>
    <col min="10282" max="10282" width="12.5" style="184" bestFit="1" customWidth="1"/>
    <col min="10283" max="10283" width="8.25" style="184" bestFit="1" customWidth="1"/>
    <col min="10284" max="10514" width="8" style="184"/>
    <col min="10515" max="10515" width="52.5" style="184" customWidth="1"/>
    <col min="10516" max="10516" width="12.5" style="184" bestFit="1" customWidth="1"/>
    <col min="10517" max="10517" width="19.5" style="184" customWidth="1"/>
    <col min="10518" max="10518" width="9.25" style="184" customWidth="1"/>
    <col min="10519" max="10532" width="0" style="184" hidden="1" customWidth="1"/>
    <col min="10533" max="10533" width="14.75" style="184" bestFit="1" customWidth="1"/>
    <col min="10534" max="10534" width="7.75" style="184" bestFit="1" customWidth="1"/>
    <col min="10535" max="10535" width="4.5" style="184" customWidth="1"/>
    <col min="10536" max="10536" width="2" style="184" bestFit="1" customWidth="1"/>
    <col min="10537" max="10537" width="13.25" style="184" customWidth="1"/>
    <col min="10538" max="10538" width="12.5" style="184" bestFit="1" customWidth="1"/>
    <col min="10539" max="10539" width="8.25" style="184" bestFit="1" customWidth="1"/>
    <col min="10540" max="10770" width="8" style="184"/>
    <col min="10771" max="10771" width="52.5" style="184" customWidth="1"/>
    <col min="10772" max="10772" width="12.5" style="184" bestFit="1" customWidth="1"/>
    <col min="10773" max="10773" width="19.5" style="184" customWidth="1"/>
    <col min="10774" max="10774" width="9.25" style="184" customWidth="1"/>
    <col min="10775" max="10788" width="0" style="184" hidden="1" customWidth="1"/>
    <col min="10789" max="10789" width="14.75" style="184" bestFit="1" customWidth="1"/>
    <col min="10790" max="10790" width="7.75" style="184" bestFit="1" customWidth="1"/>
    <col min="10791" max="10791" width="4.5" style="184" customWidth="1"/>
    <col min="10792" max="10792" width="2" style="184" bestFit="1" customWidth="1"/>
    <col min="10793" max="10793" width="13.25" style="184" customWidth="1"/>
    <col min="10794" max="10794" width="12.5" style="184" bestFit="1" customWidth="1"/>
    <col min="10795" max="10795" width="8.25" style="184" bestFit="1" customWidth="1"/>
    <col min="10796" max="11026" width="8" style="184"/>
    <col min="11027" max="11027" width="52.5" style="184" customWidth="1"/>
    <col min="11028" max="11028" width="12.5" style="184" bestFit="1" customWidth="1"/>
    <col min="11029" max="11029" width="19.5" style="184" customWidth="1"/>
    <col min="11030" max="11030" width="9.25" style="184" customWidth="1"/>
    <col min="11031" max="11044" width="0" style="184" hidden="1" customWidth="1"/>
    <col min="11045" max="11045" width="14.75" style="184" bestFit="1" customWidth="1"/>
    <col min="11046" max="11046" width="7.75" style="184" bestFit="1" customWidth="1"/>
    <col min="11047" max="11047" width="4.5" style="184" customWidth="1"/>
    <col min="11048" max="11048" width="2" style="184" bestFit="1" customWidth="1"/>
    <col min="11049" max="11049" width="13.25" style="184" customWidth="1"/>
    <col min="11050" max="11050" width="12.5" style="184" bestFit="1" customWidth="1"/>
    <col min="11051" max="11051" width="8.25" style="184" bestFit="1" customWidth="1"/>
    <col min="11052" max="11282" width="8" style="184"/>
    <col min="11283" max="11283" width="52.5" style="184" customWidth="1"/>
    <col min="11284" max="11284" width="12.5" style="184" bestFit="1" customWidth="1"/>
    <col min="11285" max="11285" width="19.5" style="184" customWidth="1"/>
    <col min="11286" max="11286" width="9.25" style="184" customWidth="1"/>
    <col min="11287" max="11300" width="0" style="184" hidden="1" customWidth="1"/>
    <col min="11301" max="11301" width="14.75" style="184" bestFit="1" customWidth="1"/>
    <col min="11302" max="11302" width="7.75" style="184" bestFit="1" customWidth="1"/>
    <col min="11303" max="11303" width="4.5" style="184" customWidth="1"/>
    <col min="11304" max="11304" width="2" style="184" bestFit="1" customWidth="1"/>
    <col min="11305" max="11305" width="13.25" style="184" customWidth="1"/>
    <col min="11306" max="11306" width="12.5" style="184" bestFit="1" customWidth="1"/>
    <col min="11307" max="11307" width="8.25" style="184" bestFit="1" customWidth="1"/>
    <col min="11308" max="11538" width="8" style="184"/>
    <col min="11539" max="11539" width="52.5" style="184" customWidth="1"/>
    <col min="11540" max="11540" width="12.5" style="184" bestFit="1" customWidth="1"/>
    <col min="11541" max="11541" width="19.5" style="184" customWidth="1"/>
    <col min="11542" max="11542" width="9.25" style="184" customWidth="1"/>
    <col min="11543" max="11556" width="0" style="184" hidden="1" customWidth="1"/>
    <col min="11557" max="11557" width="14.75" style="184" bestFit="1" customWidth="1"/>
    <col min="11558" max="11558" width="7.75" style="184" bestFit="1" customWidth="1"/>
    <col min="11559" max="11559" width="4.5" style="184" customWidth="1"/>
    <col min="11560" max="11560" width="2" style="184" bestFit="1" customWidth="1"/>
    <col min="11561" max="11561" width="13.25" style="184" customWidth="1"/>
    <col min="11562" max="11562" width="12.5" style="184" bestFit="1" customWidth="1"/>
    <col min="11563" max="11563" width="8.25" style="184" bestFit="1" customWidth="1"/>
    <col min="11564" max="11794" width="8" style="184"/>
    <col min="11795" max="11795" width="52.5" style="184" customWidth="1"/>
    <col min="11796" max="11796" width="12.5" style="184" bestFit="1" customWidth="1"/>
    <col min="11797" max="11797" width="19.5" style="184" customWidth="1"/>
    <col min="11798" max="11798" width="9.25" style="184" customWidth="1"/>
    <col min="11799" max="11812" width="0" style="184" hidden="1" customWidth="1"/>
    <col min="11813" max="11813" width="14.75" style="184" bestFit="1" customWidth="1"/>
    <col min="11814" max="11814" width="7.75" style="184" bestFit="1" customWidth="1"/>
    <col min="11815" max="11815" width="4.5" style="184" customWidth="1"/>
    <col min="11816" max="11816" width="2" style="184" bestFit="1" customWidth="1"/>
    <col min="11817" max="11817" width="13.25" style="184" customWidth="1"/>
    <col min="11818" max="11818" width="12.5" style="184" bestFit="1" customWidth="1"/>
    <col min="11819" max="11819" width="8.25" style="184" bestFit="1" customWidth="1"/>
    <col min="11820" max="12050" width="8" style="184"/>
    <col min="12051" max="12051" width="52.5" style="184" customWidth="1"/>
    <col min="12052" max="12052" width="12.5" style="184" bestFit="1" customWidth="1"/>
    <col min="12053" max="12053" width="19.5" style="184" customWidth="1"/>
    <col min="12054" max="12054" width="9.25" style="184" customWidth="1"/>
    <col min="12055" max="12068" width="0" style="184" hidden="1" customWidth="1"/>
    <col min="12069" max="12069" width="14.75" style="184" bestFit="1" customWidth="1"/>
    <col min="12070" max="12070" width="7.75" style="184" bestFit="1" customWidth="1"/>
    <col min="12071" max="12071" width="4.5" style="184" customWidth="1"/>
    <col min="12072" max="12072" width="2" style="184" bestFit="1" customWidth="1"/>
    <col min="12073" max="12073" width="13.25" style="184" customWidth="1"/>
    <col min="12074" max="12074" width="12.5" style="184" bestFit="1" customWidth="1"/>
    <col min="12075" max="12075" width="8.25" style="184" bestFit="1" customWidth="1"/>
    <col min="12076" max="12306" width="8" style="184"/>
    <col min="12307" max="12307" width="52.5" style="184" customWidth="1"/>
    <col min="12308" max="12308" width="12.5" style="184" bestFit="1" customWidth="1"/>
    <col min="12309" max="12309" width="19.5" style="184" customWidth="1"/>
    <col min="12310" max="12310" width="9.25" style="184" customWidth="1"/>
    <col min="12311" max="12324" width="0" style="184" hidden="1" customWidth="1"/>
    <col min="12325" max="12325" width="14.75" style="184" bestFit="1" customWidth="1"/>
    <col min="12326" max="12326" width="7.75" style="184" bestFit="1" customWidth="1"/>
    <col min="12327" max="12327" width="4.5" style="184" customWidth="1"/>
    <col min="12328" max="12328" width="2" style="184" bestFit="1" customWidth="1"/>
    <col min="12329" max="12329" width="13.25" style="184" customWidth="1"/>
    <col min="12330" max="12330" width="12.5" style="184" bestFit="1" customWidth="1"/>
    <col min="12331" max="12331" width="8.25" style="184" bestFit="1" customWidth="1"/>
    <col min="12332" max="12562" width="8" style="184"/>
    <col min="12563" max="12563" width="52.5" style="184" customWidth="1"/>
    <col min="12564" max="12564" width="12.5" style="184" bestFit="1" customWidth="1"/>
    <col min="12565" max="12565" width="19.5" style="184" customWidth="1"/>
    <col min="12566" max="12566" width="9.25" style="184" customWidth="1"/>
    <col min="12567" max="12580" width="0" style="184" hidden="1" customWidth="1"/>
    <col min="12581" max="12581" width="14.75" style="184" bestFit="1" customWidth="1"/>
    <col min="12582" max="12582" width="7.75" style="184" bestFit="1" customWidth="1"/>
    <col min="12583" max="12583" width="4.5" style="184" customWidth="1"/>
    <col min="12584" max="12584" width="2" style="184" bestFit="1" customWidth="1"/>
    <col min="12585" max="12585" width="13.25" style="184" customWidth="1"/>
    <col min="12586" max="12586" width="12.5" style="184" bestFit="1" customWidth="1"/>
    <col min="12587" max="12587" width="8.25" style="184" bestFit="1" customWidth="1"/>
    <col min="12588" max="12818" width="8" style="184"/>
    <col min="12819" max="12819" width="52.5" style="184" customWidth="1"/>
    <col min="12820" max="12820" width="12.5" style="184" bestFit="1" customWidth="1"/>
    <col min="12821" max="12821" width="19.5" style="184" customWidth="1"/>
    <col min="12822" max="12822" width="9.25" style="184" customWidth="1"/>
    <col min="12823" max="12836" width="0" style="184" hidden="1" customWidth="1"/>
    <col min="12837" max="12837" width="14.75" style="184" bestFit="1" customWidth="1"/>
    <col min="12838" max="12838" width="7.75" style="184" bestFit="1" customWidth="1"/>
    <col min="12839" max="12839" width="4.5" style="184" customWidth="1"/>
    <col min="12840" max="12840" width="2" style="184" bestFit="1" customWidth="1"/>
    <col min="12841" max="12841" width="13.25" style="184" customWidth="1"/>
    <col min="12842" max="12842" width="12.5" style="184" bestFit="1" customWidth="1"/>
    <col min="12843" max="12843" width="8.25" style="184" bestFit="1" customWidth="1"/>
    <col min="12844" max="13074" width="8" style="184"/>
    <col min="13075" max="13075" width="52.5" style="184" customWidth="1"/>
    <col min="13076" max="13076" width="12.5" style="184" bestFit="1" customWidth="1"/>
    <col min="13077" max="13077" width="19.5" style="184" customWidth="1"/>
    <col min="13078" max="13078" width="9.25" style="184" customWidth="1"/>
    <col min="13079" max="13092" width="0" style="184" hidden="1" customWidth="1"/>
    <col min="13093" max="13093" width="14.75" style="184" bestFit="1" customWidth="1"/>
    <col min="13094" max="13094" width="7.75" style="184" bestFit="1" customWidth="1"/>
    <col min="13095" max="13095" width="4.5" style="184" customWidth="1"/>
    <col min="13096" max="13096" width="2" style="184" bestFit="1" customWidth="1"/>
    <col min="13097" max="13097" width="13.25" style="184" customWidth="1"/>
    <col min="13098" max="13098" width="12.5" style="184" bestFit="1" customWidth="1"/>
    <col min="13099" max="13099" width="8.25" style="184" bestFit="1" customWidth="1"/>
    <col min="13100" max="13330" width="8" style="184"/>
    <col min="13331" max="13331" width="52.5" style="184" customWidth="1"/>
    <col min="13332" max="13332" width="12.5" style="184" bestFit="1" customWidth="1"/>
    <col min="13333" max="13333" width="19.5" style="184" customWidth="1"/>
    <col min="13334" max="13334" width="9.25" style="184" customWidth="1"/>
    <col min="13335" max="13348" width="0" style="184" hidden="1" customWidth="1"/>
    <col min="13349" max="13349" width="14.75" style="184" bestFit="1" customWidth="1"/>
    <col min="13350" max="13350" width="7.75" style="184" bestFit="1" customWidth="1"/>
    <col min="13351" max="13351" width="4.5" style="184" customWidth="1"/>
    <col min="13352" max="13352" width="2" style="184" bestFit="1" customWidth="1"/>
    <col min="13353" max="13353" width="13.25" style="184" customWidth="1"/>
    <col min="13354" max="13354" width="12.5" style="184" bestFit="1" customWidth="1"/>
    <col min="13355" max="13355" width="8.25" style="184" bestFit="1" customWidth="1"/>
    <col min="13356" max="13586" width="8" style="184"/>
    <col min="13587" max="13587" width="52.5" style="184" customWidth="1"/>
    <col min="13588" max="13588" width="12.5" style="184" bestFit="1" customWidth="1"/>
    <col min="13589" max="13589" width="19.5" style="184" customWidth="1"/>
    <col min="13590" max="13590" width="9.25" style="184" customWidth="1"/>
    <col min="13591" max="13604" width="0" style="184" hidden="1" customWidth="1"/>
    <col min="13605" max="13605" width="14.75" style="184" bestFit="1" customWidth="1"/>
    <col min="13606" max="13606" width="7.75" style="184" bestFit="1" customWidth="1"/>
    <col min="13607" max="13607" width="4.5" style="184" customWidth="1"/>
    <col min="13608" max="13608" width="2" style="184" bestFit="1" customWidth="1"/>
    <col min="13609" max="13609" width="13.25" style="184" customWidth="1"/>
    <col min="13610" max="13610" width="12.5" style="184" bestFit="1" customWidth="1"/>
    <col min="13611" max="13611" width="8.25" style="184" bestFit="1" customWidth="1"/>
    <col min="13612" max="13842" width="8" style="184"/>
    <col min="13843" max="13843" width="52.5" style="184" customWidth="1"/>
    <col min="13844" max="13844" width="12.5" style="184" bestFit="1" customWidth="1"/>
    <col min="13845" max="13845" width="19.5" style="184" customWidth="1"/>
    <col min="13846" max="13846" width="9.25" style="184" customWidth="1"/>
    <col min="13847" max="13860" width="0" style="184" hidden="1" customWidth="1"/>
    <col min="13861" max="13861" width="14.75" style="184" bestFit="1" customWidth="1"/>
    <col min="13862" max="13862" width="7.75" style="184" bestFit="1" customWidth="1"/>
    <col min="13863" max="13863" width="4.5" style="184" customWidth="1"/>
    <col min="13864" max="13864" width="2" style="184" bestFit="1" customWidth="1"/>
    <col min="13865" max="13865" width="13.25" style="184" customWidth="1"/>
    <col min="13866" max="13866" width="12.5" style="184" bestFit="1" customWidth="1"/>
    <col min="13867" max="13867" width="8.25" style="184" bestFit="1" customWidth="1"/>
    <col min="13868" max="14098" width="8" style="184"/>
    <col min="14099" max="14099" width="52.5" style="184" customWidth="1"/>
    <col min="14100" max="14100" width="12.5" style="184" bestFit="1" customWidth="1"/>
    <col min="14101" max="14101" width="19.5" style="184" customWidth="1"/>
    <col min="14102" max="14102" width="9.25" style="184" customWidth="1"/>
    <col min="14103" max="14116" width="0" style="184" hidden="1" customWidth="1"/>
    <col min="14117" max="14117" width="14.75" style="184" bestFit="1" customWidth="1"/>
    <col min="14118" max="14118" width="7.75" style="184" bestFit="1" customWidth="1"/>
    <col min="14119" max="14119" width="4.5" style="184" customWidth="1"/>
    <col min="14120" max="14120" width="2" style="184" bestFit="1" customWidth="1"/>
    <col min="14121" max="14121" width="13.25" style="184" customWidth="1"/>
    <col min="14122" max="14122" width="12.5" style="184" bestFit="1" customWidth="1"/>
    <col min="14123" max="14123" width="8.25" style="184" bestFit="1" customWidth="1"/>
    <col min="14124" max="14354" width="8" style="184"/>
    <col min="14355" max="14355" width="52.5" style="184" customWidth="1"/>
    <col min="14356" max="14356" width="12.5" style="184" bestFit="1" customWidth="1"/>
    <col min="14357" max="14357" width="19.5" style="184" customWidth="1"/>
    <col min="14358" max="14358" width="9.25" style="184" customWidth="1"/>
    <col min="14359" max="14372" width="0" style="184" hidden="1" customWidth="1"/>
    <col min="14373" max="14373" width="14.75" style="184" bestFit="1" customWidth="1"/>
    <col min="14374" max="14374" width="7.75" style="184" bestFit="1" customWidth="1"/>
    <col min="14375" max="14375" width="4.5" style="184" customWidth="1"/>
    <col min="14376" max="14376" width="2" style="184" bestFit="1" customWidth="1"/>
    <col min="14377" max="14377" width="13.25" style="184" customWidth="1"/>
    <col min="14378" max="14378" width="12.5" style="184" bestFit="1" customWidth="1"/>
    <col min="14379" max="14379" width="8.25" style="184" bestFit="1" customWidth="1"/>
    <col min="14380" max="14610" width="8" style="184"/>
    <col min="14611" max="14611" width="52.5" style="184" customWidth="1"/>
    <col min="14612" max="14612" width="12.5" style="184" bestFit="1" customWidth="1"/>
    <col min="14613" max="14613" width="19.5" style="184" customWidth="1"/>
    <col min="14614" max="14614" width="9.25" style="184" customWidth="1"/>
    <col min="14615" max="14628" width="0" style="184" hidden="1" customWidth="1"/>
    <col min="14629" max="14629" width="14.75" style="184" bestFit="1" customWidth="1"/>
    <col min="14630" max="14630" width="7.75" style="184" bestFit="1" customWidth="1"/>
    <col min="14631" max="14631" width="4.5" style="184" customWidth="1"/>
    <col min="14632" max="14632" width="2" style="184" bestFit="1" customWidth="1"/>
    <col min="14633" max="14633" width="13.25" style="184" customWidth="1"/>
    <col min="14634" max="14634" width="12.5" style="184" bestFit="1" customWidth="1"/>
    <col min="14635" max="14635" width="8.25" style="184" bestFit="1" customWidth="1"/>
    <col min="14636" max="14866" width="8" style="184"/>
    <col min="14867" max="14867" width="52.5" style="184" customWidth="1"/>
    <col min="14868" max="14868" width="12.5" style="184" bestFit="1" customWidth="1"/>
    <col min="14869" max="14869" width="19.5" style="184" customWidth="1"/>
    <col min="14870" max="14870" width="9.25" style="184" customWidth="1"/>
    <col min="14871" max="14884" width="0" style="184" hidden="1" customWidth="1"/>
    <col min="14885" max="14885" width="14.75" style="184" bestFit="1" customWidth="1"/>
    <col min="14886" max="14886" width="7.75" style="184" bestFit="1" customWidth="1"/>
    <col min="14887" max="14887" width="4.5" style="184" customWidth="1"/>
    <col min="14888" max="14888" width="2" style="184" bestFit="1" customWidth="1"/>
    <col min="14889" max="14889" width="13.25" style="184" customWidth="1"/>
    <col min="14890" max="14890" width="12.5" style="184" bestFit="1" customWidth="1"/>
    <col min="14891" max="14891" width="8.25" style="184" bestFit="1" customWidth="1"/>
    <col min="14892" max="15122" width="8" style="184"/>
    <col min="15123" max="15123" width="52.5" style="184" customWidth="1"/>
    <col min="15124" max="15124" width="12.5" style="184" bestFit="1" customWidth="1"/>
    <col min="15125" max="15125" width="19.5" style="184" customWidth="1"/>
    <col min="15126" max="15126" width="9.25" style="184" customWidth="1"/>
    <col min="15127" max="15140" width="0" style="184" hidden="1" customWidth="1"/>
    <col min="15141" max="15141" width="14.75" style="184" bestFit="1" customWidth="1"/>
    <col min="15142" max="15142" width="7.75" style="184" bestFit="1" customWidth="1"/>
    <col min="15143" max="15143" width="4.5" style="184" customWidth="1"/>
    <col min="15144" max="15144" width="2" style="184" bestFit="1" customWidth="1"/>
    <col min="15145" max="15145" width="13.25" style="184" customWidth="1"/>
    <col min="15146" max="15146" width="12.5" style="184" bestFit="1" customWidth="1"/>
    <col min="15147" max="15147" width="8.25" style="184" bestFit="1" customWidth="1"/>
    <col min="15148" max="15378" width="8" style="184"/>
    <col min="15379" max="15379" width="52.5" style="184" customWidth="1"/>
    <col min="15380" max="15380" width="12.5" style="184" bestFit="1" customWidth="1"/>
    <col min="15381" max="15381" width="19.5" style="184" customWidth="1"/>
    <col min="15382" max="15382" width="9.25" style="184" customWidth="1"/>
    <col min="15383" max="15396" width="0" style="184" hidden="1" customWidth="1"/>
    <col min="15397" max="15397" width="14.75" style="184" bestFit="1" customWidth="1"/>
    <col min="15398" max="15398" width="7.75" style="184" bestFit="1" customWidth="1"/>
    <col min="15399" max="15399" width="4.5" style="184" customWidth="1"/>
    <col min="15400" max="15400" width="2" style="184" bestFit="1" customWidth="1"/>
    <col min="15401" max="15401" width="13.25" style="184" customWidth="1"/>
    <col min="15402" max="15402" width="12.5" style="184" bestFit="1" customWidth="1"/>
    <col min="15403" max="15403" width="8.25" style="184" bestFit="1" customWidth="1"/>
    <col min="15404" max="15634" width="8" style="184"/>
    <col min="15635" max="15635" width="52.5" style="184" customWidth="1"/>
    <col min="15636" max="15636" width="12.5" style="184" bestFit="1" customWidth="1"/>
    <col min="15637" max="15637" width="19.5" style="184" customWidth="1"/>
    <col min="15638" max="15638" width="9.25" style="184" customWidth="1"/>
    <col min="15639" max="15652" width="0" style="184" hidden="1" customWidth="1"/>
    <col min="15653" max="15653" width="14.75" style="184" bestFit="1" customWidth="1"/>
    <col min="15654" max="15654" width="7.75" style="184" bestFit="1" customWidth="1"/>
    <col min="15655" max="15655" width="4.5" style="184" customWidth="1"/>
    <col min="15656" max="15656" width="2" style="184" bestFit="1" customWidth="1"/>
    <col min="15657" max="15657" width="13.25" style="184" customWidth="1"/>
    <col min="15658" max="15658" width="12.5" style="184" bestFit="1" customWidth="1"/>
    <col min="15659" max="15659" width="8.25" style="184" bestFit="1" customWidth="1"/>
    <col min="15660" max="15890" width="8" style="184"/>
    <col min="15891" max="15891" width="52.5" style="184" customWidth="1"/>
    <col min="15892" max="15892" width="12.5" style="184" bestFit="1" customWidth="1"/>
    <col min="15893" max="15893" width="19.5" style="184" customWidth="1"/>
    <col min="15894" max="15894" width="9.25" style="184" customWidth="1"/>
    <col min="15895" max="15908" width="0" style="184" hidden="1" customWidth="1"/>
    <col min="15909" max="15909" width="14.75" style="184" bestFit="1" customWidth="1"/>
    <col min="15910" max="15910" width="7.75" style="184" bestFit="1" customWidth="1"/>
    <col min="15911" max="15911" width="4.5" style="184" customWidth="1"/>
    <col min="15912" max="15912" width="2" style="184" bestFit="1" customWidth="1"/>
    <col min="15913" max="15913" width="13.25" style="184" customWidth="1"/>
    <col min="15914" max="15914" width="12.5" style="184" bestFit="1" customWidth="1"/>
    <col min="15915" max="15915" width="8.25" style="184" bestFit="1" customWidth="1"/>
    <col min="15916" max="16146" width="8" style="184"/>
    <col min="16147" max="16147" width="52.5" style="184" customWidth="1"/>
    <col min="16148" max="16148" width="12.5" style="184" bestFit="1" customWidth="1"/>
    <col min="16149" max="16149" width="19.5" style="184" customWidth="1"/>
    <col min="16150" max="16150" width="9.25" style="184" customWidth="1"/>
    <col min="16151" max="16164" width="0" style="184" hidden="1" customWidth="1"/>
    <col min="16165" max="16165" width="14.75" style="184" bestFit="1" customWidth="1"/>
    <col min="16166" max="16166" width="7.75" style="184" bestFit="1" customWidth="1"/>
    <col min="16167" max="16167" width="4.5" style="184" customWidth="1"/>
    <col min="16168" max="16168" width="2" style="184" bestFit="1" customWidth="1"/>
    <col min="16169" max="16169" width="13.25" style="184" customWidth="1"/>
    <col min="16170" max="16170" width="12.5" style="184" bestFit="1" customWidth="1"/>
    <col min="16171" max="16171" width="8.25" style="184" bestFit="1" customWidth="1"/>
    <col min="16172" max="16384" width="8" style="184"/>
  </cols>
  <sheetData>
    <row r="1" spans="1:38">
      <c r="A1" s="182" t="s">
        <v>2324</v>
      </c>
      <c r="F1" s="185"/>
      <c r="G1" s="185"/>
      <c r="H1" s="185"/>
    </row>
    <row r="2" spans="1:38">
      <c r="A2" s="182" t="s">
        <v>2325</v>
      </c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183"/>
      <c r="AJ2" s="183"/>
      <c r="AK2" s="183"/>
      <c r="AL2" s="183"/>
    </row>
    <row r="3" spans="1:38">
      <c r="A3" s="182"/>
      <c r="C3" s="186"/>
      <c r="E3" s="183"/>
      <c r="F3" s="183"/>
      <c r="H3" s="183"/>
      <c r="I3" s="187"/>
      <c r="J3" s="183"/>
      <c r="K3" s="183"/>
      <c r="L3" s="183"/>
      <c r="M3" s="183"/>
      <c r="N3" s="183"/>
      <c r="P3" s="183"/>
      <c r="Q3" s="183"/>
      <c r="R3" s="183"/>
      <c r="S3" s="183"/>
      <c r="T3" s="183"/>
      <c r="V3" s="183"/>
      <c r="W3" s="183"/>
      <c r="X3" s="183"/>
      <c r="Y3" s="183"/>
      <c r="Z3" s="183"/>
      <c r="AA3" s="183"/>
      <c r="AB3" s="183"/>
      <c r="AC3" s="187"/>
      <c r="AD3" s="183"/>
      <c r="AE3" s="183"/>
      <c r="AF3" s="183"/>
      <c r="AG3" s="183"/>
      <c r="AH3" s="183"/>
      <c r="AI3" s="183"/>
      <c r="AJ3" s="183"/>
      <c r="AK3" s="183"/>
      <c r="AL3" s="183"/>
    </row>
    <row r="4" spans="1:38">
      <c r="A4" s="188" t="s">
        <v>2326</v>
      </c>
      <c r="B4" s="189">
        <v>1423500</v>
      </c>
      <c r="C4" s="188">
        <v>2025</v>
      </c>
      <c r="E4" s="183"/>
      <c r="F4" s="183"/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  <c r="R4" s="183"/>
      <c r="S4" s="183"/>
      <c r="T4" s="183"/>
      <c r="U4" s="183"/>
      <c r="V4" s="183"/>
      <c r="W4" s="183"/>
      <c r="X4" s="183"/>
      <c r="Y4" s="183"/>
      <c r="Z4" s="183"/>
      <c r="AA4" s="183"/>
      <c r="AB4" s="183"/>
      <c r="AC4" s="183"/>
      <c r="AD4" s="183"/>
      <c r="AE4" s="183"/>
      <c r="AF4" s="183"/>
      <c r="AG4" s="183"/>
      <c r="AH4" s="183"/>
      <c r="AI4" s="183"/>
      <c r="AJ4" s="183"/>
      <c r="AK4" s="183"/>
      <c r="AL4" s="183"/>
    </row>
    <row r="5" spans="1:38">
      <c r="A5" s="190" t="s">
        <v>2327</v>
      </c>
      <c r="B5" s="191">
        <v>200000</v>
      </c>
      <c r="C5" s="188">
        <v>2025</v>
      </c>
    </row>
    <row r="6" spans="1:38" ht="15" customHeight="1">
      <c r="A6" s="1525" t="s">
        <v>2328</v>
      </c>
      <c r="B6" s="1525"/>
      <c r="C6" s="1525"/>
      <c r="D6" s="1525"/>
      <c r="E6" s="1525"/>
      <c r="F6" s="1525"/>
      <c r="G6" s="1525"/>
      <c r="H6" s="1525"/>
      <c r="I6" s="1525"/>
      <c r="J6" s="1525"/>
      <c r="K6" s="1525"/>
      <c r="L6" s="1525"/>
      <c r="M6" s="1525"/>
      <c r="N6" s="1525"/>
      <c r="O6" s="1525"/>
      <c r="P6" s="1525"/>
      <c r="Q6" s="1525"/>
      <c r="R6" s="1525"/>
      <c r="S6" s="1525"/>
      <c r="T6" s="1525"/>
      <c r="U6" s="1525"/>
      <c r="V6" s="1525"/>
      <c r="W6" s="1525"/>
      <c r="X6" s="1525"/>
      <c r="Y6" s="1525"/>
      <c r="Z6" s="1525"/>
      <c r="AA6" s="1525"/>
      <c r="AB6" s="1525"/>
      <c r="AC6" s="1525"/>
      <c r="AD6" s="1525"/>
      <c r="AE6" s="1525"/>
      <c r="AF6" s="1525"/>
      <c r="AG6" s="1525"/>
      <c r="AH6" s="1525"/>
      <c r="AI6" s="1525"/>
      <c r="AJ6" s="1525"/>
      <c r="AK6" s="1525"/>
      <c r="AL6" s="1525"/>
    </row>
    <row r="7" spans="1:38" ht="15" customHeight="1" thickBot="1">
      <c r="A7" s="1523"/>
      <c r="B7" s="1524"/>
      <c r="C7" s="1524"/>
      <c r="D7" s="1524"/>
      <c r="E7" s="1524"/>
      <c r="F7" s="1524"/>
      <c r="G7" s="1524"/>
      <c r="H7" s="1524"/>
      <c r="I7" s="1524"/>
      <c r="J7" s="1524"/>
      <c r="K7" s="1524"/>
      <c r="L7" s="1524"/>
      <c r="M7" s="1524"/>
      <c r="N7" s="1524"/>
      <c r="O7" s="1524"/>
      <c r="P7" s="1524"/>
      <c r="Q7" s="1524"/>
      <c r="R7" s="1524"/>
      <c r="S7" s="1524"/>
      <c r="T7" s="1524"/>
      <c r="U7" s="1524"/>
      <c r="V7" s="1524"/>
      <c r="W7" s="1524"/>
      <c r="X7" s="1524"/>
      <c r="Y7" s="1524"/>
      <c r="Z7" s="1524"/>
      <c r="AA7" s="1524"/>
      <c r="AB7" s="1524"/>
      <c r="AC7" s="1524"/>
      <c r="AD7" s="1524"/>
      <c r="AE7" s="1524"/>
      <c r="AF7" s="1524"/>
      <c r="AG7" s="1524"/>
      <c r="AH7" s="1524"/>
      <c r="AI7" s="1524"/>
      <c r="AJ7" s="1524"/>
      <c r="AK7" s="1524"/>
      <c r="AL7" s="1524"/>
    </row>
    <row r="8" spans="1:38" s="192" customFormat="1" ht="188.25" customHeight="1">
      <c r="A8" s="597" t="s">
        <v>2329</v>
      </c>
      <c r="B8" s="598" t="s">
        <v>2330</v>
      </c>
      <c r="C8" s="1526" t="s">
        <v>2331</v>
      </c>
      <c r="D8" s="1527"/>
      <c r="E8" s="1528" t="s">
        <v>2332</v>
      </c>
      <c r="F8" s="1528"/>
      <c r="G8" s="1528" t="s">
        <v>2333</v>
      </c>
      <c r="H8" s="1528"/>
      <c r="I8" s="1528" t="s">
        <v>2334</v>
      </c>
      <c r="J8" s="1528"/>
      <c r="K8" s="1528" t="s">
        <v>2335</v>
      </c>
      <c r="L8" s="1528"/>
      <c r="M8" s="1528" t="s">
        <v>2336</v>
      </c>
      <c r="N8" s="1528"/>
      <c r="O8" s="1528" t="s">
        <v>2337</v>
      </c>
      <c r="P8" s="1528"/>
      <c r="Q8" s="1528" t="s">
        <v>2338</v>
      </c>
      <c r="R8" s="1528"/>
      <c r="S8" s="1528" t="s">
        <v>2339</v>
      </c>
      <c r="T8" s="1531"/>
      <c r="U8" s="1533" t="s">
        <v>2340</v>
      </c>
      <c r="V8" s="1529"/>
      <c r="W8" s="1529" t="s">
        <v>2341</v>
      </c>
      <c r="X8" s="1529"/>
      <c r="Y8" s="1529" t="s">
        <v>2342</v>
      </c>
      <c r="Z8" s="1529"/>
      <c r="AA8" s="1529" t="s">
        <v>2343</v>
      </c>
      <c r="AB8" s="1529"/>
      <c r="AC8" s="1529" t="s">
        <v>2344</v>
      </c>
      <c r="AD8" s="1529"/>
      <c r="AE8" s="1529" t="s">
        <v>2345</v>
      </c>
      <c r="AF8" s="1529"/>
      <c r="AG8" s="1529" t="s">
        <v>2346</v>
      </c>
      <c r="AH8" s="1529"/>
      <c r="AI8" s="1529" t="s">
        <v>2347</v>
      </c>
      <c r="AJ8" s="1529"/>
      <c r="AK8" s="1529" t="s">
        <v>2348</v>
      </c>
      <c r="AL8" s="1532"/>
    </row>
    <row r="9" spans="1:38">
      <c r="A9" s="1535" t="s">
        <v>2349</v>
      </c>
      <c r="B9" s="1536"/>
      <c r="C9" s="1539">
        <f>ROUND(C10*$B$4*12/360,0)</f>
        <v>47450</v>
      </c>
      <c r="D9" s="1540"/>
      <c r="E9" s="1540">
        <f>ROUND(E10*$B$4*12/360,0)</f>
        <v>61685</v>
      </c>
      <c r="F9" s="1540"/>
      <c r="G9" s="1540">
        <f>ROUND(G10*$B$4*12/360,0)</f>
        <v>71175</v>
      </c>
      <c r="H9" s="1540"/>
      <c r="I9" s="1540">
        <f>ROUND(I10*$B$4*12/360,0)</f>
        <v>94900</v>
      </c>
      <c r="J9" s="1540"/>
      <c r="K9" s="1540">
        <f>ROUND(K10*$B$4*12/360,0)</f>
        <v>118625</v>
      </c>
      <c r="L9" s="1541"/>
      <c r="M9" s="1540">
        <f>ROUND(M10*$B$4*12/360,0)</f>
        <v>138080</v>
      </c>
      <c r="N9" s="1540"/>
      <c r="O9" s="1534">
        <f>ROUND(O10*$B$4*12/360,0)</f>
        <v>76395</v>
      </c>
      <c r="P9" s="1534"/>
      <c r="Q9" s="1534">
        <f>ROUND(Q10*$B$4*12/360,0)</f>
        <v>87084</v>
      </c>
      <c r="R9" s="1534"/>
      <c r="S9" s="1534">
        <f>ROUND(S10*$B$4*12/360,0)</f>
        <v>121947</v>
      </c>
      <c r="T9" s="1551"/>
      <c r="U9" s="1552">
        <f>ROUND(U10*$B$4*12/360,0)</f>
        <v>106789</v>
      </c>
      <c r="V9" s="1521"/>
      <c r="W9" s="1521">
        <f>ROUND(W10*$B$4*12/360,0)</f>
        <v>113880</v>
      </c>
      <c r="X9" s="1521"/>
      <c r="Y9" s="1521">
        <f>ROUND(Y10*$B$4*12/360,0)</f>
        <v>127130</v>
      </c>
      <c r="Z9" s="1521"/>
      <c r="AA9" s="1521">
        <f>ROUND(AA10*$B$4*12/360,0)</f>
        <v>177982</v>
      </c>
      <c r="AB9" s="1522"/>
      <c r="AC9" s="1521">
        <f>ROUND(AC10*$B$4*12/360,0)</f>
        <v>210223</v>
      </c>
      <c r="AD9" s="1522"/>
      <c r="AE9" s="1521">
        <f>ROUND(AE10*$B$4*12/360,0)</f>
        <v>233929</v>
      </c>
      <c r="AF9" s="1522"/>
      <c r="AG9" s="1521">
        <f>ROUND(AG10*$B$4*12/360,0)</f>
        <v>264126</v>
      </c>
      <c r="AH9" s="1522"/>
      <c r="AI9" s="1521">
        <f>ROUND(AI10*$B$4*12/360,0)</f>
        <v>311747</v>
      </c>
      <c r="AJ9" s="1522"/>
      <c r="AK9" s="1521">
        <f>ROUND(AK10*$B$4*12/360,0)</f>
        <v>410443</v>
      </c>
      <c r="AL9" s="1530"/>
    </row>
    <row r="10" spans="1:38">
      <c r="A10" s="1537" t="s">
        <v>2350</v>
      </c>
      <c r="B10" s="1538"/>
      <c r="C10" s="609">
        <v>1</v>
      </c>
      <c r="D10" s="194" t="s">
        <v>2351</v>
      </c>
      <c r="E10" s="193">
        <v>1.3</v>
      </c>
      <c r="F10" s="194" t="s">
        <v>2351</v>
      </c>
      <c r="G10" s="193">
        <v>1.5</v>
      </c>
      <c r="H10" s="194" t="s">
        <v>2351</v>
      </c>
      <c r="I10" s="193">
        <v>2</v>
      </c>
      <c r="J10" s="194" t="s">
        <v>2351</v>
      </c>
      <c r="K10" s="193">
        <v>2.5</v>
      </c>
      <c r="L10" s="194" t="s">
        <v>2351</v>
      </c>
      <c r="M10" s="193">
        <v>2.91</v>
      </c>
      <c r="N10" s="194" t="s">
        <v>2351</v>
      </c>
      <c r="O10" s="569">
        <v>1.61</v>
      </c>
      <c r="P10" s="570" t="s">
        <v>2351</v>
      </c>
      <c r="Q10" s="569">
        <f>Q12/B4</f>
        <v>1.8352848612574639</v>
      </c>
      <c r="R10" s="570" t="s">
        <v>2351</v>
      </c>
      <c r="S10" s="569">
        <v>2.57</v>
      </c>
      <c r="T10" s="586" t="s">
        <v>2351</v>
      </c>
      <c r="U10" s="657">
        <f>U12/B4</f>
        <v>2.2505676150333684</v>
      </c>
      <c r="V10" s="658" t="s">
        <v>2351</v>
      </c>
      <c r="W10" s="659">
        <v>2.4</v>
      </c>
      <c r="X10" s="658" t="s">
        <v>2351</v>
      </c>
      <c r="Y10" s="657">
        <f>Y12/B4</f>
        <v>2.6792469265893923</v>
      </c>
      <c r="Z10" s="658" t="s">
        <v>2351</v>
      </c>
      <c r="AA10" s="659">
        <f>AA12/B4</f>
        <v>3.7509462592202318</v>
      </c>
      <c r="AB10" s="658" t="s">
        <v>2351</v>
      </c>
      <c r="AC10" s="659">
        <f>AC12/B4</f>
        <v>4.4304032314717245</v>
      </c>
      <c r="AD10" s="658" t="s">
        <v>2351</v>
      </c>
      <c r="AE10" s="659">
        <v>4.93</v>
      </c>
      <c r="AF10" s="658" t="s">
        <v>2351</v>
      </c>
      <c r="AG10" s="659">
        <f>AG12/B4</f>
        <v>5.566403933965578</v>
      </c>
      <c r="AH10" s="658" t="s">
        <v>2351</v>
      </c>
      <c r="AI10" s="659">
        <v>6.57</v>
      </c>
      <c r="AJ10" s="658" t="s">
        <v>2351</v>
      </c>
      <c r="AK10" s="659">
        <v>8.65</v>
      </c>
      <c r="AL10" s="660" t="s">
        <v>2351</v>
      </c>
    </row>
    <row r="11" spans="1:38">
      <c r="A11" s="588" t="s">
        <v>2352</v>
      </c>
      <c r="B11" s="599"/>
      <c r="C11" s="610"/>
      <c r="D11" s="196" t="s">
        <v>192</v>
      </c>
      <c r="E11" s="197"/>
      <c r="F11" s="196" t="s">
        <v>192</v>
      </c>
      <c r="G11" s="197"/>
      <c r="H11" s="196" t="s">
        <v>192</v>
      </c>
      <c r="I11" s="197"/>
      <c r="J11" s="196" t="s">
        <v>192</v>
      </c>
      <c r="K11" s="197"/>
      <c r="L11" s="196" t="s">
        <v>192</v>
      </c>
      <c r="M11" s="197"/>
      <c r="N11" s="196" t="s">
        <v>192</v>
      </c>
      <c r="O11" s="571"/>
      <c r="P11" s="572" t="s">
        <v>192</v>
      </c>
      <c r="Q11" s="571"/>
      <c r="R11" s="572" t="s">
        <v>192</v>
      </c>
      <c r="S11" s="571"/>
      <c r="T11" s="587" t="s">
        <v>192</v>
      </c>
      <c r="U11" s="661"/>
      <c r="V11" s="662" t="s">
        <v>192</v>
      </c>
      <c r="W11" s="663"/>
      <c r="X11" s="662" t="s">
        <v>192</v>
      </c>
      <c r="Y11" s="663"/>
      <c r="Z11" s="662" t="s">
        <v>192</v>
      </c>
      <c r="AA11" s="663"/>
      <c r="AB11" s="662" t="s">
        <v>192</v>
      </c>
      <c r="AC11" s="663"/>
      <c r="AD11" s="662" t="s">
        <v>192</v>
      </c>
      <c r="AE11" s="663"/>
      <c r="AF11" s="662" t="s">
        <v>192</v>
      </c>
      <c r="AG11" s="663"/>
      <c r="AH11" s="662" t="s">
        <v>192</v>
      </c>
      <c r="AI11" s="663"/>
      <c r="AJ11" s="662" t="s">
        <v>192</v>
      </c>
      <c r="AK11" s="663"/>
      <c r="AL11" s="664" t="s">
        <v>192</v>
      </c>
    </row>
    <row r="12" spans="1:38">
      <c r="A12" s="578" t="s">
        <v>2353</v>
      </c>
      <c r="B12" s="600"/>
      <c r="C12" s="590">
        <f>$B$4*C10</f>
        <v>1423500</v>
      </c>
      <c r="D12" s="590"/>
      <c r="E12" s="590">
        <f>$B$4*E10</f>
        <v>1850550</v>
      </c>
      <c r="F12" s="590"/>
      <c r="G12" s="590">
        <f>$B$4*G10</f>
        <v>2135250</v>
      </c>
      <c r="H12" s="590"/>
      <c r="I12" s="590">
        <f>$B$4*I10</f>
        <v>2847000</v>
      </c>
      <c r="J12" s="590"/>
      <c r="K12" s="590">
        <f>$B$4*K10</f>
        <v>3558750</v>
      </c>
      <c r="L12" s="590"/>
      <c r="M12" s="590">
        <f>$B$4*M10</f>
        <v>4142385</v>
      </c>
      <c r="N12" s="590"/>
      <c r="O12" s="590">
        <f>$B$4*O10</f>
        <v>2291835</v>
      </c>
      <c r="P12" s="590"/>
      <c r="Q12" s="590">
        <v>2612528</v>
      </c>
      <c r="R12" s="590"/>
      <c r="S12" s="590">
        <f>$B$4*S10</f>
        <v>3658395</v>
      </c>
      <c r="T12" s="590"/>
      <c r="U12" s="1143">
        <v>3203683</v>
      </c>
      <c r="V12" s="590"/>
      <c r="W12" s="590">
        <f>W10*B4</f>
        <v>3416400</v>
      </c>
      <c r="X12" s="590"/>
      <c r="Y12" s="1143">
        <v>3813908</v>
      </c>
      <c r="Z12" s="590"/>
      <c r="AA12" s="1143">
        <v>5339472</v>
      </c>
      <c r="AB12" s="590"/>
      <c r="AC12" s="1143">
        <v>6306679</v>
      </c>
      <c r="AD12" s="590"/>
      <c r="AE12" s="1143">
        <v>6865035</v>
      </c>
      <c r="AF12" s="590"/>
      <c r="AG12" s="1143">
        <v>7923776</v>
      </c>
      <c r="AH12" s="590"/>
      <c r="AI12" s="590">
        <f>$B$4*AI10</f>
        <v>9352395</v>
      </c>
      <c r="AJ12" s="590"/>
      <c r="AK12" s="590">
        <f>$B$4*AK10</f>
        <v>12313275</v>
      </c>
      <c r="AL12" s="590"/>
    </row>
    <row r="13" spans="1:38">
      <c r="A13" s="578" t="s">
        <v>2327</v>
      </c>
      <c r="B13" s="600"/>
      <c r="C13" s="611">
        <f>IF(C8="",0,IF(C10&lt;=2,$B$5,0))</f>
        <v>200000</v>
      </c>
      <c r="D13" s="199"/>
      <c r="E13" s="563">
        <f>IF(E8="",0,IF(E10&lt;=2,$B$5,0))</f>
        <v>200000</v>
      </c>
      <c r="F13" s="198"/>
      <c r="G13" s="563">
        <f>IF(G8="",0,IF(G10&lt;=2,$B$5,0))</f>
        <v>200000</v>
      </c>
      <c r="H13" s="198"/>
      <c r="I13" s="563">
        <f>IF(I8="",0,IF(I10&lt;=2,$B$5,0))</f>
        <v>200000</v>
      </c>
      <c r="J13" s="198"/>
      <c r="K13" s="563">
        <f>IF(K8="",0,IF(K10&lt;=2,$B$5,0))</f>
        <v>0</v>
      </c>
      <c r="L13" s="198"/>
      <c r="M13" s="200">
        <f>IF(M8="",0,IF(M10&lt;=2,$B$5,0))</f>
        <v>0</v>
      </c>
      <c r="N13" s="198"/>
      <c r="O13" s="200">
        <f>IF(O8="",0,IF(O10&lt;=2,$B$5,0))</f>
        <v>200000</v>
      </c>
      <c r="P13" s="198"/>
      <c r="Q13" s="200">
        <f>IF(Q8="",0,IF(Q10&lt;=2,$B$5,0))</f>
        <v>200000</v>
      </c>
      <c r="R13" s="198"/>
      <c r="S13" s="200">
        <f>IF(S8="",0,IF(S10&lt;=2,$B$5,0))</f>
        <v>0</v>
      </c>
      <c r="T13" s="575"/>
      <c r="U13" s="591">
        <f>IF(U8="",0,IF(U10&lt;=2,$B$5,0))</f>
        <v>0</v>
      </c>
      <c r="V13" s="198"/>
      <c r="W13" s="200">
        <f>IF(W8="",0,IF(W10&lt;=2,$B$5,0))</f>
        <v>0</v>
      </c>
      <c r="X13" s="198"/>
      <c r="Y13" s="200">
        <f>IF(Y8="",0,IF(Y10&lt;=2,$B$5,0))</f>
        <v>0</v>
      </c>
      <c r="Z13" s="198"/>
      <c r="AA13" s="200">
        <f>IF(AA8="",0,IF(AA10&lt;=2,$B$5,0))</f>
        <v>0</v>
      </c>
      <c r="AB13" s="198"/>
      <c r="AC13" s="200">
        <f>IF(AC8="",0,IF(AC10&lt;=2,$B$5,0))</f>
        <v>0</v>
      </c>
      <c r="AD13" s="198"/>
      <c r="AE13" s="200">
        <f>IF(AE8="",0,IF(AE10&lt;=2,$B$5,0))</f>
        <v>0</v>
      </c>
      <c r="AF13" s="198"/>
      <c r="AG13" s="200">
        <f>IF(AG8="",0,IF(AG10&lt;=2,$B$5,0))</f>
        <v>0</v>
      </c>
      <c r="AH13" s="198"/>
      <c r="AI13" s="200">
        <f>IF(AI8="",0,IF(AI10&lt;=2,$B$5,0))</f>
        <v>0</v>
      </c>
      <c r="AJ13" s="198"/>
      <c r="AK13" s="200">
        <f>IF(AK8="",0,IF(AK10&lt;=2,$B$5,0))</f>
        <v>0</v>
      </c>
      <c r="AL13" s="575"/>
    </row>
    <row r="14" spans="1:38">
      <c r="A14" s="578" t="s">
        <v>2354</v>
      </c>
      <c r="B14" s="600"/>
      <c r="C14" s="611">
        <f>C12+C13</f>
        <v>1623500</v>
      </c>
      <c r="D14" s="199"/>
      <c r="E14" s="563">
        <f>E12+E13</f>
        <v>2050550</v>
      </c>
      <c r="F14" s="198"/>
      <c r="G14" s="563">
        <f>G12+G13</f>
        <v>2335250</v>
      </c>
      <c r="H14" s="198"/>
      <c r="I14" s="563">
        <f>I12+I13</f>
        <v>3047000</v>
      </c>
      <c r="J14" s="198"/>
      <c r="K14" s="563">
        <f>K12+K13</f>
        <v>3558750</v>
      </c>
      <c r="L14" s="198"/>
      <c r="M14" s="200">
        <f>M12+M13</f>
        <v>4142385</v>
      </c>
      <c r="N14" s="198"/>
      <c r="O14" s="200">
        <f>O12+O13</f>
        <v>2491835</v>
      </c>
      <c r="P14" s="198"/>
      <c r="Q14" s="200">
        <f>Q12+Q13</f>
        <v>2812528</v>
      </c>
      <c r="R14" s="198"/>
      <c r="S14" s="200">
        <f>S12+S13</f>
        <v>3658395</v>
      </c>
      <c r="T14" s="575"/>
      <c r="U14" s="591">
        <f>U12+U13</f>
        <v>3203683</v>
      </c>
      <c r="V14" s="198"/>
      <c r="W14" s="200">
        <f>W12+W13</f>
        <v>3416400</v>
      </c>
      <c r="X14" s="198"/>
      <c r="Y14" s="200">
        <f>Y12+Y13</f>
        <v>3813908</v>
      </c>
      <c r="Z14" s="198"/>
      <c r="AA14" s="200">
        <f>AA12+AA13</f>
        <v>5339472</v>
      </c>
      <c r="AB14" s="198"/>
      <c r="AC14" s="200">
        <f>AC12+AC13</f>
        <v>6306679</v>
      </c>
      <c r="AD14" s="198"/>
      <c r="AE14" s="200">
        <f>AE12+AE13</f>
        <v>6865035</v>
      </c>
      <c r="AF14" s="198"/>
      <c r="AG14" s="200">
        <f>AG12+AG13</f>
        <v>7923776</v>
      </c>
      <c r="AH14" s="198"/>
      <c r="AI14" s="200">
        <f>AI12+AI13</f>
        <v>9352395</v>
      </c>
      <c r="AJ14" s="198"/>
      <c r="AK14" s="200">
        <f>AK12+AK13</f>
        <v>12313275</v>
      </c>
      <c r="AL14" s="575"/>
    </row>
    <row r="15" spans="1:38">
      <c r="A15" s="578" t="s">
        <v>2355</v>
      </c>
      <c r="B15" s="600"/>
      <c r="C15" s="611">
        <f>C14/30</f>
        <v>54116.666666666664</v>
      </c>
      <c r="D15" s="199"/>
      <c r="E15" s="563">
        <f>E14/30</f>
        <v>68351.666666666672</v>
      </c>
      <c r="F15" s="198"/>
      <c r="G15" s="563">
        <f>G14/30</f>
        <v>77841.666666666672</v>
      </c>
      <c r="H15" s="198"/>
      <c r="I15" s="563">
        <f>I14/30</f>
        <v>101566.66666666667</v>
      </c>
      <c r="J15" s="198"/>
      <c r="K15" s="563">
        <f>K14/30</f>
        <v>118625</v>
      </c>
      <c r="L15" s="198"/>
      <c r="M15" s="200">
        <f>M14/30</f>
        <v>138079.5</v>
      </c>
      <c r="N15" s="198"/>
      <c r="O15" s="200">
        <f>O14/30</f>
        <v>83061.166666666672</v>
      </c>
      <c r="P15" s="198"/>
      <c r="Q15" s="200">
        <f>Q14/30</f>
        <v>93750.933333333334</v>
      </c>
      <c r="R15" s="198"/>
      <c r="S15" s="200">
        <f>S14/30</f>
        <v>121946.5</v>
      </c>
      <c r="T15" s="575"/>
      <c r="U15" s="591">
        <f>U14/30</f>
        <v>106789.43333333333</v>
      </c>
      <c r="V15" s="198"/>
      <c r="W15" s="200">
        <f>W14/30</f>
        <v>113880</v>
      </c>
      <c r="X15" s="198"/>
      <c r="Y15" s="200">
        <f>Y14/30</f>
        <v>127130.26666666666</v>
      </c>
      <c r="Z15" s="198"/>
      <c r="AA15" s="200">
        <f>AA14/30</f>
        <v>177982.4</v>
      </c>
      <c r="AB15" s="198"/>
      <c r="AC15" s="200">
        <f>AC14/30</f>
        <v>210222.63333333333</v>
      </c>
      <c r="AD15" s="198"/>
      <c r="AE15" s="200">
        <f>AE14/30</f>
        <v>228834.5</v>
      </c>
      <c r="AF15" s="198"/>
      <c r="AG15" s="200">
        <f>AG14/30</f>
        <v>264125.86666666664</v>
      </c>
      <c r="AH15" s="198"/>
      <c r="AI15" s="200">
        <f>AI14/30</f>
        <v>311746.5</v>
      </c>
      <c r="AJ15" s="198"/>
      <c r="AK15" s="200">
        <f>AK14/30</f>
        <v>410442.5</v>
      </c>
      <c r="AL15" s="575"/>
    </row>
    <row r="16" spans="1:38">
      <c r="A16" s="578" t="s">
        <v>2356</v>
      </c>
      <c r="B16" s="601">
        <f>ROUND(360/360*12,2)</f>
        <v>12</v>
      </c>
      <c r="C16" s="611">
        <f>C12*$B$16</f>
        <v>17082000</v>
      </c>
      <c r="D16" s="201">
        <v>1</v>
      </c>
      <c r="E16" s="563">
        <f>E12*$B$16</f>
        <v>22206600</v>
      </c>
      <c r="F16" s="201">
        <v>1</v>
      </c>
      <c r="G16" s="563">
        <f>G12*$B$16</f>
        <v>25623000</v>
      </c>
      <c r="H16" s="201">
        <v>1</v>
      </c>
      <c r="I16" s="563">
        <f>I12*$B$16</f>
        <v>34164000</v>
      </c>
      <c r="J16" s="201">
        <v>1</v>
      </c>
      <c r="K16" s="563">
        <f>K12*$B$16</f>
        <v>42705000</v>
      </c>
      <c r="L16" s="201">
        <v>1</v>
      </c>
      <c r="M16" s="200">
        <f>M12*$B$16</f>
        <v>49708620</v>
      </c>
      <c r="N16" s="201">
        <v>1</v>
      </c>
      <c r="O16" s="200">
        <f>O12*$B$16</f>
        <v>27502020</v>
      </c>
      <c r="P16" s="201">
        <v>1</v>
      </c>
      <c r="Q16" s="200">
        <f>Q12*$B$16</f>
        <v>31350336</v>
      </c>
      <c r="R16" s="201">
        <v>1</v>
      </c>
      <c r="S16" s="200">
        <f>S12*$B$16</f>
        <v>43900740</v>
      </c>
      <c r="T16" s="576">
        <v>1</v>
      </c>
      <c r="U16" s="591">
        <f>U12*$B$16</f>
        <v>38444196</v>
      </c>
      <c r="V16" s="201">
        <v>1</v>
      </c>
      <c r="W16" s="200">
        <f>W12*$B$16</f>
        <v>40996800</v>
      </c>
      <c r="X16" s="201">
        <v>1</v>
      </c>
      <c r="Y16" s="200">
        <f>Y12*$B$16</f>
        <v>45766896</v>
      </c>
      <c r="Z16" s="201">
        <v>1</v>
      </c>
      <c r="AA16" s="200">
        <f>AA12*$B$16</f>
        <v>64073664</v>
      </c>
      <c r="AB16" s="201">
        <v>1</v>
      </c>
      <c r="AC16" s="200">
        <f>AC12*$B$16</f>
        <v>75680148</v>
      </c>
      <c r="AD16" s="201">
        <v>1</v>
      </c>
      <c r="AE16" s="200">
        <f>AE12*$B$16</f>
        <v>82380420</v>
      </c>
      <c r="AF16" s="201">
        <v>1</v>
      </c>
      <c r="AG16" s="200">
        <f>AG12*$B$16</f>
        <v>95085312</v>
      </c>
      <c r="AH16" s="201">
        <v>1</v>
      </c>
      <c r="AI16" s="200">
        <f>AI12*$B$16</f>
        <v>112228740</v>
      </c>
      <c r="AJ16" s="201">
        <v>1</v>
      </c>
      <c r="AK16" s="200">
        <f>AK12*$B$16</f>
        <v>147759300</v>
      </c>
      <c r="AL16" s="576">
        <v>1</v>
      </c>
    </row>
    <row r="17" spans="1:41">
      <c r="A17" s="578" t="s">
        <v>2357</v>
      </c>
      <c r="B17" s="601">
        <f>ROUND(360/360*12,2)</f>
        <v>12</v>
      </c>
      <c r="C17" s="611">
        <f>C13*$B$17</f>
        <v>2400000</v>
      </c>
      <c r="D17" s="202">
        <f>+C17/C16</f>
        <v>0.14049877063575694</v>
      </c>
      <c r="E17" s="563">
        <f>E13*$B$17</f>
        <v>2400000</v>
      </c>
      <c r="F17" s="202">
        <f>+E17/E16</f>
        <v>0.10807597741212072</v>
      </c>
      <c r="G17" s="563">
        <f>G13*$B$17</f>
        <v>2400000</v>
      </c>
      <c r="H17" s="202">
        <f>+G17/G16</f>
        <v>9.3665847090504628E-2</v>
      </c>
      <c r="I17" s="563">
        <f>I13*$B$17</f>
        <v>2400000</v>
      </c>
      <c r="J17" s="202">
        <f>+I17/I16</f>
        <v>7.0249385317878471E-2</v>
      </c>
      <c r="K17" s="563">
        <f>K13*$B$17</f>
        <v>0</v>
      </c>
      <c r="L17" s="202">
        <f>+K17/K16</f>
        <v>0</v>
      </c>
      <c r="M17" s="200">
        <f>M13*$B$17</f>
        <v>0</v>
      </c>
      <c r="N17" s="202">
        <f>+M17/M16</f>
        <v>0</v>
      </c>
      <c r="O17" s="200">
        <f>O13*$B$17</f>
        <v>2400000</v>
      </c>
      <c r="P17" s="202">
        <f>+O17/O16</f>
        <v>8.7266317165066415E-2</v>
      </c>
      <c r="Q17" s="200">
        <f>Q13*$B$17</f>
        <v>2400000</v>
      </c>
      <c r="R17" s="202">
        <f>+Q17/Q16</f>
        <v>7.6554203438202378E-2</v>
      </c>
      <c r="S17" s="200">
        <f>S13*$B$17</f>
        <v>0</v>
      </c>
      <c r="T17" s="577">
        <f>+S17/S16</f>
        <v>0</v>
      </c>
      <c r="U17" s="591">
        <f>U13*$B$17</f>
        <v>0</v>
      </c>
      <c r="V17" s="202">
        <f>+U17/U16</f>
        <v>0</v>
      </c>
      <c r="W17" s="200">
        <f>W13*$B$17</f>
        <v>0</v>
      </c>
      <c r="X17" s="202">
        <f>+W17/W16</f>
        <v>0</v>
      </c>
      <c r="Y17" s="200">
        <f>Y13*$B$17</f>
        <v>0</v>
      </c>
      <c r="Z17" s="202">
        <f>+Y17/Y16</f>
        <v>0</v>
      </c>
      <c r="AA17" s="200">
        <f>AA13*$B$17</f>
        <v>0</v>
      </c>
      <c r="AB17" s="202">
        <f>+AA17/AA16</f>
        <v>0</v>
      </c>
      <c r="AC17" s="200">
        <f>AC13*$B$17</f>
        <v>0</v>
      </c>
      <c r="AD17" s="202">
        <f>+AC17/AC16</f>
        <v>0</v>
      </c>
      <c r="AE17" s="200">
        <f>AE13*$B$17</f>
        <v>0</v>
      </c>
      <c r="AF17" s="202">
        <f>+AE17/AE16</f>
        <v>0</v>
      </c>
      <c r="AG17" s="200">
        <f>AG13*$B$17</f>
        <v>0</v>
      </c>
      <c r="AH17" s="202">
        <f>+AG17/AG16</f>
        <v>0</v>
      </c>
      <c r="AI17" s="200">
        <f>AI13*$B$17</f>
        <v>0</v>
      </c>
      <c r="AJ17" s="202">
        <f>+AI17/AI16</f>
        <v>0</v>
      </c>
      <c r="AK17" s="200">
        <f>AK13*$B$17</f>
        <v>0</v>
      </c>
      <c r="AL17" s="577">
        <f>+AK17/AK16</f>
        <v>0</v>
      </c>
    </row>
    <row r="18" spans="1:41">
      <c r="A18" s="578" t="s">
        <v>2358</v>
      </c>
      <c r="B18" s="600"/>
      <c r="C18" s="612">
        <f>C16+C17</f>
        <v>19482000</v>
      </c>
      <c r="D18" s="199"/>
      <c r="E18" s="562">
        <f>E16+E17</f>
        <v>24606600</v>
      </c>
      <c r="F18" s="198"/>
      <c r="G18" s="562">
        <f>G16+G17</f>
        <v>28023000</v>
      </c>
      <c r="H18" s="198"/>
      <c r="I18" s="562">
        <f>I16+I17</f>
        <v>36564000</v>
      </c>
      <c r="J18" s="198"/>
      <c r="K18" s="562">
        <f>K16+K17</f>
        <v>42705000</v>
      </c>
      <c r="L18" s="198"/>
      <c r="M18" s="203">
        <f>M16+M17</f>
        <v>49708620</v>
      </c>
      <c r="N18" s="198"/>
      <c r="O18" s="203">
        <f>O16+O17</f>
        <v>29902020</v>
      </c>
      <c r="P18" s="198"/>
      <c r="Q18" s="203">
        <f>Q16+Q17</f>
        <v>33750336</v>
      </c>
      <c r="R18" s="198"/>
      <c r="S18" s="203">
        <f>S16+S17</f>
        <v>43900740</v>
      </c>
      <c r="T18" s="575"/>
      <c r="U18" s="592">
        <f>U16+U17</f>
        <v>38444196</v>
      </c>
      <c r="V18" s="198"/>
      <c r="W18" s="203">
        <f>W16+W17</f>
        <v>40996800</v>
      </c>
      <c r="X18" s="198"/>
      <c r="Y18" s="203">
        <f>Y16+Y17</f>
        <v>45766896</v>
      </c>
      <c r="Z18" s="198"/>
      <c r="AA18" s="203">
        <f>AA16+AA17</f>
        <v>64073664</v>
      </c>
      <c r="AB18" s="198"/>
      <c r="AC18" s="203">
        <f>AC16+AC17</f>
        <v>75680148</v>
      </c>
      <c r="AD18" s="198"/>
      <c r="AE18" s="203">
        <f>AE16+AE17</f>
        <v>82380420</v>
      </c>
      <c r="AF18" s="198"/>
      <c r="AG18" s="203">
        <f>AG16+AG17</f>
        <v>95085312</v>
      </c>
      <c r="AH18" s="198"/>
      <c r="AI18" s="203">
        <f>AI16+AI17</f>
        <v>112228740</v>
      </c>
      <c r="AJ18" s="198"/>
      <c r="AK18" s="203">
        <f>AK16+AK17</f>
        <v>147759300</v>
      </c>
      <c r="AL18" s="575"/>
    </row>
    <row r="19" spans="1:41" ht="10.15" hidden="1" customHeight="1">
      <c r="A19" s="578" t="s">
        <v>2359</v>
      </c>
      <c r="B19" s="600"/>
      <c r="C19" s="593"/>
      <c r="D19" s="199"/>
      <c r="E19" s="198"/>
      <c r="F19" s="198"/>
      <c r="G19" s="198"/>
      <c r="H19" s="198"/>
      <c r="I19" s="198"/>
      <c r="J19" s="198"/>
      <c r="K19" s="198"/>
      <c r="L19" s="198"/>
      <c r="M19" s="198"/>
      <c r="N19" s="198"/>
      <c r="O19" s="198"/>
      <c r="P19" s="198"/>
      <c r="Q19" s="198"/>
      <c r="R19" s="198"/>
      <c r="S19" s="198"/>
      <c r="T19" s="575"/>
      <c r="U19" s="593"/>
      <c r="V19" s="198"/>
      <c r="W19" s="198"/>
      <c r="X19" s="198"/>
      <c r="Y19" s="198"/>
      <c r="Z19" s="198"/>
      <c r="AA19" s="198"/>
      <c r="AB19" s="198"/>
      <c r="AC19" s="198"/>
      <c r="AD19" s="198"/>
      <c r="AE19" s="198"/>
      <c r="AF19" s="198"/>
      <c r="AG19" s="198"/>
      <c r="AH19" s="198"/>
      <c r="AI19" s="198"/>
      <c r="AJ19" s="198"/>
      <c r="AK19" s="198"/>
      <c r="AL19" s="575"/>
    </row>
    <row r="20" spans="1:41" ht="10.15" hidden="1" customHeight="1">
      <c r="A20" s="578" t="s">
        <v>2360</v>
      </c>
      <c r="B20" s="600"/>
      <c r="C20" s="593"/>
      <c r="D20" s="199"/>
      <c r="E20" s="198"/>
      <c r="F20" s="198"/>
      <c r="G20" s="198"/>
      <c r="H20" s="198"/>
      <c r="I20" s="198"/>
      <c r="J20" s="198"/>
      <c r="K20" s="198"/>
      <c r="L20" s="198"/>
      <c r="M20" s="198"/>
      <c r="N20" s="198"/>
      <c r="O20" s="198"/>
      <c r="P20" s="198"/>
      <c r="Q20" s="198"/>
      <c r="R20" s="198"/>
      <c r="S20" s="198"/>
      <c r="T20" s="575"/>
      <c r="U20" s="593"/>
      <c r="V20" s="198"/>
      <c r="W20" s="198"/>
      <c r="X20" s="198"/>
      <c r="Y20" s="198"/>
      <c r="Z20" s="198"/>
      <c r="AA20" s="198"/>
      <c r="AB20" s="198"/>
      <c r="AC20" s="198"/>
      <c r="AD20" s="198"/>
      <c r="AE20" s="198"/>
      <c r="AF20" s="198"/>
      <c r="AG20" s="198"/>
      <c r="AH20" s="198"/>
      <c r="AI20" s="198"/>
      <c r="AJ20" s="198"/>
      <c r="AK20" s="198"/>
      <c r="AL20" s="575"/>
    </row>
    <row r="21" spans="1:41" ht="10.15" hidden="1" customHeight="1">
      <c r="A21" s="578" t="s">
        <v>2327</v>
      </c>
      <c r="B21" s="600"/>
      <c r="C21" s="593"/>
      <c r="D21" s="199"/>
      <c r="E21" s="198"/>
      <c r="F21" s="198"/>
      <c r="G21" s="198"/>
      <c r="H21" s="198"/>
      <c r="I21" s="198"/>
      <c r="J21" s="198"/>
      <c r="K21" s="198"/>
      <c r="L21" s="198"/>
      <c r="M21" s="198"/>
      <c r="N21" s="198"/>
      <c r="O21" s="198"/>
      <c r="P21" s="198"/>
      <c r="Q21" s="198"/>
      <c r="R21" s="198"/>
      <c r="S21" s="198"/>
      <c r="T21" s="575"/>
      <c r="U21" s="593"/>
      <c r="V21" s="198"/>
      <c r="W21" s="198"/>
      <c r="X21" s="198"/>
      <c r="Y21" s="198"/>
      <c r="Z21" s="198"/>
      <c r="AA21" s="198"/>
      <c r="AB21" s="198"/>
      <c r="AC21" s="198"/>
      <c r="AD21" s="198"/>
      <c r="AE21" s="198"/>
      <c r="AF21" s="198"/>
      <c r="AG21" s="198"/>
      <c r="AH21" s="198"/>
      <c r="AI21" s="198"/>
      <c r="AJ21" s="198"/>
      <c r="AK21" s="198"/>
      <c r="AL21" s="575"/>
    </row>
    <row r="22" spans="1:41">
      <c r="A22" s="1544" t="s">
        <v>2361</v>
      </c>
      <c r="B22" s="1545"/>
      <c r="C22" s="610"/>
      <c r="D22" s="196" t="s">
        <v>192</v>
      </c>
      <c r="E22" s="195"/>
      <c r="F22" s="196" t="s">
        <v>192</v>
      </c>
      <c r="G22" s="195"/>
      <c r="H22" s="196" t="s">
        <v>192</v>
      </c>
      <c r="I22" s="195"/>
      <c r="J22" s="196" t="s">
        <v>192</v>
      </c>
      <c r="K22" s="195"/>
      <c r="L22" s="196" t="s">
        <v>192</v>
      </c>
      <c r="M22" s="195"/>
      <c r="N22" s="196" t="s">
        <v>192</v>
      </c>
      <c r="O22" s="573"/>
      <c r="P22" s="572" t="s">
        <v>192</v>
      </c>
      <c r="Q22" s="573"/>
      <c r="R22" s="572" t="s">
        <v>192</v>
      </c>
      <c r="S22" s="573"/>
      <c r="T22" s="587" t="s">
        <v>192</v>
      </c>
      <c r="U22" s="665"/>
      <c r="V22" s="662" t="s">
        <v>192</v>
      </c>
      <c r="W22" s="666"/>
      <c r="X22" s="662" t="s">
        <v>192</v>
      </c>
      <c r="Y22" s="666"/>
      <c r="Z22" s="662" t="s">
        <v>192</v>
      </c>
      <c r="AA22" s="666"/>
      <c r="AB22" s="662" t="s">
        <v>192</v>
      </c>
      <c r="AC22" s="666"/>
      <c r="AD22" s="662" t="s">
        <v>192</v>
      </c>
      <c r="AE22" s="666"/>
      <c r="AF22" s="662" t="s">
        <v>192</v>
      </c>
      <c r="AG22" s="666"/>
      <c r="AH22" s="662" t="s">
        <v>192</v>
      </c>
      <c r="AI22" s="666"/>
      <c r="AJ22" s="662" t="s">
        <v>192</v>
      </c>
      <c r="AK22" s="666"/>
      <c r="AL22" s="664" t="s">
        <v>192</v>
      </c>
    </row>
    <row r="23" spans="1:41">
      <c r="A23" s="578" t="s">
        <v>2362</v>
      </c>
      <c r="B23" s="602">
        <f>ROUND(30/360,4)</f>
        <v>8.3299999999999999E-2</v>
      </c>
      <c r="C23" s="611">
        <f>+$B$23*C18</f>
        <v>1622850.6</v>
      </c>
      <c r="D23" s="204">
        <f>C23/$C$18</f>
        <v>8.3299999999999999E-2</v>
      </c>
      <c r="E23" s="563">
        <f>+$B$23*E18</f>
        <v>2049729.78</v>
      </c>
      <c r="F23" s="204">
        <f>E23/E$18</f>
        <v>8.3299999999999999E-2</v>
      </c>
      <c r="G23" s="563">
        <f>+$B$23*G18</f>
        <v>2334315.9</v>
      </c>
      <c r="H23" s="204">
        <f>G23/G$18</f>
        <v>8.3299999999999999E-2</v>
      </c>
      <c r="I23" s="563">
        <f>+$B$23*I18</f>
        <v>3045781.2</v>
      </c>
      <c r="J23" s="204">
        <f>I23/I$18</f>
        <v>8.3299999999999999E-2</v>
      </c>
      <c r="K23" s="563">
        <f>+$B$23*K18</f>
        <v>3557326.5</v>
      </c>
      <c r="L23" s="204">
        <f>K23/K$18</f>
        <v>8.3299999999999999E-2</v>
      </c>
      <c r="M23" s="200">
        <f>+$B$23*M18</f>
        <v>4140728.0460000001</v>
      </c>
      <c r="N23" s="205">
        <f>M23/M$18</f>
        <v>8.3299999999999999E-2</v>
      </c>
      <c r="O23" s="200">
        <f>+$B$23*O18</f>
        <v>2490838.2659999998</v>
      </c>
      <c r="P23" s="205">
        <f>O23/O$18</f>
        <v>8.3299999999999999E-2</v>
      </c>
      <c r="Q23" s="200">
        <f>+$B$23*Q18</f>
        <v>2811402.9887999999</v>
      </c>
      <c r="R23" s="205">
        <f>Q23/Q$18</f>
        <v>8.3299999999999999E-2</v>
      </c>
      <c r="S23" s="200">
        <f>+$B$23*S18</f>
        <v>3656931.642</v>
      </c>
      <c r="T23" s="579">
        <f>S23/S$18</f>
        <v>8.3299999999999999E-2</v>
      </c>
      <c r="U23" s="591">
        <f>+$B$23*U18</f>
        <v>3202401.5268000001</v>
      </c>
      <c r="V23" s="205">
        <f>U23/U$18</f>
        <v>8.3299999999999999E-2</v>
      </c>
      <c r="W23" s="200">
        <f>+$B$23*W18</f>
        <v>3415033.44</v>
      </c>
      <c r="X23" s="205">
        <f>W23/W$18</f>
        <v>8.3299999999999999E-2</v>
      </c>
      <c r="Y23" s="200">
        <f>+$B$23*Y18</f>
        <v>3812382.4367999998</v>
      </c>
      <c r="Z23" s="205">
        <f>Y23/Y$18</f>
        <v>8.3299999999999999E-2</v>
      </c>
      <c r="AA23" s="200">
        <f>+$B$23*AA18</f>
        <v>5337336.2111999998</v>
      </c>
      <c r="AB23" s="205">
        <f>AA23/AA$18</f>
        <v>8.3299999999999999E-2</v>
      </c>
      <c r="AC23" s="200">
        <f>+$B$23*AC18</f>
        <v>6304156.3284</v>
      </c>
      <c r="AD23" s="205">
        <f>AC23/AC$18</f>
        <v>8.3299999999999999E-2</v>
      </c>
      <c r="AE23" s="200">
        <f>+$B$23*AE18</f>
        <v>6862288.9859999996</v>
      </c>
      <c r="AF23" s="205">
        <f>AE23/AE$18</f>
        <v>8.3299999999999999E-2</v>
      </c>
      <c r="AG23" s="200">
        <f>+$B$23*AG18</f>
        <v>7920606.4896</v>
      </c>
      <c r="AH23" s="205">
        <f>AG23/AG$18</f>
        <v>8.3299999999999999E-2</v>
      </c>
      <c r="AI23" s="200">
        <f>+$B$23*AI18</f>
        <v>9348654.0419999994</v>
      </c>
      <c r="AJ23" s="205">
        <f>AI23/AI$18</f>
        <v>8.3299999999999999E-2</v>
      </c>
      <c r="AK23" s="200">
        <f>+$B$23*AK18</f>
        <v>12308349.689999999</v>
      </c>
      <c r="AL23" s="579">
        <f>AK23/AK$18</f>
        <v>8.3299999999999999E-2</v>
      </c>
    </row>
    <row r="24" spans="1:41">
      <c r="A24" s="578" t="s">
        <v>2363</v>
      </c>
      <c r="B24" s="576">
        <v>0.12</v>
      </c>
      <c r="C24" s="611">
        <f>+C23*$B$24</f>
        <v>194742.07200000001</v>
      </c>
      <c r="D24" s="204">
        <f>C24/$C$16</f>
        <v>1.1400425711275027E-2</v>
      </c>
      <c r="E24" s="563">
        <f>+E23*$B$24</f>
        <v>245967.5736</v>
      </c>
      <c r="F24" s="204">
        <f>E24/$E$16</f>
        <v>1.1076327470211559E-2</v>
      </c>
      <c r="G24" s="563">
        <f>+G23*$B$24</f>
        <v>280117.908</v>
      </c>
      <c r="H24" s="204">
        <f>G24/$G$16</f>
        <v>1.0932283807516685E-2</v>
      </c>
      <c r="I24" s="563">
        <f>+I23*$B$24</f>
        <v>365493.74400000001</v>
      </c>
      <c r="J24" s="204">
        <f>I24/$I$16</f>
        <v>1.0698212855637513E-2</v>
      </c>
      <c r="K24" s="563">
        <f>+K23*$B$24</f>
        <v>426879.18</v>
      </c>
      <c r="L24" s="204">
        <f>K24/$K$16</f>
        <v>9.9959999999999997E-3</v>
      </c>
      <c r="M24" s="200">
        <f>+M23*$B$24</f>
        <v>496887.36551999999</v>
      </c>
      <c r="N24" s="205">
        <f>M24/$M$16</f>
        <v>9.9959999999999997E-3</v>
      </c>
      <c r="O24" s="200">
        <f>+O23*$B$24</f>
        <v>298900.59191999998</v>
      </c>
      <c r="P24" s="205">
        <f>O24/O16</f>
        <v>1.0868314106382003E-2</v>
      </c>
      <c r="Q24" s="200">
        <f>+Q23*$B$24</f>
        <v>337368.358656</v>
      </c>
      <c r="R24" s="205">
        <f>Q24/Q16</f>
        <v>1.0761235817568271E-2</v>
      </c>
      <c r="S24" s="200">
        <f>+S23*$B$24</f>
        <v>438831.79703999998</v>
      </c>
      <c r="T24" s="579">
        <f>S24/S16</f>
        <v>9.9959999999999997E-3</v>
      </c>
      <c r="U24" s="591">
        <f>+U23*$B$24</f>
        <v>384288.18321599998</v>
      </c>
      <c r="V24" s="205">
        <f>U24/U16</f>
        <v>9.9959999999999997E-3</v>
      </c>
      <c r="W24" s="200">
        <f>+W23*$B$24</f>
        <v>409804.01279999997</v>
      </c>
      <c r="X24" s="205">
        <f>W24/W16</f>
        <v>9.9959999999999997E-3</v>
      </c>
      <c r="Y24" s="200">
        <f>+Y23*$B$24</f>
        <v>457485.89241599996</v>
      </c>
      <c r="Z24" s="205">
        <f>Y24/Y16</f>
        <v>9.9959999999999997E-3</v>
      </c>
      <c r="AA24" s="200">
        <f>+AA23*$B$24</f>
        <v>640480.34534399991</v>
      </c>
      <c r="AB24" s="205">
        <f>AA24/AA16</f>
        <v>9.9959999999999979E-3</v>
      </c>
      <c r="AC24" s="200">
        <f>+AC23*$B$24</f>
        <v>756498.75940799993</v>
      </c>
      <c r="AD24" s="205">
        <f>AC24/AC16</f>
        <v>9.9959999999999997E-3</v>
      </c>
      <c r="AE24" s="200">
        <f>+AE23*$B$24</f>
        <v>823474.67831999995</v>
      </c>
      <c r="AF24" s="205">
        <f>AE24/AE16</f>
        <v>9.9959999999999997E-3</v>
      </c>
      <c r="AG24" s="200">
        <f>+AG23*$B$24</f>
        <v>950472.77875199995</v>
      </c>
      <c r="AH24" s="205">
        <f>AG24/AG16</f>
        <v>9.9959999999999997E-3</v>
      </c>
      <c r="AI24" s="200">
        <f>+AI23*$B$24</f>
        <v>1121838.4850399999</v>
      </c>
      <c r="AJ24" s="205">
        <f>AI24/AI16</f>
        <v>9.9959999999999997E-3</v>
      </c>
      <c r="AK24" s="200">
        <f>+AK23*$B$24</f>
        <v>1477001.9627999999</v>
      </c>
      <c r="AL24" s="579">
        <f>AK24/AK16</f>
        <v>9.9959999999999997E-3</v>
      </c>
    </row>
    <row r="25" spans="1:41">
      <c r="A25" s="578" t="s">
        <v>2364</v>
      </c>
      <c r="B25" s="576">
        <v>1</v>
      </c>
      <c r="C25" s="611">
        <f>+$B$25*C14</f>
        <v>1623500</v>
      </c>
      <c r="D25" s="204">
        <f>C25/$C$18</f>
        <v>8.3333333333333329E-2</v>
      </c>
      <c r="E25" s="563">
        <f>+$B$25*E12</f>
        <v>1850550</v>
      </c>
      <c r="F25" s="204">
        <f>E25/$E$16</f>
        <v>8.3333333333333329E-2</v>
      </c>
      <c r="G25" s="563">
        <f>+$B$25*G12</f>
        <v>2135250</v>
      </c>
      <c r="H25" s="204">
        <f>G25/$G$16</f>
        <v>8.3333333333333329E-2</v>
      </c>
      <c r="I25" s="563">
        <f>+$B$25*I12</f>
        <v>2847000</v>
      </c>
      <c r="J25" s="204">
        <f>I25/$I$16</f>
        <v>8.3333333333333329E-2</v>
      </c>
      <c r="K25" s="563">
        <f>+$B$25*K12</f>
        <v>3558750</v>
      </c>
      <c r="L25" s="204">
        <f>K25/$K$16</f>
        <v>8.3333333333333329E-2</v>
      </c>
      <c r="M25" s="200">
        <f>+$B$25*M12</f>
        <v>4142385</v>
      </c>
      <c r="N25" s="205">
        <f>M25/$M$16</f>
        <v>8.3333333333333329E-2</v>
      </c>
      <c r="O25" s="200">
        <f>+$B$25*O12</f>
        <v>2291835</v>
      </c>
      <c r="P25" s="205">
        <f>O25/O16</f>
        <v>8.3333333333333329E-2</v>
      </c>
      <c r="Q25" s="200">
        <f>+$B$25*Q12</f>
        <v>2612528</v>
      </c>
      <c r="R25" s="205">
        <f>Q25/Q16</f>
        <v>8.3333333333333329E-2</v>
      </c>
      <c r="S25" s="200">
        <f>+$B$25*S12</f>
        <v>3658395</v>
      </c>
      <c r="T25" s="579">
        <f>S25/S16</f>
        <v>8.3333333333333329E-2</v>
      </c>
      <c r="U25" s="591">
        <f>+$B$25*U12</f>
        <v>3203683</v>
      </c>
      <c r="V25" s="205">
        <f>U25/U16</f>
        <v>8.3333333333333329E-2</v>
      </c>
      <c r="W25" s="200">
        <f>+$B$25*W12</f>
        <v>3416400</v>
      </c>
      <c r="X25" s="205">
        <f>W25/W16</f>
        <v>8.3333333333333329E-2</v>
      </c>
      <c r="Y25" s="200">
        <f>+$B$25*Y12</f>
        <v>3813908</v>
      </c>
      <c r="Z25" s="205">
        <f>Y25/Y16</f>
        <v>8.3333333333333329E-2</v>
      </c>
      <c r="AA25" s="200">
        <f>+$B$25*AA12</f>
        <v>5339472</v>
      </c>
      <c r="AB25" s="205">
        <f>AA25/AA16</f>
        <v>8.3333333333333329E-2</v>
      </c>
      <c r="AC25" s="200">
        <f>+$B$25*AC12</f>
        <v>6306679</v>
      </c>
      <c r="AD25" s="205">
        <f>AC25/AC16</f>
        <v>8.3333333333333329E-2</v>
      </c>
      <c r="AE25" s="200">
        <f>+$B$25*AE12</f>
        <v>6865035</v>
      </c>
      <c r="AF25" s="205">
        <f>AE25/AE16</f>
        <v>8.3333333333333329E-2</v>
      </c>
      <c r="AG25" s="200">
        <f>+$B$25*AG12</f>
        <v>7923776</v>
      </c>
      <c r="AH25" s="205">
        <f>AG25/AG16</f>
        <v>8.3333333333333329E-2</v>
      </c>
      <c r="AI25" s="200">
        <f>+$B$25*AI12</f>
        <v>9352395</v>
      </c>
      <c r="AJ25" s="205">
        <f>AI25/AI16</f>
        <v>8.3333333333333329E-2</v>
      </c>
      <c r="AK25" s="200">
        <f>+$B$25*AK12</f>
        <v>12313275</v>
      </c>
      <c r="AL25" s="579">
        <f>AK25/AK16</f>
        <v>8.3333333333333329E-2</v>
      </c>
    </row>
    <row r="26" spans="1:41">
      <c r="A26" s="578" t="s">
        <v>2365</v>
      </c>
      <c r="B26" s="576">
        <v>0.5</v>
      </c>
      <c r="C26" s="611">
        <f>+C12*$B$26</f>
        <v>711750</v>
      </c>
      <c r="D26" s="204">
        <f>C26/$C$16</f>
        <v>4.1666666666666664E-2</v>
      </c>
      <c r="E26" s="563">
        <f>+E12*$B$26</f>
        <v>925275</v>
      </c>
      <c r="F26" s="204">
        <f>E26/$E$16</f>
        <v>4.1666666666666664E-2</v>
      </c>
      <c r="G26" s="563">
        <f>+G12*$B$26</f>
        <v>1067625</v>
      </c>
      <c r="H26" s="204">
        <f>G26/$G$16</f>
        <v>4.1666666666666664E-2</v>
      </c>
      <c r="I26" s="563">
        <f>+I12*$B$26</f>
        <v>1423500</v>
      </c>
      <c r="J26" s="204">
        <f>I26/$I$16</f>
        <v>4.1666666666666664E-2</v>
      </c>
      <c r="K26" s="563">
        <f>+K12*$B$26</f>
        <v>1779375</v>
      </c>
      <c r="L26" s="204">
        <f>K26/$K$16</f>
        <v>4.1666666666666664E-2</v>
      </c>
      <c r="M26" s="200">
        <f>+M12*$B$26</f>
        <v>2071192.5</v>
      </c>
      <c r="N26" s="205">
        <f>M26/$M$16</f>
        <v>4.1666666666666664E-2</v>
      </c>
      <c r="O26" s="200">
        <f>+O12*$B$26</f>
        <v>1145917.5</v>
      </c>
      <c r="P26" s="205">
        <f>O26/O16</f>
        <v>4.1666666666666664E-2</v>
      </c>
      <c r="Q26" s="200">
        <f>+Q12*$B$26</f>
        <v>1306264</v>
      </c>
      <c r="R26" s="205">
        <f>Q26/Q16</f>
        <v>4.1666666666666664E-2</v>
      </c>
      <c r="S26" s="200">
        <f>+S12*$B$26</f>
        <v>1829197.5</v>
      </c>
      <c r="T26" s="579">
        <f>S26/S16</f>
        <v>4.1666666666666664E-2</v>
      </c>
      <c r="U26" s="591">
        <f>+U12*$B$26</f>
        <v>1601841.5</v>
      </c>
      <c r="V26" s="205">
        <f>U26/U16</f>
        <v>4.1666666666666664E-2</v>
      </c>
      <c r="W26" s="200">
        <f>+W12*$B$26</f>
        <v>1708200</v>
      </c>
      <c r="X26" s="205">
        <f>W26/W16</f>
        <v>4.1666666666666664E-2</v>
      </c>
      <c r="Y26" s="200">
        <f>+Y12*$B$26</f>
        <v>1906954</v>
      </c>
      <c r="Z26" s="205">
        <f>Y26/Y16</f>
        <v>4.1666666666666664E-2</v>
      </c>
      <c r="AA26" s="200">
        <f>+AA12*$B$26</f>
        <v>2669736</v>
      </c>
      <c r="AB26" s="205">
        <f>AA26/AA16</f>
        <v>4.1666666666666664E-2</v>
      </c>
      <c r="AC26" s="200">
        <f>+AC12*$B$26</f>
        <v>3153339.5</v>
      </c>
      <c r="AD26" s="205">
        <f>AC26/AC16</f>
        <v>4.1666666666666664E-2</v>
      </c>
      <c r="AE26" s="200">
        <f>+AE12*$B$26</f>
        <v>3432517.5</v>
      </c>
      <c r="AF26" s="205">
        <f>AE26/AE16</f>
        <v>4.1666666666666664E-2</v>
      </c>
      <c r="AG26" s="200">
        <f>+AG12*$B$26</f>
        <v>3961888</v>
      </c>
      <c r="AH26" s="205">
        <f>AG26/AG16</f>
        <v>4.1666666666666664E-2</v>
      </c>
      <c r="AI26" s="200">
        <f>+AI12*$B$26</f>
        <v>4676197.5</v>
      </c>
      <c r="AJ26" s="205">
        <f>AI26/AI16</f>
        <v>4.1666666666666664E-2</v>
      </c>
      <c r="AK26" s="200">
        <f>+AK12*$B$26</f>
        <v>6156637.5</v>
      </c>
      <c r="AL26" s="579">
        <f>AK26/AK16</f>
        <v>4.1666666666666664E-2</v>
      </c>
    </row>
    <row r="27" spans="1:41">
      <c r="A27" s="1542" t="s">
        <v>2366</v>
      </c>
      <c r="B27" s="1543"/>
      <c r="C27" s="612">
        <f>SUM(C23:C26)</f>
        <v>4152842.6720000003</v>
      </c>
      <c r="D27" s="199"/>
      <c r="E27" s="562">
        <f>SUM(E23:E26)</f>
        <v>5071522.3536</v>
      </c>
      <c r="F27" s="198"/>
      <c r="G27" s="562">
        <f>SUM(G23:G26)</f>
        <v>5817308.8080000002</v>
      </c>
      <c r="H27" s="198"/>
      <c r="I27" s="562">
        <f>SUM(I23:I26)</f>
        <v>7681774.9440000001</v>
      </c>
      <c r="J27" s="198"/>
      <c r="K27" s="562">
        <f>SUM(K23:K26)</f>
        <v>9322330.6799999997</v>
      </c>
      <c r="L27" s="198"/>
      <c r="M27" s="203">
        <f>SUM(M23:M26)</f>
        <v>10851192.911520001</v>
      </c>
      <c r="N27" s="198"/>
      <c r="O27" s="203">
        <f>SUM(O23:O26)</f>
        <v>6227491.3579200003</v>
      </c>
      <c r="P27" s="198"/>
      <c r="Q27" s="203">
        <f>SUM(Q23:Q26)</f>
        <v>7067563.3474559998</v>
      </c>
      <c r="R27" s="198"/>
      <c r="S27" s="203">
        <f>SUM(S23:S26)</f>
        <v>9583355.9390399996</v>
      </c>
      <c r="T27" s="575"/>
      <c r="U27" s="592">
        <f>SUM(U23:U26)</f>
        <v>8392214.210016001</v>
      </c>
      <c r="V27" s="198"/>
      <c r="W27" s="203">
        <f>SUM(W23:W26)</f>
        <v>8949437.4528000001</v>
      </c>
      <c r="X27" s="198"/>
      <c r="Y27" s="203">
        <f>SUM(Y23:Y26)</f>
        <v>9990730.3292159997</v>
      </c>
      <c r="Z27" s="198"/>
      <c r="AA27" s="203">
        <f>SUM(AA23:AA26)</f>
        <v>13987024.556543998</v>
      </c>
      <c r="AB27" s="198"/>
      <c r="AC27" s="203">
        <f>SUM(AC23:AC26)</f>
        <v>16520673.587808</v>
      </c>
      <c r="AD27" s="198"/>
      <c r="AE27" s="203">
        <f>SUM(AE23:AE26)</f>
        <v>17983316.16432</v>
      </c>
      <c r="AF27" s="198"/>
      <c r="AG27" s="203">
        <f>SUM(AG23:AG26)</f>
        <v>20756743.268352002</v>
      </c>
      <c r="AH27" s="198"/>
      <c r="AI27" s="203">
        <f>SUM(AI23:AI26)</f>
        <v>24499085.027039997</v>
      </c>
      <c r="AJ27" s="198"/>
      <c r="AK27" s="203">
        <f>SUM(AK23:AK26)</f>
        <v>32255264.152800001</v>
      </c>
      <c r="AL27" s="575"/>
    </row>
    <row r="28" spans="1:41">
      <c r="A28" s="1544" t="s">
        <v>2367</v>
      </c>
      <c r="B28" s="1545"/>
      <c r="C28" s="610"/>
      <c r="D28" s="196" t="s">
        <v>192</v>
      </c>
      <c r="E28" s="195"/>
      <c r="F28" s="196" t="s">
        <v>192</v>
      </c>
      <c r="G28" s="195"/>
      <c r="H28" s="196" t="s">
        <v>192</v>
      </c>
      <c r="I28" s="195"/>
      <c r="J28" s="196" t="s">
        <v>192</v>
      </c>
      <c r="K28" s="195"/>
      <c r="L28" s="196" t="s">
        <v>192</v>
      </c>
      <c r="M28" s="195"/>
      <c r="N28" s="196" t="s">
        <v>192</v>
      </c>
      <c r="O28" s="573"/>
      <c r="P28" s="572" t="s">
        <v>192</v>
      </c>
      <c r="Q28" s="573"/>
      <c r="R28" s="572" t="s">
        <v>192</v>
      </c>
      <c r="S28" s="573"/>
      <c r="T28" s="587" t="s">
        <v>192</v>
      </c>
      <c r="U28" s="665"/>
      <c r="V28" s="662" t="s">
        <v>192</v>
      </c>
      <c r="W28" s="666"/>
      <c r="X28" s="662" t="s">
        <v>192</v>
      </c>
      <c r="Y28" s="666"/>
      <c r="Z28" s="662" t="s">
        <v>192</v>
      </c>
      <c r="AA28" s="666"/>
      <c r="AB28" s="662" t="s">
        <v>192</v>
      </c>
      <c r="AC28" s="666"/>
      <c r="AD28" s="662" t="s">
        <v>192</v>
      </c>
      <c r="AE28" s="666"/>
      <c r="AF28" s="662" t="s">
        <v>192</v>
      </c>
      <c r="AG28" s="666"/>
      <c r="AH28" s="662" t="s">
        <v>192</v>
      </c>
      <c r="AI28" s="666"/>
      <c r="AJ28" s="662" t="s">
        <v>192</v>
      </c>
      <c r="AK28" s="666"/>
      <c r="AL28" s="664" t="s">
        <v>192</v>
      </c>
    </row>
    <row r="29" spans="1:41">
      <c r="A29" s="578" t="s">
        <v>2368</v>
      </c>
      <c r="B29" s="576">
        <v>0.12</v>
      </c>
      <c r="C29" s="611">
        <f>+$B$29*C16</f>
        <v>2049840</v>
      </c>
      <c r="D29" s="204">
        <f>C29/$C$16</f>
        <v>0.12</v>
      </c>
      <c r="E29" s="563">
        <f>+$B$29*E16</f>
        <v>2664792</v>
      </c>
      <c r="F29" s="204">
        <f>E29/$E$16</f>
        <v>0.12</v>
      </c>
      <c r="G29" s="563">
        <f>+$B$29*G16</f>
        <v>3074760</v>
      </c>
      <c r="H29" s="204">
        <f>G29/$G$16</f>
        <v>0.12</v>
      </c>
      <c r="I29" s="563">
        <f>+$B$29*I16</f>
        <v>4099680</v>
      </c>
      <c r="J29" s="204">
        <f>I29/$I$16</f>
        <v>0.12</v>
      </c>
      <c r="K29" s="563">
        <f>+$B$29*K16</f>
        <v>5124600</v>
      </c>
      <c r="L29" s="204">
        <f>K29/$K$16</f>
        <v>0.12</v>
      </c>
      <c r="M29" s="200">
        <f>+$B$29*M16</f>
        <v>5965034.3999999994</v>
      </c>
      <c r="N29" s="205">
        <f>M29/$M$16</f>
        <v>0.12</v>
      </c>
      <c r="O29" s="200">
        <f>+$B$29*O16</f>
        <v>3300242.4</v>
      </c>
      <c r="P29" s="205">
        <f>O29/O16</f>
        <v>0.12</v>
      </c>
      <c r="Q29" s="200">
        <f>+$B$29*Q16</f>
        <v>3762040.32</v>
      </c>
      <c r="R29" s="205">
        <f>Q29/Q16</f>
        <v>0.12</v>
      </c>
      <c r="S29" s="200">
        <f>+$B$29*S16</f>
        <v>5268088.8</v>
      </c>
      <c r="T29" s="579">
        <f>S29/S16</f>
        <v>0.12</v>
      </c>
      <c r="U29" s="591">
        <f>+$B$29*U16</f>
        <v>4613303.5199999996</v>
      </c>
      <c r="V29" s="205">
        <f>U29/U16</f>
        <v>0.11999999999999998</v>
      </c>
      <c r="W29" s="200">
        <f>+$B$29*W16</f>
        <v>4919616</v>
      </c>
      <c r="X29" s="205">
        <f>W29/W16</f>
        <v>0.12</v>
      </c>
      <c r="Y29" s="200">
        <f>+$B$29*Y16</f>
        <v>5492027.5199999996</v>
      </c>
      <c r="Z29" s="205">
        <f>Y29/Y16</f>
        <v>0.12</v>
      </c>
      <c r="AA29" s="200">
        <f>+$B$29*AA16</f>
        <v>7688839.6799999997</v>
      </c>
      <c r="AB29" s="205">
        <f>AA29/AA16</f>
        <v>0.12</v>
      </c>
      <c r="AC29" s="200">
        <f>+$B$29*AC16</f>
        <v>9081617.7599999998</v>
      </c>
      <c r="AD29" s="205">
        <f>AC29/AC16</f>
        <v>0.12</v>
      </c>
      <c r="AE29" s="200">
        <f>+$B$29*AE16</f>
        <v>9885650.4000000004</v>
      </c>
      <c r="AF29" s="205">
        <f>AE29/AE16</f>
        <v>0.12000000000000001</v>
      </c>
      <c r="AG29" s="200">
        <f>+$B$29*AG16</f>
        <v>11410237.439999999</v>
      </c>
      <c r="AH29" s="205">
        <f>AG29/AG16</f>
        <v>0.12</v>
      </c>
      <c r="AI29" s="200">
        <f>+$B$29*AI16</f>
        <v>13467448.799999999</v>
      </c>
      <c r="AJ29" s="205">
        <f>AI29/AI16</f>
        <v>0.12</v>
      </c>
      <c r="AK29" s="200">
        <f>+$B$29*AK16</f>
        <v>17731116</v>
      </c>
      <c r="AL29" s="579">
        <f>AK29/AK16</f>
        <v>0.12</v>
      </c>
    </row>
    <row r="30" spans="1:41">
      <c r="A30" s="578" t="s">
        <v>2369</v>
      </c>
      <c r="B30" s="603">
        <f>8.5%</f>
        <v>8.5000000000000006E-2</v>
      </c>
      <c r="C30" s="611">
        <f>+$B$30*C$16</f>
        <v>1451970</v>
      </c>
      <c r="D30" s="204">
        <f>C30/C$16</f>
        <v>8.5000000000000006E-2</v>
      </c>
      <c r="E30" s="563">
        <f>+$B$30*E$16</f>
        <v>1887561.0000000002</v>
      </c>
      <c r="F30" s="204">
        <f>E30/E$16</f>
        <v>8.5000000000000006E-2</v>
      </c>
      <c r="G30" s="563">
        <f>+$B$30*G$16</f>
        <v>2177955</v>
      </c>
      <c r="H30" s="204">
        <f>G30/G$16</f>
        <v>8.5000000000000006E-2</v>
      </c>
      <c r="I30" s="563">
        <f>+$B$30*I$16</f>
        <v>2903940</v>
      </c>
      <c r="J30" s="204">
        <f>I30/I$16</f>
        <v>8.5000000000000006E-2</v>
      </c>
      <c r="K30" s="563">
        <f>+$B$30*K$16</f>
        <v>3629925.0000000005</v>
      </c>
      <c r="L30" s="204">
        <f>K30/K$16</f>
        <v>8.5000000000000006E-2</v>
      </c>
      <c r="M30" s="200">
        <f>+$B$30*M$16</f>
        <v>4225232.7</v>
      </c>
      <c r="N30" s="205">
        <f>M30/M$16</f>
        <v>8.5000000000000006E-2</v>
      </c>
      <c r="O30" s="200">
        <f>+$B$30*O$16</f>
        <v>2337671.7000000002</v>
      </c>
      <c r="P30" s="205">
        <f>O30/O$16</f>
        <v>8.5000000000000006E-2</v>
      </c>
      <c r="Q30" s="200">
        <f>+$B$30*Q$16</f>
        <v>2664778.56</v>
      </c>
      <c r="R30" s="205">
        <f>Q30/Q$16</f>
        <v>8.5000000000000006E-2</v>
      </c>
      <c r="S30" s="200">
        <f>+$B$30*S$16</f>
        <v>3731562.9000000004</v>
      </c>
      <c r="T30" s="579">
        <f>S30/S$16</f>
        <v>8.5000000000000006E-2</v>
      </c>
      <c r="U30" s="591">
        <f>+$B$30*U$16</f>
        <v>3267756.66</v>
      </c>
      <c r="V30" s="205">
        <f>U30/U$16</f>
        <v>8.5000000000000006E-2</v>
      </c>
      <c r="W30" s="200">
        <f>+$B$30*W$16</f>
        <v>3484728.0000000005</v>
      </c>
      <c r="X30" s="205">
        <f>W30/W$16</f>
        <v>8.5000000000000006E-2</v>
      </c>
      <c r="Y30" s="200">
        <f>+$B$30*Y$16</f>
        <v>3890186.16</v>
      </c>
      <c r="Z30" s="205">
        <f>Y30/Y$16</f>
        <v>8.5000000000000006E-2</v>
      </c>
      <c r="AA30" s="200">
        <f>+$B$30*AA$16</f>
        <v>5446261.4400000004</v>
      </c>
      <c r="AB30" s="205">
        <f>AA30/AA$16</f>
        <v>8.5000000000000006E-2</v>
      </c>
      <c r="AC30" s="200">
        <f>+$B$30*AC$16</f>
        <v>6432812.5800000001</v>
      </c>
      <c r="AD30" s="205">
        <f>AC30/AC$16</f>
        <v>8.5000000000000006E-2</v>
      </c>
      <c r="AE30" s="200">
        <f>+$B$30*AE$16</f>
        <v>7002335.7000000002</v>
      </c>
      <c r="AF30" s="205">
        <f>AE30/AE$16</f>
        <v>8.5000000000000006E-2</v>
      </c>
      <c r="AG30" s="200">
        <f>+$B$30*AG$16</f>
        <v>8082251.5200000005</v>
      </c>
      <c r="AH30" s="205">
        <f>AG30/AG$16</f>
        <v>8.5000000000000006E-2</v>
      </c>
      <c r="AI30" s="200">
        <f>+$B$30*AI$16</f>
        <v>9539442.9000000004</v>
      </c>
      <c r="AJ30" s="205">
        <f>AI30/AI$16</f>
        <v>8.5000000000000006E-2</v>
      </c>
      <c r="AK30" s="200">
        <f>+$B$30*AK$16</f>
        <v>12559540.5</v>
      </c>
      <c r="AL30" s="579">
        <f>AK30/AK$16</f>
        <v>8.5000000000000006E-2</v>
      </c>
      <c r="AM30" s="184">
        <v>0</v>
      </c>
      <c r="AO30" s="184" t="s">
        <v>2370</v>
      </c>
    </row>
    <row r="31" spans="1:41">
      <c r="A31" s="578" t="s">
        <v>2371</v>
      </c>
      <c r="B31" s="577">
        <v>6.9599999999999995E-2</v>
      </c>
      <c r="C31" s="611">
        <f>+$B$31*C16</f>
        <v>1188907.2</v>
      </c>
      <c r="D31" s="204">
        <f>C31/$C$16</f>
        <v>6.9599999999999995E-2</v>
      </c>
      <c r="E31" s="563">
        <f>+$B$31*E16</f>
        <v>1545579.3599999999</v>
      </c>
      <c r="F31" s="565">
        <f>E31/$E$16</f>
        <v>6.9599999999999995E-2</v>
      </c>
      <c r="G31" s="563">
        <f>+$B$31*G16</f>
        <v>1783360.7999999998</v>
      </c>
      <c r="H31" s="204">
        <f>G31/$G$16</f>
        <v>6.9599999999999995E-2</v>
      </c>
      <c r="I31" s="563">
        <f>+$B$31*I16</f>
        <v>2377814.4</v>
      </c>
      <c r="J31" s="204">
        <f>I31/$I$16</f>
        <v>6.9599999999999995E-2</v>
      </c>
      <c r="K31" s="563">
        <f>+$B$31*K16</f>
        <v>2972268</v>
      </c>
      <c r="L31" s="204">
        <f>K31/$K$16</f>
        <v>6.9599999999999995E-2</v>
      </c>
      <c r="M31" s="200">
        <f>+$B$31*M16</f>
        <v>3459719.9519999996</v>
      </c>
      <c r="N31" s="205">
        <f>M31/$M$16</f>
        <v>6.9599999999999995E-2</v>
      </c>
      <c r="O31" s="200">
        <f>+$B$31*O16</f>
        <v>1914140.5919999999</v>
      </c>
      <c r="P31" s="205">
        <f>O31/O16</f>
        <v>6.9599999999999995E-2</v>
      </c>
      <c r="Q31" s="200">
        <f>+$B$31*Q16</f>
        <v>2181983.3855999997</v>
      </c>
      <c r="R31" s="205">
        <f>Q31/Q16</f>
        <v>6.9599999999999995E-2</v>
      </c>
      <c r="S31" s="200">
        <f>+$B$31*S16</f>
        <v>3055491.5039999997</v>
      </c>
      <c r="T31" s="579">
        <f>S31/S16</f>
        <v>6.9599999999999995E-2</v>
      </c>
      <c r="U31" s="591">
        <f>+$B$31*U16</f>
        <v>2675716.0415999996</v>
      </c>
      <c r="V31" s="205">
        <f>U31/U16</f>
        <v>6.9599999999999995E-2</v>
      </c>
      <c r="W31" s="200">
        <f>+$B$31*W16</f>
        <v>2853377.28</v>
      </c>
      <c r="X31" s="205">
        <f>W31/W16</f>
        <v>6.9599999999999995E-2</v>
      </c>
      <c r="Y31" s="200">
        <f>+$B$31*Y16</f>
        <v>3185375.9615999996</v>
      </c>
      <c r="Z31" s="205">
        <f>Y31/Y16</f>
        <v>6.9599999999999995E-2</v>
      </c>
      <c r="AA31" s="200">
        <f>+$B$31*AA16</f>
        <v>4459527.0143999998</v>
      </c>
      <c r="AB31" s="205">
        <f>AA31/AA16</f>
        <v>6.9599999999999995E-2</v>
      </c>
      <c r="AC31" s="200">
        <f>+$B$31*AC16</f>
        <v>5267338.3007999994</v>
      </c>
      <c r="AD31" s="205">
        <f>AC31/AC16</f>
        <v>6.9599999999999995E-2</v>
      </c>
      <c r="AE31" s="200">
        <f>+$B$31*AE16</f>
        <v>5733677.2319999998</v>
      </c>
      <c r="AF31" s="205">
        <f>AE31/AE16</f>
        <v>6.9599999999999995E-2</v>
      </c>
      <c r="AG31" s="200">
        <f>+$B$31*AG16</f>
        <v>6617937.7151999995</v>
      </c>
      <c r="AH31" s="205">
        <f>AG31/AG16</f>
        <v>6.9599999999999995E-2</v>
      </c>
      <c r="AI31" s="200">
        <f>+$B$31*AI16</f>
        <v>7811120.3039999995</v>
      </c>
      <c r="AJ31" s="205">
        <f>AI31/AI16</f>
        <v>6.9599999999999995E-2</v>
      </c>
      <c r="AK31" s="200">
        <f>+$B$31*AK16</f>
        <v>10284047.279999999</v>
      </c>
      <c r="AL31" s="579">
        <f>AK31/AK16</f>
        <v>6.9599999999999995E-2</v>
      </c>
    </row>
    <row r="32" spans="1:41">
      <c r="A32" s="1542" t="s">
        <v>2372</v>
      </c>
      <c r="B32" s="1543"/>
      <c r="C32" s="612">
        <f>SUM(C29:C31)</f>
        <v>4690717.2</v>
      </c>
      <c r="D32" s="199"/>
      <c r="E32" s="562">
        <f>SUM(E29:E31)</f>
        <v>6097932.3599999994</v>
      </c>
      <c r="F32" s="566"/>
      <c r="G32" s="562">
        <f>SUM(G29:G31)</f>
        <v>7036075.7999999998</v>
      </c>
      <c r="H32" s="198"/>
      <c r="I32" s="562">
        <f>SUM(I29:I31)</f>
        <v>9381434.4000000004</v>
      </c>
      <c r="J32" s="198"/>
      <c r="K32" s="562">
        <f>SUM(K29:K31)</f>
        <v>11726793</v>
      </c>
      <c r="L32" s="198"/>
      <c r="M32" s="203">
        <f>SUM(M29:M31)</f>
        <v>13649987.051999999</v>
      </c>
      <c r="N32" s="198"/>
      <c r="O32" s="203">
        <f>SUM(O29:O31)</f>
        <v>7552054.6919999998</v>
      </c>
      <c r="P32" s="198"/>
      <c r="Q32" s="203">
        <f>SUM(Q29:Q31)</f>
        <v>8608802.2655999996</v>
      </c>
      <c r="R32" s="198"/>
      <c r="S32" s="203">
        <f>SUM(S29:S31)</f>
        <v>12055143.204</v>
      </c>
      <c r="T32" s="575"/>
      <c r="U32" s="592">
        <f>SUM(U29:U31)</f>
        <v>10556776.2216</v>
      </c>
      <c r="V32" s="198"/>
      <c r="W32" s="203">
        <f>SUM(W29:W31)</f>
        <v>11257721.279999999</v>
      </c>
      <c r="X32" s="198"/>
      <c r="Y32" s="203">
        <f>SUM(Y29:Y31)</f>
        <v>12567589.6416</v>
      </c>
      <c r="Z32" s="198"/>
      <c r="AA32" s="203">
        <f>SUM(AA29:AA31)</f>
        <v>17594628.134400003</v>
      </c>
      <c r="AB32" s="198"/>
      <c r="AC32" s="203">
        <f>SUM(AC29:AC31)</f>
        <v>20781768.640799999</v>
      </c>
      <c r="AD32" s="198"/>
      <c r="AE32" s="203">
        <f>SUM(AE29:AE31)</f>
        <v>22621663.332000002</v>
      </c>
      <c r="AF32" s="198"/>
      <c r="AG32" s="203">
        <f>SUM(AG29:AG31)</f>
        <v>26110426.6752</v>
      </c>
      <c r="AH32" s="198"/>
      <c r="AI32" s="203">
        <f>SUM(AI29:AI31)</f>
        <v>30818012.004000001</v>
      </c>
      <c r="AJ32" s="198"/>
      <c r="AK32" s="203">
        <f>SUM(AK29:AK31)</f>
        <v>40574703.780000001</v>
      </c>
      <c r="AL32" s="575"/>
    </row>
    <row r="33" spans="1:41">
      <c r="A33" s="1544" t="s">
        <v>2373</v>
      </c>
      <c r="B33" s="1545"/>
      <c r="C33" s="610"/>
      <c r="D33" s="196" t="s">
        <v>192</v>
      </c>
      <c r="E33" s="195"/>
      <c r="F33" s="196" t="s">
        <v>192</v>
      </c>
      <c r="G33" s="195"/>
      <c r="H33" s="196" t="s">
        <v>192</v>
      </c>
      <c r="I33" s="195"/>
      <c r="J33" s="196" t="s">
        <v>192</v>
      </c>
      <c r="K33" s="195"/>
      <c r="L33" s="196" t="s">
        <v>192</v>
      </c>
      <c r="M33" s="195"/>
      <c r="N33" s="196" t="s">
        <v>192</v>
      </c>
      <c r="O33" s="573"/>
      <c r="P33" s="572" t="s">
        <v>192</v>
      </c>
      <c r="Q33" s="573"/>
      <c r="R33" s="572" t="s">
        <v>192</v>
      </c>
      <c r="S33" s="573"/>
      <c r="T33" s="587" t="s">
        <v>192</v>
      </c>
      <c r="U33" s="665"/>
      <c r="V33" s="662" t="s">
        <v>192</v>
      </c>
      <c r="W33" s="666"/>
      <c r="X33" s="662" t="s">
        <v>192</v>
      </c>
      <c r="Y33" s="666"/>
      <c r="Z33" s="662" t="s">
        <v>192</v>
      </c>
      <c r="AA33" s="666"/>
      <c r="AB33" s="662" t="s">
        <v>192</v>
      </c>
      <c r="AC33" s="666"/>
      <c r="AD33" s="662" t="s">
        <v>192</v>
      </c>
      <c r="AE33" s="666"/>
      <c r="AF33" s="662" t="s">
        <v>192</v>
      </c>
      <c r="AG33" s="666"/>
      <c r="AH33" s="662" t="s">
        <v>192</v>
      </c>
      <c r="AI33" s="666"/>
      <c r="AJ33" s="662" t="s">
        <v>192</v>
      </c>
      <c r="AK33" s="666"/>
      <c r="AL33" s="664" t="s">
        <v>192</v>
      </c>
    </row>
    <row r="34" spans="1:41">
      <c r="A34" s="578" t="s">
        <v>2374</v>
      </c>
      <c r="B34" s="603">
        <f>2%</f>
        <v>0.02</v>
      </c>
      <c r="C34" s="611">
        <f>+$B$34*C$16</f>
        <v>341640</v>
      </c>
      <c r="D34" s="204">
        <f>C34/C$16</f>
        <v>0.02</v>
      </c>
      <c r="E34" s="563">
        <f>+$B$34*E$16</f>
        <v>444132</v>
      </c>
      <c r="F34" s="204">
        <f>E34/E$16</f>
        <v>0.02</v>
      </c>
      <c r="G34" s="563">
        <f>+$B$34*G$16</f>
        <v>512460</v>
      </c>
      <c r="H34" s="204">
        <f>G34/G$16</f>
        <v>0.02</v>
      </c>
      <c r="I34" s="563">
        <f>+$B$34*I$16</f>
        <v>683280</v>
      </c>
      <c r="J34" s="204">
        <f>I34/I$16</f>
        <v>0.02</v>
      </c>
      <c r="K34" s="563">
        <f>+$B$34*K$16</f>
        <v>854100</v>
      </c>
      <c r="L34" s="204">
        <f>K34/K$16</f>
        <v>0.02</v>
      </c>
      <c r="M34" s="200">
        <f>+$B$34*M$16</f>
        <v>994172.4</v>
      </c>
      <c r="N34" s="205">
        <f>M34/M$16</f>
        <v>0.02</v>
      </c>
      <c r="O34" s="200">
        <f>+$B$34*O$16</f>
        <v>550040.4</v>
      </c>
      <c r="P34" s="205">
        <f>O34/O$16</f>
        <v>0.02</v>
      </c>
      <c r="Q34" s="200">
        <f>+$B$34*Q$16</f>
        <v>627006.71999999997</v>
      </c>
      <c r="R34" s="205">
        <f>Q34/Q$16</f>
        <v>0.02</v>
      </c>
      <c r="S34" s="200">
        <f>+$B$34*S$16</f>
        <v>878014.8</v>
      </c>
      <c r="T34" s="579">
        <f>S34/S$16</f>
        <v>0.02</v>
      </c>
      <c r="U34" s="591">
        <f>+$B$34*U$16</f>
        <v>768883.92</v>
      </c>
      <c r="V34" s="205">
        <f>U34/U$16</f>
        <v>0.02</v>
      </c>
      <c r="W34" s="200">
        <f>+$B$34*W$16</f>
        <v>819936</v>
      </c>
      <c r="X34" s="205">
        <f>W34/W$16</f>
        <v>0.02</v>
      </c>
      <c r="Y34" s="200">
        <f>+$B$34*Y$16</f>
        <v>915337.92</v>
      </c>
      <c r="Z34" s="205">
        <f>Y34/Y$16</f>
        <v>0.02</v>
      </c>
      <c r="AA34" s="200">
        <f>+$B$34*AA$16</f>
        <v>1281473.28</v>
      </c>
      <c r="AB34" s="205">
        <f>AA34/AA$16</f>
        <v>0.02</v>
      </c>
      <c r="AC34" s="200">
        <f>+$B$34*AC$16</f>
        <v>1513602.96</v>
      </c>
      <c r="AD34" s="205">
        <f>AC34/AC$16</f>
        <v>0.02</v>
      </c>
      <c r="AE34" s="200">
        <f>+$B$34*AE$16</f>
        <v>1647608.4000000001</v>
      </c>
      <c r="AF34" s="205">
        <f>AE34/AE$16</f>
        <v>0.02</v>
      </c>
      <c r="AG34" s="200">
        <f>+$B$34*AG$16</f>
        <v>1901706.24</v>
      </c>
      <c r="AH34" s="205">
        <f>AG34/AG$16</f>
        <v>0.02</v>
      </c>
      <c r="AI34" s="200">
        <f>+$B$34*AI$16</f>
        <v>2244574.8000000003</v>
      </c>
      <c r="AJ34" s="205">
        <f>AI34/AI$16</f>
        <v>2.0000000000000004E-2</v>
      </c>
      <c r="AK34" s="200">
        <f>+$B$34*AK$16</f>
        <v>2955186</v>
      </c>
      <c r="AL34" s="579">
        <f>AK34/AK$16</f>
        <v>0.02</v>
      </c>
      <c r="AM34" s="184">
        <v>0</v>
      </c>
      <c r="AO34" s="184" t="s">
        <v>2370</v>
      </c>
    </row>
    <row r="35" spans="1:41">
      <c r="A35" s="578" t="s">
        <v>2375</v>
      </c>
      <c r="B35" s="603">
        <v>0.03</v>
      </c>
      <c r="C35" s="611">
        <f>+$B$35*C$16</f>
        <v>512460</v>
      </c>
      <c r="D35" s="204">
        <f>C35/C$16</f>
        <v>0.03</v>
      </c>
      <c r="E35" s="563">
        <f>+$B$35*E$16</f>
        <v>666198</v>
      </c>
      <c r="F35" s="204">
        <f>E35/E$16</f>
        <v>0.03</v>
      </c>
      <c r="G35" s="563">
        <f>+$B$35*G$16</f>
        <v>768690</v>
      </c>
      <c r="H35" s="204">
        <f>G35/G$16</f>
        <v>0.03</v>
      </c>
      <c r="I35" s="563">
        <f>+$B$35*I$16</f>
        <v>1024920</v>
      </c>
      <c r="J35" s="204">
        <f>I35/I$16</f>
        <v>0.03</v>
      </c>
      <c r="K35" s="563">
        <f>+$B$35*K$16</f>
        <v>1281150</v>
      </c>
      <c r="L35" s="204">
        <f>K35/K$16</f>
        <v>0.03</v>
      </c>
      <c r="M35" s="200">
        <f>+$B$35*M$16</f>
        <v>1491258.5999999999</v>
      </c>
      <c r="N35" s="205">
        <f>M35/M$16</f>
        <v>0.03</v>
      </c>
      <c r="O35" s="200">
        <f>+$B$35*O$16</f>
        <v>825060.6</v>
      </c>
      <c r="P35" s="205">
        <f>O35/O$16</f>
        <v>0.03</v>
      </c>
      <c r="Q35" s="200">
        <f>+$B$35*Q$16</f>
        <v>940510.08</v>
      </c>
      <c r="R35" s="205">
        <f>Q35/Q$16</f>
        <v>0.03</v>
      </c>
      <c r="S35" s="200">
        <f>+$B$35*S$16</f>
        <v>1317022.2</v>
      </c>
      <c r="T35" s="579">
        <f>S35/S$16</f>
        <v>0.03</v>
      </c>
      <c r="U35" s="591">
        <f>+$B$35*U$16</f>
        <v>1153325.8799999999</v>
      </c>
      <c r="V35" s="205">
        <f>U35/U$16</f>
        <v>2.9999999999999995E-2</v>
      </c>
      <c r="W35" s="200">
        <f>+$B$35*W$16</f>
        <v>1229904</v>
      </c>
      <c r="X35" s="205">
        <f>W35/W$16</f>
        <v>0.03</v>
      </c>
      <c r="Y35" s="200">
        <f>+$B$35*Y$16</f>
        <v>1373006.88</v>
      </c>
      <c r="Z35" s="205">
        <f>Y35/Y$16</f>
        <v>0.03</v>
      </c>
      <c r="AA35" s="200">
        <f>+$B$35*AA$16</f>
        <v>1922209.92</v>
      </c>
      <c r="AB35" s="205">
        <f>AA35/AA$16</f>
        <v>0.03</v>
      </c>
      <c r="AC35" s="200">
        <f>+$B$35*AC$16</f>
        <v>2270404.44</v>
      </c>
      <c r="AD35" s="205">
        <f>AC35/AC$16</f>
        <v>0.03</v>
      </c>
      <c r="AE35" s="200">
        <f>+$B$35*AE$16</f>
        <v>2471412.6</v>
      </c>
      <c r="AF35" s="205">
        <f>AE35/AE$16</f>
        <v>3.0000000000000002E-2</v>
      </c>
      <c r="AG35" s="200">
        <f>+$B$35*AG$16</f>
        <v>2852559.36</v>
      </c>
      <c r="AH35" s="205">
        <f>AG35/AG$16</f>
        <v>0.03</v>
      </c>
      <c r="AI35" s="200">
        <f>+$B$35*AI$16</f>
        <v>3366862.1999999997</v>
      </c>
      <c r="AJ35" s="205">
        <f>AI35/AI$16</f>
        <v>0.03</v>
      </c>
      <c r="AK35" s="200">
        <f>+$B$35*AK$16</f>
        <v>4432779</v>
      </c>
      <c r="AL35" s="579">
        <f>AK35/AK$16</f>
        <v>0.03</v>
      </c>
      <c r="AM35" s="184">
        <v>0</v>
      </c>
      <c r="AO35" s="184" t="s">
        <v>2370</v>
      </c>
    </row>
    <row r="36" spans="1:41">
      <c r="A36" s="578" t="s">
        <v>2376</v>
      </c>
      <c r="B36" s="604">
        <v>0.04</v>
      </c>
      <c r="C36" s="611">
        <f>$B$36*C16</f>
        <v>683280</v>
      </c>
      <c r="D36" s="204">
        <f>C36/$C$16</f>
        <v>0.04</v>
      </c>
      <c r="E36" s="563">
        <f>$B$36*E16</f>
        <v>888264</v>
      </c>
      <c r="F36" s="204">
        <f>E36/$E$16</f>
        <v>0.04</v>
      </c>
      <c r="G36" s="563">
        <f>$B$36*G16</f>
        <v>1024920</v>
      </c>
      <c r="H36" s="204">
        <f>G36/$G$16</f>
        <v>0.04</v>
      </c>
      <c r="I36" s="563">
        <f>$B$36*I16</f>
        <v>1366560</v>
      </c>
      <c r="J36" s="564">
        <f>I36/$I$16</f>
        <v>0.04</v>
      </c>
      <c r="K36" s="563">
        <f>$B$36*K16</f>
        <v>1708200</v>
      </c>
      <c r="L36" s="564">
        <f>K36/$I$16</f>
        <v>0.05</v>
      </c>
      <c r="M36" s="200">
        <f>$B$36*M16</f>
        <v>1988344.8</v>
      </c>
      <c r="N36" s="206">
        <f>M36/$M$16</f>
        <v>0.04</v>
      </c>
      <c r="O36" s="200">
        <f>$B$36*O16</f>
        <v>1100080.8</v>
      </c>
      <c r="P36" s="206">
        <f>O36/O16</f>
        <v>0.04</v>
      </c>
      <c r="Q36" s="200">
        <f>$B$36*Q16</f>
        <v>1254013.4399999999</v>
      </c>
      <c r="R36" s="206">
        <f>Q36/Q16</f>
        <v>0.04</v>
      </c>
      <c r="S36" s="200">
        <f>$B$36*S16</f>
        <v>1756029.6</v>
      </c>
      <c r="T36" s="580">
        <f>S36/S16</f>
        <v>0.04</v>
      </c>
      <c r="U36" s="591">
        <f>$B$36*U16</f>
        <v>1537767.84</v>
      </c>
      <c r="V36" s="206">
        <f>U36/U16</f>
        <v>0.04</v>
      </c>
      <c r="W36" s="200">
        <f>$B$36*W16</f>
        <v>1639872</v>
      </c>
      <c r="X36" s="206">
        <f>W36/W16</f>
        <v>0.04</v>
      </c>
      <c r="Y36" s="200">
        <f>$B$36*Y16</f>
        <v>1830675.84</v>
      </c>
      <c r="Z36" s="206">
        <f>Y36/Y16</f>
        <v>0.04</v>
      </c>
      <c r="AA36" s="200">
        <f>$B$36*AA16</f>
        <v>2562946.56</v>
      </c>
      <c r="AB36" s="206">
        <f>AA36/AA16</f>
        <v>0.04</v>
      </c>
      <c r="AC36" s="200">
        <f>$B$36*AC16</f>
        <v>3027205.92</v>
      </c>
      <c r="AD36" s="206">
        <f>AC36/AC16</f>
        <v>0.04</v>
      </c>
      <c r="AE36" s="200">
        <f>$B$36*AE16</f>
        <v>3295216.8000000003</v>
      </c>
      <c r="AF36" s="206">
        <f>AE36/AE16</f>
        <v>0.04</v>
      </c>
      <c r="AG36" s="200">
        <f>$B$36*AG16</f>
        <v>3803412.48</v>
      </c>
      <c r="AH36" s="206">
        <f>AG36/AG16</f>
        <v>0.04</v>
      </c>
      <c r="AI36" s="200">
        <f>$B$36*AI16</f>
        <v>4489149.6000000006</v>
      </c>
      <c r="AJ36" s="206">
        <f>AI36/AI16</f>
        <v>4.0000000000000008E-2</v>
      </c>
      <c r="AK36" s="200">
        <f>$B$36*AK16</f>
        <v>5910372</v>
      </c>
      <c r="AL36" s="580">
        <f>AK36/AK16</f>
        <v>0.04</v>
      </c>
    </row>
    <row r="37" spans="1:41">
      <c r="A37" s="622" t="s">
        <v>2377</v>
      </c>
      <c r="B37" s="603"/>
      <c r="C37" s="591">
        <f>$B$37/40*$B$4</f>
        <v>0</v>
      </c>
      <c r="D37" s="205">
        <f>C37/$C$16</f>
        <v>0</v>
      </c>
      <c r="E37" s="200">
        <f>$B$37/40*$B$4</f>
        <v>0</v>
      </c>
      <c r="F37" s="205">
        <f>E37/$E$16</f>
        <v>0</v>
      </c>
      <c r="G37" s="200">
        <f>$B$37/40*$B$4</f>
        <v>0</v>
      </c>
      <c r="H37" s="205">
        <f>G37/$G$16</f>
        <v>0</v>
      </c>
      <c r="I37" s="200">
        <f>$B$37/40*$B$4</f>
        <v>0</v>
      </c>
      <c r="J37" s="205">
        <f>I37/$I$16</f>
        <v>0</v>
      </c>
      <c r="K37" s="200">
        <f>$B$37/40*$B$4</f>
        <v>0</v>
      </c>
      <c r="L37" s="205">
        <f>K37/$I$16</f>
        <v>0</v>
      </c>
      <c r="M37" s="200">
        <f>$B$37/40*$B$4</f>
        <v>0</v>
      </c>
      <c r="N37" s="205">
        <f>M37/$M$16</f>
        <v>0</v>
      </c>
      <c r="O37" s="200">
        <f>$B$37/40*$B$4</f>
        <v>0</v>
      </c>
      <c r="P37" s="205">
        <f>O37/O16</f>
        <v>0</v>
      </c>
      <c r="Q37" s="200">
        <f>$B$37/40*$B$4</f>
        <v>0</v>
      </c>
      <c r="R37" s="205">
        <f>Q37/Q16</f>
        <v>0</v>
      </c>
      <c r="S37" s="200">
        <f>$B$37/40*$B$4</f>
        <v>0</v>
      </c>
      <c r="T37" s="579">
        <f>S37/S16</f>
        <v>0</v>
      </c>
      <c r="U37" s="591">
        <f>$B$37/40*$B$4</f>
        <v>0</v>
      </c>
      <c r="V37" s="205">
        <f>U37/U16</f>
        <v>0</v>
      </c>
      <c r="W37" s="200">
        <f>$B$37/40*$B$4</f>
        <v>0</v>
      </c>
      <c r="X37" s="205">
        <f>W37/W16</f>
        <v>0</v>
      </c>
      <c r="Y37" s="200">
        <f>$B$37/40*$B$4</f>
        <v>0</v>
      </c>
      <c r="Z37" s="205">
        <f>Y37/Y16</f>
        <v>0</v>
      </c>
      <c r="AA37" s="200">
        <f>$B$37/40*$B$4</f>
        <v>0</v>
      </c>
      <c r="AB37" s="205">
        <f>AA37/AA16</f>
        <v>0</v>
      </c>
      <c r="AC37" s="200">
        <f>$B$37/40*$B$4</f>
        <v>0</v>
      </c>
      <c r="AD37" s="205">
        <f>AC37/AC16</f>
        <v>0</v>
      </c>
      <c r="AE37" s="200">
        <f>$B$37/40*$B$4</f>
        <v>0</v>
      </c>
      <c r="AF37" s="205">
        <f>AE37/AE16</f>
        <v>0</v>
      </c>
      <c r="AG37" s="200">
        <f>$B$37/40*$B$4</f>
        <v>0</v>
      </c>
      <c r="AH37" s="205">
        <f>AG37/AG16</f>
        <v>0</v>
      </c>
      <c r="AI37" s="200">
        <f>$B$37/40*$B$4</f>
        <v>0</v>
      </c>
      <c r="AJ37" s="205">
        <f>AI37/AI16</f>
        <v>0</v>
      </c>
      <c r="AK37" s="200">
        <f>$B$37/40*$B$4</f>
        <v>0</v>
      </c>
      <c r="AL37" s="579">
        <f>AK37/AK16</f>
        <v>0</v>
      </c>
    </row>
    <row r="38" spans="1:41">
      <c r="A38" s="1542" t="s">
        <v>2378</v>
      </c>
      <c r="B38" s="1543"/>
      <c r="C38" s="612">
        <f>SUM(C34:C37)</f>
        <v>1537380</v>
      </c>
      <c r="D38" s="199"/>
      <c r="E38" s="562">
        <f>SUM(E34:E37)</f>
        <v>1998594</v>
      </c>
      <c r="F38" s="198"/>
      <c r="G38" s="562">
        <f>SUM(G34:G37)</f>
        <v>2306070</v>
      </c>
      <c r="H38" s="198"/>
      <c r="I38" s="562">
        <f>SUM(I34:I37)</f>
        <v>3074760</v>
      </c>
      <c r="J38" s="198"/>
      <c r="K38" s="562">
        <f>SUM(K34:K37)</f>
        <v>3843450</v>
      </c>
      <c r="L38" s="198"/>
      <c r="M38" s="203">
        <f>SUM(M34:M37)</f>
        <v>4473775.8</v>
      </c>
      <c r="N38" s="198"/>
      <c r="O38" s="203">
        <f>SUM(O34:O37)</f>
        <v>2475181.7999999998</v>
      </c>
      <c r="P38" s="198"/>
      <c r="Q38" s="203">
        <f>SUM(Q34:Q37)</f>
        <v>2821530.2399999998</v>
      </c>
      <c r="R38" s="198"/>
      <c r="S38" s="203">
        <f>SUM(S34:S37)</f>
        <v>3951066.6</v>
      </c>
      <c r="T38" s="575"/>
      <c r="U38" s="592">
        <f>SUM(U34:U37)</f>
        <v>3459977.6399999997</v>
      </c>
      <c r="V38" s="198"/>
      <c r="W38" s="203">
        <f>SUM(W34:W37)</f>
        <v>3689712</v>
      </c>
      <c r="X38" s="198"/>
      <c r="Y38" s="203">
        <f>SUM(Y34:Y37)</f>
        <v>4119020.6399999997</v>
      </c>
      <c r="Z38" s="198"/>
      <c r="AA38" s="203">
        <f>SUM(AA34:AA37)</f>
        <v>5766629.7599999998</v>
      </c>
      <c r="AB38" s="198"/>
      <c r="AC38" s="203">
        <f>SUM(AC34:AC37)</f>
        <v>6811213.3200000003</v>
      </c>
      <c r="AD38" s="198"/>
      <c r="AE38" s="203">
        <f>SUM(AE34:AE37)</f>
        <v>7414237.8000000007</v>
      </c>
      <c r="AF38" s="198"/>
      <c r="AG38" s="203">
        <f>SUM(AG34:AG37)</f>
        <v>8557678.0800000001</v>
      </c>
      <c r="AH38" s="198"/>
      <c r="AI38" s="203">
        <f>SUM(AI34:AI37)</f>
        <v>10100586.600000001</v>
      </c>
      <c r="AJ38" s="198"/>
      <c r="AK38" s="203">
        <f>SUM(AK34:AK37)</f>
        <v>13298337</v>
      </c>
      <c r="AL38" s="575"/>
    </row>
    <row r="39" spans="1:41">
      <c r="A39" s="1544" t="s">
        <v>2379</v>
      </c>
      <c r="B39" s="1545"/>
      <c r="C39" s="610"/>
      <c r="D39" s="196" t="s">
        <v>192</v>
      </c>
      <c r="E39" s="195"/>
      <c r="F39" s="196" t="s">
        <v>192</v>
      </c>
      <c r="G39" s="195"/>
      <c r="H39" s="196" t="s">
        <v>192</v>
      </c>
      <c r="I39" s="195"/>
      <c r="J39" s="196" t="s">
        <v>192</v>
      </c>
      <c r="K39" s="195"/>
      <c r="L39" s="196" t="s">
        <v>192</v>
      </c>
      <c r="M39" s="195"/>
      <c r="N39" s="196" t="s">
        <v>192</v>
      </c>
      <c r="O39" s="573"/>
      <c r="P39" s="572" t="s">
        <v>192</v>
      </c>
      <c r="Q39" s="573"/>
      <c r="R39" s="572" t="s">
        <v>192</v>
      </c>
      <c r="S39" s="573"/>
      <c r="T39" s="587" t="s">
        <v>192</v>
      </c>
      <c r="U39" s="665"/>
      <c r="V39" s="662" t="s">
        <v>192</v>
      </c>
      <c r="W39" s="666"/>
      <c r="X39" s="662" t="s">
        <v>192</v>
      </c>
      <c r="Y39" s="666"/>
      <c r="Z39" s="662" t="s">
        <v>192</v>
      </c>
      <c r="AA39" s="666"/>
      <c r="AB39" s="662" t="s">
        <v>192</v>
      </c>
      <c r="AC39" s="666"/>
      <c r="AD39" s="662" t="s">
        <v>192</v>
      </c>
      <c r="AE39" s="666"/>
      <c r="AF39" s="662" t="s">
        <v>192</v>
      </c>
      <c r="AG39" s="666"/>
      <c r="AH39" s="662" t="s">
        <v>192</v>
      </c>
      <c r="AI39" s="666"/>
      <c r="AJ39" s="662" t="s">
        <v>192</v>
      </c>
      <c r="AK39" s="666"/>
      <c r="AL39" s="664" t="s">
        <v>192</v>
      </c>
    </row>
    <row r="40" spans="1:41">
      <c r="A40" s="578" t="s">
        <v>2380</v>
      </c>
      <c r="B40" s="601"/>
      <c r="C40" s="613">
        <f>+C63</f>
        <v>476100</v>
      </c>
      <c r="D40" s="204">
        <f>C40/$C$16</f>
        <v>2.7871443624868281E-2</v>
      </c>
      <c r="E40" s="561">
        <f>+$C$40</f>
        <v>476100</v>
      </c>
      <c r="F40" s="564">
        <f>E40/$E$16</f>
        <v>2.1439572019129449E-2</v>
      </c>
      <c r="G40" s="561">
        <f>+$C$40</f>
        <v>476100</v>
      </c>
      <c r="H40" s="204">
        <f>G40/$G$16</f>
        <v>1.8580962416578854E-2</v>
      </c>
      <c r="I40" s="561">
        <f>+$C$40</f>
        <v>476100</v>
      </c>
      <c r="J40" s="564">
        <f>I40/$I$16</f>
        <v>1.3935721812434141E-2</v>
      </c>
      <c r="K40" s="561">
        <v>0</v>
      </c>
      <c r="L40" s="564">
        <f>K40/$I$16</f>
        <v>0</v>
      </c>
      <c r="M40" s="207">
        <v>0</v>
      </c>
      <c r="N40" s="206">
        <f>M40/$M$16</f>
        <v>0</v>
      </c>
      <c r="O40" s="207">
        <f>+$C$40</f>
        <v>476100</v>
      </c>
      <c r="P40" s="206">
        <f>O40/O16</f>
        <v>1.7311455667620053E-2</v>
      </c>
      <c r="Q40" s="207">
        <v>0</v>
      </c>
      <c r="R40" s="206">
        <f>Q40/Q16</f>
        <v>0</v>
      </c>
      <c r="S40" s="207">
        <v>0</v>
      </c>
      <c r="T40" s="580">
        <f>S40/S16</f>
        <v>0</v>
      </c>
      <c r="U40" s="594">
        <v>0</v>
      </c>
      <c r="V40" s="206">
        <f>U40/U16</f>
        <v>0</v>
      </c>
      <c r="W40" s="207">
        <v>0</v>
      </c>
      <c r="X40" s="206">
        <f>W40/W16</f>
        <v>0</v>
      </c>
      <c r="Y40" s="207">
        <v>0</v>
      </c>
      <c r="Z40" s="206">
        <f>Y40/Y16</f>
        <v>0</v>
      </c>
      <c r="AA40" s="207">
        <v>0</v>
      </c>
      <c r="AB40" s="206">
        <f>AA40/AA16</f>
        <v>0</v>
      </c>
      <c r="AC40" s="207">
        <v>0</v>
      </c>
      <c r="AD40" s="206">
        <f>AC40/AC16</f>
        <v>0</v>
      </c>
      <c r="AE40" s="207">
        <v>0</v>
      </c>
      <c r="AF40" s="206">
        <f>AE40/AE16</f>
        <v>0</v>
      </c>
      <c r="AG40" s="207">
        <v>0</v>
      </c>
      <c r="AH40" s="206">
        <f>AG40/AG16</f>
        <v>0</v>
      </c>
      <c r="AI40" s="207">
        <v>0</v>
      </c>
      <c r="AJ40" s="206">
        <f>AI40/AI16</f>
        <v>0</v>
      </c>
      <c r="AK40" s="207">
        <v>0</v>
      </c>
      <c r="AL40" s="580">
        <f>AK40/AK16</f>
        <v>0</v>
      </c>
    </row>
    <row r="41" spans="1:41">
      <c r="A41" s="578" t="s">
        <v>2381</v>
      </c>
      <c r="B41" s="601"/>
      <c r="C41" s="613">
        <f>+F78</f>
        <v>563230</v>
      </c>
      <c r="D41" s="204">
        <f>C41/$C$16</f>
        <v>3.2972134410490572E-2</v>
      </c>
      <c r="E41" s="561">
        <f>+$C$41</f>
        <v>563230</v>
      </c>
      <c r="F41" s="564">
        <f>E41/$E$16</f>
        <v>2.5363180315761982E-2</v>
      </c>
      <c r="G41" s="561">
        <f>+$C$41</f>
        <v>563230</v>
      </c>
      <c r="H41" s="204">
        <f>G41/$G$16</f>
        <v>2.1981422940327049E-2</v>
      </c>
      <c r="I41" s="561">
        <f>+$C$41</f>
        <v>563230</v>
      </c>
      <c r="J41" s="564">
        <f>I41/$I$16</f>
        <v>1.6486067205245286E-2</v>
      </c>
      <c r="K41" s="561">
        <f>+$C$41</f>
        <v>563230</v>
      </c>
      <c r="L41" s="564">
        <f>K41/$I$16</f>
        <v>1.6486067205245286E-2</v>
      </c>
      <c r="M41" s="207">
        <f>+$C$41</f>
        <v>563230</v>
      </c>
      <c r="N41" s="206">
        <f>M41/$M$16</f>
        <v>1.1330630381611882E-2</v>
      </c>
      <c r="O41" s="207">
        <f>+$C$41</f>
        <v>563230</v>
      </c>
      <c r="P41" s="206">
        <f>O41/O16</f>
        <v>2.0479586590366815E-2</v>
      </c>
      <c r="Q41" s="207">
        <f>+$C$41</f>
        <v>563230</v>
      </c>
      <c r="R41" s="206">
        <f>Q41/Q16</f>
        <v>1.7965676667707802E-2</v>
      </c>
      <c r="S41" s="207">
        <f>+$C$41</f>
        <v>563230</v>
      </c>
      <c r="T41" s="580">
        <f>S41/S16</f>
        <v>1.2829624284237577E-2</v>
      </c>
      <c r="U41" s="594">
        <f>+$C$41</f>
        <v>563230</v>
      </c>
      <c r="V41" s="206">
        <f>U41/U16</f>
        <v>1.4650586007833276E-2</v>
      </c>
      <c r="W41" s="207">
        <f>+$C$41</f>
        <v>563230</v>
      </c>
      <c r="X41" s="206">
        <f>W41/W16</f>
        <v>1.3738389337704406E-2</v>
      </c>
      <c r="Y41" s="207">
        <f>+$C$41</f>
        <v>563230</v>
      </c>
      <c r="Z41" s="206">
        <f>Y41/Y16</f>
        <v>1.2306493322160193E-2</v>
      </c>
      <c r="AA41" s="207">
        <f>+$C$41</f>
        <v>563230</v>
      </c>
      <c r="AB41" s="206">
        <f>AA41/AA16</f>
        <v>8.7903510559346199E-3</v>
      </c>
      <c r="AC41" s="207">
        <f>+$C$41</f>
        <v>563230</v>
      </c>
      <c r="AD41" s="206">
        <f>AC41/AC16</f>
        <v>7.4422423169679848E-3</v>
      </c>
      <c r="AE41" s="207">
        <f>+$C$41</f>
        <v>563230</v>
      </c>
      <c r="AF41" s="206">
        <f>AE41/AE16</f>
        <v>6.8369401369888618E-3</v>
      </c>
      <c r="AG41" s="207">
        <f>+$C$41</f>
        <v>563230</v>
      </c>
      <c r="AH41" s="206">
        <f>AG41/AG16</f>
        <v>5.9234174884970668E-3</v>
      </c>
      <c r="AI41" s="207">
        <f>+$C$41</f>
        <v>563230</v>
      </c>
      <c r="AJ41" s="206">
        <f>AI41/AI16</f>
        <v>5.0185897124034361E-3</v>
      </c>
      <c r="AK41" s="207">
        <f>+$C$41</f>
        <v>563230</v>
      </c>
      <c r="AL41" s="580">
        <f>AK41/AK16</f>
        <v>3.8118074462994886E-3</v>
      </c>
    </row>
    <row r="42" spans="1:41">
      <c r="A42" s="578" t="s">
        <v>2382</v>
      </c>
      <c r="B42" s="601"/>
      <c r="C42" s="613">
        <v>120000</v>
      </c>
      <c r="D42" s="204">
        <f>C42/C16</f>
        <v>7.0249385317878469E-3</v>
      </c>
      <c r="E42" s="561">
        <f>+$C$42</f>
        <v>120000</v>
      </c>
      <c r="F42" s="564">
        <f>E42/E16</f>
        <v>5.4037988706060356E-3</v>
      </c>
      <c r="G42" s="561">
        <f>+$C$42</f>
        <v>120000</v>
      </c>
      <c r="H42" s="564">
        <f>G42/G16</f>
        <v>4.6832923545252316E-3</v>
      </c>
      <c r="I42" s="561">
        <f>+$C$42</f>
        <v>120000</v>
      </c>
      <c r="J42" s="564">
        <f>I42/I16</f>
        <v>3.5124692658939235E-3</v>
      </c>
      <c r="K42" s="561">
        <f>+$C$42</f>
        <v>120000</v>
      </c>
      <c r="L42" s="564">
        <f>K42/K16</f>
        <v>2.8099754127151387E-3</v>
      </c>
      <c r="M42" s="207">
        <f>+$C$42</f>
        <v>120000</v>
      </c>
      <c r="N42" s="206">
        <f>M42/M16</f>
        <v>2.4140682239820778E-3</v>
      </c>
      <c r="O42" s="207">
        <f>+$C$42</f>
        <v>120000</v>
      </c>
      <c r="P42" s="206">
        <f>O42/O16</f>
        <v>4.3633158582533213E-3</v>
      </c>
      <c r="Q42" s="207">
        <f>+$C$42</f>
        <v>120000</v>
      </c>
      <c r="R42" s="206">
        <f>Q42/Q16</f>
        <v>3.8277101719101192E-3</v>
      </c>
      <c r="S42" s="207">
        <f>+$C$42</f>
        <v>120000</v>
      </c>
      <c r="T42" s="580">
        <f>S42/S16</f>
        <v>2.7334391174271776E-3</v>
      </c>
      <c r="U42" s="594">
        <f>+$C$42</f>
        <v>120000</v>
      </c>
      <c r="V42" s="206">
        <f>U42/U16</f>
        <v>3.1214074551071378E-3</v>
      </c>
      <c r="W42" s="207">
        <f>+$C$42</f>
        <v>120000</v>
      </c>
      <c r="X42" s="206">
        <f>W42/W16</f>
        <v>2.9270577215782696E-3</v>
      </c>
      <c r="Y42" s="207">
        <f>+$C$42</f>
        <v>120000</v>
      </c>
      <c r="Z42" s="206">
        <f>Y42/Y16</f>
        <v>2.6219824914497153E-3</v>
      </c>
      <c r="AA42" s="207">
        <f>+$C$42</f>
        <v>120000</v>
      </c>
      <c r="AB42" s="206">
        <f>AA42/AA16</f>
        <v>1.8728443561460758E-3</v>
      </c>
      <c r="AC42" s="207">
        <f>+$C$42</f>
        <v>120000</v>
      </c>
      <c r="AD42" s="206">
        <f>AC42/AC16</f>
        <v>1.5856205778033098E-3</v>
      </c>
      <c r="AE42" s="207">
        <f>+$C$42</f>
        <v>120000</v>
      </c>
      <c r="AF42" s="206">
        <f>AE42/AE16</f>
        <v>1.4566568123833309E-3</v>
      </c>
      <c r="AG42" s="207">
        <f>+$C$42</f>
        <v>120000</v>
      </c>
      <c r="AH42" s="206">
        <f>AG42/AG16</f>
        <v>1.2620245701039504E-3</v>
      </c>
      <c r="AI42" s="207">
        <f>+$C$42</f>
        <v>120000</v>
      </c>
      <c r="AJ42" s="206">
        <f>AI42/AI16</f>
        <v>1.069244829800281E-3</v>
      </c>
      <c r="AK42" s="207">
        <f>+$C$42</f>
        <v>120000</v>
      </c>
      <c r="AL42" s="580">
        <f>AK42/AK16</f>
        <v>8.1213162217200544E-4</v>
      </c>
    </row>
    <row r="43" spans="1:41">
      <c r="A43" s="1542" t="s">
        <v>2383</v>
      </c>
      <c r="B43" s="1543"/>
      <c r="C43" s="614">
        <f>SUM(C40:C41)</f>
        <v>1039330</v>
      </c>
      <c r="D43" s="199"/>
      <c r="E43" s="560">
        <f>SUM(E40:E42)</f>
        <v>1159330</v>
      </c>
      <c r="F43" s="198"/>
      <c r="G43" s="560">
        <f>SUM(G40:G42)</f>
        <v>1159330</v>
      </c>
      <c r="H43" s="198"/>
      <c r="I43" s="560">
        <f>SUM(I40:I42)</f>
        <v>1159330</v>
      </c>
      <c r="J43" s="198"/>
      <c r="K43" s="560">
        <f>SUM(K40:K42)</f>
        <v>683230</v>
      </c>
      <c r="L43" s="198"/>
      <c r="M43" s="208">
        <f>SUM(M40:M42)</f>
        <v>683230</v>
      </c>
      <c r="N43" s="198"/>
      <c r="O43" s="208">
        <f>SUM(O40:O42)</f>
        <v>1159330</v>
      </c>
      <c r="P43" s="198"/>
      <c r="Q43" s="208">
        <f>SUM(Q40:Q42)</f>
        <v>683230</v>
      </c>
      <c r="R43" s="198"/>
      <c r="S43" s="208">
        <f>SUM(S40:S42)</f>
        <v>683230</v>
      </c>
      <c r="T43" s="575"/>
      <c r="U43" s="595">
        <f>SUM(U40:U42)</f>
        <v>683230</v>
      </c>
      <c r="V43" s="198"/>
      <c r="W43" s="208">
        <f>SUM(W40:W42)</f>
        <v>683230</v>
      </c>
      <c r="X43" s="198"/>
      <c r="Y43" s="208">
        <f>SUM(Y40:Y42)</f>
        <v>683230</v>
      </c>
      <c r="Z43" s="198"/>
      <c r="AA43" s="208">
        <f>SUM(AA40:AA42)</f>
        <v>683230</v>
      </c>
      <c r="AB43" s="198"/>
      <c r="AC43" s="208">
        <f>SUM(AC40:AC42)</f>
        <v>683230</v>
      </c>
      <c r="AD43" s="198"/>
      <c r="AE43" s="208">
        <f>SUM(AE40:AE42)</f>
        <v>683230</v>
      </c>
      <c r="AF43" s="198"/>
      <c r="AG43" s="208">
        <f>SUM(AG40:AG42)</f>
        <v>683230</v>
      </c>
      <c r="AH43" s="198"/>
      <c r="AI43" s="208">
        <f>SUM(AI40:AI42)</f>
        <v>683230</v>
      </c>
      <c r="AJ43" s="198"/>
      <c r="AK43" s="208">
        <f>SUM(AK40:AK42)</f>
        <v>683230</v>
      </c>
      <c r="AL43" s="575"/>
    </row>
    <row r="44" spans="1:41" s="212" customFormat="1">
      <c r="A44" s="605" t="s">
        <v>2384</v>
      </c>
      <c r="B44" s="606"/>
      <c r="C44" s="596">
        <f>SUM(C43,C38,C32,C27,C18)</f>
        <v>30902269.872000001</v>
      </c>
      <c r="D44" s="210">
        <f>SUM(D16:D43)</f>
        <v>1.7926677129141784</v>
      </c>
      <c r="E44" s="209">
        <f>SUM(E43,E38,E32,E27,E18)</f>
        <v>38933978.713599995</v>
      </c>
      <c r="F44" s="211">
        <f>SUM(F16:F43)</f>
        <v>1.7442588560878292</v>
      </c>
      <c r="G44" s="209">
        <f>SUM(G43,G38,G32,G27,G18)</f>
        <v>44341784.608000003</v>
      </c>
      <c r="H44" s="211">
        <f>SUM(H16:H43)</f>
        <v>1.7227438086094522</v>
      </c>
      <c r="I44" s="209">
        <f>SUM(I43,I38,I32,I27,I18)</f>
        <v>57861299.343999997</v>
      </c>
      <c r="J44" s="211">
        <f>SUM(J16:J43)</f>
        <v>1.687781856457089</v>
      </c>
      <c r="K44" s="209">
        <f>SUM(K43,K38,K32,K27,K18)</f>
        <v>68280803.680000007</v>
      </c>
      <c r="L44" s="211">
        <f>SUM(L16:L43)</f>
        <v>1.6121920426179601</v>
      </c>
      <c r="M44" s="209">
        <f>SUM(M43,M38,M32,M27,M18)</f>
        <v>79366805.763520002</v>
      </c>
      <c r="N44" s="211">
        <f>SUM(N16:N43)</f>
        <v>1.5966406986055937</v>
      </c>
      <c r="O44" s="209">
        <f>SUM(O43,O38,O32,O27,O18)</f>
        <v>47316077.849919997</v>
      </c>
      <c r="P44" s="211">
        <f>SUM(P16:P43)</f>
        <v>1.7131889893876886</v>
      </c>
      <c r="Q44" s="209">
        <f>SUM(Q43,Q38,Q32,Q27,Q18)</f>
        <v>52931461.853055999</v>
      </c>
      <c r="R44" s="211">
        <f>SUM(R16:R43)</f>
        <v>1.6820088260953887</v>
      </c>
      <c r="S44" s="209">
        <f>SUM(S43,S38,S32,S27,S18)</f>
        <v>70173535.743039995</v>
      </c>
      <c r="T44" s="581">
        <f>SUM(T16:T43)</f>
        <v>1.5984590634016644</v>
      </c>
      <c r="U44" s="596">
        <f>SUM(U43,U38,U32,U27,U18)</f>
        <v>61536394.071616001</v>
      </c>
      <c r="V44" s="211">
        <f>SUM(V16:V43)</f>
        <v>1.60066799346294</v>
      </c>
      <c r="W44" s="209">
        <f>SUM(W43,W38,W32,W27,W18)</f>
        <v>65576900.732799999</v>
      </c>
      <c r="X44" s="211">
        <f>SUM(X16:X43)</f>
        <v>1.5995614470592823</v>
      </c>
      <c r="Y44" s="209">
        <f>SUM(Y43,Y38,Y32,Y27,Y18)</f>
        <v>73127466.610816002</v>
      </c>
      <c r="Z44" s="211">
        <f>SUM(Z16:Z43)</f>
        <v>1.5978244758136095</v>
      </c>
      <c r="AA44" s="209">
        <f>SUM(AA43,AA38,AA32,AA27,AA18)</f>
        <v>102105176.45094401</v>
      </c>
      <c r="AB44" s="211">
        <f>SUM(AB16:AB43)</f>
        <v>1.5935591954120802</v>
      </c>
      <c r="AC44" s="209">
        <f>SUM(AC43,AC38,AC32,AC27,AC18)</f>
        <v>120477033.54860801</v>
      </c>
      <c r="AD44" s="211">
        <f>SUM(AD16:AD43)</f>
        <v>1.5919238628947709</v>
      </c>
      <c r="AE44" s="209">
        <f>SUM(AE43,AE38,AE32,AE27,AE18)</f>
        <v>131082867.29632001</v>
      </c>
      <c r="AF44" s="211">
        <f>SUM(AF16:AF43)</f>
        <v>1.5911895969493721</v>
      </c>
      <c r="AG44" s="209">
        <f>SUM(AG43,AG38,AG32,AG27,AG18)</f>
        <v>151193390.023552</v>
      </c>
      <c r="AH44" s="211">
        <f>SUM(AH16:AH43)</f>
        <v>1.5900814420586007</v>
      </c>
      <c r="AI44" s="209">
        <f>SUM(AI43,AI38,AI32,AI27,AI18)</f>
        <v>178329653.63104001</v>
      </c>
      <c r="AJ44" s="211">
        <f>SUM(AJ16:AJ43)</f>
        <v>1.5889838345422034</v>
      </c>
      <c r="AK44" s="209">
        <f>SUM(AK43,AK38,AK32,AK27,AK18)</f>
        <v>234570834.93279999</v>
      </c>
      <c r="AL44" s="581">
        <f>SUM(AL16:AL43)</f>
        <v>1.5875199390684711</v>
      </c>
    </row>
    <row r="45" spans="1:41" s="212" customFormat="1">
      <c r="A45" s="619" t="s">
        <v>2385</v>
      </c>
      <c r="B45" s="620"/>
      <c r="C45" s="615">
        <f>+D44</f>
        <v>1.7926677129141784</v>
      </c>
      <c r="D45" s="621"/>
      <c r="E45" s="617">
        <f>+F44</f>
        <v>1.7442588560878292</v>
      </c>
      <c r="F45" s="616"/>
      <c r="G45" s="617">
        <f>+H44</f>
        <v>1.7227438086094522</v>
      </c>
      <c r="H45" s="616"/>
      <c r="I45" s="617">
        <f>+J44</f>
        <v>1.687781856457089</v>
      </c>
      <c r="J45" s="616"/>
      <c r="K45" s="617">
        <f>+L44</f>
        <v>1.6121920426179601</v>
      </c>
      <c r="L45" s="616"/>
      <c r="M45" s="617">
        <f>+N44</f>
        <v>1.5966406986055937</v>
      </c>
      <c r="N45" s="616"/>
      <c r="O45" s="617">
        <f>+P44</f>
        <v>1.7131889893876886</v>
      </c>
      <c r="P45" s="616"/>
      <c r="Q45" s="617">
        <f>+R44</f>
        <v>1.6820088260953887</v>
      </c>
      <c r="R45" s="616"/>
      <c r="S45" s="617">
        <f>+T44</f>
        <v>1.5984590634016644</v>
      </c>
      <c r="T45" s="618"/>
      <c r="U45" s="615">
        <f>+V44</f>
        <v>1.60066799346294</v>
      </c>
      <c r="V45" s="616"/>
      <c r="W45" s="617">
        <f>+X44</f>
        <v>1.5995614470592823</v>
      </c>
      <c r="X45" s="616"/>
      <c r="Y45" s="617">
        <f>+Z44</f>
        <v>1.5978244758136095</v>
      </c>
      <c r="Z45" s="616"/>
      <c r="AA45" s="617">
        <f>+AB44</f>
        <v>1.5935591954120802</v>
      </c>
      <c r="AB45" s="616"/>
      <c r="AC45" s="617">
        <f>+AD44</f>
        <v>1.5919238628947709</v>
      </c>
      <c r="AD45" s="616"/>
      <c r="AE45" s="617">
        <f>+AF44</f>
        <v>1.5911895969493721</v>
      </c>
      <c r="AF45" s="616"/>
      <c r="AG45" s="617">
        <f>+AH44</f>
        <v>1.5900814420586007</v>
      </c>
      <c r="AH45" s="616"/>
      <c r="AI45" s="617">
        <f>+AJ44</f>
        <v>1.5889838345422034</v>
      </c>
      <c r="AJ45" s="616"/>
      <c r="AK45" s="617">
        <f>+AL44</f>
        <v>1.5875199390684711</v>
      </c>
      <c r="AL45" s="618"/>
    </row>
    <row r="46" spans="1:41">
      <c r="A46" s="582"/>
      <c r="B46" s="607"/>
      <c r="T46" s="583"/>
      <c r="AL46" s="583"/>
    </row>
    <row r="47" spans="1:41">
      <c r="A47" s="588" t="s">
        <v>2386</v>
      </c>
      <c r="B47" s="608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574"/>
      <c r="P47" s="574"/>
      <c r="Q47" s="574"/>
      <c r="R47" s="574"/>
      <c r="S47" s="574"/>
      <c r="T47" s="589"/>
      <c r="U47" s="667"/>
      <c r="V47" s="667"/>
      <c r="W47" s="667"/>
      <c r="X47" s="667"/>
      <c r="Y47" s="667"/>
      <c r="Z47" s="667"/>
      <c r="AA47" s="668"/>
      <c r="AB47" s="668"/>
      <c r="AC47" s="668"/>
      <c r="AD47" s="668"/>
      <c r="AE47" s="668"/>
      <c r="AF47" s="668"/>
      <c r="AG47" s="668"/>
      <c r="AH47" s="668"/>
      <c r="AI47" s="668"/>
      <c r="AJ47" s="668"/>
      <c r="AK47" s="668"/>
      <c r="AL47" s="669"/>
    </row>
    <row r="48" spans="1:41" s="214" customFormat="1">
      <c r="A48" s="1548" t="s">
        <v>2387</v>
      </c>
      <c r="B48" s="1549"/>
      <c r="C48" s="1550">
        <f>(C44/12/240)</f>
        <v>10729.954816666666</v>
      </c>
      <c r="D48" s="1546"/>
      <c r="E48" s="1546">
        <f>E44/12/240</f>
        <v>13518.742608888888</v>
      </c>
      <c r="F48" s="1546"/>
      <c r="G48" s="1546">
        <f>G44/12/240</f>
        <v>15396.45298888889</v>
      </c>
      <c r="H48" s="1546"/>
      <c r="I48" s="1546">
        <f>I44/12/240</f>
        <v>20090.728938888886</v>
      </c>
      <c r="J48" s="1546"/>
      <c r="K48" s="1546">
        <f>K44/12/240</f>
        <v>23708.612388888891</v>
      </c>
      <c r="L48" s="1547"/>
      <c r="M48" s="1546">
        <f>M44/12/240</f>
        <v>27557.918667888891</v>
      </c>
      <c r="N48" s="1546"/>
      <c r="O48" s="1546">
        <f>O44/12/240</f>
        <v>16429.193697888888</v>
      </c>
      <c r="P48" s="1546"/>
      <c r="Q48" s="1546">
        <f>Q44/12/240</f>
        <v>18378.979810088887</v>
      </c>
      <c r="R48" s="1546"/>
      <c r="S48" s="1546">
        <f>S44/12/240</f>
        <v>24365.811021888887</v>
      </c>
      <c r="T48" s="1556"/>
      <c r="U48" s="1550">
        <f>U44/12/240</f>
        <v>21366.803497088891</v>
      </c>
      <c r="V48" s="1546"/>
      <c r="W48" s="1546">
        <f>W44/12/240</f>
        <v>22769.757198888889</v>
      </c>
      <c r="X48" s="1546"/>
      <c r="Y48" s="1546">
        <f>Y44/12/240</f>
        <v>25391.48146208889</v>
      </c>
      <c r="Z48" s="1546"/>
      <c r="AA48" s="1546">
        <f>AA44/12/240</f>
        <v>35453.186267688892</v>
      </c>
      <c r="AB48" s="1547"/>
      <c r="AC48" s="1546">
        <f>AC44/12/240</f>
        <v>41832.303315488891</v>
      </c>
      <c r="AD48" s="1547"/>
      <c r="AE48" s="1546">
        <f>AE44/12/240</f>
        <v>45514.884477888896</v>
      </c>
      <c r="AF48" s="1547"/>
      <c r="AG48" s="1546">
        <f>AG44/12/240</f>
        <v>52497.704869288886</v>
      </c>
      <c r="AH48" s="1547"/>
      <c r="AI48" s="1546">
        <f>AI44/12/240</f>
        <v>61920.018621888892</v>
      </c>
      <c r="AJ48" s="1547"/>
      <c r="AK48" s="1546">
        <f>AK44/12/240</f>
        <v>81448.206573888892</v>
      </c>
      <c r="AL48" s="1555"/>
    </row>
    <row r="49" spans="1:38" s="214" customFormat="1">
      <c r="A49" s="1548" t="s">
        <v>2388</v>
      </c>
      <c r="B49" s="1549"/>
      <c r="C49" s="585">
        <f>+C48*8</f>
        <v>85839.638533333331</v>
      </c>
      <c r="D49" s="568"/>
      <c r="E49" s="567">
        <f>+E48*8</f>
        <v>108149.9408711111</v>
      </c>
      <c r="F49" s="568"/>
      <c r="G49" s="567">
        <f>+G48*8</f>
        <v>123171.62391111112</v>
      </c>
      <c r="H49" s="568"/>
      <c r="I49" s="567">
        <f>+I48*8</f>
        <v>160725.83151111109</v>
      </c>
      <c r="J49" s="568"/>
      <c r="K49" s="567">
        <f>+K48*8</f>
        <v>189668.89911111112</v>
      </c>
      <c r="L49" s="568"/>
      <c r="M49" s="567">
        <f>+M48*8</f>
        <v>220463.34934311113</v>
      </c>
      <c r="N49" s="568"/>
      <c r="O49" s="567">
        <f>+O48*8</f>
        <v>131433.5495831111</v>
      </c>
      <c r="P49" s="568"/>
      <c r="Q49" s="567">
        <f>+Q48*8</f>
        <v>147031.8384807111</v>
      </c>
      <c r="R49" s="568"/>
      <c r="S49" s="567">
        <f>+S48*8</f>
        <v>194926.4881751111</v>
      </c>
      <c r="T49" s="584"/>
      <c r="U49" s="585">
        <f>+U48*8</f>
        <v>170934.42797671113</v>
      </c>
      <c r="V49" s="568"/>
      <c r="W49" s="567">
        <f>+W48*8</f>
        <v>182158.05759111111</v>
      </c>
      <c r="X49" s="568"/>
      <c r="Y49" s="567">
        <f>+Y48*8</f>
        <v>203131.85169671112</v>
      </c>
      <c r="Z49" s="568"/>
      <c r="AA49" s="567">
        <f>+AA48*8</f>
        <v>283625.49014151114</v>
      </c>
      <c r="AB49" s="568"/>
      <c r="AC49" s="567">
        <f>+AC48*8</f>
        <v>334658.42652391113</v>
      </c>
      <c r="AD49" s="568"/>
      <c r="AE49" s="567">
        <f>+AE48*8</f>
        <v>364119.07582311117</v>
      </c>
      <c r="AF49" s="568"/>
      <c r="AG49" s="567">
        <f>+AG48*8</f>
        <v>419981.63895431109</v>
      </c>
      <c r="AH49" s="568"/>
      <c r="AI49" s="567">
        <f>+AI48*8</f>
        <v>495360.14897511114</v>
      </c>
      <c r="AJ49" s="568"/>
      <c r="AK49" s="567">
        <f>+AK48*8</f>
        <v>651585.65259111114</v>
      </c>
      <c r="AL49" s="584"/>
    </row>
    <row r="50" spans="1:38">
      <c r="A50" s="1558" t="s">
        <v>2389</v>
      </c>
      <c r="B50" s="1559"/>
      <c r="C50" s="1560">
        <f>C49*30</f>
        <v>2575189.156</v>
      </c>
      <c r="D50" s="1553"/>
      <c r="E50" s="1546">
        <f>E49*30</f>
        <v>3244498.2261333331</v>
      </c>
      <c r="F50" s="1546"/>
      <c r="G50" s="1553">
        <f>G49*30</f>
        <v>3695148.7173333336</v>
      </c>
      <c r="H50" s="1553"/>
      <c r="I50" s="1553">
        <f>I49*30</f>
        <v>4821774.9453333328</v>
      </c>
      <c r="J50" s="1553"/>
      <c r="K50" s="1553">
        <f>K49*30</f>
        <v>5690066.9733333336</v>
      </c>
      <c r="L50" s="1554"/>
      <c r="M50" s="1553">
        <f>M49*30</f>
        <v>6613900.4802933335</v>
      </c>
      <c r="N50" s="1553"/>
      <c r="O50" s="1553">
        <f>O49*30</f>
        <v>3943006.4874933329</v>
      </c>
      <c r="P50" s="1553"/>
      <c r="Q50" s="1553">
        <f>Q49*30</f>
        <v>4410955.1544213332</v>
      </c>
      <c r="R50" s="1553"/>
      <c r="S50" s="1553">
        <f>S49*30</f>
        <v>5847794.6452533333</v>
      </c>
      <c r="T50" s="1563"/>
      <c r="U50" s="1560">
        <f>U49*30</f>
        <v>5128032.8393013338</v>
      </c>
      <c r="V50" s="1553"/>
      <c r="W50" s="1553">
        <f>W49*30</f>
        <v>5464741.7277333336</v>
      </c>
      <c r="X50" s="1553"/>
      <c r="Y50" s="1553">
        <f>Y49*30</f>
        <v>6093955.5509013338</v>
      </c>
      <c r="Z50" s="1553"/>
      <c r="AA50" s="1553">
        <f>AA49*30</f>
        <v>8508764.7042453345</v>
      </c>
      <c r="AB50" s="1554"/>
      <c r="AC50" s="1553">
        <f>AC49*30</f>
        <v>10039752.795717334</v>
      </c>
      <c r="AD50" s="1554"/>
      <c r="AE50" s="1553">
        <f>AE49*30</f>
        <v>10923572.274693334</v>
      </c>
      <c r="AF50" s="1554"/>
      <c r="AG50" s="1553">
        <f>AG49*30</f>
        <v>12599449.168629333</v>
      </c>
      <c r="AH50" s="1554"/>
      <c r="AI50" s="1553">
        <f>AI49*30</f>
        <v>14860804.469253333</v>
      </c>
      <c r="AJ50" s="1554"/>
      <c r="AK50" s="1553">
        <f>AK49*30</f>
        <v>19547569.577733334</v>
      </c>
      <c r="AL50" s="1557"/>
    </row>
    <row r="51" spans="1:38" ht="12" thickBot="1">
      <c r="A51" s="1564" t="s">
        <v>2390</v>
      </c>
      <c r="B51" s="1565"/>
      <c r="C51" s="1566">
        <f>ROUND(((C50-C14)/C14)+1,2)</f>
        <v>1.59</v>
      </c>
      <c r="D51" s="1561"/>
      <c r="E51" s="1561">
        <f>ROUND(((E50-E14)/E14)+1,2)</f>
        <v>1.58</v>
      </c>
      <c r="F51" s="1561"/>
      <c r="G51" s="1561">
        <f>ROUND(((G50-G14)/G14)+1,2)</f>
        <v>1.58</v>
      </c>
      <c r="H51" s="1561"/>
      <c r="I51" s="1561">
        <f>ROUND(((I50-I14)/I14)+1,2)</f>
        <v>1.58</v>
      </c>
      <c r="J51" s="1561"/>
      <c r="K51" s="1561">
        <f>ROUND(((K50-K14)/K14)+1,2)</f>
        <v>1.6</v>
      </c>
      <c r="L51" s="1562"/>
      <c r="M51" s="1561">
        <f>ROUND(((M50-M14)/M14)+1,2)</f>
        <v>1.6</v>
      </c>
      <c r="N51" s="1561"/>
      <c r="O51" s="1561">
        <f>ROUND(((O50-O14)/O14)+1,2)</f>
        <v>1.58</v>
      </c>
      <c r="P51" s="1561"/>
      <c r="Q51" s="1561">
        <f>ROUND(((Q50-Q14)/Q14)+1,2)</f>
        <v>1.57</v>
      </c>
      <c r="R51" s="1561"/>
      <c r="S51" s="1561">
        <f>ROUND(((S50-S14)/S14)+1,2)</f>
        <v>1.6</v>
      </c>
      <c r="T51" s="1570"/>
      <c r="U51" s="1566">
        <f>ROUND(((U50-U14)/U14)+1,2)</f>
        <v>1.6</v>
      </c>
      <c r="V51" s="1561"/>
      <c r="W51" s="1561">
        <f>ROUND(((W50-W14)/W14)+1,2)</f>
        <v>1.6</v>
      </c>
      <c r="X51" s="1561"/>
      <c r="Y51" s="1561">
        <f>ROUND(((Y50-Y14)/Y14)+1,2)</f>
        <v>1.6</v>
      </c>
      <c r="Z51" s="1561"/>
      <c r="AA51" s="1561">
        <f>ROUND(((AA50-AA14)/AA14)+1,2)</f>
        <v>1.59</v>
      </c>
      <c r="AB51" s="1562"/>
      <c r="AC51" s="1561">
        <f>ROUND(((AC50-AC14)/AC14)+1,2)</f>
        <v>1.59</v>
      </c>
      <c r="AD51" s="1562"/>
      <c r="AE51" s="1561">
        <f>ROUND(((AE50-AE14)/AE14)+1,2)</f>
        <v>1.59</v>
      </c>
      <c r="AF51" s="1562"/>
      <c r="AG51" s="1561">
        <f>ROUND(((AG50-AG14)/AG14)+1,2)</f>
        <v>1.59</v>
      </c>
      <c r="AH51" s="1562"/>
      <c r="AI51" s="1561">
        <f>ROUND(((AI50-AI14)/AI14)+1,2)</f>
        <v>1.59</v>
      </c>
      <c r="AJ51" s="1562"/>
      <c r="AK51" s="1561">
        <f>ROUND(((AK50-AK14)/AK14)+1,2)</f>
        <v>1.59</v>
      </c>
      <c r="AL51" s="1567"/>
    </row>
    <row r="52" spans="1:38">
      <c r="C52" s="215"/>
    </row>
    <row r="53" spans="1:38" s="217" customFormat="1" ht="15.75" customHeight="1">
      <c r="A53" s="1568" t="s">
        <v>2391</v>
      </c>
      <c r="B53" s="1568"/>
      <c r="C53" s="1568"/>
      <c r="D53" s="1568"/>
      <c r="E53" s="1568"/>
      <c r="F53" s="1568"/>
      <c r="G53" s="1568"/>
      <c r="H53" s="1568"/>
      <c r="I53" s="1568"/>
      <c r="J53" s="1568"/>
      <c r="K53" s="1569"/>
      <c r="L53" s="1569"/>
      <c r="M53" s="1568"/>
      <c r="N53" s="1568"/>
      <c r="O53" s="216"/>
      <c r="P53" s="216"/>
      <c r="Q53" s="216"/>
      <c r="R53" s="216"/>
      <c r="S53" s="216"/>
      <c r="T53" s="216"/>
      <c r="U53" s="216"/>
      <c r="V53" s="216"/>
      <c r="W53" s="216"/>
      <c r="X53" s="216"/>
      <c r="Y53" s="216"/>
      <c r="Z53" s="216"/>
      <c r="AA53" s="216"/>
      <c r="AB53" s="216"/>
      <c r="AC53" s="216"/>
      <c r="AD53" s="216"/>
      <c r="AE53" s="216"/>
      <c r="AF53" s="216"/>
      <c r="AG53" s="216"/>
      <c r="AH53" s="216"/>
      <c r="AI53" s="216"/>
      <c r="AJ53" s="216"/>
      <c r="AK53" s="216"/>
      <c r="AL53" s="216"/>
    </row>
    <row r="54" spans="1:38" s="217" customFormat="1">
      <c r="B54" s="218"/>
      <c r="D54" s="218"/>
      <c r="AA54" s="1130">
        <f>AA50/1.4</f>
        <v>6077689.0744609535</v>
      </c>
      <c r="AG54" s="1130">
        <f>AG50/1.59</f>
        <v>7924181.8670624737</v>
      </c>
    </row>
    <row r="55" spans="1:38" s="217" customFormat="1">
      <c r="B55" s="218"/>
      <c r="D55" s="218"/>
    </row>
    <row r="56" spans="1:38" s="217" customFormat="1" ht="11.25" customHeight="1">
      <c r="A56" s="1571" t="s">
        <v>2392</v>
      </c>
      <c r="B56" s="1571"/>
      <c r="C56" s="1571"/>
      <c r="D56" s="1571"/>
      <c r="E56" s="1571"/>
      <c r="F56" s="219"/>
      <c r="G56" s="219"/>
      <c r="H56" s="220"/>
      <c r="I56" s="220"/>
      <c r="J56" s="220"/>
    </row>
    <row r="57" spans="1:38" s="217" customFormat="1" ht="18" customHeight="1">
      <c r="A57" s="221" t="s">
        <v>42</v>
      </c>
      <c r="B57" s="221" t="s">
        <v>297</v>
      </c>
      <c r="C57" s="221" t="s">
        <v>2393</v>
      </c>
      <c r="D57" s="1572" t="s">
        <v>2394</v>
      </c>
      <c r="E57" s="1572"/>
      <c r="F57" s="219"/>
      <c r="G57" s="219"/>
      <c r="H57" s="219"/>
      <c r="I57" s="220"/>
      <c r="J57" s="220"/>
    </row>
    <row r="58" spans="1:38" s="217" customFormat="1" ht="23.25" customHeight="1">
      <c r="A58" s="222" t="s">
        <v>2395</v>
      </c>
      <c r="B58" s="222" t="s">
        <v>2396</v>
      </c>
      <c r="C58" s="1092">
        <v>77900</v>
      </c>
      <c r="D58" s="1573" t="s">
        <v>2397</v>
      </c>
      <c r="E58" s="1573"/>
      <c r="F58" s="219"/>
      <c r="G58" s="1094"/>
      <c r="H58" s="219"/>
      <c r="I58" s="1095"/>
      <c r="J58" s="220"/>
    </row>
    <row r="59" spans="1:38" s="217" customFormat="1" ht="23.25" customHeight="1">
      <c r="A59" s="224" t="s">
        <v>2398</v>
      </c>
      <c r="B59" s="224" t="s">
        <v>297</v>
      </c>
      <c r="C59" s="1092">
        <v>40800</v>
      </c>
      <c r="D59" s="1573" t="s">
        <v>2399</v>
      </c>
      <c r="E59" s="1573"/>
      <c r="F59" s="220"/>
      <c r="G59" s="220"/>
      <c r="H59" s="219"/>
      <c r="I59" s="220"/>
      <c r="J59" s="220"/>
    </row>
    <row r="60" spans="1:38" s="217" customFormat="1" ht="23.25" customHeight="1">
      <c r="A60" s="224" t="s">
        <v>2400</v>
      </c>
      <c r="B60" s="224" t="s">
        <v>297</v>
      </c>
      <c r="C60" s="1092">
        <v>40000</v>
      </c>
      <c r="D60" s="1573" t="s">
        <v>2401</v>
      </c>
      <c r="E60" s="1573"/>
      <c r="F60" s="220"/>
      <c r="G60" s="220"/>
      <c r="H60" s="220"/>
      <c r="I60" s="220"/>
      <c r="J60" s="220"/>
    </row>
    <row r="61" spans="1:38" s="217" customFormat="1" ht="23.25" customHeight="1">
      <c r="A61" s="1574" t="s">
        <v>2402</v>
      </c>
      <c r="B61" s="1574"/>
      <c r="C61" s="623">
        <f>SUM(C58:C60)</f>
        <v>158700</v>
      </c>
      <c r="D61" s="1575"/>
      <c r="E61" s="1575"/>
      <c r="F61" s="220"/>
      <c r="G61" s="220"/>
      <c r="H61" s="220"/>
      <c r="I61" s="220"/>
      <c r="J61" s="220"/>
    </row>
    <row r="62" spans="1:38" s="217" customFormat="1" ht="23.25" customHeight="1">
      <c r="A62" s="1574" t="s">
        <v>2403</v>
      </c>
      <c r="B62" s="1574"/>
      <c r="C62" s="624">
        <v>3</v>
      </c>
      <c r="D62" s="1575"/>
      <c r="E62" s="1575"/>
      <c r="F62" s="220"/>
      <c r="G62" s="220"/>
      <c r="H62" s="220"/>
      <c r="I62" s="220"/>
      <c r="J62" s="220"/>
    </row>
    <row r="63" spans="1:38" s="217" customFormat="1">
      <c r="A63" s="1574" t="s">
        <v>2404</v>
      </c>
      <c r="B63" s="1574"/>
      <c r="C63" s="225">
        <f>+C62*C61</f>
        <v>476100</v>
      </c>
      <c r="D63" s="1576"/>
      <c r="E63" s="1576"/>
      <c r="F63" s="220"/>
      <c r="G63" s="220"/>
      <c r="H63" s="220"/>
      <c r="I63" s="220"/>
      <c r="J63" s="220"/>
    </row>
    <row r="65" spans="1:11" s="217" customFormat="1" ht="11.25" customHeight="1">
      <c r="A65" s="1571" t="s">
        <v>2405</v>
      </c>
      <c r="B65" s="1571"/>
      <c r="C65" s="1571"/>
      <c r="D65" s="1571"/>
      <c r="E65" s="1571"/>
      <c r="F65" s="1571"/>
      <c r="G65" s="1571"/>
      <c r="H65" s="1571"/>
      <c r="I65" s="1571"/>
      <c r="J65" s="1571"/>
    </row>
    <row r="66" spans="1:11" s="217" customFormat="1">
      <c r="A66" s="1513" t="s">
        <v>42</v>
      </c>
      <c r="B66" s="1513"/>
      <c r="C66" s="226" t="s">
        <v>297</v>
      </c>
      <c r="D66" s="226" t="s">
        <v>136</v>
      </c>
      <c r="E66" s="226" t="s">
        <v>320</v>
      </c>
      <c r="F66" s="227" t="s">
        <v>45</v>
      </c>
      <c r="G66" s="1577" t="s">
        <v>2394</v>
      </c>
      <c r="H66" s="1577"/>
      <c r="I66" s="1577"/>
      <c r="J66" s="1577"/>
    </row>
    <row r="67" spans="1:11" s="217" customFormat="1" ht="23.25" customHeight="1">
      <c r="A67" s="1514" t="s">
        <v>2406</v>
      </c>
      <c r="B67" s="1514"/>
      <c r="C67" s="222" t="s">
        <v>319</v>
      </c>
      <c r="D67" s="222">
        <v>1</v>
      </c>
      <c r="E67" s="223">
        <v>14000</v>
      </c>
      <c r="F67" s="228">
        <f t="shared" ref="F67:F77" si="0">+D67*E67</f>
        <v>14000</v>
      </c>
      <c r="G67" s="1578" t="s">
        <v>2407</v>
      </c>
      <c r="H67" s="1578"/>
      <c r="I67" s="1578"/>
      <c r="J67" s="1578"/>
    </row>
    <row r="68" spans="1:11" s="217" customFormat="1" ht="23.25" customHeight="1">
      <c r="A68" s="1514" t="s">
        <v>2408</v>
      </c>
      <c r="B68" s="1514"/>
      <c r="C68" s="222" t="s">
        <v>319</v>
      </c>
      <c r="D68" s="222">
        <v>2</v>
      </c>
      <c r="E68" s="223">
        <v>10000</v>
      </c>
      <c r="F68" s="228">
        <f t="shared" si="0"/>
        <v>20000</v>
      </c>
      <c r="G68" s="1578" t="s">
        <v>2409</v>
      </c>
      <c r="H68" s="1578"/>
      <c r="I68" s="1578"/>
      <c r="J68" s="1578"/>
    </row>
    <row r="69" spans="1:11" s="217" customFormat="1" ht="23.25" customHeight="1">
      <c r="A69" s="1516" t="s">
        <v>2410</v>
      </c>
      <c r="B69" s="1516"/>
      <c r="C69" s="224" t="s">
        <v>2396</v>
      </c>
      <c r="D69" s="222">
        <f>ROUND(52/2/10,1)</f>
        <v>2.6</v>
      </c>
      <c r="E69" s="223">
        <v>15000</v>
      </c>
      <c r="F69" s="228">
        <f t="shared" si="0"/>
        <v>39000</v>
      </c>
      <c r="G69" s="1578" t="s">
        <v>2411</v>
      </c>
      <c r="H69" s="1578"/>
      <c r="I69" s="1578"/>
      <c r="J69" s="1578"/>
    </row>
    <row r="70" spans="1:11" s="217" customFormat="1" ht="23.25" customHeight="1">
      <c r="A70" s="1516" t="s">
        <v>2412</v>
      </c>
      <c r="B70" s="1516"/>
      <c r="C70" s="224" t="s">
        <v>2396</v>
      </c>
      <c r="D70" s="222">
        <v>12</v>
      </c>
      <c r="E70" s="223">
        <v>5490</v>
      </c>
      <c r="F70" s="228">
        <f t="shared" si="0"/>
        <v>65880</v>
      </c>
      <c r="G70" s="1578" t="s">
        <v>2413</v>
      </c>
      <c r="H70" s="1578"/>
      <c r="I70" s="1578"/>
      <c r="J70" s="1578"/>
    </row>
    <row r="71" spans="1:11" s="217" customFormat="1" ht="23.25" customHeight="1">
      <c r="A71" s="1516" t="s">
        <v>2414</v>
      </c>
      <c r="B71" s="1516"/>
      <c r="C71" s="224" t="s">
        <v>2396</v>
      </c>
      <c r="D71" s="222">
        <f>ROUND(52/2/20,1)</f>
        <v>1.3</v>
      </c>
      <c r="E71" s="223">
        <v>43000</v>
      </c>
      <c r="F71" s="228">
        <f t="shared" si="0"/>
        <v>55900</v>
      </c>
      <c r="G71" s="1578" t="s">
        <v>2415</v>
      </c>
      <c r="H71" s="1578"/>
      <c r="I71" s="1578"/>
      <c r="J71" s="1578"/>
    </row>
    <row r="72" spans="1:11" s="217" customFormat="1" ht="23.25" customHeight="1">
      <c r="A72" s="1516" t="s">
        <v>2416</v>
      </c>
      <c r="B72" s="1516"/>
      <c r="C72" s="224" t="s">
        <v>319</v>
      </c>
      <c r="D72" s="222">
        <v>4</v>
      </c>
      <c r="E72" s="1093">
        <v>24325</v>
      </c>
      <c r="F72" s="228">
        <f t="shared" si="0"/>
        <v>97300</v>
      </c>
      <c r="G72" s="1578" t="s">
        <v>2417</v>
      </c>
      <c r="H72" s="1578"/>
      <c r="I72" s="1578"/>
      <c r="J72" s="1578"/>
    </row>
    <row r="73" spans="1:11" s="217" customFormat="1" ht="23.25" customHeight="1">
      <c r="A73" s="1516" t="s">
        <v>2418</v>
      </c>
      <c r="B73" s="1516"/>
      <c r="C73" s="224" t="s">
        <v>319</v>
      </c>
      <c r="D73" s="222">
        <v>0.60000000000000009</v>
      </c>
      <c r="E73" s="223">
        <v>26000</v>
      </c>
      <c r="F73" s="228">
        <f t="shared" si="0"/>
        <v>15600.000000000002</v>
      </c>
      <c r="G73" s="1578" t="s">
        <v>2419</v>
      </c>
      <c r="H73" s="1578"/>
      <c r="I73" s="1578"/>
      <c r="J73" s="1578"/>
    </row>
    <row r="74" spans="1:11" s="217" customFormat="1" ht="23.25" customHeight="1">
      <c r="A74" s="1516" t="s">
        <v>2420</v>
      </c>
      <c r="B74" s="1516"/>
      <c r="C74" s="224" t="s">
        <v>319</v>
      </c>
      <c r="D74" s="222">
        <v>10.4</v>
      </c>
      <c r="E74" s="223">
        <v>8500</v>
      </c>
      <c r="F74" s="228">
        <f t="shared" si="0"/>
        <v>88400</v>
      </c>
      <c r="G74" s="1578" t="s">
        <v>2421</v>
      </c>
      <c r="H74" s="1578"/>
      <c r="I74" s="1578"/>
      <c r="J74" s="1578"/>
    </row>
    <row r="75" spans="1:11" s="217" customFormat="1" ht="23.25" customHeight="1">
      <c r="A75" s="1516" t="s">
        <v>2422</v>
      </c>
      <c r="B75" s="1516"/>
      <c r="C75" s="224" t="s">
        <v>319</v>
      </c>
      <c r="D75" s="222">
        <v>52</v>
      </c>
      <c r="E75" s="223">
        <f>MROUND(86900/50,100)</f>
        <v>1700</v>
      </c>
      <c r="F75" s="228">
        <f t="shared" si="0"/>
        <v>88400</v>
      </c>
      <c r="G75" s="1578" t="s">
        <v>2423</v>
      </c>
      <c r="H75" s="1578"/>
      <c r="I75" s="1578"/>
      <c r="J75" s="1578"/>
    </row>
    <row r="76" spans="1:11" s="217" customFormat="1" ht="23.25" customHeight="1">
      <c r="A76" s="1516" t="s">
        <v>2424</v>
      </c>
      <c r="B76" s="1516"/>
      <c r="C76" s="224" t="s">
        <v>319</v>
      </c>
      <c r="D76" s="222">
        <f>ROUND(52/4/30,1)</f>
        <v>0.4</v>
      </c>
      <c r="E76" s="223">
        <v>121900</v>
      </c>
      <c r="F76" s="228">
        <f t="shared" si="0"/>
        <v>48760</v>
      </c>
      <c r="G76" s="1578" t="s">
        <v>2425</v>
      </c>
      <c r="H76" s="1578"/>
      <c r="I76" s="1578"/>
      <c r="J76" s="1578"/>
    </row>
    <row r="77" spans="1:11" s="217" customFormat="1" ht="34.5" customHeight="1">
      <c r="A77" s="1516" t="s">
        <v>2426</v>
      </c>
      <c r="B77" s="1516"/>
      <c r="C77" s="224" t="s">
        <v>319</v>
      </c>
      <c r="D77" s="222">
        <f>ROUND(1/20,1)</f>
        <v>0.1</v>
      </c>
      <c r="E77" s="223">
        <v>299900</v>
      </c>
      <c r="F77" s="228">
        <f t="shared" si="0"/>
        <v>29990</v>
      </c>
      <c r="G77" s="1578" t="s">
        <v>2427</v>
      </c>
      <c r="H77" s="1578"/>
      <c r="I77" s="1578"/>
      <c r="J77" s="1578"/>
    </row>
    <row r="78" spans="1:11" s="217" customFormat="1">
      <c r="A78" s="1509" t="s">
        <v>2428</v>
      </c>
      <c r="B78" s="1509"/>
      <c r="C78" s="229"/>
      <c r="D78" s="230"/>
      <c r="E78" s="231"/>
      <c r="F78" s="232">
        <f>SUM(F67:F77)</f>
        <v>563230</v>
      </c>
      <c r="G78" s="220"/>
      <c r="H78" s="220"/>
      <c r="I78" s="220"/>
      <c r="J78" s="220"/>
    </row>
    <row r="79" spans="1:11" s="217" customFormat="1">
      <c r="A79" s="220"/>
      <c r="B79" s="220"/>
      <c r="C79" s="220"/>
      <c r="D79" s="220"/>
      <c r="E79" s="220"/>
      <c r="F79" s="220"/>
      <c r="G79" s="220"/>
      <c r="H79" s="220"/>
      <c r="I79" s="220"/>
      <c r="J79" s="220"/>
    </row>
    <row r="80" spans="1:11" s="217" customFormat="1" ht="11.25" customHeight="1">
      <c r="A80" s="1571" t="s">
        <v>2429</v>
      </c>
      <c r="B80" s="1571"/>
      <c r="C80" s="1571"/>
      <c r="D80" s="1571"/>
      <c r="E80" s="1571"/>
      <c r="F80" s="1571"/>
      <c r="G80" s="1571"/>
      <c r="H80" s="1571"/>
      <c r="I80" s="1571"/>
      <c r="J80" s="1571"/>
      <c r="K80" s="217" t="s">
        <v>2430</v>
      </c>
    </row>
    <row r="81" spans="1:10" s="217" customFormat="1">
      <c r="A81" s="1513" t="s">
        <v>42</v>
      </c>
      <c r="B81" s="1513"/>
      <c r="C81" s="226" t="s">
        <v>297</v>
      </c>
      <c r="D81" s="226" t="s">
        <v>136</v>
      </c>
      <c r="E81" s="226" t="s">
        <v>320</v>
      </c>
      <c r="F81" s="227" t="s">
        <v>45</v>
      </c>
      <c r="G81" s="1577" t="s">
        <v>2394</v>
      </c>
      <c r="H81" s="1577"/>
      <c r="I81" s="1577"/>
      <c r="J81" s="1577"/>
    </row>
    <row r="82" spans="1:10" s="217" customFormat="1" ht="21.75" customHeight="1">
      <c r="A82" s="1514" t="s">
        <v>2406</v>
      </c>
      <c r="B82" s="1514"/>
      <c r="C82" s="222" t="s">
        <v>319</v>
      </c>
      <c r="D82" s="222">
        <v>1</v>
      </c>
      <c r="E82" s="223">
        <v>24000</v>
      </c>
      <c r="F82" s="228">
        <f t="shared" ref="F82:F88" si="1">+D82*E82</f>
        <v>24000</v>
      </c>
      <c r="G82" s="1578" t="s">
        <v>2431</v>
      </c>
      <c r="H82" s="1578"/>
      <c r="I82" s="1578"/>
      <c r="J82" s="1578"/>
    </row>
    <row r="83" spans="1:10" s="217" customFormat="1" ht="21.75" customHeight="1">
      <c r="A83" s="1514" t="s">
        <v>2408</v>
      </c>
      <c r="B83" s="1514"/>
      <c r="C83" s="222" t="s">
        <v>319</v>
      </c>
      <c r="D83" s="222">
        <v>2</v>
      </c>
      <c r="E83" s="223">
        <v>10000</v>
      </c>
      <c r="F83" s="228">
        <f t="shared" si="1"/>
        <v>20000</v>
      </c>
      <c r="G83" s="1578" t="s">
        <v>2409</v>
      </c>
      <c r="H83" s="1578"/>
      <c r="I83" s="1578"/>
      <c r="J83" s="1578"/>
    </row>
    <row r="84" spans="1:10" s="217" customFormat="1" ht="21.75" customHeight="1">
      <c r="A84" s="1516" t="s">
        <v>2420</v>
      </c>
      <c r="B84" s="1516"/>
      <c r="C84" s="224" t="s">
        <v>319</v>
      </c>
      <c r="D84" s="222">
        <v>2</v>
      </c>
      <c r="E84" s="223">
        <v>8500</v>
      </c>
      <c r="F84" s="228">
        <f t="shared" si="1"/>
        <v>17000</v>
      </c>
      <c r="G84" s="1578" t="s">
        <v>2432</v>
      </c>
      <c r="H84" s="1578"/>
      <c r="I84" s="1578"/>
      <c r="J84" s="1578"/>
    </row>
    <row r="85" spans="1:10" s="217" customFormat="1" ht="21.75" customHeight="1">
      <c r="A85" s="1516" t="s">
        <v>2433</v>
      </c>
      <c r="B85" s="1516"/>
      <c r="C85" s="224" t="s">
        <v>319</v>
      </c>
      <c r="D85" s="222">
        <v>2</v>
      </c>
      <c r="E85" s="223">
        <v>15000</v>
      </c>
      <c r="F85" s="228">
        <f t="shared" si="1"/>
        <v>30000</v>
      </c>
      <c r="G85" s="1578" t="s">
        <v>2434</v>
      </c>
      <c r="H85" s="1578"/>
      <c r="I85" s="1578"/>
      <c r="J85" s="1578"/>
    </row>
    <row r="86" spans="1:10" s="217" customFormat="1" ht="21.75" customHeight="1">
      <c r="A86" s="1516" t="s">
        <v>2422</v>
      </c>
      <c r="B86" s="1516"/>
      <c r="C86" s="224" t="s">
        <v>319</v>
      </c>
      <c r="D86" s="222">
        <v>12</v>
      </c>
      <c r="E86" s="223">
        <f>MROUND(86900/50,100)</f>
        <v>1700</v>
      </c>
      <c r="F86" s="228">
        <f t="shared" si="1"/>
        <v>20400</v>
      </c>
      <c r="G86" s="1578" t="s">
        <v>2435</v>
      </c>
      <c r="H86" s="1578"/>
      <c r="I86" s="1578"/>
      <c r="J86" s="1578"/>
    </row>
    <row r="87" spans="1:10" s="217" customFormat="1" ht="21.75" customHeight="1">
      <c r="A87" s="1516" t="s">
        <v>2416</v>
      </c>
      <c r="B87" s="1516"/>
      <c r="C87" s="224" t="s">
        <v>319</v>
      </c>
      <c r="D87" s="222">
        <v>2</v>
      </c>
      <c r="E87" s="223">
        <v>95000</v>
      </c>
      <c r="F87" s="228">
        <f t="shared" si="1"/>
        <v>190000</v>
      </c>
      <c r="G87" s="1578" t="s">
        <v>2436</v>
      </c>
      <c r="H87" s="1578"/>
      <c r="I87" s="1578"/>
      <c r="J87" s="1578"/>
    </row>
    <row r="88" spans="1:10" s="217" customFormat="1" ht="34.5" customHeight="1">
      <c r="A88" s="1516" t="s">
        <v>2426</v>
      </c>
      <c r="B88" s="1516"/>
      <c r="C88" s="224" t="s">
        <v>319</v>
      </c>
      <c r="D88" s="222">
        <f>ROUND(1/20,1)</f>
        <v>0.1</v>
      </c>
      <c r="E88" s="223">
        <v>264000</v>
      </c>
      <c r="F88" s="228">
        <f t="shared" si="1"/>
        <v>26400</v>
      </c>
      <c r="G88" s="1578" t="s">
        <v>2427</v>
      </c>
      <c r="H88" s="1578"/>
      <c r="I88" s="1578"/>
      <c r="J88" s="1578"/>
    </row>
    <row r="89" spans="1:10" s="217" customFormat="1">
      <c r="A89" s="1509" t="s">
        <v>2428</v>
      </c>
      <c r="B89" s="1509"/>
      <c r="C89" s="229"/>
      <c r="D89" s="230"/>
      <c r="E89" s="231"/>
      <c r="F89" s="232">
        <f>SUM(F82:F88)</f>
        <v>327800</v>
      </c>
      <c r="G89" s="220"/>
      <c r="H89" s="220"/>
      <c r="I89" s="220"/>
      <c r="J89" s="220"/>
    </row>
  </sheetData>
  <protectedRanges>
    <protectedRange sqref="C58:C60 E67:E77 E82:E88" name="DOTACION Y EPP"/>
  </protectedRanges>
  <mergeCells count="162">
    <mergeCell ref="A88:B88"/>
    <mergeCell ref="G88:J88"/>
    <mergeCell ref="A89:B89"/>
    <mergeCell ref="A84:B84"/>
    <mergeCell ref="G84:J84"/>
    <mergeCell ref="A85:B85"/>
    <mergeCell ref="G85:J85"/>
    <mergeCell ref="A86:B86"/>
    <mergeCell ref="A80:J80"/>
    <mergeCell ref="G86:J86"/>
    <mergeCell ref="A81:B81"/>
    <mergeCell ref="G81:J81"/>
    <mergeCell ref="A82:B82"/>
    <mergeCell ref="G82:J82"/>
    <mergeCell ref="A83:B83"/>
    <mergeCell ref="G83:J83"/>
    <mergeCell ref="A87:B87"/>
    <mergeCell ref="G87:J87"/>
    <mergeCell ref="A74:B74"/>
    <mergeCell ref="G74:J74"/>
    <mergeCell ref="A75:B75"/>
    <mergeCell ref="G75:J75"/>
    <mergeCell ref="A76:B76"/>
    <mergeCell ref="G76:J76"/>
    <mergeCell ref="A77:B77"/>
    <mergeCell ref="G77:J77"/>
    <mergeCell ref="A78:B78"/>
    <mergeCell ref="A69:B69"/>
    <mergeCell ref="G69:J69"/>
    <mergeCell ref="A70:B70"/>
    <mergeCell ref="G70:J70"/>
    <mergeCell ref="A71:B71"/>
    <mergeCell ref="G71:J71"/>
    <mergeCell ref="A72:B72"/>
    <mergeCell ref="G72:J72"/>
    <mergeCell ref="A73:B73"/>
    <mergeCell ref="G73:J73"/>
    <mergeCell ref="A63:B63"/>
    <mergeCell ref="D63:E63"/>
    <mergeCell ref="A65:J65"/>
    <mergeCell ref="A66:B66"/>
    <mergeCell ref="G66:J66"/>
    <mergeCell ref="A67:B67"/>
    <mergeCell ref="G67:J67"/>
    <mergeCell ref="A68:B68"/>
    <mergeCell ref="G68:J68"/>
    <mergeCell ref="A56:E56"/>
    <mergeCell ref="D57:E57"/>
    <mergeCell ref="D58:E58"/>
    <mergeCell ref="D59:E59"/>
    <mergeCell ref="D60:E60"/>
    <mergeCell ref="A61:B61"/>
    <mergeCell ref="D61:E61"/>
    <mergeCell ref="A62:B62"/>
    <mergeCell ref="D62:E62"/>
    <mergeCell ref="AA51:AB51"/>
    <mergeCell ref="AC51:AD51"/>
    <mergeCell ref="AG51:AH51"/>
    <mergeCell ref="AI51:AJ51"/>
    <mergeCell ref="AK51:AL51"/>
    <mergeCell ref="A53:N53"/>
    <mergeCell ref="Q51:R51"/>
    <mergeCell ref="S51:T51"/>
    <mergeCell ref="U51:V51"/>
    <mergeCell ref="W51:X51"/>
    <mergeCell ref="M50:N50"/>
    <mergeCell ref="K50:L50"/>
    <mergeCell ref="A49:B49"/>
    <mergeCell ref="A50:B50"/>
    <mergeCell ref="C50:D50"/>
    <mergeCell ref="E50:F50"/>
    <mergeCell ref="G50:H50"/>
    <mergeCell ref="I50:J50"/>
    <mergeCell ref="AE51:AF51"/>
    <mergeCell ref="AC50:AD50"/>
    <mergeCell ref="O50:P50"/>
    <mergeCell ref="Q50:R50"/>
    <mergeCell ref="S50:T50"/>
    <mergeCell ref="U50:V50"/>
    <mergeCell ref="W50:X50"/>
    <mergeCell ref="Y51:Z51"/>
    <mergeCell ref="M51:N51"/>
    <mergeCell ref="K51:L51"/>
    <mergeCell ref="O51:P51"/>
    <mergeCell ref="A51:B51"/>
    <mergeCell ref="C51:D51"/>
    <mergeCell ref="E51:F51"/>
    <mergeCell ref="G51:H51"/>
    <mergeCell ref="I51:J51"/>
    <mergeCell ref="AA50:AB50"/>
    <mergeCell ref="AC48:AD48"/>
    <mergeCell ref="AG48:AH48"/>
    <mergeCell ref="AI48:AJ48"/>
    <mergeCell ref="AK48:AL48"/>
    <mergeCell ref="O48:P48"/>
    <mergeCell ref="Q48:R48"/>
    <mergeCell ref="S48:T48"/>
    <mergeCell ref="U48:V48"/>
    <mergeCell ref="W48:X48"/>
    <mergeCell ref="Y50:Z50"/>
    <mergeCell ref="AE50:AF50"/>
    <mergeCell ref="AG50:AH50"/>
    <mergeCell ref="AI50:AJ50"/>
    <mergeCell ref="AK50:AL50"/>
    <mergeCell ref="AA48:AB48"/>
    <mergeCell ref="W8:X8"/>
    <mergeCell ref="A27:B27"/>
    <mergeCell ref="A28:B28"/>
    <mergeCell ref="A32:B32"/>
    <mergeCell ref="A33:B33"/>
    <mergeCell ref="A38:B38"/>
    <mergeCell ref="A39:B39"/>
    <mergeCell ref="Y48:Z48"/>
    <mergeCell ref="AE48:AF48"/>
    <mergeCell ref="M48:N48"/>
    <mergeCell ref="K48:L48"/>
    <mergeCell ref="A43:B43"/>
    <mergeCell ref="A48:B48"/>
    <mergeCell ref="C48:D48"/>
    <mergeCell ref="E48:F48"/>
    <mergeCell ref="G48:H48"/>
    <mergeCell ref="I48:J48"/>
    <mergeCell ref="A22:B22"/>
    <mergeCell ref="S9:T9"/>
    <mergeCell ref="U9:V9"/>
    <mergeCell ref="W9:X9"/>
    <mergeCell ref="Y9:Z9"/>
    <mergeCell ref="AA9:AB9"/>
    <mergeCell ref="M9:N9"/>
    <mergeCell ref="O9:P9"/>
    <mergeCell ref="Q9:R9"/>
    <mergeCell ref="A9:B9"/>
    <mergeCell ref="A10:B10"/>
    <mergeCell ref="C9:D9"/>
    <mergeCell ref="E9:F9"/>
    <mergeCell ref="G9:H9"/>
    <mergeCell ref="I9:J9"/>
    <mergeCell ref="K9:L9"/>
    <mergeCell ref="AI9:AJ9"/>
    <mergeCell ref="A7:AL7"/>
    <mergeCell ref="A6:AL6"/>
    <mergeCell ref="C8:D8"/>
    <mergeCell ref="E8:F8"/>
    <mergeCell ref="G8:H8"/>
    <mergeCell ref="I8:J8"/>
    <mergeCell ref="AG8:AH8"/>
    <mergeCell ref="AI8:AJ8"/>
    <mergeCell ref="AC9:AD9"/>
    <mergeCell ref="AG9:AH9"/>
    <mergeCell ref="AE8:AF8"/>
    <mergeCell ref="AE9:AF9"/>
    <mergeCell ref="AK9:AL9"/>
    <mergeCell ref="M8:N8"/>
    <mergeCell ref="K8:L8"/>
    <mergeCell ref="O8:P8"/>
    <mergeCell ref="Q8:R8"/>
    <mergeCell ref="S8:T8"/>
    <mergeCell ref="AK8:AL8"/>
    <mergeCell ref="Y8:Z8"/>
    <mergeCell ref="AA8:AB8"/>
    <mergeCell ref="AC8:AD8"/>
    <mergeCell ref="U8:V8"/>
  </mergeCells>
  <pageMargins left="0.7" right="0.7" top="0.75" bottom="0.75" header="0.3" footer="0.3"/>
  <pageSetup paperSize="9" orientation="portrait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0000"/>
    <pageSetUpPr fitToPage="1"/>
  </sheetPr>
  <dimension ref="C1:N36"/>
  <sheetViews>
    <sheetView topLeftCell="A3" workbookViewId="0">
      <selection activeCell="I26" sqref="I26"/>
    </sheetView>
  </sheetViews>
  <sheetFormatPr baseColWidth="10" defaultColWidth="8.25" defaultRowHeight="13.5"/>
  <cols>
    <col min="1" max="1" width="3.125" style="353" customWidth="1"/>
    <col min="2" max="2" width="3.75" style="353" customWidth="1"/>
    <col min="3" max="3" width="32.5" style="412" customWidth="1"/>
    <col min="4" max="4" width="19.75" style="413" customWidth="1"/>
    <col min="5" max="5" width="16.5" style="414" customWidth="1"/>
    <col min="6" max="6" width="14.75" style="414" customWidth="1"/>
    <col min="7" max="7" width="10.5" style="415" customWidth="1"/>
    <col min="8" max="8" width="17.25" style="414" customWidth="1"/>
    <col min="9" max="9" width="25.875" style="353" customWidth="1"/>
    <col min="10" max="10" width="57.5" style="353" customWidth="1"/>
    <col min="11" max="11" width="10.5" style="353" customWidth="1"/>
    <col min="12" max="12" width="55.25" style="353" customWidth="1"/>
    <col min="13" max="13" width="17.25" style="353" bestFit="1" customWidth="1"/>
    <col min="14" max="258" width="10.5" style="353" customWidth="1"/>
    <col min="259" max="16384" width="8.25" style="353"/>
  </cols>
  <sheetData>
    <row r="1" spans="3:10" ht="16.5">
      <c r="C1" s="1580" t="s">
        <v>2437</v>
      </c>
      <c r="D1" s="1580"/>
      <c r="E1" s="1580"/>
      <c r="F1" s="1580"/>
      <c r="G1" s="1580"/>
      <c r="H1" s="1580"/>
    </row>
    <row r="2" spans="3:10">
      <c r="C2" s="1581"/>
      <c r="D2" s="1582"/>
      <c r="E2" s="1582"/>
      <c r="F2" s="1582"/>
      <c r="G2" s="1582"/>
      <c r="H2" s="1582"/>
    </row>
    <row r="3" spans="3:10" ht="39.75" customHeight="1">
      <c r="C3" s="1583" t="s">
        <v>322</v>
      </c>
      <c r="D3" s="1584"/>
      <c r="E3" s="1584"/>
      <c r="F3" s="1584"/>
      <c r="G3" s="1584"/>
      <c r="H3" s="1585"/>
    </row>
    <row r="4" spans="3:10" ht="16.5">
      <c r="C4" s="1580"/>
      <c r="D4" s="1580"/>
      <c r="E4" s="1580"/>
      <c r="F4" s="1580"/>
      <c r="G4" s="1580"/>
      <c r="H4" s="1580"/>
    </row>
    <row r="5" spans="3:10">
      <c r="C5" s="354" t="s">
        <v>2438</v>
      </c>
      <c r="D5" s="355">
        <v>356435494.08790004</v>
      </c>
      <c r="E5" s="356"/>
      <c r="F5" s="357"/>
      <c r="G5" s="358"/>
      <c r="H5" s="357"/>
    </row>
    <row r="6" spans="3:10">
      <c r="C6" s="354" t="s">
        <v>2439</v>
      </c>
      <c r="D6" s="359">
        <f>+F6*30</f>
        <v>60</v>
      </c>
      <c r="E6" s="360"/>
      <c r="F6" s="361">
        <f>+'Costos Administracion'!J4</f>
        <v>2</v>
      </c>
      <c r="G6" s="362" t="s">
        <v>2440</v>
      </c>
      <c r="H6" s="360"/>
    </row>
    <row r="7" spans="3:10">
      <c r="C7" s="363" t="s">
        <v>2441</v>
      </c>
      <c r="D7" s="364">
        <v>0</v>
      </c>
      <c r="E7" s="365" t="s">
        <v>2442</v>
      </c>
      <c r="F7" s="366">
        <f>+D5*D7</f>
        <v>0</v>
      </c>
      <c r="G7" s="362" t="s">
        <v>2443</v>
      </c>
      <c r="H7" s="367"/>
    </row>
    <row r="8" spans="3:10" ht="13.5" customHeight="1">
      <c r="C8" s="368"/>
      <c r="D8" s="368"/>
      <c r="E8" s="368"/>
      <c r="F8" s="367"/>
      <c r="G8" s="369"/>
      <c r="H8" s="367"/>
    </row>
    <row r="9" spans="3:10" ht="13.5" customHeight="1">
      <c r="C9" s="370"/>
      <c r="D9" s="367"/>
      <c r="E9" s="367"/>
      <c r="F9" s="367"/>
      <c r="G9" s="369"/>
      <c r="H9" s="367"/>
    </row>
    <row r="10" spans="3:10" ht="13.5" customHeight="1">
      <c r="C10" s="1579" t="s">
        <v>2444</v>
      </c>
      <c r="D10" s="1586" t="s">
        <v>2445</v>
      </c>
      <c r="E10" s="1586"/>
      <c r="F10" s="1586" t="s">
        <v>2446</v>
      </c>
      <c r="G10" s="1587" t="s">
        <v>2447</v>
      </c>
      <c r="H10" s="1588" t="s">
        <v>2448</v>
      </c>
    </row>
    <row r="11" spans="3:10">
      <c r="C11" s="1579"/>
      <c r="D11" s="371" t="s">
        <v>192</v>
      </c>
      <c r="E11" s="372" t="s">
        <v>2449</v>
      </c>
      <c r="F11" s="1586"/>
      <c r="G11" s="1587"/>
      <c r="H11" s="1588"/>
    </row>
    <row r="12" spans="3:10" ht="20.65" customHeight="1">
      <c r="C12" s="373" t="s">
        <v>2450</v>
      </c>
      <c r="D12" s="374">
        <v>0.2</v>
      </c>
      <c r="E12" s="375">
        <f>$D$5*D12</f>
        <v>71287098.817580014</v>
      </c>
      <c r="F12" s="376">
        <f>IF(D6=0,0,D6+(6*30))</f>
        <v>240</v>
      </c>
      <c r="G12" s="377">
        <v>2E-3</v>
      </c>
      <c r="H12" s="378">
        <f t="shared" ref="H12:H17" si="0">((E12*G12)/360)*F12</f>
        <v>95049.465090106693</v>
      </c>
      <c r="I12" s="379"/>
      <c r="J12" s="1589" t="s">
        <v>2451</v>
      </c>
    </row>
    <row r="13" spans="3:10" ht="20.65" customHeight="1">
      <c r="C13" s="373" t="s">
        <v>2452</v>
      </c>
      <c r="D13" s="374">
        <v>0</v>
      </c>
      <c r="E13" s="375">
        <f>$D$5*D13</f>
        <v>0</v>
      </c>
      <c r="F13" s="376">
        <f>IF(D6=0,0,D6+(3*30))</f>
        <v>150</v>
      </c>
      <c r="G13" s="377">
        <v>1E-3</v>
      </c>
      <c r="H13" s="378">
        <f t="shared" si="0"/>
        <v>0</v>
      </c>
      <c r="I13" s="379"/>
      <c r="J13" s="1589"/>
    </row>
    <row r="14" spans="3:10" ht="27">
      <c r="C14" s="381" t="s">
        <v>2453</v>
      </c>
      <c r="D14" s="374">
        <v>1</v>
      </c>
      <c r="E14" s="375">
        <f>D5*D7</f>
        <v>0</v>
      </c>
      <c r="F14" s="382">
        <f>IF(D6=0,0,D6+(6*30))</f>
        <v>240</v>
      </c>
      <c r="G14" s="377">
        <v>1.5E-3</v>
      </c>
      <c r="H14" s="378">
        <f t="shared" si="0"/>
        <v>0</v>
      </c>
      <c r="I14" s="379"/>
      <c r="J14" s="1589"/>
    </row>
    <row r="15" spans="3:10">
      <c r="C15" s="381" t="s">
        <v>2454</v>
      </c>
      <c r="D15" s="374">
        <v>0.1</v>
      </c>
      <c r="E15" s="375">
        <f>$D$5*D15</f>
        <v>35643549.408790007</v>
      </c>
      <c r="F15" s="382">
        <f>IF(D6=0,0,D6+(3*360))</f>
        <v>1140</v>
      </c>
      <c r="G15" s="377">
        <v>1.5E-3</v>
      </c>
      <c r="H15" s="378">
        <f t="shared" si="0"/>
        <v>169306.85969175256</v>
      </c>
      <c r="I15" s="379"/>
      <c r="J15" s="1589"/>
    </row>
    <row r="16" spans="3:10">
      <c r="C16" s="381" t="s">
        <v>2455</v>
      </c>
      <c r="D16" s="374">
        <v>0.2</v>
      </c>
      <c r="E16" s="375">
        <f>$D$5*D16</f>
        <v>71287098.817580014</v>
      </c>
      <c r="F16" s="382">
        <f>IF(D6=0,0,(5*360))</f>
        <v>1800</v>
      </c>
      <c r="G16" s="377">
        <v>2E-3</v>
      </c>
      <c r="H16" s="378">
        <f t="shared" si="0"/>
        <v>712870.98817580019</v>
      </c>
      <c r="I16" s="379"/>
      <c r="J16" s="1589"/>
    </row>
    <row r="17" spans="3:14" ht="13.5" customHeight="1">
      <c r="C17" s="381" t="s">
        <v>2456</v>
      </c>
      <c r="D17" s="374">
        <v>0</v>
      </c>
      <c r="E17" s="375">
        <f>$D$5*D17</f>
        <v>0</v>
      </c>
      <c r="F17" s="382">
        <f>IF(D6=0,0,5*360)</f>
        <v>1800</v>
      </c>
      <c r="G17" s="377">
        <v>2.2000000000000001E-3</v>
      </c>
      <c r="H17" s="378">
        <f t="shared" si="0"/>
        <v>0</v>
      </c>
      <c r="I17" s="383"/>
      <c r="J17" s="1589"/>
      <c r="K17" s="380"/>
    </row>
    <row r="18" spans="3:14" ht="27">
      <c r="C18" s="384" t="s">
        <v>2457</v>
      </c>
      <c r="D18" s="385" t="s">
        <v>2351</v>
      </c>
      <c r="E18" s="385" t="s">
        <v>2458</v>
      </c>
      <c r="F18" s="386" t="s">
        <v>2459</v>
      </c>
      <c r="G18" s="387" t="s">
        <v>2460</v>
      </c>
      <c r="H18" s="388"/>
      <c r="I18" s="389"/>
    </row>
    <row r="19" spans="3:14">
      <c r="C19" s="390">
        <f>IF(D5=0,"",IF(J29&lt;1500,200,IF(J29&lt;2500,300,IF(J29&lt;5000,400,IF(J29&lt;10000,500,IF(J29&gt;10000,0.05))))))</f>
        <v>200</v>
      </c>
      <c r="D19" s="391">
        <v>1160000</v>
      </c>
      <c r="E19" s="375">
        <f>IFERROR(IF(C19&lt;200,C19*D5,D19*C19),0)</f>
        <v>232000000</v>
      </c>
      <c r="F19" s="392">
        <f>+F6</f>
        <v>2</v>
      </c>
      <c r="G19" s="377">
        <v>2E-3</v>
      </c>
      <c r="H19" s="393">
        <f>ROUND(G19*(F19/12*E19),0)</f>
        <v>77333</v>
      </c>
      <c r="I19" s="394"/>
      <c r="J19" s="395"/>
    </row>
    <row r="20" spans="3:14">
      <c r="C20" s="1579" t="s">
        <v>2461</v>
      </c>
      <c r="D20" s="1579"/>
      <c r="E20" s="1579"/>
      <c r="F20" s="1579"/>
      <c r="G20" s="1579"/>
      <c r="H20" s="396">
        <f>+SUM(H12:H17)+H19</f>
        <v>1054560.3129576594</v>
      </c>
      <c r="J20" s="395"/>
    </row>
    <row r="21" spans="3:14">
      <c r="C21" s="1579" t="s">
        <v>2462</v>
      </c>
      <c r="D21" s="1579"/>
      <c r="E21" s="1579"/>
      <c r="F21" s="1579"/>
      <c r="G21" s="1579"/>
      <c r="H21" s="397">
        <f>+IF(D5=0,0,15000)</f>
        <v>15000</v>
      </c>
    </row>
    <row r="22" spans="3:14">
      <c r="C22" s="1579" t="s">
        <v>2463</v>
      </c>
      <c r="D22" s="1579"/>
      <c r="E22" s="1579"/>
      <c r="F22" s="1579"/>
      <c r="G22" s="1579"/>
      <c r="H22" s="397">
        <f>ROUND(IFERROR((H20+H21)*19%,0),0)</f>
        <v>203216</v>
      </c>
    </row>
    <row r="23" spans="3:14" ht="14.25">
      <c r="C23" s="1579" t="s">
        <v>2464</v>
      </c>
      <c r="D23" s="1579"/>
      <c r="E23" s="1579"/>
      <c r="F23" s="1579"/>
      <c r="G23" s="1579"/>
      <c r="H23" s="398">
        <f>IF(F6="","",IFERROR(ROUNDUP(H20+H21+H22,0),0))</f>
        <v>1272777</v>
      </c>
      <c r="J23" s="399"/>
    </row>
    <row r="24" spans="3:14">
      <c r="C24" s="367"/>
      <c r="D24" s="367"/>
      <c r="E24" s="367"/>
      <c r="F24" s="367"/>
      <c r="G24" s="400"/>
      <c r="H24" s="360"/>
    </row>
    <row r="25" spans="3:14" ht="31.5" customHeight="1">
      <c r="C25" s="401" t="s">
        <v>2465</v>
      </c>
      <c r="D25" s="371">
        <f>IFERROR(H23/D5,0)</f>
        <v>3.570848080820263E-3</v>
      </c>
      <c r="E25" s="367"/>
      <c r="F25" s="402"/>
      <c r="G25" s="400"/>
      <c r="H25" s="400"/>
      <c r="I25" s="650">
        <v>1023415256</v>
      </c>
    </row>
    <row r="26" spans="3:14">
      <c r="C26" s="403"/>
      <c r="D26" s="404"/>
      <c r="E26" s="360" t="s">
        <v>2466</v>
      </c>
      <c r="F26" s="360"/>
      <c r="G26" s="400"/>
      <c r="H26" s="360"/>
      <c r="I26" s="405"/>
    </row>
    <row r="27" spans="3:14">
      <c r="C27" s="403"/>
      <c r="D27" s="402"/>
      <c r="E27" s="360"/>
      <c r="F27" s="360"/>
      <c r="G27" s="400"/>
      <c r="H27" s="360"/>
    </row>
    <row r="28" spans="3:14">
      <c r="C28" s="403"/>
      <c r="D28" s="402"/>
      <c r="E28" s="360"/>
      <c r="F28" s="360"/>
      <c r="G28" s="400"/>
      <c r="H28" s="360"/>
    </row>
    <row r="29" spans="3:14" ht="20.25">
      <c r="C29" s="403"/>
      <c r="D29" s="402"/>
      <c r="E29" s="360"/>
      <c r="F29" s="360"/>
      <c r="G29" s="400"/>
      <c r="H29" s="360"/>
      <c r="J29" s="406">
        <f>ROUND(+D5/D19,0)</f>
        <v>307</v>
      </c>
      <c r="L29" s="407" t="s">
        <v>2467</v>
      </c>
      <c r="M29" s="407" t="s">
        <v>2468</v>
      </c>
      <c r="N29" s="408"/>
    </row>
    <row r="30" spans="3:14" ht="15">
      <c r="C30" s="1579" t="s">
        <v>2469</v>
      </c>
      <c r="D30" s="1579"/>
      <c r="E30" s="1579"/>
      <c r="F30" s="1579"/>
      <c r="G30" s="1579"/>
      <c r="H30" s="409">
        <f>H23</f>
        <v>1272777</v>
      </c>
      <c r="L30" s="410" t="s">
        <v>1411</v>
      </c>
      <c r="M30" s="411"/>
      <c r="N30" s="411"/>
    </row>
    <row r="31" spans="3:14" ht="24">
      <c r="J31" s="416" t="s">
        <v>2470</v>
      </c>
      <c r="L31" s="410" t="s">
        <v>2471</v>
      </c>
      <c r="M31" s="411">
        <v>0</v>
      </c>
      <c r="N31" s="411"/>
    </row>
    <row r="32" spans="3:14" ht="24">
      <c r="J32" s="416" t="s">
        <v>2472</v>
      </c>
      <c r="L32" s="417" t="s">
        <v>2473</v>
      </c>
      <c r="M32" s="411">
        <f>+SUM(M30:M31)</f>
        <v>0</v>
      </c>
      <c r="N32" s="408"/>
    </row>
    <row r="33" spans="10:14" ht="24">
      <c r="J33" s="416" t="s">
        <v>2474</v>
      </c>
      <c r="L33" s="418" t="s">
        <v>2475</v>
      </c>
      <c r="M33" s="411">
        <f>+M32</f>
        <v>0</v>
      </c>
      <c r="N33" s="408"/>
    </row>
    <row r="34" spans="10:14" ht="24">
      <c r="J34" s="416" t="s">
        <v>2476</v>
      </c>
      <c r="L34" s="418" t="s">
        <v>2477</v>
      </c>
      <c r="M34" s="419">
        <v>0</v>
      </c>
      <c r="N34" s="408"/>
    </row>
    <row r="35" spans="10:14" ht="36">
      <c r="J35" s="416" t="s">
        <v>2478</v>
      </c>
      <c r="L35" s="420">
        <f>+IF(D5&gt;=5000000000,50%,100%)</f>
        <v>1</v>
      </c>
      <c r="M35" s="421">
        <f>+M34*L35</f>
        <v>0</v>
      </c>
      <c r="N35" s="422" t="s">
        <v>2479</v>
      </c>
    </row>
    <row r="36" spans="10:14" ht="24">
      <c r="J36" s="416" t="s">
        <v>2480</v>
      </c>
    </row>
  </sheetData>
  <mergeCells count="15">
    <mergeCell ref="J12:J17"/>
    <mergeCell ref="C20:G20"/>
    <mergeCell ref="C21:G21"/>
    <mergeCell ref="C22:G22"/>
    <mergeCell ref="C23:G23"/>
    <mergeCell ref="C30:G30"/>
    <mergeCell ref="C1:H1"/>
    <mergeCell ref="C2:H2"/>
    <mergeCell ref="C3:H3"/>
    <mergeCell ref="C4:H4"/>
    <mergeCell ref="C10:C11"/>
    <mergeCell ref="D10:E10"/>
    <mergeCell ref="F10:F11"/>
    <mergeCell ref="G10:G11"/>
    <mergeCell ref="H10:H11"/>
  </mergeCells>
  <conditionalFormatting sqref="D7">
    <cfRule type="containsBlanks" dxfId="2" priority="2">
      <formula>LEN(TRIM(D7))=0</formula>
    </cfRule>
  </conditionalFormatting>
  <conditionalFormatting sqref="D12:D17">
    <cfRule type="containsBlanks" dxfId="1" priority="1">
      <formula>LEN(TRIM(D12))=0</formula>
    </cfRule>
  </conditionalFormatting>
  <conditionalFormatting sqref="G4">
    <cfRule type="cellIs" dxfId="0" priority="3" stopIfTrue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scale="69" orientation="portrait" horizontalDpi="4294967295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57D2E-3A6D-4080-B3FA-338C8E69128D}">
  <sheetPr>
    <tabColor rgb="FF92D050"/>
  </sheetPr>
  <dimension ref="A1:K68"/>
  <sheetViews>
    <sheetView topLeftCell="A59" workbookViewId="0"/>
  </sheetViews>
  <sheetFormatPr baseColWidth="10" defaultColWidth="8.875" defaultRowHeight="18" customHeight="1"/>
  <cols>
    <col min="1" max="1" width="4.75" style="334" customWidth="1"/>
    <col min="2" max="2" width="6.5" style="334" customWidth="1"/>
    <col min="3" max="3" width="36.625" style="556" customWidth="1"/>
    <col min="4" max="4" width="9" style="557" customWidth="1"/>
    <col min="5" max="5" width="6.5" style="558" bestFit="1" customWidth="1"/>
    <col min="6" max="6" width="13.25" style="334" customWidth="1"/>
    <col min="7" max="7" width="12" style="334" customWidth="1"/>
    <col min="8" max="8" width="13.5" style="334" customWidth="1"/>
    <col min="9" max="9" width="14.625" style="334" customWidth="1"/>
    <col min="10" max="10" width="30.875" style="555" customWidth="1"/>
    <col min="11" max="11" width="2.875" style="334" customWidth="1"/>
    <col min="12" max="12" width="9.25" style="334" customWidth="1"/>
    <col min="13" max="16384" width="8.875" style="334"/>
  </cols>
  <sheetData>
    <row r="1" spans="1:11" ht="18" customHeight="1" thickBot="1"/>
    <row r="2" spans="1:11" ht="72" customHeight="1" thickBot="1">
      <c r="B2" s="1597" t="s">
        <v>0</v>
      </c>
      <c r="C2" s="1598"/>
      <c r="D2" s="1598"/>
      <c r="E2" s="1598"/>
      <c r="F2" s="1598"/>
      <c r="G2" s="1598"/>
      <c r="H2" s="1598"/>
      <c r="I2" s="1598"/>
      <c r="J2" s="553"/>
    </row>
    <row r="3" spans="1:11" s="554" customFormat="1" ht="46.5" customHeight="1" thickBot="1">
      <c r="B3" s="1599" t="s">
        <v>2481</v>
      </c>
      <c r="C3" s="1600"/>
      <c r="D3" s="1600"/>
      <c r="E3" s="1600"/>
      <c r="F3" s="1600"/>
      <c r="G3" s="1600"/>
      <c r="H3" s="1600"/>
      <c r="I3" s="1600"/>
      <c r="J3" s="1601"/>
    </row>
    <row r="4" spans="1:11" ht="26.25" customHeight="1" thickBot="1">
      <c r="B4" s="1602" t="s">
        <v>2482</v>
      </c>
      <c r="C4" s="1603"/>
      <c r="D4" s="1603"/>
      <c r="E4" s="1603"/>
      <c r="F4" s="1603"/>
      <c r="G4" s="1603"/>
      <c r="H4" s="1603"/>
      <c r="I4" s="1603"/>
      <c r="J4" s="1604"/>
    </row>
    <row r="5" spans="1:11" ht="18" customHeight="1" thickBot="1">
      <c r="B5" s="1605" t="s">
        <v>2483</v>
      </c>
      <c r="C5" s="1606"/>
      <c r="D5" s="1606"/>
      <c r="E5" s="1606"/>
      <c r="F5" s="1606"/>
      <c r="G5" s="1606"/>
      <c r="H5" s="1606"/>
      <c r="I5" s="1607"/>
      <c r="J5" s="1220">
        <f>+'[7]2-Presupuesto'!I4</f>
        <v>1</v>
      </c>
    </row>
    <row r="6" spans="1:11" ht="27" customHeight="1">
      <c r="B6" s="1221" t="s">
        <v>2484</v>
      </c>
      <c r="C6" s="1222" t="s">
        <v>42</v>
      </c>
      <c r="D6" s="1222" t="s">
        <v>297</v>
      </c>
      <c r="E6" s="1222" t="s">
        <v>140</v>
      </c>
      <c r="F6" s="1222" t="s">
        <v>2485</v>
      </c>
      <c r="G6" s="1223" t="s">
        <v>45</v>
      </c>
      <c r="H6" s="1223" t="s">
        <v>45</v>
      </c>
      <c r="I6" s="1223" t="s">
        <v>2486</v>
      </c>
      <c r="J6" s="1224" t="s">
        <v>2394</v>
      </c>
    </row>
    <row r="7" spans="1:11" s="555" customFormat="1" ht="42.75">
      <c r="A7" s="334"/>
      <c r="B7" s="1225">
        <v>1</v>
      </c>
      <c r="C7" s="1226" t="s">
        <v>2487</v>
      </c>
      <c r="D7" s="1227"/>
      <c r="E7" s="1228"/>
      <c r="F7" s="1227"/>
      <c r="G7" s="1227"/>
      <c r="H7" s="1229" t="s">
        <v>2488</v>
      </c>
      <c r="I7" s="1230">
        <f>+ROUND(SUM(H8:H16),0)</f>
        <v>348894</v>
      </c>
      <c r="J7" s="1231"/>
      <c r="K7" s="334"/>
    </row>
    <row r="8" spans="1:11" s="555" customFormat="1" ht="51">
      <c r="A8" s="334"/>
      <c r="B8" s="1232" t="s">
        <v>96</v>
      </c>
      <c r="C8" s="1233" t="s">
        <v>2489</v>
      </c>
      <c r="D8" s="1234" t="s">
        <v>66</v>
      </c>
      <c r="E8" s="1235">
        <v>1</v>
      </c>
      <c r="F8" s="1236">
        <v>35000</v>
      </c>
      <c r="G8" s="1237">
        <f t="shared" ref="G8:G16" si="0">+E8*F8</f>
        <v>35000</v>
      </c>
      <c r="H8" s="1237">
        <f t="shared" ref="H8:H16" si="1">ROUND((F8*E8),0)</f>
        <v>35000</v>
      </c>
      <c r="I8" s="1238"/>
      <c r="J8" s="981" t="s">
        <v>2490</v>
      </c>
      <c r="K8" s="334"/>
    </row>
    <row r="9" spans="1:11" s="555" customFormat="1" ht="38.25" customHeight="1">
      <c r="A9" s="334"/>
      <c r="B9" s="1232" t="s">
        <v>2275</v>
      </c>
      <c r="C9" s="1233" t="s">
        <v>2491</v>
      </c>
      <c r="D9" s="1234" t="s">
        <v>2492</v>
      </c>
      <c r="E9" s="1235">
        <v>0.3</v>
      </c>
      <c r="F9" s="1236">
        <v>81753</v>
      </c>
      <c r="G9" s="1237">
        <f t="shared" si="0"/>
        <v>24525.899999999998</v>
      </c>
      <c r="H9" s="1237">
        <f t="shared" si="1"/>
        <v>24526</v>
      </c>
      <c r="I9" s="1238"/>
      <c r="J9" s="981" t="s">
        <v>2493</v>
      </c>
      <c r="K9" s="334"/>
    </row>
    <row r="10" spans="1:11" s="555" customFormat="1" ht="32.450000000000003" customHeight="1">
      <c r="A10" s="334"/>
      <c r="B10" s="1232" t="s">
        <v>2277</v>
      </c>
      <c r="C10" s="1233" t="s">
        <v>2494</v>
      </c>
      <c r="D10" s="1234" t="s">
        <v>2492</v>
      </c>
      <c r="E10" s="1239">
        <v>1</v>
      </c>
      <c r="F10" s="1236">
        <v>2618</v>
      </c>
      <c r="G10" s="1237">
        <f t="shared" si="0"/>
        <v>2618</v>
      </c>
      <c r="H10" s="1237">
        <f t="shared" si="1"/>
        <v>2618</v>
      </c>
      <c r="I10" s="1238"/>
      <c r="J10" s="981" t="s">
        <v>2495</v>
      </c>
      <c r="K10" s="334"/>
    </row>
    <row r="11" spans="1:11" s="555" customFormat="1" ht="30" customHeight="1">
      <c r="A11" s="334"/>
      <c r="B11" s="1232" t="s">
        <v>97</v>
      </c>
      <c r="C11" s="1233" t="s">
        <v>2496</v>
      </c>
      <c r="D11" s="1234" t="s">
        <v>66</v>
      </c>
      <c r="E11" s="1235">
        <v>0</v>
      </c>
      <c r="F11" s="1236">
        <v>71800</v>
      </c>
      <c r="G11" s="1237">
        <f t="shared" si="0"/>
        <v>0</v>
      </c>
      <c r="H11" s="1237">
        <f t="shared" si="1"/>
        <v>0</v>
      </c>
      <c r="I11" s="1240"/>
      <c r="J11" s="980" t="s">
        <v>2497</v>
      </c>
      <c r="K11" s="334"/>
    </row>
    <row r="12" spans="1:11" s="555" customFormat="1" ht="30" customHeight="1">
      <c r="A12" s="334"/>
      <c r="B12" s="1232" t="s">
        <v>2498</v>
      </c>
      <c r="C12" s="1233" t="s">
        <v>2499</v>
      </c>
      <c r="D12" s="1234" t="s">
        <v>2492</v>
      </c>
      <c r="E12" s="1239">
        <v>0</v>
      </c>
      <c r="F12" s="1236">
        <v>9996</v>
      </c>
      <c r="G12" s="1237">
        <f t="shared" si="0"/>
        <v>0</v>
      </c>
      <c r="H12" s="1237">
        <f t="shared" si="1"/>
        <v>0</v>
      </c>
      <c r="I12" s="1240"/>
      <c r="J12" s="980" t="s">
        <v>2500</v>
      </c>
      <c r="K12" s="334"/>
    </row>
    <row r="13" spans="1:11" s="555" customFormat="1" ht="26.25" customHeight="1">
      <c r="A13" s="334"/>
      <c r="B13" s="1232" t="s">
        <v>98</v>
      </c>
      <c r="C13" s="1241" t="s">
        <v>2501</v>
      </c>
      <c r="D13" s="1242" t="s">
        <v>66</v>
      </c>
      <c r="E13" s="1243">
        <v>50</v>
      </c>
      <c r="F13" s="1236">
        <v>700</v>
      </c>
      <c r="G13" s="1237">
        <f t="shared" si="0"/>
        <v>35000</v>
      </c>
      <c r="H13" s="1237">
        <f t="shared" si="1"/>
        <v>35000</v>
      </c>
      <c r="I13" s="1244"/>
      <c r="J13" s="981" t="s">
        <v>2502</v>
      </c>
      <c r="K13" s="334"/>
    </row>
    <row r="14" spans="1:11" s="555" customFormat="1" ht="48.75" customHeight="1">
      <c r="A14" s="334"/>
      <c r="B14" s="1232" t="s">
        <v>120</v>
      </c>
      <c r="C14" s="1245" t="s">
        <v>2503</v>
      </c>
      <c r="D14" s="1234" t="s">
        <v>2504</v>
      </c>
      <c r="E14" s="1246">
        <v>1</v>
      </c>
      <c r="F14" s="1237">
        <v>62000</v>
      </c>
      <c r="G14" s="1237">
        <f t="shared" si="0"/>
        <v>62000</v>
      </c>
      <c r="H14" s="1237">
        <f t="shared" si="1"/>
        <v>62000</v>
      </c>
      <c r="I14" s="1247"/>
      <c r="J14" s="980" t="s">
        <v>2505</v>
      </c>
      <c r="K14" s="334"/>
    </row>
    <row r="15" spans="1:11" s="555" customFormat="1" ht="50.25" customHeight="1">
      <c r="A15" s="334"/>
      <c r="B15" s="1232" t="s">
        <v>121</v>
      </c>
      <c r="C15" s="1245" t="s">
        <v>2506</v>
      </c>
      <c r="D15" s="1234" t="s">
        <v>386</v>
      </c>
      <c r="E15" s="1246">
        <v>5</v>
      </c>
      <c r="F15" s="1237">
        <v>1950</v>
      </c>
      <c r="G15" s="1237">
        <f t="shared" si="0"/>
        <v>9750</v>
      </c>
      <c r="H15" s="1237">
        <f t="shared" si="1"/>
        <v>9750</v>
      </c>
      <c r="I15" s="1247"/>
      <c r="J15" s="980" t="s">
        <v>2507</v>
      </c>
      <c r="K15" s="334"/>
    </row>
    <row r="16" spans="1:11" s="555" customFormat="1" ht="50.25" customHeight="1">
      <c r="A16" s="334"/>
      <c r="B16" s="1232" t="s">
        <v>122</v>
      </c>
      <c r="C16" s="1245" t="s">
        <v>2508</v>
      </c>
      <c r="D16" s="1234" t="s">
        <v>66</v>
      </c>
      <c r="E16" s="1248">
        <v>1</v>
      </c>
      <c r="F16" s="1237">
        <v>180000</v>
      </c>
      <c r="G16" s="1237">
        <f t="shared" si="0"/>
        <v>180000</v>
      </c>
      <c r="H16" s="1237">
        <f t="shared" si="1"/>
        <v>180000</v>
      </c>
      <c r="I16" s="1247"/>
      <c r="J16" s="980"/>
      <c r="K16" s="334"/>
    </row>
    <row r="17" spans="2:10" s="555" customFormat="1" ht="14.25">
      <c r="B17" s="1225">
        <v>2</v>
      </c>
      <c r="C17" s="1226" t="s">
        <v>2509</v>
      </c>
      <c r="D17" s="1227"/>
      <c r="E17" s="1228"/>
      <c r="F17" s="1227"/>
      <c r="G17" s="1227"/>
      <c r="H17" s="1229"/>
      <c r="I17" s="1230">
        <f>+ROUND(SUM(H18:H18),0)</f>
        <v>243951</v>
      </c>
      <c r="J17" s="1249"/>
    </row>
    <row r="18" spans="2:10" s="555" customFormat="1" ht="39" customHeight="1">
      <c r="B18" s="1250" t="s">
        <v>61</v>
      </c>
      <c r="C18" s="1251" t="s">
        <v>2510</v>
      </c>
      <c r="D18" s="1234" t="s">
        <v>66</v>
      </c>
      <c r="E18" s="1252">
        <f>1/6</f>
        <v>0.16666666666666666</v>
      </c>
      <c r="F18" s="1237">
        <f>243951*6</f>
        <v>1463706</v>
      </c>
      <c r="G18" s="1237">
        <f>F18*E18</f>
        <v>243951</v>
      </c>
      <c r="H18" s="1237">
        <f>G18</f>
        <v>243951</v>
      </c>
      <c r="I18" s="1243"/>
      <c r="J18" s="979"/>
    </row>
    <row r="19" spans="2:10" s="555" customFormat="1" ht="28.5">
      <c r="B19" s="1225">
        <v>3</v>
      </c>
      <c r="C19" s="1226" t="s">
        <v>2511</v>
      </c>
      <c r="D19" s="1227"/>
      <c r="E19" s="1228"/>
      <c r="F19" s="1227"/>
      <c r="G19" s="1227"/>
      <c r="H19" s="1229"/>
      <c r="I19" s="1230">
        <f>H20</f>
        <v>35000</v>
      </c>
      <c r="J19" s="1249"/>
    </row>
    <row r="20" spans="2:10" s="555" customFormat="1" ht="51">
      <c r="B20" s="1250" t="s">
        <v>147</v>
      </c>
      <c r="C20" s="1251" t="s">
        <v>2512</v>
      </c>
      <c r="D20" s="1234" t="s">
        <v>281</v>
      </c>
      <c r="E20" s="1239">
        <v>10</v>
      </c>
      <c r="F20" s="1236">
        <v>3500</v>
      </c>
      <c r="G20" s="1237">
        <f>+E20*F20</f>
        <v>35000</v>
      </c>
      <c r="H20" s="1237">
        <f>ROUND((F20*E20),0)</f>
        <v>35000</v>
      </c>
      <c r="I20" s="1253"/>
      <c r="J20" s="1254" t="s">
        <v>2513</v>
      </c>
    </row>
    <row r="21" spans="2:10" s="555" customFormat="1" ht="42.75">
      <c r="B21" s="1225">
        <v>4</v>
      </c>
      <c r="C21" s="1226" t="s">
        <v>2514</v>
      </c>
      <c r="D21" s="1227"/>
      <c r="E21" s="1228"/>
      <c r="F21" s="1227"/>
      <c r="G21" s="1227"/>
      <c r="H21" s="1229"/>
      <c r="I21" s="1230">
        <f>+ROUND(SUM(H22),0)</f>
        <v>0</v>
      </c>
      <c r="J21" s="1249"/>
    </row>
    <row r="22" spans="2:10" s="555" customFormat="1" ht="65.25" customHeight="1">
      <c r="B22" s="1232" t="s">
        <v>16</v>
      </c>
      <c r="C22" s="1251" t="s">
        <v>2512</v>
      </c>
      <c r="D22" s="1234" t="s">
        <v>281</v>
      </c>
      <c r="E22" s="1239">
        <v>0</v>
      </c>
      <c r="F22" s="1236">
        <v>7500</v>
      </c>
      <c r="G22" s="1237">
        <f>+E22*F22</f>
        <v>0</v>
      </c>
      <c r="H22" s="1237">
        <f>ROUND((F22*E22),0)</f>
        <v>0</v>
      </c>
      <c r="I22" s="1253"/>
      <c r="J22" s="1254" t="s">
        <v>2515</v>
      </c>
    </row>
    <row r="23" spans="2:10" s="555" customFormat="1" ht="28.5">
      <c r="B23" s="1225">
        <v>5</v>
      </c>
      <c r="C23" s="1226" t="s">
        <v>2516</v>
      </c>
      <c r="D23" s="1227"/>
      <c r="E23" s="1228"/>
      <c r="F23" s="1227"/>
      <c r="G23" s="1227"/>
      <c r="H23" s="1229"/>
      <c r="I23" s="1230">
        <f>+ROUND(SUM(H24:H26),0)</f>
        <v>44655</v>
      </c>
      <c r="J23" s="1249"/>
    </row>
    <row r="24" spans="2:10" s="555" customFormat="1" ht="51">
      <c r="B24" s="1255" t="s">
        <v>189</v>
      </c>
      <c r="C24" s="1233" t="s">
        <v>2512</v>
      </c>
      <c r="D24" s="1234" t="s">
        <v>281</v>
      </c>
      <c r="E24" s="1239">
        <v>10</v>
      </c>
      <c r="F24" s="1236">
        <v>3500</v>
      </c>
      <c r="G24" s="1237">
        <f>+E24*F24</f>
        <v>35000</v>
      </c>
      <c r="H24" s="1237">
        <f>ROUND((F24*E24),0)</f>
        <v>35000</v>
      </c>
      <c r="I24" s="1247"/>
      <c r="J24" s="980" t="s">
        <v>2517</v>
      </c>
    </row>
    <row r="25" spans="2:10" s="555" customFormat="1" ht="14.25">
      <c r="B25" s="1255" t="s">
        <v>191</v>
      </c>
      <c r="C25" s="1233" t="s">
        <v>2518</v>
      </c>
      <c r="D25" s="1234" t="s">
        <v>66</v>
      </c>
      <c r="E25" s="1246">
        <v>1</v>
      </c>
      <c r="F25" s="1236">
        <v>6126</v>
      </c>
      <c r="G25" s="1237">
        <f>F25*E25</f>
        <v>6126</v>
      </c>
      <c r="H25" s="1237">
        <f>G25</f>
        <v>6126</v>
      </c>
      <c r="I25" s="1247"/>
      <c r="J25" s="1590" t="s">
        <v>2519</v>
      </c>
    </row>
    <row r="26" spans="2:10" s="555" customFormat="1" ht="14.25">
      <c r="B26" s="1255" t="s">
        <v>2520</v>
      </c>
      <c r="C26" s="1233" t="s">
        <v>2521</v>
      </c>
      <c r="D26" s="1234" t="s">
        <v>66</v>
      </c>
      <c r="E26" s="1246">
        <v>1</v>
      </c>
      <c r="F26" s="1236">
        <v>3529</v>
      </c>
      <c r="G26" s="1237">
        <f>F26*E26</f>
        <v>3529</v>
      </c>
      <c r="H26" s="1237">
        <f>G26</f>
        <v>3529</v>
      </c>
      <c r="I26" s="1247"/>
      <c r="J26" s="1592"/>
    </row>
    <row r="27" spans="2:10" s="555" customFormat="1" ht="28.5">
      <c r="B27" s="1225">
        <v>6</v>
      </c>
      <c r="C27" s="1226" t="s">
        <v>2522</v>
      </c>
      <c r="D27" s="1227"/>
      <c r="E27" s="1228"/>
      <c r="F27" s="1227"/>
      <c r="G27" s="1227"/>
      <c r="H27" s="1229"/>
      <c r="I27" s="1230">
        <f>+ROUND(SUM(H28:H28),0)</f>
        <v>17500</v>
      </c>
      <c r="J27" s="1249"/>
    </row>
    <row r="28" spans="2:10" s="555" customFormat="1" ht="40.5" customHeight="1">
      <c r="B28" s="1255" t="s">
        <v>247</v>
      </c>
      <c r="C28" s="1233" t="s">
        <v>2512</v>
      </c>
      <c r="D28" s="1234" t="s">
        <v>281</v>
      </c>
      <c r="E28" s="1239">
        <v>5</v>
      </c>
      <c r="F28" s="1236">
        <v>3500</v>
      </c>
      <c r="G28" s="1237">
        <f>+E28*F28</f>
        <v>17500</v>
      </c>
      <c r="H28" s="1237">
        <f>ROUND((F28*E28),0)</f>
        <v>17500</v>
      </c>
      <c r="I28" s="1256"/>
      <c r="J28" s="980" t="s">
        <v>2523</v>
      </c>
    </row>
    <row r="29" spans="2:10" s="555" customFormat="1" ht="42.75">
      <c r="B29" s="1225">
        <v>7</v>
      </c>
      <c r="C29" s="1226" t="s">
        <v>2524</v>
      </c>
      <c r="D29" s="1227"/>
      <c r="E29" s="1228"/>
      <c r="F29" s="1227"/>
      <c r="G29" s="1227"/>
      <c r="H29" s="1229"/>
      <c r="I29" s="1230">
        <f>+ROUND(SUM(H30),0)</f>
        <v>0</v>
      </c>
      <c r="J29" s="1249"/>
    </row>
    <row r="30" spans="2:10" s="555" customFormat="1" ht="40.5" customHeight="1">
      <c r="B30" s="1255"/>
      <c r="C30" s="1233" t="s">
        <v>2525</v>
      </c>
      <c r="D30" s="1234"/>
      <c r="E30" s="1239"/>
      <c r="F30" s="1236"/>
      <c r="G30" s="1237"/>
      <c r="H30" s="1237"/>
      <c r="I30" s="1256"/>
      <c r="J30" s="980"/>
    </row>
    <row r="31" spans="2:10" s="555" customFormat="1" ht="28.5">
      <c r="B31" s="1225">
        <v>8</v>
      </c>
      <c r="C31" s="1226" t="s">
        <v>2526</v>
      </c>
      <c r="D31" s="1227"/>
      <c r="E31" s="1228"/>
      <c r="F31" s="1227"/>
      <c r="G31" s="1227"/>
      <c r="H31" s="1229"/>
      <c r="I31" s="1230">
        <f>+ROUND(SUM(H32),0)</f>
        <v>0</v>
      </c>
      <c r="J31" s="1249"/>
    </row>
    <row r="32" spans="2:10" s="555" customFormat="1" ht="40.5" customHeight="1">
      <c r="B32" s="1255"/>
      <c r="C32" s="1233" t="s">
        <v>2525</v>
      </c>
      <c r="D32" s="1234"/>
      <c r="E32" s="1239"/>
      <c r="F32" s="1236"/>
      <c r="G32" s="1237"/>
      <c r="H32" s="1237"/>
      <c r="I32" s="1256"/>
      <c r="J32" s="980"/>
    </row>
    <row r="33" spans="2:10" s="555" customFormat="1" ht="42.75">
      <c r="B33" s="1225">
        <v>9</v>
      </c>
      <c r="C33" s="1226" t="s">
        <v>2527</v>
      </c>
      <c r="D33" s="1227"/>
      <c r="E33" s="1228"/>
      <c r="F33" s="1227"/>
      <c r="G33" s="1227"/>
      <c r="H33" s="1229"/>
      <c r="I33" s="1230">
        <f>+ROUND(SUM(H34),0)</f>
        <v>0</v>
      </c>
      <c r="J33" s="1249"/>
    </row>
    <row r="34" spans="2:10" s="555" customFormat="1" ht="40.5" customHeight="1">
      <c r="B34" s="1257"/>
      <c r="C34" s="1233" t="s">
        <v>2525</v>
      </c>
      <c r="D34" s="1234"/>
      <c r="E34" s="1246"/>
      <c r="F34" s="1236"/>
      <c r="G34" s="1237"/>
      <c r="H34" s="1237"/>
      <c r="I34" s="1256"/>
      <c r="J34" s="980"/>
    </row>
    <row r="35" spans="2:10" s="555" customFormat="1" ht="28.5">
      <c r="B35" s="1225">
        <v>10</v>
      </c>
      <c r="C35" s="1226" t="s">
        <v>2528</v>
      </c>
      <c r="D35" s="1227"/>
      <c r="E35" s="1228"/>
      <c r="F35" s="1227"/>
      <c r="G35" s="1227"/>
      <c r="H35" s="1229"/>
      <c r="I35" s="1230">
        <f>+ROUND(SUM(H36:H39),0)</f>
        <v>140000</v>
      </c>
      <c r="J35" s="1249"/>
    </row>
    <row r="36" spans="2:10" s="555" customFormat="1" ht="33" customHeight="1">
      <c r="B36" s="1232" t="s">
        <v>2529</v>
      </c>
      <c r="C36" s="1241" t="s">
        <v>2530</v>
      </c>
      <c r="D36" s="1234" t="s">
        <v>2531</v>
      </c>
      <c r="E36" s="1235">
        <f>4/12</f>
        <v>0.33333333333333331</v>
      </c>
      <c r="F36" s="1236">
        <v>140000</v>
      </c>
      <c r="G36" s="1237">
        <f>F36*E36</f>
        <v>46666.666666666664</v>
      </c>
      <c r="H36" s="1237">
        <f>G36</f>
        <v>46666.666666666664</v>
      </c>
      <c r="I36" s="1244"/>
      <c r="J36" s="981" t="s">
        <v>2532</v>
      </c>
    </row>
    <row r="37" spans="2:10" s="555" customFormat="1" ht="49.5" customHeight="1">
      <c r="B37" s="1232" t="s">
        <v>2533</v>
      </c>
      <c r="C37" s="1245" t="s">
        <v>2534</v>
      </c>
      <c r="D37" s="1234" t="s">
        <v>2531</v>
      </c>
      <c r="E37" s="1235"/>
      <c r="F37" s="1236">
        <v>140000</v>
      </c>
      <c r="G37" s="1237">
        <f>F37*E37</f>
        <v>0</v>
      </c>
      <c r="H37" s="1237">
        <f>G37</f>
        <v>0</v>
      </c>
      <c r="I37" s="1258"/>
      <c r="J37" s="980" t="s">
        <v>2535</v>
      </c>
    </row>
    <row r="38" spans="2:10" s="555" customFormat="1" ht="26.25" customHeight="1">
      <c r="B38" s="1232" t="s">
        <v>2536</v>
      </c>
      <c r="C38" s="1233" t="s">
        <v>2537</v>
      </c>
      <c r="D38" s="1234" t="s">
        <v>2531</v>
      </c>
      <c r="E38" s="1235">
        <f>4/12</f>
        <v>0.33333333333333331</v>
      </c>
      <c r="F38" s="1236">
        <v>140000</v>
      </c>
      <c r="G38" s="1237">
        <f>F38*E38</f>
        <v>46666.666666666664</v>
      </c>
      <c r="H38" s="1237">
        <f>G38</f>
        <v>46666.666666666664</v>
      </c>
      <c r="I38" s="1247"/>
      <c r="J38" s="980" t="s">
        <v>2538</v>
      </c>
    </row>
    <row r="39" spans="2:10" s="555" customFormat="1" ht="36.75" customHeight="1">
      <c r="B39" s="1232" t="s">
        <v>2539</v>
      </c>
      <c r="C39" s="1233" t="s">
        <v>2540</v>
      </c>
      <c r="D39" s="1234" t="s">
        <v>2531</v>
      </c>
      <c r="E39" s="1235">
        <f>4/12</f>
        <v>0.33333333333333331</v>
      </c>
      <c r="F39" s="1236">
        <v>140000</v>
      </c>
      <c r="G39" s="1237">
        <f>F39*E39</f>
        <v>46666.666666666664</v>
      </c>
      <c r="H39" s="1237">
        <f>G39</f>
        <v>46666.666666666664</v>
      </c>
      <c r="I39" s="1247"/>
      <c r="J39" s="980" t="s">
        <v>2541</v>
      </c>
    </row>
    <row r="40" spans="2:10" s="555" customFormat="1" ht="42.75">
      <c r="B40" s="1225">
        <v>11</v>
      </c>
      <c r="C40" s="1226" t="s">
        <v>2542</v>
      </c>
      <c r="D40" s="1227"/>
      <c r="E40" s="1228"/>
      <c r="F40" s="1227"/>
      <c r="G40" s="1227"/>
      <c r="H40" s="1229"/>
      <c r="I40" s="1230">
        <f>+ROUND(SUM(H41:H44),0)</f>
        <v>10750</v>
      </c>
      <c r="J40" s="1249"/>
    </row>
    <row r="41" spans="2:10" s="555" customFormat="1" ht="39.75" customHeight="1">
      <c r="B41" s="1232" t="s">
        <v>2543</v>
      </c>
      <c r="C41" s="1245" t="s">
        <v>2544</v>
      </c>
      <c r="D41" s="1259" t="s">
        <v>66</v>
      </c>
      <c r="E41" s="1260">
        <v>0</v>
      </c>
      <c r="F41" s="1237">
        <v>200</v>
      </c>
      <c r="G41" s="1237">
        <f>F41*E41</f>
        <v>0</v>
      </c>
      <c r="H41" s="1237">
        <f>G41</f>
        <v>0</v>
      </c>
      <c r="I41" s="1261"/>
      <c r="J41" s="1262" t="s">
        <v>2545</v>
      </c>
    </row>
    <row r="42" spans="2:10" s="555" customFormat="1" ht="14.25">
      <c r="B42" s="1232" t="s">
        <v>2546</v>
      </c>
      <c r="C42" s="1233" t="s">
        <v>2547</v>
      </c>
      <c r="D42" s="1234" t="s">
        <v>66</v>
      </c>
      <c r="E42" s="1248">
        <v>0.5</v>
      </c>
      <c r="F42" s="1237">
        <v>13000</v>
      </c>
      <c r="G42" s="1237">
        <f>F42*E42</f>
        <v>6500</v>
      </c>
      <c r="H42" s="1237">
        <f>G42</f>
        <v>6500</v>
      </c>
      <c r="I42" s="1261"/>
      <c r="J42" s="1263"/>
    </row>
    <row r="43" spans="2:10" s="555" customFormat="1" ht="35.25" customHeight="1">
      <c r="B43" s="1232" t="s">
        <v>2548</v>
      </c>
      <c r="C43" s="1233" t="s">
        <v>2549</v>
      </c>
      <c r="D43" s="1234" t="s">
        <v>66</v>
      </c>
      <c r="E43" s="1246">
        <v>5</v>
      </c>
      <c r="F43" s="1237">
        <v>200</v>
      </c>
      <c r="G43" s="1237">
        <f>F43*E43</f>
        <v>1000</v>
      </c>
      <c r="H43" s="1237">
        <f>G43</f>
        <v>1000</v>
      </c>
      <c r="I43" s="1247"/>
      <c r="J43" s="980" t="s">
        <v>2550</v>
      </c>
    </row>
    <row r="44" spans="2:10" s="555" customFormat="1" ht="28.5" customHeight="1">
      <c r="B44" s="1232" t="s">
        <v>2551</v>
      </c>
      <c r="C44" s="1233" t="s">
        <v>2552</v>
      </c>
      <c r="D44" s="1234" t="s">
        <v>2553</v>
      </c>
      <c r="E44" s="1248">
        <v>0.5</v>
      </c>
      <c r="F44" s="1237">
        <v>6500</v>
      </c>
      <c r="G44" s="1237">
        <f>F44*E44</f>
        <v>3250</v>
      </c>
      <c r="H44" s="1237">
        <f>G44</f>
        <v>3250</v>
      </c>
      <c r="I44" s="1247"/>
      <c r="J44" s="980"/>
    </row>
    <row r="45" spans="2:10" s="555" customFormat="1" ht="14.25">
      <c r="B45" s="1225">
        <v>12</v>
      </c>
      <c r="C45" s="1226" t="s">
        <v>2554</v>
      </c>
      <c r="D45" s="1227"/>
      <c r="E45" s="1228"/>
      <c r="F45" s="1227"/>
      <c r="G45" s="1227"/>
      <c r="H45" s="1229"/>
      <c r="I45" s="1230">
        <f>+ROUND(SUM(H46:H50),0)</f>
        <v>56343</v>
      </c>
      <c r="J45" s="1249"/>
    </row>
    <row r="46" spans="2:10" ht="42.75">
      <c r="B46" s="1232" t="s">
        <v>2555</v>
      </c>
      <c r="C46" s="1233" t="s">
        <v>2556</v>
      </c>
      <c r="D46" s="1234" t="s">
        <v>66</v>
      </c>
      <c r="E46" s="1264">
        <v>0.05</v>
      </c>
      <c r="F46" s="1236">
        <v>146965</v>
      </c>
      <c r="G46" s="1237">
        <f>+E46*F46</f>
        <v>7348.25</v>
      </c>
      <c r="H46" s="1237">
        <f>G46</f>
        <v>7348.25</v>
      </c>
      <c r="I46" s="1247"/>
      <c r="J46" s="1590" t="s">
        <v>2557</v>
      </c>
    </row>
    <row r="47" spans="2:10" ht="18" customHeight="1">
      <c r="B47" s="1232" t="s">
        <v>2558</v>
      </c>
      <c r="C47" s="1233" t="s">
        <v>2559</v>
      </c>
      <c r="D47" s="1234" t="s">
        <v>66</v>
      </c>
      <c r="E47" s="1264">
        <v>0.2</v>
      </c>
      <c r="F47" s="1236">
        <v>80000</v>
      </c>
      <c r="G47" s="1237">
        <f>+E47*F47</f>
        <v>16000</v>
      </c>
      <c r="H47" s="1237">
        <f>G47</f>
        <v>16000</v>
      </c>
      <c r="I47" s="1247"/>
      <c r="J47" s="1591"/>
    </row>
    <row r="48" spans="2:10" ht="35.1" customHeight="1">
      <c r="B48" s="1232" t="s">
        <v>2560</v>
      </c>
      <c r="C48" s="1233" t="s">
        <v>2561</v>
      </c>
      <c r="D48" s="1234" t="s">
        <v>66</v>
      </c>
      <c r="E48" s="1264">
        <v>0.05</v>
      </c>
      <c r="F48" s="1236">
        <v>69900</v>
      </c>
      <c r="G48" s="1237">
        <f>+E48*F48</f>
        <v>3495</v>
      </c>
      <c r="H48" s="1237">
        <f>G48</f>
        <v>3495</v>
      </c>
      <c r="I48" s="1247"/>
      <c r="J48" s="1591"/>
    </row>
    <row r="49" spans="2:10" ht="35.1" customHeight="1">
      <c r="B49" s="1232" t="s">
        <v>2562</v>
      </c>
      <c r="C49" s="1233" t="s">
        <v>2563</v>
      </c>
      <c r="D49" s="1234" t="s">
        <v>2564</v>
      </c>
      <c r="E49" s="1264">
        <v>0.1</v>
      </c>
      <c r="F49" s="1236">
        <v>120000</v>
      </c>
      <c r="G49" s="1237">
        <f>+E49*F49</f>
        <v>12000</v>
      </c>
      <c r="H49" s="1237">
        <f>G49</f>
        <v>12000</v>
      </c>
      <c r="I49" s="1247"/>
      <c r="J49" s="1591"/>
    </row>
    <row r="50" spans="2:10" ht="54.95" customHeight="1">
      <c r="B50" s="1232" t="s">
        <v>2565</v>
      </c>
      <c r="C50" s="1233" t="s">
        <v>2566</v>
      </c>
      <c r="D50" s="1234" t="s">
        <v>66</v>
      </c>
      <c r="E50" s="1264">
        <v>0.05</v>
      </c>
      <c r="F50" s="1236">
        <v>350000</v>
      </c>
      <c r="G50" s="1237">
        <f>+E50*F50</f>
        <v>17500</v>
      </c>
      <c r="H50" s="1237">
        <f>G50</f>
        <v>17500</v>
      </c>
      <c r="I50" s="1247"/>
      <c r="J50" s="1592"/>
    </row>
    <row r="51" spans="2:10" s="555" customFormat="1" ht="14.25">
      <c r="B51" s="1225">
        <v>13</v>
      </c>
      <c r="C51" s="1226" t="s">
        <v>2567</v>
      </c>
      <c r="D51" s="1227"/>
      <c r="E51" s="1228"/>
      <c r="F51" s="1227"/>
      <c r="G51" s="1227"/>
      <c r="H51" s="1229"/>
      <c r="I51" s="1230">
        <f>+ROUND(SUM(H52:H56),0)</f>
        <v>72500</v>
      </c>
      <c r="J51" s="1249"/>
    </row>
    <row r="52" spans="2:10" s="555" customFormat="1" ht="71.25">
      <c r="B52" s="1232" t="s">
        <v>2568</v>
      </c>
      <c r="C52" s="1233" t="s">
        <v>2569</v>
      </c>
      <c r="D52" s="1234" t="s">
        <v>66</v>
      </c>
      <c r="E52" s="1264"/>
      <c r="F52" s="1236">
        <v>25000</v>
      </c>
      <c r="G52" s="1237">
        <f>+E52*F52</f>
        <v>0</v>
      </c>
      <c r="H52" s="1237">
        <f>ROUND((F52*E52),0)</f>
        <v>0</v>
      </c>
      <c r="I52" s="1247"/>
      <c r="J52" s="1590" t="s">
        <v>2557</v>
      </c>
    </row>
    <row r="53" spans="2:10" s="555" customFormat="1" ht="71.25">
      <c r="B53" s="1232" t="s">
        <v>2570</v>
      </c>
      <c r="C53" s="1233" t="s">
        <v>2571</v>
      </c>
      <c r="D53" s="1234" t="s">
        <v>66</v>
      </c>
      <c r="E53" s="1264">
        <v>1</v>
      </c>
      <c r="F53" s="1236">
        <v>25000</v>
      </c>
      <c r="G53" s="1237">
        <f>+E53*F53</f>
        <v>25000</v>
      </c>
      <c r="H53" s="1237">
        <f>ROUND((F53*E53),0)</f>
        <v>25000</v>
      </c>
      <c r="I53" s="1247"/>
      <c r="J53" s="1591"/>
    </row>
    <row r="54" spans="2:10" s="555" customFormat="1" ht="57">
      <c r="B54" s="1232" t="s">
        <v>2572</v>
      </c>
      <c r="C54" s="1233" t="s">
        <v>2573</v>
      </c>
      <c r="D54" s="1234" t="s">
        <v>66</v>
      </c>
      <c r="E54" s="1264">
        <v>1</v>
      </c>
      <c r="F54" s="1236">
        <v>25000</v>
      </c>
      <c r="G54" s="1237">
        <f>+E54*F54</f>
        <v>25000</v>
      </c>
      <c r="H54" s="1237">
        <f>ROUND((F54*E54),0)</f>
        <v>25000</v>
      </c>
      <c r="I54" s="1247"/>
      <c r="J54" s="1591"/>
    </row>
    <row r="55" spans="2:10" s="555" customFormat="1" ht="42.75">
      <c r="B55" s="1232" t="s">
        <v>2574</v>
      </c>
      <c r="C55" s="1233" t="s">
        <v>2575</v>
      </c>
      <c r="D55" s="1234" t="s">
        <v>66</v>
      </c>
      <c r="E55" s="1264"/>
      <c r="F55" s="1236">
        <v>24900</v>
      </c>
      <c r="G55" s="1237">
        <f>+E55*F55</f>
        <v>0</v>
      </c>
      <c r="H55" s="1237">
        <f>ROUND((F55*E55),0)</f>
        <v>0</v>
      </c>
      <c r="I55" s="1247"/>
      <c r="J55" s="1591"/>
    </row>
    <row r="56" spans="2:10" s="555" customFormat="1" ht="28.5">
      <c r="B56" s="1232" t="s">
        <v>2576</v>
      </c>
      <c r="C56" s="1245" t="s">
        <v>2577</v>
      </c>
      <c r="D56" s="1234" t="s">
        <v>2578</v>
      </c>
      <c r="E56" s="1264">
        <v>0.5</v>
      </c>
      <c r="F56" s="1236">
        <v>45000</v>
      </c>
      <c r="G56" s="1237">
        <f>F56*E56</f>
        <v>22500</v>
      </c>
      <c r="H56" s="1237">
        <f>G56</f>
        <v>22500</v>
      </c>
      <c r="I56" s="1247"/>
      <c r="J56" s="1592"/>
    </row>
    <row r="57" spans="2:10" s="555" customFormat="1" ht="14.25">
      <c r="B57" s="1225">
        <v>14</v>
      </c>
      <c r="C57" s="1226" t="s">
        <v>2579</v>
      </c>
      <c r="D57" s="1227"/>
      <c r="E57" s="1228"/>
      <c r="F57" s="1227"/>
      <c r="G57" s="1227"/>
      <c r="H57" s="1229"/>
      <c r="I57" s="1230">
        <f>SUM(H58:H62)</f>
        <v>33100</v>
      </c>
      <c r="J57" s="1249" t="s">
        <v>2580</v>
      </c>
    </row>
    <row r="58" spans="2:10" s="555" customFormat="1" ht="18" customHeight="1">
      <c r="B58" s="1232" t="s">
        <v>2581</v>
      </c>
      <c r="C58" s="1233" t="s">
        <v>2582</v>
      </c>
      <c r="D58" s="1234" t="s">
        <v>2583</v>
      </c>
      <c r="E58" s="1246">
        <v>1</v>
      </c>
      <c r="F58" s="1236">
        <v>8200</v>
      </c>
      <c r="G58" s="1237">
        <f>+E58*F58</f>
        <v>8200</v>
      </c>
      <c r="H58" s="1237">
        <f>ROUND((F58*E58),0)</f>
        <v>8200</v>
      </c>
      <c r="I58" s="1265"/>
      <c r="J58" s="1590" t="s">
        <v>2584</v>
      </c>
    </row>
    <row r="59" spans="2:10" s="555" customFormat="1" ht="18" customHeight="1">
      <c r="B59" s="1232" t="s">
        <v>2585</v>
      </c>
      <c r="C59" s="1233" t="s">
        <v>2586</v>
      </c>
      <c r="D59" s="1234" t="s">
        <v>2583</v>
      </c>
      <c r="E59" s="1246">
        <v>1</v>
      </c>
      <c r="F59" s="1236">
        <v>4500</v>
      </c>
      <c r="G59" s="1237">
        <f>+E59*F59</f>
        <v>4500</v>
      </c>
      <c r="H59" s="1237">
        <f>ROUND((F59*E59),0)</f>
        <v>4500</v>
      </c>
      <c r="I59" s="1247"/>
      <c r="J59" s="1591"/>
    </row>
    <row r="60" spans="2:10" s="555" customFormat="1" ht="18" customHeight="1">
      <c r="B60" s="1232" t="s">
        <v>2587</v>
      </c>
      <c r="C60" s="1233" t="s">
        <v>2588</v>
      </c>
      <c r="D60" s="1234" t="s">
        <v>66</v>
      </c>
      <c r="E60" s="1246">
        <v>1</v>
      </c>
      <c r="F60" s="1236">
        <v>4300</v>
      </c>
      <c r="G60" s="1237">
        <f>+E60*F60</f>
        <v>4300</v>
      </c>
      <c r="H60" s="1237">
        <f>ROUND((F60*E60),0)</f>
        <v>4300</v>
      </c>
      <c r="I60" s="1247"/>
      <c r="J60" s="1591"/>
    </row>
    <row r="61" spans="2:10" s="555" customFormat="1" ht="18" customHeight="1">
      <c r="B61" s="1232" t="s">
        <v>2589</v>
      </c>
      <c r="C61" s="1233" t="s">
        <v>2590</v>
      </c>
      <c r="D61" s="1234" t="s">
        <v>2583</v>
      </c>
      <c r="E61" s="1246">
        <v>1</v>
      </c>
      <c r="F61" s="1236">
        <v>1700</v>
      </c>
      <c r="G61" s="1237">
        <f>+E61*F61</f>
        <v>1700</v>
      </c>
      <c r="H61" s="1237">
        <f>ROUND((F61*E61),0)</f>
        <v>1700</v>
      </c>
      <c r="I61" s="1247"/>
      <c r="J61" s="1591"/>
    </row>
    <row r="62" spans="2:10" s="555" customFormat="1" ht="18" customHeight="1">
      <c r="B62" s="1232" t="s">
        <v>2591</v>
      </c>
      <c r="C62" s="1233" t="s">
        <v>2592</v>
      </c>
      <c r="D62" s="1234" t="s">
        <v>66</v>
      </c>
      <c r="E62" s="1246">
        <v>1</v>
      </c>
      <c r="F62" s="1236">
        <v>14400</v>
      </c>
      <c r="G62" s="1237">
        <f>+E62*F62</f>
        <v>14400</v>
      </c>
      <c r="H62" s="1237">
        <f>ROUND((F62*E62),0)</f>
        <v>14400</v>
      </c>
      <c r="I62" s="1247"/>
      <c r="J62" s="1591"/>
    </row>
    <row r="63" spans="2:10" s="555" customFormat="1" ht="18" customHeight="1" thickBot="1">
      <c r="B63" s="1593" t="s">
        <v>113</v>
      </c>
      <c r="C63" s="1594"/>
      <c r="D63" s="1594"/>
      <c r="E63" s="1594"/>
      <c r="F63" s="1594"/>
      <c r="G63" s="1594"/>
      <c r="H63" s="1595"/>
      <c r="I63" s="1266">
        <f>SUM(I7:I62)</f>
        <v>1002693</v>
      </c>
      <c r="J63" s="1267"/>
    </row>
    <row r="64" spans="2:10" s="341" customFormat="1" ht="18" customHeight="1">
      <c r="B64" s="1268"/>
      <c r="C64" s="1269" t="s">
        <v>2593</v>
      </c>
      <c r="D64" s="1270"/>
      <c r="E64" s="1271"/>
      <c r="F64" s="1270"/>
      <c r="G64" s="1270"/>
      <c r="H64" s="1272">
        <f>+'[7]5-Costos Administracion'!J39</f>
        <v>95362276.8890163</v>
      </c>
      <c r="I64" s="1273"/>
      <c r="J64" s="1274"/>
    </row>
    <row r="65" spans="2:10" s="341" customFormat="1" ht="30.75" customHeight="1">
      <c r="B65" s="1275"/>
      <c r="C65" s="1276" t="s">
        <v>2594</v>
      </c>
      <c r="D65" s="1277"/>
      <c r="E65" s="1278"/>
      <c r="F65" s="1277"/>
      <c r="G65" s="1277"/>
      <c r="H65" s="1279">
        <f>+I63</f>
        <v>1002693</v>
      </c>
      <c r="I65" s="1280" t="s">
        <v>2595</v>
      </c>
      <c r="J65" s="1281"/>
    </row>
    <row r="66" spans="2:10" s="341" customFormat="1" ht="18" customHeight="1" thickBot="1">
      <c r="B66" s="1282"/>
      <c r="C66" s="1596" t="s">
        <v>2596</v>
      </c>
      <c r="D66" s="1596"/>
      <c r="E66" s="1283"/>
      <c r="F66" s="1284"/>
      <c r="G66" s="1284"/>
      <c r="H66" s="1285"/>
      <c r="I66" s="1273"/>
      <c r="J66" s="1281"/>
    </row>
    <row r="68" spans="2:10" ht="18" customHeight="1">
      <c r="H68" s="1286">
        <f>H65*1.03</f>
        <v>1032773.79</v>
      </c>
      <c r="I68" s="334">
        <v>2025</v>
      </c>
    </row>
  </sheetData>
  <mergeCells count="10">
    <mergeCell ref="J52:J56"/>
    <mergeCell ref="J58:J62"/>
    <mergeCell ref="B63:H63"/>
    <mergeCell ref="C66:D66"/>
    <mergeCell ref="B2:I2"/>
    <mergeCell ref="B3:J3"/>
    <mergeCell ref="B4:J4"/>
    <mergeCell ref="B5:I5"/>
    <mergeCell ref="J25:J26"/>
    <mergeCell ref="J46:J50"/>
  </mergeCells>
  <hyperlinks>
    <hyperlink ref="B4:J4" location="MENU!E15" display="COSTO DE IMPLEMENTACIÓN DEL PLAN DE MANEJO AMBIENTAL" xr:uid="{B412F81C-2ADF-4479-B729-90F897268C10}"/>
  </hyperlinks>
  <pageMargins left="0.70866141732283472" right="0.70866141732283472" top="0.74803149606299213" bottom="0.74803149606299213" header="0.31496062992125984" footer="0.31496062992125984"/>
  <pageSetup scale="70" orientation="landscape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5" tint="0.59999389629810485"/>
  </sheetPr>
  <dimension ref="B1:O34"/>
  <sheetViews>
    <sheetView topLeftCell="A25" zoomScale="70" zoomScaleNormal="70" workbookViewId="0"/>
  </sheetViews>
  <sheetFormatPr baseColWidth="10" defaultColWidth="11.25" defaultRowHeight="11.25"/>
  <cols>
    <col min="1" max="1" width="9.25" style="426" customWidth="1"/>
    <col min="2" max="2" width="6.75" style="430" customWidth="1"/>
    <col min="3" max="3" width="38.75" style="426" customWidth="1"/>
    <col min="4" max="4" width="11.25" style="426" customWidth="1"/>
    <col min="5" max="5" width="11.25" style="479" customWidth="1"/>
    <col min="6" max="6" width="14.5" style="426" customWidth="1"/>
    <col min="7" max="7" width="12.25" style="426" customWidth="1"/>
    <col min="8" max="8" width="15.75" style="426" customWidth="1"/>
    <col min="9" max="9" width="15.25" style="426" hidden="1" customWidth="1"/>
    <col min="10" max="10" width="7.25" style="426" hidden="1" customWidth="1"/>
    <col min="11" max="11" width="11" style="426" hidden="1" customWidth="1"/>
    <col min="12" max="12" width="32.5" style="426" hidden="1" customWidth="1"/>
    <col min="13" max="13" width="12.25" style="426" hidden="1" customWidth="1"/>
    <col min="14" max="14" width="3.75" style="426" customWidth="1"/>
    <col min="15" max="15" width="13.25" style="426" bestFit="1" customWidth="1"/>
    <col min="16" max="16384" width="11.25" style="426"/>
  </cols>
  <sheetData>
    <row r="1" spans="2:13" s="424" customFormat="1" ht="24" customHeight="1" thickBot="1">
      <c r="B1" s="1609" t="s">
        <v>2466</v>
      </c>
      <c r="C1" s="1609"/>
      <c r="D1" s="1609"/>
      <c r="E1" s="1609"/>
      <c r="F1" s="1609"/>
      <c r="G1" s="1609"/>
      <c r="H1" s="1609"/>
    </row>
    <row r="2" spans="2:13" s="425" customFormat="1" ht="50.25" customHeight="1" thickBot="1">
      <c r="B2" s="1610" t="s">
        <v>2597</v>
      </c>
      <c r="C2" s="1610"/>
      <c r="D2" s="1610"/>
      <c r="E2" s="1610"/>
      <c r="F2" s="1611"/>
      <c r="G2" s="1611"/>
      <c r="H2" s="1611"/>
    </row>
    <row r="3" spans="2:13" s="425" customFormat="1" ht="37.5" customHeight="1" thickBot="1">
      <c r="B3" s="1612" t="s">
        <v>2598</v>
      </c>
      <c r="C3" s="1612"/>
      <c r="D3" s="1612"/>
      <c r="E3" s="1612"/>
      <c r="F3" s="1612"/>
      <c r="G3" s="1612"/>
      <c r="H3" s="1612"/>
    </row>
    <row r="4" spans="2:13" ht="22.5" customHeight="1" thickBot="1">
      <c r="B4" s="1613" t="s">
        <v>2599</v>
      </c>
      <c r="C4" s="1613"/>
      <c r="D4" s="1613"/>
      <c r="E4" s="1613"/>
      <c r="F4" s="1613"/>
      <c r="G4" s="1613"/>
      <c r="H4" s="1613"/>
    </row>
    <row r="5" spans="2:13" ht="19.899999999999999" customHeight="1">
      <c r="B5" s="427"/>
      <c r="C5" s="423"/>
      <c r="D5" s="423"/>
      <c r="E5" s="423"/>
      <c r="F5" s="428" t="s">
        <v>296</v>
      </c>
      <c r="G5" s="428" t="s">
        <v>2600</v>
      </c>
      <c r="H5" s="429">
        <f>+'Costos Administracion'!J4</f>
        <v>2</v>
      </c>
      <c r="I5" s="430">
        <v>9</v>
      </c>
      <c r="J5" s="430"/>
    </row>
    <row r="6" spans="2:13" ht="33.75">
      <c r="B6" s="431" t="s">
        <v>41</v>
      </c>
      <c r="C6" s="432" t="s">
        <v>2601</v>
      </c>
      <c r="D6" s="433" t="s">
        <v>2602</v>
      </c>
      <c r="E6" s="433" t="s">
        <v>112</v>
      </c>
      <c r="F6" s="433"/>
      <c r="G6" s="433" t="s">
        <v>2603</v>
      </c>
      <c r="H6" s="434" t="s">
        <v>2604</v>
      </c>
    </row>
    <row r="7" spans="2:13" ht="15" customHeight="1">
      <c r="B7" s="431"/>
      <c r="C7" s="432"/>
      <c r="D7" s="435" t="s">
        <v>2605</v>
      </c>
      <c r="E7" s="436" t="s">
        <v>2606</v>
      </c>
      <c r="F7" s="435" t="s">
        <v>2607</v>
      </c>
      <c r="G7" s="435" t="s">
        <v>2608</v>
      </c>
      <c r="H7" s="437" t="s">
        <v>2609</v>
      </c>
    </row>
    <row r="8" spans="2:13" ht="15" customHeight="1">
      <c r="B8" s="431" t="s">
        <v>77</v>
      </c>
      <c r="C8" s="1614" t="s">
        <v>2610</v>
      </c>
      <c r="D8" s="1614"/>
      <c r="E8" s="1614"/>
      <c r="F8" s="1614"/>
      <c r="G8" s="1614"/>
      <c r="H8" s="1614"/>
    </row>
    <row r="9" spans="2:13" ht="15" customHeight="1">
      <c r="B9" s="438" t="s">
        <v>8</v>
      </c>
      <c r="C9" s="1614" t="s">
        <v>2611</v>
      </c>
      <c r="D9" s="1614"/>
      <c r="E9" s="1614"/>
      <c r="F9" s="1614"/>
      <c r="G9" s="1614"/>
      <c r="H9" s="1614"/>
    </row>
    <row r="10" spans="2:13" ht="15" customHeight="1">
      <c r="B10" s="438" t="s">
        <v>96</v>
      </c>
      <c r="C10" s="1615" t="s">
        <v>2612</v>
      </c>
      <c r="D10" s="1615"/>
      <c r="E10" s="1615"/>
      <c r="F10" s="1615"/>
      <c r="G10" s="1615"/>
      <c r="H10" s="1615"/>
    </row>
    <row r="11" spans="2:13" ht="15" customHeight="1">
      <c r="B11" s="438" t="s">
        <v>2613</v>
      </c>
      <c r="C11" s="439" t="s">
        <v>2273</v>
      </c>
      <c r="D11" s="440">
        <f>+'CÁLCULO DE F. PRESTACIONAL'!AG12</f>
        <v>7923776</v>
      </c>
      <c r="E11" s="432">
        <v>1</v>
      </c>
      <c r="F11" s="441">
        <v>0.5</v>
      </c>
      <c r="G11" s="442">
        <f>+$H$5</f>
        <v>2</v>
      </c>
      <c r="H11" s="443">
        <f>ROUND(E11*D11*F11*G11,0)</f>
        <v>7923776</v>
      </c>
      <c r="I11" s="444"/>
      <c r="J11" s="444"/>
      <c r="K11" s="445">
        <f ca="1">H11/$H$19</f>
        <v>0.12799493610507293</v>
      </c>
      <c r="L11" s="446">
        <f ca="1">H11*H18</f>
        <v>25098560.48</v>
      </c>
      <c r="M11" s="446">
        <f ca="1">L11*1.19</f>
        <v>29867286.9712</v>
      </c>
    </row>
    <row r="12" spans="2:13" ht="15" customHeight="1">
      <c r="B12" s="438" t="s">
        <v>2614</v>
      </c>
      <c r="C12" s="268" t="s">
        <v>2615</v>
      </c>
      <c r="D12" s="440">
        <f>+'CÁLCULO DE F. PRESTACIONAL'!AC12</f>
        <v>6306679</v>
      </c>
      <c r="E12" s="432">
        <v>1</v>
      </c>
      <c r="F12" s="441">
        <v>1</v>
      </c>
      <c r="G12" s="442">
        <f>+$H$5</f>
        <v>2</v>
      </c>
      <c r="H12" s="443">
        <f>ROUND(E12*D12*F12*G12,0)</f>
        <v>12613358</v>
      </c>
      <c r="I12" s="444"/>
      <c r="J12" s="444"/>
      <c r="K12" s="445"/>
      <c r="L12" s="446"/>
      <c r="M12" s="446"/>
    </row>
    <row r="13" spans="2:13" ht="15" customHeight="1">
      <c r="B13" s="438" t="s">
        <v>2275</v>
      </c>
      <c r="C13" s="454" t="s">
        <v>2616</v>
      </c>
      <c r="D13" s="454"/>
      <c r="E13" s="454"/>
      <c r="F13" s="454"/>
      <c r="G13" s="454"/>
      <c r="H13" s="454"/>
      <c r="I13" s="444"/>
      <c r="J13" s="444"/>
      <c r="K13" s="447">
        <f ca="1">H13/$H$30</f>
        <v>0</v>
      </c>
      <c r="L13" s="446"/>
      <c r="M13" s="446"/>
    </row>
    <row r="14" spans="2:13" ht="15" customHeight="1">
      <c r="B14" s="438" t="s">
        <v>2617</v>
      </c>
      <c r="C14" s="439" t="s">
        <v>2618</v>
      </c>
      <c r="D14" s="440">
        <f>+'CÁLCULO DE F. PRESTACIONAL'!W12</f>
        <v>3416400</v>
      </c>
      <c r="E14" s="432">
        <v>1</v>
      </c>
      <c r="F14" s="759">
        <v>1</v>
      </c>
      <c r="G14" s="442">
        <f>+$H$5</f>
        <v>2</v>
      </c>
      <c r="H14" s="760">
        <f>ROUND(E14*D14*F14*G14,0)</f>
        <v>6832800</v>
      </c>
      <c r="I14" s="444"/>
      <c r="J14" s="444"/>
      <c r="K14" s="761">
        <f ca="1">H14/$H$19</f>
        <v>0.1103721002989916</v>
      </c>
      <c r="L14" s="762">
        <f>H14*H17</f>
        <v>233700440875200</v>
      </c>
      <c r="M14" s="762">
        <f>L14*1.19</f>
        <v>278103524641488</v>
      </c>
    </row>
    <row r="15" spans="2:13" ht="15" customHeight="1">
      <c r="B15" s="438" t="s">
        <v>2619</v>
      </c>
      <c r="C15" s="705" t="s">
        <v>2620</v>
      </c>
      <c r="D15" s="440">
        <f>+'CÁLCULO DE F. PRESTACIONAL'!W12</f>
        <v>3416400</v>
      </c>
      <c r="E15" s="432">
        <v>1</v>
      </c>
      <c r="F15" s="448">
        <v>0.5</v>
      </c>
      <c r="G15" s="442">
        <f>+$H$5</f>
        <v>2</v>
      </c>
      <c r="H15" s="443">
        <f>ROUND(E15*D15*F15*G15,0)</f>
        <v>3416400</v>
      </c>
      <c r="I15" s="444"/>
      <c r="J15" s="444"/>
      <c r="K15" s="445">
        <f ca="1">H15/$H$19</f>
        <v>5.5186050149495798E-2</v>
      </c>
      <c r="L15" s="446">
        <f ca="1">H15*H18</f>
        <v>10821447</v>
      </c>
      <c r="M15" s="446">
        <f ca="1">L15*1.19</f>
        <v>12877521.93</v>
      </c>
    </row>
    <row r="16" spans="2:13" s="699" customFormat="1" ht="15" customHeight="1">
      <c r="B16" s="438" t="s">
        <v>2621</v>
      </c>
      <c r="C16" s="439" t="s">
        <v>2622</v>
      </c>
      <c r="D16" s="440">
        <f>+'CÁLCULO DE F. PRESTACIONAL'!W12</f>
        <v>3416400</v>
      </c>
      <c r="E16" s="432">
        <v>1</v>
      </c>
      <c r="F16" s="759">
        <v>0.5</v>
      </c>
      <c r="G16" s="442">
        <f>+$H$5</f>
        <v>2</v>
      </c>
      <c r="H16" s="760">
        <f>ROUND(E16*D16*F16*G16,0)</f>
        <v>3416400</v>
      </c>
      <c r="I16" s="444"/>
      <c r="J16" s="444"/>
      <c r="K16" s="761">
        <f ca="1">H16/$H$19</f>
        <v>5.5186050149495798E-2</v>
      </c>
      <c r="L16" s="762">
        <f ca="1">H16*H19</f>
        <v>647715384470700</v>
      </c>
      <c r="M16" s="762">
        <f ca="1">L16*1.19</f>
        <v>770781307520133</v>
      </c>
    </row>
    <row r="17" spans="2:15" ht="15" customHeight="1">
      <c r="B17" s="438" t="s">
        <v>22</v>
      </c>
      <c r="C17" s="1614" t="s">
        <v>2623</v>
      </c>
      <c r="D17" s="1614"/>
      <c r="E17" s="1614"/>
      <c r="F17" s="1614"/>
      <c r="G17" s="1614"/>
      <c r="H17" s="449">
        <f>SUM(H11:H16)</f>
        <v>34202734</v>
      </c>
      <c r="L17" s="446"/>
      <c r="M17" s="446"/>
    </row>
    <row r="18" spans="2:15" ht="15" customHeight="1">
      <c r="B18" s="438" t="s">
        <v>24</v>
      </c>
      <c r="C18" s="1614" t="s">
        <v>2624</v>
      </c>
      <c r="D18" s="1614"/>
      <c r="E18" s="1614"/>
      <c r="F18" s="1614"/>
      <c r="G18" s="1614"/>
      <c r="H18" s="450">
        <f ca="1">+'Base Calculo FM'!D61</f>
        <v>1.81</v>
      </c>
      <c r="I18" s="451">
        <v>2.0874999999999999</v>
      </c>
      <c r="J18" s="451"/>
      <c r="L18" s="446"/>
      <c r="M18" s="446"/>
    </row>
    <row r="19" spans="2:15" ht="15" customHeight="1">
      <c r="B19" s="452" t="s">
        <v>2625</v>
      </c>
      <c r="C19" s="1608" t="s">
        <v>2626</v>
      </c>
      <c r="D19" s="1608"/>
      <c r="E19" s="1608"/>
      <c r="F19" s="1608"/>
      <c r="G19" s="1608"/>
      <c r="H19" s="453">
        <f ca="1">ROUND(H17*H18,0)</f>
        <v>108337161</v>
      </c>
      <c r="L19" s="446"/>
      <c r="M19" s="446"/>
    </row>
    <row r="20" spans="2:15" s="457" customFormat="1" ht="15" customHeight="1">
      <c r="B20" s="431" t="s">
        <v>2627</v>
      </c>
      <c r="C20" s="454" t="s">
        <v>2628</v>
      </c>
      <c r="D20" s="432" t="s">
        <v>297</v>
      </c>
      <c r="E20" s="432" t="s">
        <v>140</v>
      </c>
      <c r="F20" s="432" t="s">
        <v>2629</v>
      </c>
      <c r="G20" s="454"/>
      <c r="H20" s="455"/>
      <c r="I20" s="426"/>
      <c r="J20" s="426"/>
      <c r="K20" s="426"/>
      <c r="L20" s="456"/>
      <c r="M20" s="456"/>
    </row>
    <row r="21" spans="2:15" s="457" customFormat="1" ht="22.5">
      <c r="B21" s="458">
        <v>1</v>
      </c>
      <c r="C21" s="460" t="s">
        <v>2287</v>
      </c>
      <c r="D21" s="461" t="s">
        <v>2630</v>
      </c>
      <c r="E21" s="459">
        <v>1</v>
      </c>
      <c r="F21" s="440">
        <v>1583680</v>
      </c>
      <c r="G21" s="763">
        <f>+$H$5</f>
        <v>2</v>
      </c>
      <c r="H21" s="443">
        <f t="shared" ref="H21:H26" si="0">ROUND(E21*F21*G21,0)</f>
        <v>3167360</v>
      </c>
      <c r="I21" s="426"/>
      <c r="J21" s="426"/>
      <c r="K21" s="445">
        <f ca="1">H21/$H$30</f>
        <v>3.9553306977449312E-2</v>
      </c>
      <c r="L21" s="446">
        <f ca="1">$H$30*K21</f>
        <v>5542880</v>
      </c>
      <c r="M21" s="446">
        <f ca="1">L21*1.19</f>
        <v>6596027.1999999993</v>
      </c>
    </row>
    <row r="22" spans="2:15" s="457" customFormat="1" ht="45">
      <c r="B22" s="458">
        <v>2</v>
      </c>
      <c r="C22" s="462" t="s">
        <v>2288</v>
      </c>
      <c r="D22" s="461" t="s">
        <v>2630</v>
      </c>
      <c r="E22" s="459">
        <f>+E11+E14+E15</f>
        <v>3</v>
      </c>
      <c r="F22" s="440">
        <v>243208</v>
      </c>
      <c r="G22" s="463">
        <f>+$H$5</f>
        <v>2</v>
      </c>
      <c r="H22" s="443">
        <f t="shared" si="0"/>
        <v>1459248</v>
      </c>
      <c r="I22" s="426"/>
      <c r="J22" s="426"/>
      <c r="K22" s="445"/>
      <c r="L22" s="446"/>
      <c r="M22" s="446"/>
    </row>
    <row r="23" spans="2:15" s="457" customFormat="1" ht="33.75">
      <c r="B23" s="458">
        <v>3</v>
      </c>
      <c r="C23" s="462" t="s">
        <v>2289</v>
      </c>
      <c r="D23" s="461" t="s">
        <v>2630</v>
      </c>
      <c r="E23" s="459">
        <v>1</v>
      </c>
      <c r="F23" s="440">
        <v>97283</v>
      </c>
      <c r="G23" s="463">
        <f>+$H$5</f>
        <v>2</v>
      </c>
      <c r="H23" s="443">
        <f t="shared" si="0"/>
        <v>194566</v>
      </c>
      <c r="I23" s="426"/>
      <c r="J23" s="426"/>
      <c r="K23" s="445"/>
      <c r="L23" s="446"/>
      <c r="M23" s="446"/>
    </row>
    <row r="24" spans="2:15" s="457" customFormat="1" ht="33.75">
      <c r="B24" s="458">
        <v>4</v>
      </c>
      <c r="C24" s="462" t="s">
        <v>2290</v>
      </c>
      <c r="D24" s="461" t="s">
        <v>2630</v>
      </c>
      <c r="E24" s="459">
        <v>1</v>
      </c>
      <c r="F24" s="440">
        <v>71266</v>
      </c>
      <c r="G24" s="463">
        <f>+$H$5</f>
        <v>2</v>
      </c>
      <c r="H24" s="443">
        <f t="shared" si="0"/>
        <v>142532</v>
      </c>
      <c r="I24" s="426"/>
      <c r="J24" s="426"/>
      <c r="K24" s="445"/>
      <c r="L24" s="446"/>
      <c r="M24" s="446"/>
    </row>
    <row r="25" spans="2:15" s="457" customFormat="1" ht="22.5">
      <c r="B25" s="458">
        <v>5</v>
      </c>
      <c r="C25" s="462" t="s">
        <v>2291</v>
      </c>
      <c r="D25" s="461" t="s">
        <v>2630</v>
      </c>
      <c r="E25" s="459">
        <v>1</v>
      </c>
      <c r="F25" s="440">
        <v>211000</v>
      </c>
      <c r="G25" s="463">
        <f>+$H$5</f>
        <v>2</v>
      </c>
      <c r="H25" s="443">
        <f t="shared" si="0"/>
        <v>422000</v>
      </c>
      <c r="I25" s="426"/>
      <c r="J25" s="426"/>
      <c r="K25" s="445"/>
      <c r="L25" s="446"/>
      <c r="M25" s="446"/>
    </row>
    <row r="26" spans="2:15" s="457" customFormat="1" ht="79.150000000000006" customHeight="1">
      <c r="B26" s="458">
        <v>6</v>
      </c>
      <c r="C26" s="709" t="s">
        <v>2631</v>
      </c>
      <c r="D26" s="710" t="s">
        <v>2632</v>
      </c>
      <c r="E26" s="459">
        <v>0</v>
      </c>
      <c r="F26" s="440">
        <v>0</v>
      </c>
      <c r="G26" s="463">
        <v>1</v>
      </c>
      <c r="H26" s="443">
        <f t="shared" si="0"/>
        <v>0</v>
      </c>
      <c r="I26" s="426"/>
      <c r="J26" s="426"/>
      <c r="K26" s="445"/>
      <c r="L26" s="446"/>
      <c r="M26" s="446"/>
    </row>
    <row r="27" spans="2:15" s="457" customFormat="1" ht="18" customHeight="1">
      <c r="B27" s="464" t="s">
        <v>2627</v>
      </c>
      <c r="C27" s="1608" t="s">
        <v>2633</v>
      </c>
      <c r="D27" s="1608"/>
      <c r="E27" s="1608"/>
      <c r="F27" s="1608"/>
      <c r="G27" s="1608"/>
      <c r="H27" s="465">
        <f>SUM(H21:H26)</f>
        <v>5385706</v>
      </c>
      <c r="I27" s="426"/>
      <c r="J27" s="426"/>
      <c r="K27" s="426"/>
    </row>
    <row r="28" spans="2:15" s="457" customFormat="1" ht="18" customHeight="1">
      <c r="B28" s="431" t="s">
        <v>2634</v>
      </c>
      <c r="C28" s="1619" t="s">
        <v>2635</v>
      </c>
      <c r="D28" s="1619"/>
      <c r="E28" s="1619"/>
      <c r="F28" s="1619"/>
      <c r="G28" s="1619"/>
      <c r="H28" s="466">
        <f ca="1">ROUND(H27+H19,0)</f>
        <v>117762147</v>
      </c>
      <c r="I28" s="426"/>
      <c r="J28" s="426"/>
      <c r="L28" s="426" t="s">
        <v>2636</v>
      </c>
      <c r="M28" s="467" t="e">
        <f ca="1">M11+M15+#REF!</f>
        <v>#REF!</v>
      </c>
    </row>
    <row r="29" spans="2:15" s="457" customFormat="1" ht="18" customHeight="1">
      <c r="B29" s="431" t="s">
        <v>2637</v>
      </c>
      <c r="C29" s="1620" t="s">
        <v>2638</v>
      </c>
      <c r="D29" s="1621"/>
      <c r="E29" s="1621"/>
      <c r="F29" s="1622"/>
      <c r="G29" s="468">
        <v>0.19</v>
      </c>
      <c r="H29" s="466">
        <f ca="1">ROUND(H28*G29,0)</f>
        <v>22374808</v>
      </c>
      <c r="I29" s="426"/>
      <c r="J29" s="426"/>
      <c r="K29" s="426"/>
      <c r="L29" s="457" t="s">
        <v>2639</v>
      </c>
      <c r="M29" s="467">
        <f ca="1">M21</f>
        <v>6596027.1999999993</v>
      </c>
    </row>
    <row r="30" spans="2:15" s="457" customFormat="1" ht="18" customHeight="1">
      <c r="B30" s="469" t="s">
        <v>2640</v>
      </c>
      <c r="C30" s="1623" t="s">
        <v>2641</v>
      </c>
      <c r="D30" s="1623"/>
      <c r="E30" s="1623"/>
      <c r="F30" s="1623"/>
      <c r="G30" s="1623"/>
      <c r="H30" s="470">
        <f ca="1">H28+H29</f>
        <v>140136955</v>
      </c>
      <c r="I30" s="426"/>
      <c r="J30" s="426"/>
      <c r="K30" s="426"/>
      <c r="M30" s="467" t="e">
        <f ca="1">SUM(M28:M29)</f>
        <v>#REF!</v>
      </c>
      <c r="O30" s="700"/>
    </row>
    <row r="31" spans="2:15" ht="15" customHeight="1">
      <c r="B31" s="471"/>
      <c r="C31" s="472" t="s">
        <v>2642</v>
      </c>
      <c r="D31" s="472"/>
      <c r="E31" s="473"/>
      <c r="F31" s="472"/>
      <c r="G31" s="472"/>
      <c r="H31" s="474"/>
      <c r="O31" s="702"/>
    </row>
    <row r="32" spans="2:15" ht="15" customHeight="1">
      <c r="B32" s="475"/>
      <c r="C32" s="1616" t="s">
        <v>2643</v>
      </c>
      <c r="D32" s="1616"/>
      <c r="E32" s="1616"/>
      <c r="F32" s="1616"/>
      <c r="G32" s="1616"/>
      <c r="H32" s="1617"/>
    </row>
    <row r="33" spans="2:8" ht="27" customHeight="1">
      <c r="B33" s="475"/>
      <c r="C33" s="1616" t="s">
        <v>2644</v>
      </c>
      <c r="D33" s="1616"/>
      <c r="E33" s="1616"/>
      <c r="F33" s="1616"/>
      <c r="G33" s="1616"/>
      <c r="H33" s="476"/>
    </row>
    <row r="34" spans="2:8" ht="30" customHeight="1" thickBot="1">
      <c r="B34" s="477"/>
      <c r="C34" s="1618" t="s">
        <v>2645</v>
      </c>
      <c r="D34" s="1618"/>
      <c r="E34" s="1618"/>
      <c r="F34" s="1618"/>
      <c r="G34" s="1618"/>
      <c r="H34" s="478">
        <f ca="1">'Base Calculo FM'!D61</f>
        <v>1.81</v>
      </c>
    </row>
  </sheetData>
  <mergeCells count="18">
    <mergeCell ref="C32:H32"/>
    <mergeCell ref="C33:G33"/>
    <mergeCell ref="C34:G34"/>
    <mergeCell ref="C27:G27"/>
    <mergeCell ref="C28:G28"/>
    <mergeCell ref="C29:F29"/>
    <mergeCell ref="C30:G30"/>
    <mergeCell ref="C19:G19"/>
    <mergeCell ref="B1:H1"/>
    <mergeCell ref="B2:E2"/>
    <mergeCell ref="F2:H2"/>
    <mergeCell ref="B3:H3"/>
    <mergeCell ref="B4:H4"/>
    <mergeCell ref="C8:H8"/>
    <mergeCell ref="C9:H9"/>
    <mergeCell ref="C10:H10"/>
    <mergeCell ref="C17:G17"/>
    <mergeCell ref="C18:G18"/>
  </mergeCells>
  <phoneticPr fontId="13" type="noConversion"/>
  <dataValidations disablePrompts="1" count="1">
    <dataValidation allowBlank="1" showInputMessage="1" showErrorMessage="1" errorTitle="EDU" error="Utilice dos cifras decimales" promptTitle="VIVA" prompt="Utilice dos cifras decimales" sqref="H18" xr:uid="{00000000-0002-0000-0F00-000000000000}"/>
  </dataValidations>
  <hyperlinks>
    <hyperlink ref="B4:H4" location="MENU!E16" display="COSTO ESTIMADO DE INTERVENTORÍA" xr:uid="{00000000-0004-0000-0F00-000000000000}"/>
  </hyperlink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5" tint="0.59999389629810485"/>
  </sheetPr>
  <dimension ref="A1:O66"/>
  <sheetViews>
    <sheetView workbookViewId="0"/>
  </sheetViews>
  <sheetFormatPr baseColWidth="10" defaultColWidth="11.25" defaultRowHeight="19.899999999999999" customHeight="1"/>
  <cols>
    <col min="1" max="1" width="7.75" style="481" customWidth="1"/>
    <col min="2" max="2" width="7.5" style="481" customWidth="1"/>
    <col min="3" max="3" width="67.25" style="481" customWidth="1"/>
    <col min="4" max="4" width="23.75" style="481" customWidth="1"/>
    <col min="5" max="5" width="2.75" style="481" customWidth="1"/>
    <col min="6" max="6" width="13" style="481" customWidth="1"/>
    <col min="7" max="7" width="2.75" style="481" customWidth="1"/>
    <col min="8" max="8" width="25.75" style="481" customWidth="1"/>
    <col min="9" max="10" width="13.75" style="481" customWidth="1"/>
    <col min="11" max="12" width="11" style="481" customWidth="1"/>
    <col min="13" max="13" width="12.25" style="518" customWidth="1"/>
    <col min="14" max="14" width="12.25" style="481" customWidth="1"/>
    <col min="15" max="16384" width="11.25" style="481"/>
  </cols>
  <sheetData>
    <row r="1" spans="1:9" ht="19.5" customHeight="1" thickBot="1">
      <c r="A1" s="480" t="s">
        <v>2646</v>
      </c>
    </row>
    <row r="2" spans="1:9" ht="19.899999999999999" customHeight="1">
      <c r="B2" s="1624" t="s">
        <v>2647</v>
      </c>
      <c r="C2" s="1625"/>
      <c r="D2" s="1626"/>
    </row>
    <row r="3" spans="1:9" ht="10.5" customHeight="1">
      <c r="B3" s="482"/>
      <c r="D3" s="483"/>
    </row>
    <row r="4" spans="1:9" ht="28.9" customHeight="1">
      <c r="B4" s="1627" t="s">
        <v>2648</v>
      </c>
      <c r="C4" s="1628"/>
      <c r="D4" s="1629"/>
    </row>
    <row r="5" spans="1:9" ht="8.25" customHeight="1">
      <c r="B5" s="482"/>
      <c r="D5" s="484"/>
    </row>
    <row r="6" spans="1:9" ht="19.899999999999999" customHeight="1">
      <c r="B6" s="482"/>
      <c r="C6" s="485" t="s">
        <v>2649</v>
      </c>
      <c r="D6" s="486">
        <f ca="1">+Interventoría!H30</f>
        <v>140136955</v>
      </c>
      <c r="H6" s="487">
        <v>3000000</v>
      </c>
      <c r="I6" s="488"/>
    </row>
    <row r="7" spans="1:9" ht="19.899999999999999" customHeight="1">
      <c r="B7" s="482"/>
      <c r="C7" s="485" t="s">
        <v>2650</v>
      </c>
      <c r="D7" s="489">
        <v>1</v>
      </c>
      <c r="H7" s="490">
        <f ca="1">+H6-D6</f>
        <v>-137136955</v>
      </c>
      <c r="I7" s="488"/>
    </row>
    <row r="8" spans="1:9" ht="19.899999999999999" customHeight="1">
      <c r="B8" s="482"/>
      <c r="C8" s="485" t="s">
        <v>296</v>
      </c>
      <c r="D8" s="491">
        <f>+Interventoría!H5</f>
        <v>2</v>
      </c>
      <c r="H8" s="492" t="s">
        <v>2651</v>
      </c>
    </row>
    <row r="9" spans="1:9" ht="19.899999999999999" customHeight="1">
      <c r="B9" s="482"/>
      <c r="C9" s="485" t="s">
        <v>2652</v>
      </c>
      <c r="D9" s="491">
        <f>+SUM(Interventoría!E11,Interventoría!E14:E16)</f>
        <v>4</v>
      </c>
    </row>
    <row r="10" spans="1:9" ht="19.899999999999999" customHeight="1">
      <c r="B10" s="482"/>
      <c r="C10" s="493" t="s">
        <v>2653</v>
      </c>
      <c r="D10" s="494">
        <v>7.0000000000000007E-2</v>
      </c>
      <c r="H10" s="481" t="s">
        <v>2654</v>
      </c>
    </row>
    <row r="11" spans="1:9" ht="19.899999999999999" customHeight="1">
      <c r="B11" s="482"/>
      <c r="C11" s="485" t="s">
        <v>2655</v>
      </c>
      <c r="D11" s="486">
        <v>250000</v>
      </c>
    </row>
    <row r="12" spans="1:9" ht="19.899999999999999" customHeight="1">
      <c r="B12" s="482"/>
      <c r="C12" s="485" t="s">
        <v>2656</v>
      </c>
      <c r="D12" s="486">
        <v>150000</v>
      </c>
    </row>
    <row r="13" spans="1:9" ht="19.899999999999999" customHeight="1">
      <c r="B13" s="482"/>
      <c r="C13" s="485" t="s">
        <v>2657</v>
      </c>
      <c r="D13" s="486">
        <v>600000</v>
      </c>
    </row>
    <row r="14" spans="1:9" ht="9" customHeight="1">
      <c r="B14" s="482"/>
      <c r="D14" s="483"/>
    </row>
    <row r="15" spans="1:9" ht="15" customHeight="1">
      <c r="B15" s="495">
        <v>1</v>
      </c>
      <c r="C15" s="496" t="s">
        <v>2658</v>
      </c>
      <c r="D15" s="497">
        <v>1</v>
      </c>
    </row>
    <row r="16" spans="1:9" ht="15" customHeight="1">
      <c r="B16" s="498"/>
      <c r="C16" s="499"/>
      <c r="D16" s="500"/>
    </row>
    <row r="17" spans="2:10" ht="27" customHeight="1">
      <c r="B17" s="495">
        <v>2</v>
      </c>
      <c r="C17" s="496" t="s">
        <v>2659</v>
      </c>
      <c r="D17" s="497">
        <f>ROUND(SUM(D18:D32),4)</f>
        <v>0.62290000000000001</v>
      </c>
      <c r="H17" s="501" t="s">
        <v>2660</v>
      </c>
      <c r="I17" s="501" t="s">
        <v>2661</v>
      </c>
      <c r="J17" s="501" t="s">
        <v>2662</v>
      </c>
    </row>
    <row r="18" spans="2:10" ht="18" customHeight="1">
      <c r="B18" s="498"/>
      <c r="C18" s="502" t="s">
        <v>2663</v>
      </c>
      <c r="D18" s="503">
        <v>8.3333333333333329E-2</v>
      </c>
      <c r="H18" s="504"/>
      <c r="I18" s="487">
        <f ca="1">($D$6/$D$8)*J18</f>
        <v>3336594.1666666665</v>
      </c>
      <c r="J18" s="505">
        <f>D18</f>
        <v>8.3333333333333329E-2</v>
      </c>
    </row>
    <row r="19" spans="2:10" ht="18" customHeight="1">
      <c r="B19" s="498"/>
      <c r="C19" s="502" t="s">
        <v>2664</v>
      </c>
      <c r="D19" s="503">
        <v>8.3299999999999999E-2</v>
      </c>
      <c r="H19" s="504"/>
      <c r="I19" s="487">
        <f t="shared" ref="I19:I29" ca="1" si="0">($D$6/$D$8)*J19</f>
        <v>3335259.5290000001</v>
      </c>
      <c r="J19" s="505">
        <f>D19</f>
        <v>8.3299999999999999E-2</v>
      </c>
    </row>
    <row r="20" spans="2:10" ht="18" customHeight="1">
      <c r="B20" s="498"/>
      <c r="C20" s="502" t="s">
        <v>2665</v>
      </c>
      <c r="D20" s="503">
        <v>9.9959999999999979E-3</v>
      </c>
      <c r="H20" s="504"/>
      <c r="I20" s="487">
        <f t="shared" ca="1" si="0"/>
        <v>400231.14347999991</v>
      </c>
      <c r="J20" s="505">
        <f>D20</f>
        <v>9.9959999999999979E-3</v>
      </c>
    </row>
    <row r="21" spans="2:10" ht="18" customHeight="1">
      <c r="B21" s="498"/>
      <c r="C21" s="502" t="s">
        <v>2666</v>
      </c>
      <c r="D21" s="503">
        <v>4.1666666666666664E-2</v>
      </c>
      <c r="E21" s="506"/>
      <c r="F21" s="506"/>
      <c r="G21" s="506"/>
      <c r="H21" s="504"/>
      <c r="I21" s="487">
        <f t="shared" ca="1" si="0"/>
        <v>1668297.0833333333</v>
      </c>
      <c r="J21" s="505">
        <f>D21</f>
        <v>4.1666666666666664E-2</v>
      </c>
    </row>
    <row r="22" spans="2:10" ht="18" customHeight="1">
      <c r="B22" s="498"/>
      <c r="C22" s="499" t="s">
        <v>2667</v>
      </c>
      <c r="D22" s="507"/>
      <c r="E22" s="508"/>
      <c r="F22" s="508"/>
      <c r="G22" s="508"/>
      <c r="H22" s="504"/>
      <c r="I22" s="487">
        <f t="shared" ca="1" si="0"/>
        <v>0</v>
      </c>
      <c r="J22" s="505"/>
    </row>
    <row r="23" spans="2:10" ht="18" customHeight="1">
      <c r="B23" s="498"/>
      <c r="C23" s="509" t="s">
        <v>2668</v>
      </c>
      <c r="D23" s="503">
        <v>6.9599999999999995E-2</v>
      </c>
      <c r="E23" s="510"/>
      <c r="F23" s="510"/>
      <c r="G23" s="510"/>
      <c r="H23" s="504"/>
      <c r="I23" s="487">
        <f t="shared" ca="1" si="0"/>
        <v>2786723.4479999999</v>
      </c>
      <c r="J23" s="505">
        <f t="shared" ref="J23:J29" si="1">D23</f>
        <v>6.9599999999999995E-2</v>
      </c>
    </row>
    <row r="24" spans="2:10" ht="18" customHeight="1">
      <c r="B24" s="498"/>
      <c r="C24" s="509" t="s">
        <v>2669</v>
      </c>
      <c r="D24" s="503">
        <v>0.12</v>
      </c>
      <c r="E24" s="506"/>
      <c r="F24" s="506"/>
      <c r="G24" s="506"/>
      <c r="H24" s="504"/>
      <c r="I24" s="487">
        <f t="shared" ca="1" si="0"/>
        <v>4804695.5999999996</v>
      </c>
      <c r="J24" s="505">
        <f t="shared" si="1"/>
        <v>0.12</v>
      </c>
    </row>
    <row r="25" spans="2:10" ht="18" customHeight="1">
      <c r="B25" s="498"/>
      <c r="C25" s="511" t="s">
        <v>2670</v>
      </c>
      <c r="D25" s="503">
        <v>8.5000000000000006E-2</v>
      </c>
      <c r="E25" s="506"/>
      <c r="F25" s="506"/>
      <c r="G25" s="506"/>
      <c r="H25" s="504"/>
      <c r="I25" s="487">
        <f t="shared" ca="1" si="0"/>
        <v>3403326.0500000003</v>
      </c>
      <c r="J25" s="505">
        <f t="shared" si="1"/>
        <v>8.5000000000000006E-2</v>
      </c>
    </row>
    <row r="26" spans="2:10" ht="18" customHeight="1">
      <c r="B26" s="498"/>
      <c r="C26" s="511" t="s">
        <v>2671</v>
      </c>
      <c r="D26" s="503">
        <v>0.04</v>
      </c>
      <c r="E26" s="506"/>
      <c r="F26" s="506"/>
      <c r="G26" s="506"/>
      <c r="H26" s="504"/>
      <c r="I26" s="487">
        <f t="shared" ca="1" si="0"/>
        <v>1601565.2</v>
      </c>
      <c r="J26" s="505">
        <f t="shared" si="1"/>
        <v>0.04</v>
      </c>
    </row>
    <row r="27" spans="2:10" ht="18" customHeight="1">
      <c r="B27" s="498"/>
      <c r="C27" s="511" t="s">
        <v>2672</v>
      </c>
      <c r="D27" s="503">
        <v>0.02</v>
      </c>
      <c r="E27" s="506"/>
      <c r="F27" s="506"/>
      <c r="G27" s="506"/>
      <c r="H27" s="504"/>
      <c r="I27" s="487">
        <f t="shared" ca="1" si="0"/>
        <v>800782.6</v>
      </c>
      <c r="J27" s="505">
        <f t="shared" si="1"/>
        <v>0.02</v>
      </c>
    </row>
    <row r="28" spans="2:10" ht="18" customHeight="1">
      <c r="B28" s="498"/>
      <c r="C28" s="511" t="s">
        <v>2673</v>
      </c>
      <c r="D28" s="503">
        <v>0.03</v>
      </c>
      <c r="E28" s="506"/>
      <c r="F28" s="506"/>
      <c r="G28" s="506"/>
      <c r="H28" s="504"/>
      <c r="I28" s="487">
        <f t="shared" ca="1" si="0"/>
        <v>1201173.8999999999</v>
      </c>
      <c r="J28" s="505">
        <f t="shared" si="1"/>
        <v>0.03</v>
      </c>
    </row>
    <row r="29" spans="2:10" ht="18" customHeight="1">
      <c r="B29" s="498"/>
      <c r="C29" s="511" t="s">
        <v>2674</v>
      </c>
      <c r="D29" s="503">
        <v>0</v>
      </c>
      <c r="E29" s="506"/>
      <c r="F29" s="506"/>
      <c r="G29" s="506"/>
      <c r="H29" s="504"/>
      <c r="I29" s="487">
        <f t="shared" ca="1" si="0"/>
        <v>0</v>
      </c>
      <c r="J29" s="505">
        <f t="shared" si="1"/>
        <v>0</v>
      </c>
    </row>
    <row r="30" spans="2:10" ht="18" customHeight="1">
      <c r="B30" s="498"/>
      <c r="C30" s="499" t="s">
        <v>2675</v>
      </c>
      <c r="D30" s="507"/>
      <c r="E30" s="508"/>
      <c r="F30" s="508"/>
      <c r="G30" s="508"/>
      <c r="H30" s="504"/>
      <c r="I30" s="504"/>
      <c r="J30" s="504"/>
    </row>
    <row r="31" spans="2:10" ht="18" customHeight="1">
      <c r="B31" s="498"/>
      <c r="C31" s="509" t="s">
        <v>2676</v>
      </c>
      <c r="D31" s="503">
        <v>0.01</v>
      </c>
      <c r="E31" s="506"/>
      <c r="F31" s="506"/>
      <c r="G31" s="506"/>
      <c r="H31" s="504"/>
      <c r="I31" s="487">
        <f ca="1">($D$6/$D$8)*J31</f>
        <v>400391.3</v>
      </c>
      <c r="J31" s="505">
        <f>D31</f>
        <v>0.01</v>
      </c>
    </row>
    <row r="32" spans="2:10" ht="18" customHeight="1" thickBot="1">
      <c r="B32" s="512"/>
      <c r="C32" s="513" t="s">
        <v>2677</v>
      </c>
      <c r="D32" s="514">
        <v>0.03</v>
      </c>
      <c r="E32" s="506"/>
      <c r="F32" s="506"/>
      <c r="G32" s="506"/>
      <c r="H32" s="504"/>
      <c r="I32" s="487">
        <f ca="1">($D$6/$D$8)*J32</f>
        <v>1201173.8999999999</v>
      </c>
      <c r="J32" s="505">
        <f>D32</f>
        <v>0.03</v>
      </c>
    </row>
    <row r="33" spans="2:14" ht="10.5" customHeight="1">
      <c r="B33" s="515"/>
      <c r="C33" s="516"/>
      <c r="D33" s="517"/>
      <c r="E33" s="506"/>
      <c r="F33" s="506"/>
      <c r="G33" s="506"/>
    </row>
    <row r="34" spans="2:14" ht="30" customHeight="1">
      <c r="B34" s="495">
        <v>3</v>
      </c>
      <c r="C34" s="519" t="s">
        <v>2678</v>
      </c>
      <c r="D34" s="497">
        <f ca="1">ROUND(SUM(D35:D58),4)</f>
        <v>0.1454</v>
      </c>
      <c r="E34" s="506"/>
      <c r="F34" s="506"/>
      <c r="G34" s="506"/>
      <c r="H34" s="520" t="s">
        <v>2660</v>
      </c>
      <c r="I34" s="501" t="s">
        <v>2661</v>
      </c>
      <c r="J34" s="501" t="s">
        <v>2662</v>
      </c>
      <c r="K34" s="518" t="s">
        <v>2679</v>
      </c>
      <c r="L34" s="518" t="s">
        <v>2680</v>
      </c>
    </row>
    <row r="35" spans="2:14" ht="18" customHeight="1">
      <c r="B35" s="498"/>
      <c r="C35" s="521" t="s">
        <v>2681</v>
      </c>
      <c r="D35" s="522"/>
      <c r="E35" s="506"/>
      <c r="F35" s="506"/>
      <c r="G35" s="506"/>
      <c r="H35" s="485"/>
      <c r="I35" s="504"/>
      <c r="J35" s="504"/>
    </row>
    <row r="36" spans="2:14" ht="18" customHeight="1">
      <c r="B36" s="498"/>
      <c r="C36" s="523" t="s">
        <v>2682</v>
      </c>
      <c r="D36" s="503">
        <f ca="1">J36</f>
        <v>5.0000000000000001E-3</v>
      </c>
      <c r="E36" s="506"/>
      <c r="F36" s="506"/>
      <c r="G36" s="506"/>
      <c r="H36" s="524">
        <v>200000</v>
      </c>
      <c r="I36" s="525">
        <f>ROUND(H36*$D$8,0)</f>
        <v>400000</v>
      </c>
      <c r="J36" s="526">
        <f ca="1">ROUND(I36/$D$6,5)</f>
        <v>5.0000000000000001E-3</v>
      </c>
      <c r="K36" s="527">
        <v>5.0000000000000001E-3</v>
      </c>
      <c r="L36" s="527">
        <v>0.05</v>
      </c>
      <c r="M36" s="518" t="str">
        <f ca="1">IF(J36&lt;K36,"VER","OK")</f>
        <v>OK</v>
      </c>
      <c r="N36" s="518" t="str">
        <f ca="1">IF(J36&gt;L36,"VER","OK")</f>
        <v>OK</v>
      </c>
    </row>
    <row r="37" spans="2:14" ht="18" customHeight="1">
      <c r="B37" s="498"/>
      <c r="C37" s="523" t="s">
        <v>2683</v>
      </c>
      <c r="D37" s="503">
        <f ca="1">J37</f>
        <v>3.7499999999999999E-3</v>
      </c>
      <c r="E37" s="506"/>
      <c r="F37" s="506"/>
      <c r="G37" s="506"/>
      <c r="H37" s="524">
        <v>150000</v>
      </c>
      <c r="I37" s="525">
        <f>ROUND(H37*$D$8,0)</f>
        <v>300000</v>
      </c>
      <c r="J37" s="526">
        <f t="shared" ref="J37:J54" ca="1" si="2">ROUND(I37/$D$6,5)</f>
        <v>3.7499999999999999E-3</v>
      </c>
      <c r="K37" s="527">
        <v>0.01</v>
      </c>
      <c r="L37" s="527">
        <v>0.04</v>
      </c>
      <c r="M37" s="518" t="str">
        <f t="shared" ref="M37:M58" ca="1" si="3">IF(J37&lt;K37,"VER","OK")</f>
        <v>VER</v>
      </c>
      <c r="N37" s="518" t="str">
        <f t="shared" ref="N37:N58" ca="1" si="4">IF(J37&gt;L37,"VER","OK")</f>
        <v>OK</v>
      </c>
    </row>
    <row r="38" spans="2:14" ht="18" customHeight="1">
      <c r="B38" s="498"/>
      <c r="C38" s="523" t="s">
        <v>2684</v>
      </c>
      <c r="D38" s="503">
        <f t="shared" ref="D38:D51" ca="1" si="5">J38</f>
        <v>1.25E-3</v>
      </c>
      <c r="E38" s="506"/>
      <c r="F38" s="506"/>
      <c r="G38" s="506"/>
      <c r="H38" s="524">
        <v>600000</v>
      </c>
      <c r="I38" s="525">
        <f>(ROUND(H38*$D$8,0)/12)*D7</f>
        <v>100000</v>
      </c>
      <c r="J38" s="526">
        <f t="shared" ca="1" si="2"/>
        <v>1.25E-3</v>
      </c>
      <c r="K38" s="527">
        <v>5.0000000000000001E-3</v>
      </c>
      <c r="L38" s="527">
        <v>7.0000000000000007E-2</v>
      </c>
      <c r="M38" s="518" t="str">
        <f t="shared" ca="1" si="3"/>
        <v>VER</v>
      </c>
      <c r="N38" s="518" t="str">
        <f t="shared" ca="1" si="4"/>
        <v>OK</v>
      </c>
    </row>
    <row r="39" spans="2:14" ht="18" customHeight="1">
      <c r="B39" s="498"/>
      <c r="C39" s="523" t="s">
        <v>2685</v>
      </c>
      <c r="D39" s="503">
        <f t="shared" ca="1" si="5"/>
        <v>7.0000000000000007E-2</v>
      </c>
      <c r="E39" s="506"/>
      <c r="F39" s="506"/>
      <c r="G39" s="506"/>
      <c r="H39" s="528">
        <f ca="1">($D$6/$D$8)*$D$10</f>
        <v>2802739.1</v>
      </c>
      <c r="I39" s="525">
        <f t="shared" ref="I39:I54" ca="1" si="6">ROUND(H39*$D$8,0)</f>
        <v>9809587</v>
      </c>
      <c r="J39" s="529">
        <f t="shared" ca="1" si="2"/>
        <v>7.0000000000000007E-2</v>
      </c>
      <c r="K39" s="527">
        <v>7.0000000000000007E-2</v>
      </c>
      <c r="L39" s="527">
        <v>0.28100000000000003</v>
      </c>
      <c r="M39" s="518" t="str">
        <f t="shared" ca="1" si="3"/>
        <v>OK</v>
      </c>
      <c r="N39" s="518" t="str">
        <f t="shared" ca="1" si="4"/>
        <v>OK</v>
      </c>
    </row>
    <row r="40" spans="2:14" ht="18" customHeight="1">
      <c r="B40" s="498"/>
      <c r="C40" s="523" t="s">
        <v>2686</v>
      </c>
      <c r="D40" s="503">
        <f t="shared" ca="1" si="5"/>
        <v>3.0000000000000001E-3</v>
      </c>
      <c r="E40" s="506"/>
      <c r="F40" s="506"/>
      <c r="G40" s="506"/>
      <c r="H40" s="524">
        <v>120000</v>
      </c>
      <c r="I40" s="525">
        <f t="shared" si="6"/>
        <v>240000</v>
      </c>
      <c r="J40" s="526">
        <f t="shared" ca="1" si="2"/>
        <v>3.0000000000000001E-3</v>
      </c>
      <c r="K40" s="527">
        <v>1.54E-2</v>
      </c>
      <c r="L40" s="527">
        <v>7.0400000000000004E-2</v>
      </c>
      <c r="M40" s="518" t="str">
        <f t="shared" ca="1" si="3"/>
        <v>VER</v>
      </c>
      <c r="N40" s="518" t="str">
        <f t="shared" ca="1" si="4"/>
        <v>OK</v>
      </c>
    </row>
    <row r="41" spans="2:14" ht="18" customHeight="1">
      <c r="B41" s="498"/>
      <c r="C41" s="523" t="s">
        <v>2687</v>
      </c>
      <c r="D41" s="503">
        <f t="shared" ca="1" si="5"/>
        <v>4.7499999999999999E-3</v>
      </c>
      <c r="E41" s="506"/>
      <c r="F41" s="506"/>
      <c r="G41" s="506"/>
      <c r="H41" s="524">
        <v>190000</v>
      </c>
      <c r="I41" s="525">
        <f t="shared" si="6"/>
        <v>380000</v>
      </c>
      <c r="J41" s="526">
        <f t="shared" ca="1" si="2"/>
        <v>4.7499999999999999E-3</v>
      </c>
      <c r="K41" s="527">
        <v>5.0000000000000001E-3</v>
      </c>
      <c r="L41" s="527">
        <v>1.4999999999999999E-2</v>
      </c>
      <c r="M41" s="518" t="str">
        <f t="shared" ca="1" si="3"/>
        <v>VER</v>
      </c>
      <c r="N41" s="518" t="str">
        <f t="shared" ca="1" si="4"/>
        <v>OK</v>
      </c>
    </row>
    <row r="42" spans="2:14" ht="18" customHeight="1">
      <c r="B42" s="498"/>
      <c r="C42" s="523" t="s">
        <v>2688</v>
      </c>
      <c r="D42" s="503">
        <f ca="1">J42</f>
        <v>2.2499999999999998E-3</v>
      </c>
      <c r="E42" s="506"/>
      <c r="F42" s="506"/>
      <c r="G42" s="506"/>
      <c r="H42" s="524">
        <v>90000</v>
      </c>
      <c r="I42" s="525">
        <f t="shared" si="6"/>
        <v>180000</v>
      </c>
      <c r="J42" s="526">
        <f t="shared" ca="1" si="2"/>
        <v>2.2499999999999998E-3</v>
      </c>
      <c r="K42" s="527">
        <v>2E-3</v>
      </c>
      <c r="L42" s="527">
        <v>0.01</v>
      </c>
      <c r="M42" s="518" t="str">
        <f t="shared" ca="1" si="3"/>
        <v>OK</v>
      </c>
      <c r="N42" s="518" t="str">
        <f t="shared" ca="1" si="4"/>
        <v>OK</v>
      </c>
    </row>
    <row r="43" spans="2:14" ht="18" customHeight="1">
      <c r="B43" s="498"/>
      <c r="C43" s="523" t="s">
        <v>2689</v>
      </c>
      <c r="D43" s="503">
        <f t="shared" ca="1" si="5"/>
        <v>1.1199999999999999E-3</v>
      </c>
      <c r="E43" s="506"/>
      <c r="F43" s="506"/>
      <c r="G43" s="506"/>
      <c r="H43" s="524">
        <v>45000</v>
      </c>
      <c r="I43" s="525">
        <f t="shared" si="6"/>
        <v>90000</v>
      </c>
      <c r="J43" s="526">
        <f t="shared" ca="1" si="2"/>
        <v>1.1199999999999999E-3</v>
      </c>
      <c r="K43" s="527">
        <v>1E-3</v>
      </c>
      <c r="L43" s="527">
        <v>0.01</v>
      </c>
      <c r="M43" s="518" t="str">
        <f t="shared" ca="1" si="3"/>
        <v>OK</v>
      </c>
      <c r="N43" s="518" t="str">
        <f t="shared" ca="1" si="4"/>
        <v>OK</v>
      </c>
    </row>
    <row r="44" spans="2:14" ht="18" customHeight="1">
      <c r="B44" s="498"/>
      <c r="C44" s="523" t="s">
        <v>2690</v>
      </c>
      <c r="D44" s="503">
        <f t="shared" ca="1" si="5"/>
        <v>2.5000000000000001E-3</v>
      </c>
      <c r="E44" s="506"/>
      <c r="F44" s="506"/>
      <c r="G44" s="506"/>
      <c r="H44" s="524">
        <v>100000</v>
      </c>
      <c r="I44" s="525">
        <f t="shared" si="6"/>
        <v>200000</v>
      </c>
      <c r="J44" s="526">
        <f t="shared" ca="1" si="2"/>
        <v>2.5000000000000001E-3</v>
      </c>
      <c r="K44" s="527">
        <v>5.0000000000000001E-3</v>
      </c>
      <c r="L44" s="527">
        <v>0.04</v>
      </c>
      <c r="M44" s="518" t="str">
        <f t="shared" ca="1" si="3"/>
        <v>VER</v>
      </c>
      <c r="N44" s="518" t="str">
        <f t="shared" ca="1" si="4"/>
        <v>OK</v>
      </c>
    </row>
    <row r="45" spans="2:14" ht="18" customHeight="1">
      <c r="B45" s="498"/>
      <c r="C45" s="523" t="s">
        <v>2691</v>
      </c>
      <c r="D45" s="503">
        <f t="shared" ca="1" si="5"/>
        <v>1.499E-2</v>
      </c>
      <c r="E45" s="506"/>
      <c r="F45" s="506"/>
      <c r="G45" s="506"/>
      <c r="H45" s="528">
        <f>$D$12*$D$9</f>
        <v>600000</v>
      </c>
      <c r="I45" s="525">
        <f t="shared" si="6"/>
        <v>1200000</v>
      </c>
      <c r="J45" s="526">
        <f t="shared" ca="1" si="2"/>
        <v>1.499E-2</v>
      </c>
      <c r="K45" s="527">
        <v>0.01</v>
      </c>
      <c r="L45" s="527">
        <v>0.1</v>
      </c>
      <c r="M45" s="518" t="str">
        <f t="shared" ca="1" si="3"/>
        <v>OK</v>
      </c>
      <c r="N45" s="518" t="str">
        <f t="shared" ca="1" si="4"/>
        <v>OK</v>
      </c>
    </row>
    <row r="46" spans="2:14" ht="18" customHeight="1">
      <c r="B46" s="498"/>
      <c r="C46" s="523" t="s">
        <v>2692</v>
      </c>
      <c r="D46" s="503">
        <f t="shared" ca="1" si="5"/>
        <v>0</v>
      </c>
      <c r="E46" s="506"/>
      <c r="F46" s="506"/>
      <c r="G46" s="506"/>
      <c r="H46" s="524">
        <v>0</v>
      </c>
      <c r="I46" s="525">
        <f t="shared" si="6"/>
        <v>0</v>
      </c>
      <c r="J46" s="526">
        <f t="shared" ca="1" si="2"/>
        <v>0</v>
      </c>
      <c r="K46" s="527">
        <v>1E-3</v>
      </c>
      <c r="L46" s="527">
        <v>0.01</v>
      </c>
      <c r="M46" s="518" t="str">
        <f t="shared" ca="1" si="3"/>
        <v>VER</v>
      </c>
      <c r="N46" s="518" t="str">
        <f t="shared" ca="1" si="4"/>
        <v>OK</v>
      </c>
    </row>
    <row r="47" spans="2:14" ht="18" customHeight="1">
      <c r="B47" s="498"/>
      <c r="C47" s="523" t="s">
        <v>2693</v>
      </c>
      <c r="D47" s="503">
        <f t="shared" ca="1" si="5"/>
        <v>0</v>
      </c>
      <c r="E47" s="506"/>
      <c r="F47" s="506"/>
      <c r="G47" s="506"/>
      <c r="H47" s="524">
        <v>0</v>
      </c>
      <c r="I47" s="525">
        <f t="shared" si="6"/>
        <v>0</v>
      </c>
      <c r="J47" s="526">
        <f t="shared" ca="1" si="2"/>
        <v>0</v>
      </c>
      <c r="K47" s="527">
        <v>1E-3</v>
      </c>
      <c r="L47" s="527">
        <v>0.01</v>
      </c>
      <c r="M47" s="518" t="str">
        <f t="shared" ca="1" si="3"/>
        <v>VER</v>
      </c>
      <c r="N47" s="518" t="str">
        <f t="shared" ca="1" si="4"/>
        <v>OK</v>
      </c>
    </row>
    <row r="48" spans="2:14" ht="18" customHeight="1">
      <c r="B48" s="498"/>
      <c r="C48" s="523" t="s">
        <v>2694</v>
      </c>
      <c r="D48" s="503">
        <f t="shared" ca="1" si="5"/>
        <v>3.2499999999999999E-3</v>
      </c>
      <c r="E48" s="506"/>
      <c r="F48" s="506"/>
      <c r="G48" s="506"/>
      <c r="H48" s="524">
        <v>130000</v>
      </c>
      <c r="I48" s="525">
        <f t="shared" si="6"/>
        <v>260000</v>
      </c>
      <c r="J48" s="526">
        <f t="shared" ca="1" si="2"/>
        <v>3.2499999999999999E-3</v>
      </c>
      <c r="K48" s="527">
        <v>3.0000000000000001E-3</v>
      </c>
      <c r="L48" s="527">
        <v>0.03</v>
      </c>
      <c r="M48" s="518" t="str">
        <f t="shared" ca="1" si="3"/>
        <v>OK</v>
      </c>
      <c r="N48" s="518" t="str">
        <f t="shared" ca="1" si="4"/>
        <v>OK</v>
      </c>
    </row>
    <row r="49" spans="2:15" ht="18" customHeight="1">
      <c r="B49" s="498"/>
      <c r="C49" s="523" t="s">
        <v>2695</v>
      </c>
      <c r="D49" s="503">
        <f t="shared" ca="1" si="5"/>
        <v>1.75E-3</v>
      </c>
      <c r="E49" s="506"/>
      <c r="F49" s="506"/>
      <c r="G49" s="506"/>
      <c r="H49" s="524">
        <v>70000</v>
      </c>
      <c r="I49" s="525">
        <f t="shared" si="6"/>
        <v>140000</v>
      </c>
      <c r="J49" s="526">
        <f t="shared" ca="1" si="2"/>
        <v>1.75E-3</v>
      </c>
      <c r="K49" s="527">
        <v>1E-3</v>
      </c>
      <c r="L49" s="527">
        <v>1.4999999999999999E-2</v>
      </c>
      <c r="M49" s="518" t="str">
        <f t="shared" ca="1" si="3"/>
        <v>OK</v>
      </c>
      <c r="N49" s="518" t="str">
        <f t="shared" ca="1" si="4"/>
        <v>OK</v>
      </c>
    </row>
    <row r="50" spans="2:15" ht="18" customHeight="1">
      <c r="B50" s="498"/>
      <c r="C50" s="523" t="s">
        <v>2696</v>
      </c>
      <c r="D50" s="503">
        <f t="shared" ca="1" si="5"/>
        <v>2.997E-2</v>
      </c>
      <c r="E50" s="506"/>
      <c r="F50" s="506"/>
      <c r="G50" s="506"/>
      <c r="H50" s="528">
        <f>D13*D9*Interventoría!F11</f>
        <v>1200000</v>
      </c>
      <c r="I50" s="525">
        <f t="shared" si="6"/>
        <v>2400000</v>
      </c>
      <c r="J50" s="526">
        <f t="shared" ca="1" si="2"/>
        <v>2.997E-2</v>
      </c>
      <c r="K50" s="527">
        <v>1.4999999999999999E-2</v>
      </c>
      <c r="L50" s="527">
        <v>0.2</v>
      </c>
      <c r="M50" s="518" t="str">
        <f t="shared" ca="1" si="3"/>
        <v>OK</v>
      </c>
      <c r="N50" s="518" t="str">
        <f t="shared" ca="1" si="4"/>
        <v>OK</v>
      </c>
      <c r="O50" s="481">
        <f>+H50*12</f>
        <v>14400000</v>
      </c>
    </row>
    <row r="51" spans="2:15" ht="18" customHeight="1">
      <c r="B51" s="498"/>
      <c r="C51" s="523" t="s">
        <v>2697</v>
      </c>
      <c r="D51" s="503">
        <f t="shared" ca="1" si="5"/>
        <v>0</v>
      </c>
      <c r="E51" s="506"/>
      <c r="F51" s="506"/>
      <c r="G51" s="506"/>
      <c r="H51" s="524">
        <v>0</v>
      </c>
      <c r="I51" s="525">
        <f t="shared" si="6"/>
        <v>0</v>
      </c>
      <c r="J51" s="526">
        <f t="shared" ca="1" si="2"/>
        <v>0</v>
      </c>
      <c r="K51" s="527">
        <v>0.01</v>
      </c>
      <c r="L51" s="527">
        <v>0.04</v>
      </c>
      <c r="M51" s="518" t="str">
        <f t="shared" ca="1" si="3"/>
        <v>VER</v>
      </c>
      <c r="N51" s="518" t="str">
        <f t="shared" ca="1" si="4"/>
        <v>OK</v>
      </c>
    </row>
    <row r="52" spans="2:15" ht="18" customHeight="1">
      <c r="B52" s="498"/>
      <c r="C52" s="530" t="s">
        <v>2698</v>
      </c>
      <c r="D52" s="507"/>
      <c r="E52" s="508"/>
      <c r="F52" s="508"/>
      <c r="G52" s="508"/>
      <c r="H52" s="524"/>
      <c r="I52" s="525">
        <f t="shared" si="6"/>
        <v>0</v>
      </c>
      <c r="J52" s="526">
        <f t="shared" ca="1" si="2"/>
        <v>0</v>
      </c>
      <c r="K52" s="527">
        <v>4.4999999999999998E-2</v>
      </c>
      <c r="L52" s="527">
        <v>7.2599999999999998E-2</v>
      </c>
      <c r="N52" s="518"/>
    </row>
    <row r="53" spans="2:15" ht="18" customHeight="1">
      <c r="B53" s="498"/>
      <c r="C53" s="531" t="s">
        <v>2699</v>
      </c>
      <c r="D53" s="503">
        <f ca="1">J53</f>
        <v>0</v>
      </c>
      <c r="E53" s="506"/>
      <c r="F53" s="506"/>
      <c r="G53" s="506"/>
      <c r="H53" s="524">
        <v>0</v>
      </c>
      <c r="I53" s="525">
        <f t="shared" si="6"/>
        <v>0</v>
      </c>
      <c r="J53" s="526">
        <f t="shared" ca="1" si="2"/>
        <v>0</v>
      </c>
      <c r="K53" s="527">
        <v>0.03</v>
      </c>
      <c r="L53" s="527">
        <v>0.05</v>
      </c>
      <c r="M53" s="518" t="str">
        <f t="shared" ca="1" si="3"/>
        <v>VER</v>
      </c>
      <c r="N53" s="518" t="str">
        <f t="shared" ca="1" si="4"/>
        <v>OK</v>
      </c>
    </row>
    <row r="54" spans="2:15" ht="18" customHeight="1">
      <c r="B54" s="498"/>
      <c r="C54" s="531" t="s">
        <v>2700</v>
      </c>
      <c r="D54" s="503">
        <f ca="1">J54</f>
        <v>0</v>
      </c>
      <c r="E54" s="506"/>
      <c r="F54" s="506"/>
      <c r="G54" s="506"/>
      <c r="H54" s="524">
        <v>0</v>
      </c>
      <c r="I54" s="525">
        <f t="shared" si="6"/>
        <v>0</v>
      </c>
      <c r="J54" s="526">
        <f t="shared" ca="1" si="2"/>
        <v>0</v>
      </c>
      <c r="K54" s="527">
        <v>1.4999999999999999E-2</v>
      </c>
      <c r="L54" s="527">
        <v>2.2599999999999999E-2</v>
      </c>
      <c r="M54" s="518" t="str">
        <f t="shared" ca="1" si="3"/>
        <v>VER</v>
      </c>
      <c r="N54" s="518" t="str">
        <f t="shared" ca="1" si="4"/>
        <v>OK</v>
      </c>
    </row>
    <row r="55" spans="2:15" ht="18" customHeight="1">
      <c r="B55" s="498"/>
      <c r="C55" s="532" t="s">
        <v>2701</v>
      </c>
      <c r="D55" s="507"/>
      <c r="E55" s="508"/>
      <c r="F55" s="508"/>
      <c r="G55" s="508"/>
      <c r="H55" s="524"/>
      <c r="I55" s="533"/>
      <c r="J55" s="534"/>
      <c r="K55" s="527">
        <v>0</v>
      </c>
      <c r="L55" s="527">
        <v>0</v>
      </c>
      <c r="M55" s="518" t="str">
        <f t="shared" si="3"/>
        <v>OK</v>
      </c>
      <c r="N55" s="518" t="str">
        <f t="shared" si="4"/>
        <v>OK</v>
      </c>
    </row>
    <row r="56" spans="2:15" ht="18" customHeight="1">
      <c r="B56" s="498"/>
      <c r="C56" s="535" t="s">
        <v>2702</v>
      </c>
      <c r="D56" s="503">
        <f ca="1">SUM(D57:D58)</f>
        <v>8.9999999999999998E-4</v>
      </c>
      <c r="E56" s="506"/>
      <c r="F56" s="506"/>
      <c r="G56" s="506"/>
      <c r="H56" s="524"/>
      <c r="I56" s="533"/>
      <c r="J56" s="534"/>
      <c r="K56" s="527">
        <v>1.15E-2</v>
      </c>
      <c r="L56" s="527">
        <v>3.5000000000000003E-2</v>
      </c>
      <c r="N56" s="518"/>
    </row>
    <row r="57" spans="2:15" ht="18" customHeight="1">
      <c r="B57" s="536"/>
      <c r="C57" s="537" t="s">
        <v>2703</v>
      </c>
      <c r="D57" s="503">
        <f ca="1">J57</f>
        <v>1.4999999999999999E-4</v>
      </c>
      <c r="E57" s="506"/>
      <c r="F57" s="506"/>
      <c r="G57" s="506"/>
      <c r="H57" s="538">
        <v>20397.646502098491</v>
      </c>
      <c r="I57" s="533">
        <f>ROUND(H57*1,0)</f>
        <v>20398</v>
      </c>
      <c r="J57" s="534">
        <f ca="1">ROUND(I57/$D$6,5)</f>
        <v>1.4999999999999999E-4</v>
      </c>
      <c r="K57" s="527">
        <v>5.0000000000000001E-3</v>
      </c>
      <c r="L57" s="527">
        <v>1.4999999999999999E-2</v>
      </c>
      <c r="M57" s="518" t="str">
        <f t="shared" ca="1" si="3"/>
        <v>VER</v>
      </c>
      <c r="N57" s="518" t="str">
        <f t="shared" ca="1" si="4"/>
        <v>OK</v>
      </c>
    </row>
    <row r="58" spans="2:15" ht="18" customHeight="1">
      <c r="B58" s="536"/>
      <c r="C58" s="537" t="s">
        <v>2704</v>
      </c>
      <c r="D58" s="503">
        <f ca="1">J58</f>
        <v>7.5000000000000002E-4</v>
      </c>
      <c r="E58" s="506"/>
      <c r="F58" s="506"/>
      <c r="G58" s="506"/>
      <c r="H58" s="538">
        <v>104603.31539537689</v>
      </c>
      <c r="I58" s="533">
        <f>ROUND(H58*1,0)</f>
        <v>104603</v>
      </c>
      <c r="J58" s="534">
        <f ca="1">ROUND(I58/$D$6,5)</f>
        <v>7.5000000000000002E-4</v>
      </c>
      <c r="K58" s="527">
        <v>6.4999999999999997E-3</v>
      </c>
      <c r="L58" s="527">
        <v>0.02</v>
      </c>
      <c r="M58" s="518" t="str">
        <f t="shared" ca="1" si="3"/>
        <v>VER</v>
      </c>
      <c r="N58" s="518" t="str">
        <f t="shared" ca="1" si="4"/>
        <v>OK</v>
      </c>
    </row>
    <row r="59" spans="2:15" ht="25.5">
      <c r="B59" s="495">
        <v>4</v>
      </c>
      <c r="C59" s="519" t="s">
        <v>2705</v>
      </c>
      <c r="D59" s="497">
        <v>0.04</v>
      </c>
      <c r="E59" s="506"/>
      <c r="F59" s="506"/>
      <c r="G59" s="506"/>
      <c r="H59" s="524">
        <f ca="1">Interventoría!H30*D59</f>
        <v>5605478.2000000002</v>
      </c>
      <c r="I59" s="533">
        <f ca="1">ROUND(H59*$D$8,0)</f>
        <v>19619174</v>
      </c>
      <c r="J59" s="534">
        <f ca="1">ROUND(I59/$D$6,5)</f>
        <v>0.14000000000000001</v>
      </c>
      <c r="K59" s="527">
        <v>0.1</v>
      </c>
      <c r="L59" s="527">
        <v>0.12</v>
      </c>
      <c r="N59" s="518"/>
    </row>
    <row r="60" spans="2:15" ht="15" customHeight="1">
      <c r="B60" s="498"/>
      <c r="C60" s="521"/>
      <c r="D60" s="539"/>
      <c r="E60" s="506"/>
      <c r="F60" s="506"/>
      <c r="G60" s="506"/>
      <c r="L60" s="540"/>
    </row>
    <row r="61" spans="2:15" ht="32.25" customHeight="1" thickBot="1">
      <c r="B61" s="541">
        <v>5</v>
      </c>
      <c r="C61" s="542" t="s">
        <v>2706</v>
      </c>
      <c r="D61" s="543">
        <f ca="1">ROUND((D15+D17+D34+D59),2)</f>
        <v>1.81</v>
      </c>
      <c r="E61" s="506"/>
      <c r="F61" s="506"/>
      <c r="G61" s="506"/>
    </row>
    <row r="62" spans="2:15" ht="64.5" customHeight="1">
      <c r="B62" s="544"/>
      <c r="C62" s="545"/>
      <c r="D62" s="546"/>
      <c r="E62" s="506"/>
      <c r="F62" s="506"/>
      <c r="G62" s="506"/>
    </row>
    <row r="63" spans="2:15" ht="15" customHeight="1">
      <c r="B63" s="335"/>
      <c r="C63" s="547"/>
      <c r="D63" s="548"/>
      <c r="E63" s="549"/>
      <c r="F63" s="550"/>
      <c r="G63" s="549"/>
    </row>
    <row r="64" spans="2:15" ht="15" customHeight="1">
      <c r="B64" s="335"/>
      <c r="C64" s="551"/>
      <c r="D64" s="548"/>
      <c r="E64" s="549"/>
      <c r="F64" s="550"/>
      <c r="G64" s="549"/>
    </row>
    <row r="65" spans="2:4" ht="15" customHeight="1">
      <c r="B65" s="335"/>
      <c r="C65" s="337"/>
      <c r="D65" s="483"/>
    </row>
    <row r="66" spans="2:4" ht="15" customHeight="1" thickBot="1">
      <c r="B66" s="343"/>
      <c r="C66" s="344"/>
      <c r="D66" s="552"/>
    </row>
  </sheetData>
  <mergeCells count="2">
    <mergeCell ref="B2:D2"/>
    <mergeCell ref="B4:D4"/>
  </mergeCells>
  <hyperlinks>
    <hyperlink ref="A1" location="MENU!E17" display="MENU!E17" xr:uid="{00000000-0004-0000-1000-000000000000}"/>
  </hyperlinks>
  <printOptions horizontalCentered="1"/>
  <pageMargins left="0.39370078740157483" right="0.39370078740157483" top="0.59055118110236227" bottom="0.59055118110236227" header="0.31496062992125984" footer="0.31496062992125984"/>
  <pageSetup orientation="portrait" r:id="rId1"/>
  <rowBreaks count="1" manualBreakCount="1">
    <brk id="51" min="1" max="3" man="1"/>
  </rowBreaks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9DA582725DC594FA69CC75DDB07E789" ma:contentTypeVersion="15" ma:contentTypeDescription="Crear nuevo documento." ma:contentTypeScope="" ma:versionID="9d1ab3f99285428f3f6abd05a8ca2342">
  <xsd:schema xmlns:xsd="http://www.w3.org/2001/XMLSchema" xmlns:xs="http://www.w3.org/2001/XMLSchema" xmlns:p="http://schemas.microsoft.com/office/2006/metadata/properties" xmlns:ns2="f698a5e4-38af-408a-a773-13aca6af2872" xmlns:ns3="11fa64e7-30be-4e75-b411-5bd47917c982" targetNamespace="http://schemas.microsoft.com/office/2006/metadata/properties" ma:root="true" ma:fieldsID="dacb8e1085404f3cd50ecac1449397d1" ns2:_="" ns3:_="">
    <xsd:import namespace="f698a5e4-38af-408a-a773-13aca6af2872"/>
    <xsd:import namespace="11fa64e7-30be-4e75-b411-5bd47917c9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98a5e4-38af-408a-a773-13aca6af28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a920a594-e67d-43fd-8f87-4108c5d45fa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fa64e7-30be-4e75-b411-5bd47917c982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61ce908-12ef-4e3c-8902-ac2fc6761623}" ma:internalName="TaxCatchAll" ma:showField="CatchAllData" ma:web="11fa64e7-30be-4e75-b411-5bd47917c98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698a5e4-38af-408a-a773-13aca6af2872">
      <Terms xmlns="http://schemas.microsoft.com/office/infopath/2007/PartnerControls"/>
    </lcf76f155ced4ddcb4097134ff3c332f>
    <TaxCatchAll xmlns="11fa64e7-30be-4e75-b411-5bd47917c982" xsi:nil="true"/>
    <SharedWithUsers xmlns="11fa64e7-30be-4e75-b411-5bd47917c982">
      <UserInfo>
        <DisplayName>JUAN PABLO  ARIAS BOTERO</DisplayName>
        <AccountId>41</AccountId>
        <AccountType/>
      </UserInfo>
      <UserInfo>
        <DisplayName>ALVARO MUÑOZ ACEVEDO</DisplayName>
        <AccountId>415</AccountId>
        <AccountType/>
      </UserInfo>
      <UserInfo>
        <DisplayName>OSCAR MAURICIO GIL CASTAÑO</DisplayName>
        <AccountId>219</AccountId>
        <AccountType/>
      </UserInfo>
      <UserInfo>
        <DisplayName>LUISA  SALDARRIAGA ARANGO</DisplayName>
        <AccountId>122</AccountId>
        <AccountType/>
      </UserInfo>
      <UserInfo>
        <DisplayName>MONICA CECILIA  PARRA RIOS</DisplayName>
        <AccountId>154</AccountId>
        <AccountType/>
      </UserInfo>
      <UserInfo>
        <DisplayName>LUIS FERNANDO MONROY LUNA</DisplayName>
        <AccountId>1091</AccountId>
        <AccountType/>
      </UserInfo>
      <UserInfo>
        <DisplayName>ANA MERCEDES  SUAREZ VELASQUEZ</DisplayName>
        <AccountId>229</AccountId>
        <AccountType/>
      </UserInfo>
      <UserInfo>
        <DisplayName>PAULO CESAR GOMEZ MIRA</DisplayName>
        <AccountId>158</AccountId>
        <AccountType/>
      </UserInfo>
    </SharedWithUsers>
    <MediaLengthInSeconds xmlns="f698a5e4-38af-408a-a773-13aca6af2872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B20A82-0596-4F84-BC68-F72692725F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98a5e4-38af-408a-a773-13aca6af2872"/>
    <ds:schemaRef ds:uri="11fa64e7-30be-4e75-b411-5bd47917c98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7F65B5-9689-47A7-8290-D3175340A5FA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267EC64F-3ADA-494B-9E96-FA8958B0F634}">
  <ds:schemaRefs>
    <ds:schemaRef ds:uri="http://schemas.microsoft.com/office/2006/metadata/properties"/>
    <ds:schemaRef ds:uri="http://schemas.microsoft.com/office/infopath/2007/PartnerControls"/>
    <ds:schemaRef ds:uri="f698a5e4-38af-408a-a773-13aca6af2872"/>
    <ds:schemaRef ds:uri="11fa64e7-30be-4e75-b411-5bd47917c982"/>
  </ds:schemaRefs>
</ds:datastoreItem>
</file>

<file path=customXml/itemProps4.xml><?xml version="1.0" encoding="utf-8"?>
<ds:datastoreItem xmlns:ds="http://schemas.openxmlformats.org/officeDocument/2006/customXml" ds:itemID="{022E51E0-A598-4E0A-AF72-8796E1AA0D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29</vt:i4>
      </vt:variant>
    </vt:vector>
  </HeadingPairs>
  <TitlesOfParts>
    <vt:vector size="46" baseType="lpstr">
      <vt:lpstr>MENU</vt:lpstr>
      <vt:lpstr>1-Resumen Ejecutivo</vt:lpstr>
      <vt:lpstr>2-Presupuesto</vt:lpstr>
      <vt:lpstr>CANT URBANISMO</vt:lpstr>
      <vt:lpstr>Otros Costos Admin</vt:lpstr>
      <vt:lpstr>4.1-APU Aux</vt:lpstr>
      <vt:lpstr>4-APU VIV</vt:lpstr>
      <vt:lpstr>4.2-Insumos </vt:lpstr>
      <vt:lpstr>2-Parque infantil</vt:lpstr>
      <vt:lpstr>JORNALES Y CUADRILLAS 2024</vt:lpstr>
      <vt:lpstr>Costos Administracion</vt:lpstr>
      <vt:lpstr>VIVIENDA-ALIMENTACION-TTE</vt:lpstr>
      <vt:lpstr>CÁLCULO DE F. PRESTACIONAL</vt:lpstr>
      <vt:lpstr>OBRA_PÓLIZAS</vt:lpstr>
      <vt:lpstr>6.2 PMGSA</vt:lpstr>
      <vt:lpstr>Interventoría</vt:lpstr>
      <vt:lpstr>Base Calculo FM</vt:lpstr>
      <vt:lpstr>APU_AUX</vt:lpstr>
      <vt:lpstr>'4-APU VIV'!APUVNR</vt:lpstr>
      <vt:lpstr>'1-Resumen Ejecutivo'!Área_de_impresión</vt:lpstr>
      <vt:lpstr>'2-Parque infantil'!Área_de_impresión</vt:lpstr>
      <vt:lpstr>'2-Presupuesto'!Área_de_impresión</vt:lpstr>
      <vt:lpstr>'4.1-APU Aux'!Área_de_impresión</vt:lpstr>
      <vt:lpstr>'4.2-Insumos '!Área_de_impresión</vt:lpstr>
      <vt:lpstr>'4-APU VIV'!Área_de_impresión</vt:lpstr>
      <vt:lpstr>'6.2 PMGSA'!Área_de_impresión</vt:lpstr>
      <vt:lpstr>'Base Calculo FM'!Área_de_impresión</vt:lpstr>
      <vt:lpstr>'CANT URBANISMO'!Área_de_impresión</vt:lpstr>
      <vt:lpstr>'Costos Administracion'!Área_de_impresión</vt:lpstr>
      <vt:lpstr>OBRA_PÓLIZAS!Área_de_impresión</vt:lpstr>
      <vt:lpstr>'Otros Costos Admin'!Área_de_impresión</vt:lpstr>
      <vt:lpstr>INSUMOS2</vt:lpstr>
      <vt:lpstr>'2-Parque infantil'!ITEMS_DEF</vt:lpstr>
      <vt:lpstr>ITEMS_DEF</vt:lpstr>
      <vt:lpstr>PESOS</vt:lpstr>
      <vt:lpstr>'2-Parque infantil'!PPTO_VNR</vt:lpstr>
      <vt:lpstr>PPTO_VNR</vt:lpstr>
      <vt:lpstr>'2-Parque infantil'!Títulos_a_imprimir</vt:lpstr>
      <vt:lpstr>'2-Presupuesto'!Títulos_a_imprimir</vt:lpstr>
      <vt:lpstr>'4.1-APU Aux'!Títulos_a_imprimir</vt:lpstr>
      <vt:lpstr>'4-APU VIV'!Títulos_a_imprimir</vt:lpstr>
      <vt:lpstr>'6.2 PMGSA'!Títulos_a_imprimir</vt:lpstr>
      <vt:lpstr>'Base Calculo FM'!Títulos_a_imprimir</vt:lpstr>
      <vt:lpstr>'CANT URBANISMO'!Títulos_a_imprimir</vt:lpstr>
      <vt:lpstr>'Costos Administracion'!Títulos_a_imprimir</vt:lpstr>
      <vt:lpstr>'Otros Costos Admin'!Títulos_a_imprimir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General MVR La Union V3</dc:title>
  <dc:subject/>
  <dc:creator>VIVA</dc:creator>
  <cp:keywords/>
  <dc:description/>
  <cp:lastModifiedBy>DIRECTOR PLANEACIÓN</cp:lastModifiedBy>
  <cp:revision/>
  <dcterms:created xsi:type="dcterms:W3CDTF">2018-11-07T03:05:43Z</dcterms:created>
  <dcterms:modified xsi:type="dcterms:W3CDTF">2025-11-07T15:56:43Z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0x010100B9DA582725DC594FA69CC75DDB07E789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lpwstr/>
  </property>
</Properties>
</file>