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D:\Documents\GAIRA 2025\BIENES Y SERVICIOS\RAS\"/>
    </mc:Choice>
  </mc:AlternateContent>
  <xr:revisionPtr revIDLastSave="0" documentId="13_ncr:1_{FC06DEF7-43D2-41B2-9C58-D917EEC374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3" i="1" l="1"/>
  <c r="L23" i="1" s="1"/>
  <c r="K22" i="1"/>
  <c r="L22" i="1" s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I9" i="1" l="1"/>
  <c r="M10" i="1"/>
  <c r="N10" i="1" s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I10" i="1"/>
  <c r="H11" i="1"/>
  <c r="I11" i="1" s="1"/>
  <c r="J11" i="1" s="1"/>
  <c r="H12" i="1"/>
  <c r="I12" i="1" s="1"/>
  <c r="J12" i="1" s="1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20" i="1"/>
  <c r="I20" i="1" s="1"/>
  <c r="J20" i="1" s="1"/>
  <c r="H21" i="1"/>
  <c r="I21" i="1" s="1"/>
  <c r="J21" i="1" s="1"/>
  <c r="H22" i="1"/>
  <c r="I22" i="1" s="1"/>
  <c r="J22" i="1" s="1"/>
  <c r="H23" i="1"/>
  <c r="I23" i="1" s="1"/>
  <c r="J23" i="1" s="1"/>
  <c r="M9" i="1"/>
  <c r="J10" i="1" l="1"/>
  <c r="O10" i="1"/>
  <c r="P10" i="1" s="1"/>
  <c r="Q10" i="1" s="1"/>
  <c r="N12" i="1"/>
  <c r="O12" i="1"/>
  <c r="P12" i="1" s="1"/>
  <c r="Q12" i="1" s="1"/>
  <c r="N23" i="1"/>
  <c r="O23" i="1"/>
  <c r="P23" i="1" s="1"/>
  <c r="Q23" i="1" s="1"/>
  <c r="N13" i="1"/>
  <c r="O13" i="1"/>
  <c r="P13" i="1" s="1"/>
  <c r="Q13" i="1" s="1"/>
  <c r="N22" i="1"/>
  <c r="O22" i="1"/>
  <c r="P22" i="1" s="1"/>
  <c r="Q22" i="1" s="1"/>
  <c r="N21" i="1"/>
  <c r="O21" i="1"/>
  <c r="P21" i="1" s="1"/>
  <c r="Q21" i="1" s="1"/>
  <c r="N20" i="1"/>
  <c r="O20" i="1"/>
  <c r="P20" i="1" s="1"/>
  <c r="Q20" i="1" s="1"/>
  <c r="N19" i="1"/>
  <c r="O19" i="1"/>
  <c r="P19" i="1" s="1"/>
  <c r="Q19" i="1" s="1"/>
  <c r="N18" i="1"/>
  <c r="O18" i="1"/>
  <c r="P18" i="1" s="1"/>
  <c r="Q18" i="1" s="1"/>
  <c r="N17" i="1"/>
  <c r="O17" i="1"/>
  <c r="P17" i="1" s="1"/>
  <c r="Q17" i="1" s="1"/>
  <c r="N16" i="1"/>
  <c r="O16" i="1"/>
  <c r="P16" i="1" s="1"/>
  <c r="Q16" i="1" s="1"/>
  <c r="N15" i="1"/>
  <c r="O15" i="1"/>
  <c r="P15" i="1" s="1"/>
  <c r="Q15" i="1" s="1"/>
  <c r="N14" i="1"/>
  <c r="O14" i="1"/>
  <c r="P14" i="1" s="1"/>
  <c r="Q14" i="1" s="1"/>
  <c r="N11" i="1"/>
  <c r="O11" i="1"/>
  <c r="P11" i="1" s="1"/>
  <c r="Q11" i="1" s="1"/>
  <c r="N9" i="1"/>
  <c r="O9" i="1"/>
  <c r="P9" i="1" s="1"/>
  <c r="Q9" i="1" s="1"/>
  <c r="J9" i="1"/>
  <c r="J24" i="1" s="1"/>
  <c r="N24" i="1" l="1"/>
  <c r="Q2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  <author>Adriana Janeth Vesga Maldonado</author>
  </authors>
  <commentList>
    <comment ref="D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Especificaciones tecnicas: Detallar el producto de manera especifica, que aborde cada componente o caracteristica interna o externa del producto o servicio. Ejemplo: Tamaño, caracteristicas del material.
</t>
        </r>
      </text>
    </comment>
    <comment ref="E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Unidad de Medida:
Presentación en la que viene el producto. Ejemplo: Metros, Rollos, Oz, Lts, Gramos, etc.</t>
        </r>
      </text>
    </comment>
    <comment ref="F8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Adriana Janeth Vesga Maldonado:</t>
        </r>
        <r>
          <rPr>
            <sz val="9"/>
            <color indexed="81"/>
            <rFont val="Tahoma"/>
            <family val="2"/>
          </rPr>
          <t xml:space="preserve">
Si el elemento a solicitar pertenece al rubro de materiales de formación o a otro rubro del centro</t>
        </r>
      </text>
    </comment>
  </commentList>
</comments>
</file>

<file path=xl/sharedStrings.xml><?xml version="1.0" encoding="utf-8"?>
<sst xmlns="http://schemas.openxmlformats.org/spreadsheetml/2006/main" count="67" uniqueCount="50">
  <si>
    <t>ANALISIS DE PRECIOS</t>
  </si>
  <si>
    <t>COTIZACIONES:</t>
  </si>
  <si>
    <t>PROMEDIO</t>
  </si>
  <si>
    <t>ITEM</t>
  </si>
  <si>
    <t>NECESIDAD</t>
  </si>
  <si>
    <t>ESPECIFICACIONES TÉCNICAS</t>
  </si>
  <si>
    <t>UNIDAD DE MEDIDA</t>
  </si>
  <si>
    <t>CANTIDAD SOLICITDA</t>
  </si>
  <si>
    <t>VALOR UNITARIO</t>
  </si>
  <si>
    <t>VALOR IVA</t>
  </si>
  <si>
    <t>VALOR UNITARIO + IVA</t>
  </si>
  <si>
    <t>VALOR TOTAL</t>
  </si>
  <si>
    <t>VALOR PROMEDIO UNITARIO</t>
  </si>
  <si>
    <t>VALOR SECOP II</t>
  </si>
  <si>
    <t>VALOR PROMEDIO TOTAL</t>
  </si>
  <si>
    <t>PRESUPUESTO</t>
  </si>
  <si>
    <t>ASESORIAS ENTERPRISE</t>
  </si>
  <si>
    <t>10 kw 48vdc 120vac/220vac mppt80a 245vdc comunicación bms-rs485</t>
  </si>
  <si>
    <t>PANELFOTOVOLTAICO</t>
  </si>
  <si>
    <t>BATERIA DE 100 AH LITHIO 51V - 5KW45,000,000$</t>
  </si>
  <si>
    <t xml:space="preserve"> DE 100 AH LITHIO 51V - 5KW</t>
  </si>
  <si>
    <t>INVERSOR HIBRIDO</t>
  </si>
  <si>
    <t>RACK PÁRA BATERIA</t>
  </si>
  <si>
    <t>KIT UNIDAD DE MEDIDA</t>
  </si>
  <si>
    <t>WIFI MONITOREO</t>
  </si>
  <si>
    <t>RACK</t>
  </si>
  <si>
    <t>ESTRUCTURA A MEDIDA</t>
  </si>
  <si>
    <t xml:space="preserve">FABRICADA FIJACION DE PANELES </t>
  </si>
  <si>
    <t>ARMADO DE TABLERO</t>
  </si>
  <si>
    <t>PROTECCIONES EN AC</t>
  </si>
  <si>
    <t>TUBERIAS, TABLEROS, CANALETAS</t>
  </si>
  <si>
    <t xml:space="preserve">ELECTRICOS </t>
  </si>
  <si>
    <t>615WATTS,MONOCRISTALINO CELDADIVIDIDA GRADEA EFICIENCIA21.4%.</t>
  </si>
  <si>
    <t xml:space="preserve">CONECTOR </t>
  </si>
  <si>
    <t xml:space="preserve">MC4 Y </t>
  </si>
  <si>
    <t>MC4</t>
  </si>
  <si>
    <t>DESMONTE</t>
  </si>
  <si>
    <t>TOTAL DEL SISTEMA</t>
  </si>
  <si>
    <t>TRANSPORTE</t>
  </si>
  <si>
    <t xml:space="preserve">MATERIALES </t>
  </si>
  <si>
    <t>INSPECCION</t>
  </si>
  <si>
    <t>CERTIFICACION RETIE</t>
  </si>
  <si>
    <t>CABLE FOTOVOLTATICO</t>
  </si>
  <si>
    <t>4 mm AWG 12 Nexans encauchado</t>
  </si>
  <si>
    <t>MANO DE OBRA</t>
  </si>
  <si>
    <t>instalación y configuración de equipos, planos, diagrama de conexión</t>
  </si>
  <si>
    <t>UND</t>
  </si>
  <si>
    <t>GLOBAL</t>
  </si>
  <si>
    <t>METROS</t>
  </si>
  <si>
    <t xml:space="preserve">SOLER SOLUCIONES ENERGETICAS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</si>
</sst>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&quot;$&quot;#,##0.00"/>
    <numFmt numFmtId="167" formatCode="_-&quot;$&quot;\ * #,##0_-;\-&quot;$&quot;\ * #,##0_-;_-&quot;$&quot;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"/>
      <family val="2"/>
    </font>
    <font>
      <b/>
      <sz val="16"/>
      <name val="Arial"/>
      <family val="2"/>
    </font>
    <font>
      <sz val="9"/>
      <color theme="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1"/>
      <color theme="1"/>
      <name val="Cambria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DDF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3" fillId="0" borderId="0"/>
  </cellStyleXfs>
  <cellXfs count="10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5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2" borderId="1" xfId="2" applyFont="1" applyFill="1" applyBorder="1" applyAlignment="1">
      <alignment horizontal="center" vertical="center" wrapText="1"/>
    </xf>
    <xf numFmtId="43" fontId="0" fillId="0" borderId="0" xfId="0" applyNumberFormat="1"/>
    <xf numFmtId="0" fontId="9" fillId="2" borderId="0" xfId="2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167" fontId="14" fillId="3" borderId="7" xfId="4" applyNumberFormat="1" applyFont="1" applyFill="1" applyBorder="1" applyAlignment="1">
      <alignment vertical="center"/>
    </xf>
    <xf numFmtId="0" fontId="14" fillId="0" borderId="0" xfId="0" applyFont="1"/>
    <xf numFmtId="44" fontId="14" fillId="0" borderId="0" xfId="4" applyFont="1"/>
    <xf numFmtId="0" fontId="17" fillId="0" borderId="0" xfId="0" applyFont="1"/>
    <xf numFmtId="44" fontId="17" fillId="0" borderId="0" xfId="4" applyFont="1"/>
    <xf numFmtId="0" fontId="14" fillId="7" borderId="0" xfId="0" applyFont="1" applyFill="1"/>
    <xf numFmtId="4" fontId="14" fillId="7" borderId="5" xfId="0" applyNumberFormat="1" applyFont="1" applyFill="1" applyBorder="1"/>
    <xf numFmtId="0" fontId="19" fillId="0" borderId="7" xfId="2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3" fontId="17" fillId="4" borderId="6" xfId="0" applyNumberFormat="1" applyFont="1" applyFill="1" applyBorder="1" applyAlignment="1">
      <alignment vertical="center"/>
    </xf>
    <xf numFmtId="164" fontId="17" fillId="0" borderId="7" xfId="3" applyFont="1" applyFill="1" applyBorder="1" applyAlignment="1">
      <alignment horizontal="center" vertical="center" wrapText="1"/>
    </xf>
    <xf numFmtId="164" fontId="17" fillId="0" borderId="13" xfId="3" applyFont="1" applyFill="1" applyBorder="1" applyAlignment="1">
      <alignment horizontal="center" vertical="center" wrapText="1"/>
    </xf>
    <xf numFmtId="164" fontId="17" fillId="0" borderId="8" xfId="3" applyFont="1" applyFill="1" applyBorder="1" applyAlignment="1">
      <alignment horizontal="center" vertical="center" wrapText="1"/>
    </xf>
    <xf numFmtId="166" fontId="3" fillId="6" borderId="7" xfId="0" applyNumberFormat="1" applyFont="1" applyFill="1" applyBorder="1" applyAlignment="1">
      <alignment vertical="center"/>
    </xf>
    <xf numFmtId="165" fontId="15" fillId="0" borderId="14" xfId="0" applyNumberFormat="1" applyFont="1" applyBorder="1" applyAlignment="1">
      <alignment horizontal="center" vertical="center" wrapText="1"/>
    </xf>
    <xf numFmtId="166" fontId="3" fillId="6" borderId="14" xfId="0" applyNumberFormat="1" applyFont="1" applyFill="1" applyBorder="1" applyAlignment="1">
      <alignment vertical="center"/>
    </xf>
    <xf numFmtId="165" fontId="17" fillId="0" borderId="7" xfId="0" applyNumberFormat="1" applyFont="1" applyBorder="1" applyAlignment="1">
      <alignment horizontal="center" vertical="center" wrapText="1"/>
    </xf>
    <xf numFmtId="165" fontId="17" fillId="0" borderId="14" xfId="0" applyNumberFormat="1" applyFont="1" applyBorder="1" applyAlignment="1">
      <alignment horizontal="center" vertical="center" wrapText="1"/>
    </xf>
    <xf numFmtId="167" fontId="14" fillId="3" borderId="14" xfId="4" applyNumberFormat="1" applyFont="1" applyFill="1" applyBorder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9" fillId="0" borderId="14" xfId="2" applyFont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right" vertical="center"/>
    </xf>
    <xf numFmtId="165" fontId="17" fillId="4" borderId="12" xfId="0" applyNumberFormat="1" applyFont="1" applyFill="1" applyBorder="1" applyAlignment="1">
      <alignment vertical="center"/>
    </xf>
    <xf numFmtId="164" fontId="17" fillId="0" borderId="14" xfId="3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9" fillId="0" borderId="14" xfId="2" applyFont="1" applyBorder="1" applyAlignment="1">
      <alignment horizontal="left" vertical="center" wrapText="1"/>
    </xf>
    <xf numFmtId="0" fontId="19" fillId="0" borderId="7" xfId="2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9" fillId="2" borderId="11" xfId="2" applyFont="1" applyFill="1" applyBorder="1" applyAlignment="1">
      <alignment horizontal="center" vertical="center" wrapText="1"/>
    </xf>
    <xf numFmtId="165" fontId="17" fillId="4" borderId="6" xfId="0" applyNumberFormat="1" applyFont="1" applyFill="1" applyBorder="1" applyAlignment="1">
      <alignment vertical="center"/>
    </xf>
    <xf numFmtId="0" fontId="12" fillId="2" borderId="4" xfId="2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9" fillId="2" borderId="10" xfId="2" applyFont="1" applyFill="1" applyBorder="1" applyAlignment="1">
      <alignment vertical="center" wrapText="1"/>
    </xf>
    <xf numFmtId="0" fontId="9" fillId="2" borderId="16" xfId="2" applyFont="1" applyFill="1" applyBorder="1" applyAlignment="1">
      <alignment horizontal="center" vertical="center" wrapText="1"/>
    </xf>
    <xf numFmtId="165" fontId="9" fillId="2" borderId="16" xfId="1" applyNumberFormat="1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7" fillId="8" borderId="6" xfId="0" applyFont="1" applyFill="1" applyBorder="1" applyAlignment="1">
      <alignment vertical="center"/>
    </xf>
    <xf numFmtId="0" fontId="16" fillId="8" borderId="6" xfId="0" applyFont="1" applyFill="1" applyBorder="1" applyAlignment="1">
      <alignment horizontal="center" vertical="center" wrapText="1"/>
    </xf>
    <xf numFmtId="0" fontId="17" fillId="8" borderId="17" xfId="0" applyFont="1" applyFill="1" applyBorder="1" applyAlignment="1">
      <alignment vertical="center"/>
    </xf>
    <xf numFmtId="164" fontId="17" fillId="4" borderId="6" xfId="0" applyNumberFormat="1" applyFont="1" applyFill="1" applyBorder="1" applyAlignment="1">
      <alignment vertical="center"/>
    </xf>
    <xf numFmtId="0" fontId="17" fillId="4" borderId="6" xfId="0" applyFont="1" applyFill="1" applyBorder="1" applyAlignment="1">
      <alignment vertical="center"/>
    </xf>
    <xf numFmtId="0" fontId="17" fillId="3" borderId="5" xfId="0" applyFont="1" applyFill="1" applyBorder="1" applyAlignment="1">
      <alignment vertical="center"/>
    </xf>
    <xf numFmtId="165" fontId="17" fillId="3" borderId="17" xfId="0" applyNumberFormat="1" applyFont="1" applyFill="1" applyBorder="1" applyAlignment="1">
      <alignment vertical="center"/>
    </xf>
    <xf numFmtId="0" fontId="17" fillId="6" borderId="5" xfId="0" applyFont="1" applyFill="1" applyBorder="1" applyAlignment="1">
      <alignment vertical="center"/>
    </xf>
    <xf numFmtId="165" fontId="17" fillId="6" borderId="17" xfId="0" applyNumberFormat="1" applyFont="1" applyFill="1" applyBorder="1" applyAlignment="1">
      <alignment vertical="center"/>
    </xf>
    <xf numFmtId="0" fontId="20" fillId="0" borderId="7" xfId="0" applyFont="1" applyBorder="1" applyAlignment="1">
      <alignment horizontal="center" vertical="center" wrapText="1"/>
    </xf>
    <xf numFmtId="164" fontId="3" fillId="0" borderId="7" xfId="3" applyFont="1" applyFill="1" applyBorder="1" applyAlignment="1">
      <alignment horizontal="center" vertical="center" wrapText="1"/>
    </xf>
    <xf numFmtId="44" fontId="3" fillId="0" borderId="7" xfId="4" applyFont="1" applyFill="1" applyBorder="1" applyAlignment="1">
      <alignment horizontal="center" vertical="center" wrapText="1"/>
    </xf>
    <xf numFmtId="165" fontId="15" fillId="0" borderId="7" xfId="0" applyNumberFormat="1" applyFont="1" applyBorder="1" applyAlignment="1">
      <alignment horizontal="center" vertical="center" wrapText="1"/>
    </xf>
    <xf numFmtId="43" fontId="3" fillId="0" borderId="7" xfId="1" applyFont="1" applyFill="1" applyBorder="1" applyAlignment="1">
      <alignment horizontal="center" vertical="center"/>
    </xf>
    <xf numFmtId="167" fontId="14" fillId="0" borderId="7" xfId="4" applyNumberFormat="1" applyFont="1" applyFill="1" applyBorder="1" applyAlignment="1">
      <alignment vertical="center"/>
    </xf>
    <xf numFmtId="44" fontId="14" fillId="0" borderId="7" xfId="4" applyFont="1" applyFill="1" applyBorder="1" applyAlignment="1">
      <alignment vertical="center"/>
    </xf>
    <xf numFmtId="44" fontId="14" fillId="0" borderId="7" xfId="4" applyFont="1" applyFill="1" applyBorder="1"/>
    <xf numFmtId="0" fontId="11" fillId="8" borderId="5" xfId="0" applyFont="1" applyFill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164" fontId="14" fillId="0" borderId="14" xfId="3" applyFont="1" applyFill="1" applyBorder="1" applyAlignment="1">
      <alignment horizontal="center" vertical="center" wrapText="1"/>
    </xf>
    <xf numFmtId="164" fontId="3" fillId="0" borderId="14" xfId="3" applyFont="1" applyFill="1" applyBorder="1" applyAlignment="1">
      <alignment horizontal="center" vertical="center" wrapText="1"/>
    </xf>
    <xf numFmtId="44" fontId="3" fillId="0" borderId="14" xfId="4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left" wrapText="1"/>
    </xf>
    <xf numFmtId="0" fontId="10" fillId="0" borderId="2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167" fontId="14" fillId="0" borderId="20" xfId="4" applyNumberFormat="1" applyFont="1" applyFill="1" applyBorder="1" applyAlignment="1">
      <alignment vertical="center"/>
    </xf>
    <xf numFmtId="167" fontId="14" fillId="3" borderId="20" xfId="4" applyNumberFormat="1" applyFont="1" applyFill="1" applyBorder="1" applyAlignment="1">
      <alignment vertical="center"/>
    </xf>
    <xf numFmtId="164" fontId="3" fillId="0" borderId="20" xfId="3" applyFont="1" applyFill="1" applyBorder="1" applyAlignment="1">
      <alignment horizontal="center" vertical="center" wrapText="1"/>
    </xf>
    <xf numFmtId="44" fontId="3" fillId="0" borderId="20" xfId="4" applyFont="1" applyFill="1" applyBorder="1" applyAlignment="1">
      <alignment horizontal="center" vertical="center" wrapText="1"/>
    </xf>
    <xf numFmtId="166" fontId="3" fillId="6" borderId="20" xfId="0" applyNumberFormat="1" applyFont="1" applyFill="1" applyBorder="1" applyAlignment="1">
      <alignment vertical="center"/>
    </xf>
    <xf numFmtId="164" fontId="17" fillId="0" borderId="20" xfId="3" applyFont="1" applyFill="1" applyBorder="1" applyAlignment="1">
      <alignment horizontal="center" vertical="center" wrapText="1"/>
    </xf>
    <xf numFmtId="164" fontId="17" fillId="0" borderId="21" xfId="3" applyFont="1" applyFill="1" applyBorder="1" applyAlignment="1">
      <alignment horizontal="center" vertical="center" wrapText="1"/>
    </xf>
    <xf numFmtId="165" fontId="14" fillId="0" borderId="7" xfId="0" applyNumberFormat="1" applyFont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165" fontId="14" fillId="0" borderId="20" xfId="0" applyNumberFormat="1" applyFont="1" applyBorder="1" applyAlignment="1">
      <alignment horizontal="center" vertical="center" wrapText="1"/>
    </xf>
    <xf numFmtId="165" fontId="3" fillId="0" borderId="20" xfId="0" applyNumberFormat="1" applyFont="1" applyBorder="1" applyAlignment="1">
      <alignment horizontal="center" vertical="center" wrapText="1"/>
    </xf>
    <xf numFmtId="0" fontId="19" fillId="0" borderId="7" xfId="2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</cellXfs>
  <cellStyles count="8">
    <cellStyle name="Millares" xfId="1" builtinId="3"/>
    <cellStyle name="Millares 5" xfId="3" xr:uid="{00000000-0005-0000-0000-000001000000}"/>
    <cellStyle name="Moneda" xfId="4" builtinId="4"/>
    <cellStyle name="Moneda 2" xfId="6" xr:uid="{36367579-7B2D-4E50-8999-74A06D89F1E5}"/>
    <cellStyle name="Normal" xfId="0" builtinId="0"/>
    <cellStyle name="Normal 2" xfId="2" xr:uid="{00000000-0005-0000-0000-000004000000}"/>
    <cellStyle name="Normal 6" xfId="7" xr:uid="{B6CC2DB7-C4DA-4056-961A-AD958C6CC9A7}"/>
    <cellStyle name="Normal 7" xfId="5" xr:uid="{2A3FE158-5495-499C-927F-9DC0D1D809DC}"/>
  </cellStyles>
  <dxfs count="0"/>
  <tableStyles count="0" defaultTableStyle="TableStyleMedium2" defaultPivotStyle="PivotStyleLight16"/>
  <colors>
    <mruColors>
      <color rgb="FFFFDDF8"/>
      <color rgb="FFDFE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733425</xdr:colOff>
          <xdr:row>1</xdr:row>
          <xdr:rowOff>38100</xdr:rowOff>
        </xdr:from>
        <xdr:to>
          <xdr:col>2</xdr:col>
          <xdr:colOff>1609725</xdr:colOff>
          <xdr:row>5</xdr:row>
          <xdr:rowOff>47625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0</xdr:colOff>
      <xdr:row>23</xdr:row>
      <xdr:rowOff>0</xdr:rowOff>
    </xdr:from>
    <xdr:to>
      <xdr:col>7</xdr:col>
      <xdr:colOff>304800</xdr:colOff>
      <xdr:row>24</xdr:row>
      <xdr:rowOff>91903</xdr:rowOff>
    </xdr:to>
    <xdr:sp macro="" textlink="">
      <xdr:nvSpPr>
        <xdr:cNvPr id="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48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91903</xdr:rowOff>
    </xdr:to>
    <xdr:sp macro="" textlink="">
      <xdr:nvSpPr>
        <xdr:cNvPr id="4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48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304800</xdr:colOff>
      <xdr:row>24</xdr:row>
      <xdr:rowOff>88541</xdr:rowOff>
    </xdr:to>
    <xdr:sp macro="" textlink="">
      <xdr:nvSpPr>
        <xdr:cNvPr id="5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1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88541</xdr:rowOff>
    </xdr:to>
    <xdr:sp macro="" textlink="">
      <xdr:nvSpPr>
        <xdr:cNvPr id="6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1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304800</xdr:colOff>
      <xdr:row>50</xdr:row>
      <xdr:rowOff>40355</xdr:rowOff>
    </xdr:to>
    <xdr:sp macro="" textlink="">
      <xdr:nvSpPr>
        <xdr:cNvPr id="7" name="AutoShape 2" descr="Imagen 1 de 4 de Molinos De Martillos O Pulverizadores En Hierro O Acero Inox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676900" y="1880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300038</xdr:colOff>
      <xdr:row>50</xdr:row>
      <xdr:rowOff>40355</xdr:rowOff>
    </xdr:to>
    <xdr:sp macro="" textlink="">
      <xdr:nvSpPr>
        <xdr:cNvPr id="8" name="AutoShape 5" descr="Imagen 1 de 4 de Molinos De Martillos O Pulverizadores En Hierro O Acero Inox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6737350" y="1880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300038</xdr:colOff>
      <xdr:row>38</xdr:row>
      <xdr:rowOff>125728</xdr:rowOff>
    </xdr:to>
    <xdr:sp macro="" textlink="">
      <xdr:nvSpPr>
        <xdr:cNvPr id="9" name="AutoShape 9" descr="Imagen 1 de 2 de Bota Pantanera Caucho Pvc Bata Agricola Impermeable Suelacol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6737350" y="3407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304800</xdr:colOff>
      <xdr:row>24</xdr:row>
      <xdr:rowOff>129267</xdr:rowOff>
    </xdr:to>
    <xdr:sp macro="" textlink="">
      <xdr:nvSpPr>
        <xdr:cNvPr id="10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1791950" y="208883250"/>
          <a:ext cx="304800" cy="313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304800</xdr:colOff>
      <xdr:row>24</xdr:row>
      <xdr:rowOff>125905</xdr:rowOff>
    </xdr:to>
    <xdr:sp macro="" textlink="">
      <xdr:nvSpPr>
        <xdr:cNvPr id="12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11791950" y="208883250"/>
          <a:ext cx="304800" cy="310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23</xdr:row>
      <xdr:rowOff>0</xdr:rowOff>
    </xdr:from>
    <xdr:ext cx="304800" cy="300263"/>
    <xdr:sp macro="" textlink="">
      <xdr:nvSpPr>
        <xdr:cNvPr id="2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0491107" y="123008571"/>
          <a:ext cx="304800" cy="30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296901"/>
    <xdr:sp macro="" textlink="">
      <xdr:nvSpPr>
        <xdr:cNvPr id="11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10491107" y="123008571"/>
          <a:ext cx="304800" cy="296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0</xdr:colOff>
      <xdr:row>23</xdr:row>
      <xdr:rowOff>0</xdr:rowOff>
    </xdr:from>
    <xdr:to>
      <xdr:col>7</xdr:col>
      <xdr:colOff>299442</xdr:colOff>
      <xdr:row>24</xdr:row>
      <xdr:rowOff>91902</xdr:rowOff>
    </xdr:to>
    <xdr:sp macro="" textlink="">
      <xdr:nvSpPr>
        <xdr:cNvPr id="1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301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299442</xdr:colOff>
      <xdr:row>24</xdr:row>
      <xdr:rowOff>88540</xdr:rowOff>
    </xdr:to>
    <xdr:sp macro="" textlink="">
      <xdr:nvSpPr>
        <xdr:cNvPr id="15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298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299442</xdr:colOff>
      <xdr:row>24</xdr:row>
      <xdr:rowOff>129266</xdr:rowOff>
    </xdr:to>
    <xdr:sp macro="" textlink="">
      <xdr:nvSpPr>
        <xdr:cNvPr id="17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3388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299442</xdr:colOff>
      <xdr:row>24</xdr:row>
      <xdr:rowOff>125904</xdr:rowOff>
    </xdr:to>
    <xdr:sp macro="" textlink="">
      <xdr:nvSpPr>
        <xdr:cNvPr id="18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335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23</xdr:row>
      <xdr:rowOff>0</xdr:rowOff>
    </xdr:from>
    <xdr:ext cx="304800" cy="300263"/>
    <xdr:sp macro="" textlink="">
      <xdr:nvSpPr>
        <xdr:cNvPr id="19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304800" cy="30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296901"/>
    <xdr:sp macro="" textlink="">
      <xdr:nvSpPr>
        <xdr:cNvPr id="20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304800" cy="296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0263"/>
    <xdr:sp macro="" textlink="">
      <xdr:nvSpPr>
        <xdr:cNvPr id="21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30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296901"/>
    <xdr:sp macro="" textlink="">
      <xdr:nvSpPr>
        <xdr:cNvPr id="22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296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0262"/>
    <xdr:sp macro="" textlink="">
      <xdr:nvSpPr>
        <xdr:cNvPr id="23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300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296900"/>
    <xdr:sp macro="" textlink="">
      <xdr:nvSpPr>
        <xdr:cNvPr id="24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296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2"/>
  <sheetViews>
    <sheetView tabSelected="1" topLeftCell="A8" zoomScale="80" zoomScaleNormal="80" workbookViewId="0">
      <selection activeCell="C15" sqref="C15"/>
    </sheetView>
  </sheetViews>
  <sheetFormatPr baseColWidth="10" defaultRowHeight="15" x14ac:dyDescent="0.25"/>
  <cols>
    <col min="1" max="1" width="3.5703125" customWidth="1"/>
    <col min="2" max="2" width="7.5703125" customWidth="1"/>
    <col min="3" max="3" width="35.7109375" customWidth="1"/>
    <col min="4" max="4" width="52.42578125" bestFit="1" customWidth="1"/>
    <col min="5" max="5" width="14.42578125" customWidth="1"/>
    <col min="6" max="6" width="13.5703125" customWidth="1"/>
    <col min="7" max="7" width="16" bestFit="1" customWidth="1"/>
    <col min="8" max="8" width="12.7109375" bestFit="1" customWidth="1"/>
    <col min="9" max="9" width="13.85546875" bestFit="1" customWidth="1"/>
    <col min="10" max="10" width="14.42578125" bestFit="1" customWidth="1"/>
    <col min="11" max="11" width="16" bestFit="1" customWidth="1"/>
    <col min="12" max="12" width="12.7109375" bestFit="1" customWidth="1"/>
    <col min="13" max="14" width="14.42578125" bestFit="1" customWidth="1"/>
    <col min="15" max="16" width="18.7109375" bestFit="1" customWidth="1"/>
    <col min="17" max="17" width="19.85546875" bestFit="1" customWidth="1"/>
    <col min="18" max="18" width="24.42578125" customWidth="1"/>
  </cols>
  <sheetData>
    <row r="1" spans="1:18" x14ac:dyDescent="0.25">
      <c r="A1" s="1"/>
      <c r="B1" s="2"/>
      <c r="C1" s="3"/>
      <c r="D1" s="3"/>
      <c r="E1" s="3"/>
      <c r="F1" s="3"/>
      <c r="G1" s="4"/>
      <c r="H1" s="4"/>
      <c r="I1" s="1"/>
      <c r="J1" s="1"/>
      <c r="K1" s="1"/>
      <c r="L1" s="1"/>
      <c r="M1" s="1"/>
      <c r="N1" s="1"/>
    </row>
    <row r="2" spans="1:18" x14ac:dyDescent="0.25">
      <c r="A2" s="1"/>
      <c r="B2" s="43" t="s">
        <v>0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</row>
    <row r="3" spans="1:18" x14ac:dyDescent="0.25">
      <c r="A3" s="1"/>
      <c r="B3" s="45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18" x14ac:dyDescent="0.25">
      <c r="A4" s="1"/>
      <c r="B4" s="45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18" x14ac:dyDescent="0.25">
      <c r="A5" s="1"/>
      <c r="B5" s="45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</row>
    <row r="6" spans="1:18" ht="15.75" thickBot="1" x14ac:dyDescent="0.3">
      <c r="A6" s="1"/>
      <c r="B6" s="46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</row>
    <row r="7" spans="1:18" ht="15" customHeight="1" thickBot="1" x14ac:dyDescent="0.3">
      <c r="A7" s="1"/>
      <c r="B7" s="7"/>
      <c r="C7" s="48" t="s">
        <v>1</v>
      </c>
      <c r="D7" s="48"/>
      <c r="E7" s="48"/>
      <c r="F7" s="48"/>
      <c r="G7" s="49" t="s">
        <v>49</v>
      </c>
      <c r="H7" s="50"/>
      <c r="I7" s="50"/>
      <c r="J7" s="51"/>
      <c r="K7" s="52" t="s">
        <v>16</v>
      </c>
      <c r="L7" s="53"/>
      <c r="M7" s="53"/>
      <c r="N7" s="54"/>
      <c r="O7" s="55" t="s">
        <v>2</v>
      </c>
      <c r="P7" s="56"/>
      <c r="Q7" s="57"/>
    </row>
    <row r="8" spans="1:18" ht="85.5" customHeight="1" thickBot="1" x14ac:dyDescent="0.3">
      <c r="A8" s="5"/>
      <c r="B8" s="58" t="s">
        <v>3</v>
      </c>
      <c r="C8" s="59" t="s">
        <v>4</v>
      </c>
      <c r="D8" s="41" t="s">
        <v>5</v>
      </c>
      <c r="E8" s="59" t="s">
        <v>6</v>
      </c>
      <c r="F8" s="60" t="s">
        <v>7</v>
      </c>
      <c r="G8" s="61" t="s">
        <v>8</v>
      </c>
      <c r="H8" s="62" t="s">
        <v>9</v>
      </c>
      <c r="I8" s="62" t="s">
        <v>10</v>
      </c>
      <c r="J8" s="62" t="s">
        <v>11</v>
      </c>
      <c r="K8" s="63" t="s">
        <v>8</v>
      </c>
      <c r="L8" s="64" t="s">
        <v>9</v>
      </c>
      <c r="M8" s="63" t="s">
        <v>10</v>
      </c>
      <c r="N8" s="65" t="s">
        <v>11</v>
      </c>
      <c r="O8" s="66" t="s">
        <v>12</v>
      </c>
      <c r="P8" s="67" t="s">
        <v>13</v>
      </c>
      <c r="Q8" s="68" t="s">
        <v>14</v>
      </c>
    </row>
    <row r="9" spans="1:18" ht="30" x14ac:dyDescent="0.25">
      <c r="A9" s="6"/>
      <c r="B9" s="87">
        <v>1</v>
      </c>
      <c r="C9" s="38" t="s">
        <v>21</v>
      </c>
      <c r="D9" s="38" t="s">
        <v>17</v>
      </c>
      <c r="E9" s="33" t="s">
        <v>46</v>
      </c>
      <c r="F9" s="88">
        <v>1</v>
      </c>
      <c r="G9" s="89">
        <v>10500000</v>
      </c>
      <c r="H9" s="30">
        <v>0</v>
      </c>
      <c r="I9" s="31">
        <f>+G9+H9</f>
        <v>10500000</v>
      </c>
      <c r="J9" s="90">
        <f>+I9*F9</f>
        <v>10500000</v>
      </c>
      <c r="K9" s="91">
        <v>19550000</v>
      </c>
      <c r="L9" s="27">
        <v>0</v>
      </c>
      <c r="M9" s="28">
        <f>+K9+L9</f>
        <v>19550000</v>
      </c>
      <c r="N9" s="90">
        <f>+M9*F9</f>
        <v>19550000</v>
      </c>
      <c r="O9" s="36">
        <f>(I9+M9)/2</f>
        <v>15025000</v>
      </c>
      <c r="P9" s="36">
        <f>ROUND(O9,0)</f>
        <v>15025000</v>
      </c>
      <c r="Q9" s="24">
        <f t="shared" ref="Q9:Q23" si="0">P9*F9</f>
        <v>15025000</v>
      </c>
      <c r="R9" s="8"/>
    </row>
    <row r="10" spans="1:18" ht="30" x14ac:dyDescent="0.25">
      <c r="A10" s="6"/>
      <c r="B10" s="32">
        <v>2</v>
      </c>
      <c r="C10" s="107" t="s">
        <v>18</v>
      </c>
      <c r="D10" s="39" t="s">
        <v>32</v>
      </c>
      <c r="E10" s="20" t="s">
        <v>46</v>
      </c>
      <c r="F10" s="78">
        <v>12</v>
      </c>
      <c r="G10" s="82">
        <v>550000</v>
      </c>
      <c r="H10" s="29"/>
      <c r="I10" s="13">
        <f t="shared" ref="I10:I23" si="1">+G10+H10</f>
        <v>550000</v>
      </c>
      <c r="J10" s="79">
        <f t="shared" ref="J10:J23" si="2">+I10*F10</f>
        <v>6600000</v>
      </c>
      <c r="K10" s="80">
        <v>517500</v>
      </c>
      <c r="L10" s="81">
        <v>0</v>
      </c>
      <c r="M10" s="26">
        <f t="shared" ref="M10:M23" si="3">+K10+L10</f>
        <v>517500</v>
      </c>
      <c r="N10" s="79">
        <f t="shared" ref="N10:N23" si="4">+M10*F10</f>
        <v>6210000</v>
      </c>
      <c r="O10" s="23">
        <f t="shared" ref="O10:O23" si="5">(I10+M10)/2</f>
        <v>533750</v>
      </c>
      <c r="P10" s="23">
        <f t="shared" ref="P10:P23" si="6">ROUND(O10,0)</f>
        <v>533750</v>
      </c>
      <c r="Q10" s="25">
        <f t="shared" si="0"/>
        <v>6405000</v>
      </c>
      <c r="R10" s="8"/>
    </row>
    <row r="11" spans="1:18" ht="40.5" customHeight="1" x14ac:dyDescent="0.25">
      <c r="A11" s="6"/>
      <c r="B11" s="32">
        <v>3</v>
      </c>
      <c r="C11" s="107" t="s">
        <v>19</v>
      </c>
      <c r="D11" s="40" t="s">
        <v>20</v>
      </c>
      <c r="E11" s="20" t="s">
        <v>46</v>
      </c>
      <c r="F11" s="78">
        <v>4</v>
      </c>
      <c r="G11" s="82">
        <v>5000000</v>
      </c>
      <c r="H11" s="103">
        <f t="shared" ref="H11:H23" si="7">+G11*19%</f>
        <v>950000</v>
      </c>
      <c r="I11" s="13">
        <f t="shared" si="1"/>
        <v>5950000</v>
      </c>
      <c r="J11" s="79">
        <f t="shared" si="2"/>
        <v>23800000</v>
      </c>
      <c r="K11" s="80">
        <f>5750000/1.19</f>
        <v>4831932.7731092442</v>
      </c>
      <c r="L11" s="104">
        <f>+K11*19%</f>
        <v>918067.2268907564</v>
      </c>
      <c r="M11" s="26">
        <f t="shared" si="3"/>
        <v>5750000.0000000009</v>
      </c>
      <c r="N11" s="79">
        <f t="shared" si="4"/>
        <v>23000000.000000004</v>
      </c>
      <c r="O11" s="23">
        <f t="shared" si="5"/>
        <v>5850000</v>
      </c>
      <c r="P11" s="23">
        <f t="shared" si="6"/>
        <v>5850000</v>
      </c>
      <c r="Q11" s="25">
        <f t="shared" si="0"/>
        <v>23400000</v>
      </c>
      <c r="R11" s="8"/>
    </row>
    <row r="12" spans="1:18" ht="15.75" customHeight="1" x14ac:dyDescent="0.25">
      <c r="A12" s="6"/>
      <c r="B12" s="32">
        <v>4</v>
      </c>
      <c r="C12" s="107" t="s">
        <v>22</v>
      </c>
      <c r="D12" s="39" t="s">
        <v>25</v>
      </c>
      <c r="E12" s="20" t="s">
        <v>46</v>
      </c>
      <c r="F12" s="78">
        <v>1</v>
      </c>
      <c r="G12" s="82">
        <v>900000</v>
      </c>
      <c r="H12" s="103">
        <f t="shared" si="7"/>
        <v>171000</v>
      </c>
      <c r="I12" s="13">
        <f t="shared" si="1"/>
        <v>1071000</v>
      </c>
      <c r="J12" s="79">
        <f t="shared" si="2"/>
        <v>1071000</v>
      </c>
      <c r="K12" s="80">
        <f>1840000/1.19</f>
        <v>1546218.487394958</v>
      </c>
      <c r="L12" s="104">
        <f t="shared" ref="L12:L23" si="8">+K12*19%</f>
        <v>293781.51260504202</v>
      </c>
      <c r="M12" s="26">
        <f t="shared" si="3"/>
        <v>1840000</v>
      </c>
      <c r="N12" s="79">
        <f t="shared" si="4"/>
        <v>1840000</v>
      </c>
      <c r="O12" s="23">
        <f t="shared" si="5"/>
        <v>1455500</v>
      </c>
      <c r="P12" s="23">
        <f t="shared" si="6"/>
        <v>1455500</v>
      </c>
      <c r="Q12" s="25">
        <f t="shared" si="0"/>
        <v>1455500</v>
      </c>
      <c r="R12" s="8"/>
    </row>
    <row r="13" spans="1:18" ht="15.75" customHeight="1" x14ac:dyDescent="0.25">
      <c r="A13" s="6"/>
      <c r="B13" s="32">
        <v>5</v>
      </c>
      <c r="C13" s="107" t="s">
        <v>23</v>
      </c>
      <c r="D13" s="39" t="s">
        <v>24</v>
      </c>
      <c r="E13" s="20" t="s">
        <v>46</v>
      </c>
      <c r="F13" s="78">
        <v>1</v>
      </c>
      <c r="G13" s="82">
        <v>400000</v>
      </c>
      <c r="H13" s="103">
        <f t="shared" si="7"/>
        <v>76000</v>
      </c>
      <c r="I13" s="13">
        <f t="shared" si="1"/>
        <v>476000</v>
      </c>
      <c r="J13" s="79">
        <f t="shared" si="2"/>
        <v>476000</v>
      </c>
      <c r="K13" s="80">
        <f>575000/1.19</f>
        <v>483193.27731092437</v>
      </c>
      <c r="L13" s="104">
        <f t="shared" si="8"/>
        <v>91806.722689075628</v>
      </c>
      <c r="M13" s="26">
        <f t="shared" si="3"/>
        <v>575000</v>
      </c>
      <c r="N13" s="79">
        <f t="shared" si="4"/>
        <v>575000</v>
      </c>
      <c r="O13" s="23">
        <f t="shared" si="5"/>
        <v>525500</v>
      </c>
      <c r="P13" s="23">
        <f t="shared" si="6"/>
        <v>525500</v>
      </c>
      <c r="Q13" s="25">
        <f t="shared" si="0"/>
        <v>525500</v>
      </c>
      <c r="R13" s="8"/>
    </row>
    <row r="14" spans="1:18" ht="17.25" customHeight="1" x14ac:dyDescent="0.25">
      <c r="A14" s="6"/>
      <c r="B14" s="32">
        <v>6</v>
      </c>
      <c r="C14" s="39" t="s">
        <v>26</v>
      </c>
      <c r="D14" s="39" t="s">
        <v>27</v>
      </c>
      <c r="E14" s="20" t="s">
        <v>47</v>
      </c>
      <c r="F14" s="78">
        <v>1</v>
      </c>
      <c r="G14" s="83">
        <v>14000000</v>
      </c>
      <c r="H14" s="103">
        <f t="shared" si="7"/>
        <v>2660000</v>
      </c>
      <c r="I14" s="13">
        <f t="shared" si="1"/>
        <v>16660000</v>
      </c>
      <c r="J14" s="79">
        <f t="shared" si="2"/>
        <v>16660000</v>
      </c>
      <c r="K14" s="84">
        <f>7475000/1.19</f>
        <v>6281512.6050420171</v>
      </c>
      <c r="L14" s="104">
        <f t="shared" si="8"/>
        <v>1193487.3949579832</v>
      </c>
      <c r="M14" s="26">
        <f t="shared" si="3"/>
        <v>7475000</v>
      </c>
      <c r="N14" s="79">
        <f t="shared" si="4"/>
        <v>7475000</v>
      </c>
      <c r="O14" s="23">
        <f t="shared" si="5"/>
        <v>12067500</v>
      </c>
      <c r="P14" s="23">
        <f t="shared" si="6"/>
        <v>12067500</v>
      </c>
      <c r="Q14" s="25">
        <f t="shared" si="0"/>
        <v>12067500</v>
      </c>
      <c r="R14" s="8"/>
    </row>
    <row r="15" spans="1:18" ht="18" customHeight="1" x14ac:dyDescent="0.25">
      <c r="A15" s="6"/>
      <c r="B15" s="32">
        <v>7</v>
      </c>
      <c r="C15" s="39" t="s">
        <v>28</v>
      </c>
      <c r="D15" s="39" t="s">
        <v>29</v>
      </c>
      <c r="E15" s="20" t="s">
        <v>47</v>
      </c>
      <c r="F15" s="78">
        <v>1</v>
      </c>
      <c r="G15" s="83">
        <v>3000000</v>
      </c>
      <c r="H15" s="103">
        <f t="shared" si="7"/>
        <v>570000</v>
      </c>
      <c r="I15" s="13">
        <f t="shared" si="1"/>
        <v>3570000</v>
      </c>
      <c r="J15" s="79">
        <f t="shared" si="2"/>
        <v>3570000</v>
      </c>
      <c r="K15" s="85">
        <f>3450000/1.19</f>
        <v>2899159.6638655462</v>
      </c>
      <c r="L15" s="104">
        <f t="shared" si="8"/>
        <v>550840.33613445377</v>
      </c>
      <c r="M15" s="26">
        <f t="shared" si="3"/>
        <v>3450000</v>
      </c>
      <c r="N15" s="79">
        <f t="shared" si="4"/>
        <v>3450000</v>
      </c>
      <c r="O15" s="23">
        <f t="shared" si="5"/>
        <v>3510000</v>
      </c>
      <c r="P15" s="23">
        <f t="shared" si="6"/>
        <v>3510000</v>
      </c>
      <c r="Q15" s="25">
        <f t="shared" si="0"/>
        <v>3510000</v>
      </c>
      <c r="R15" s="8"/>
    </row>
    <row r="16" spans="1:18" ht="30" x14ac:dyDescent="0.25">
      <c r="A16" s="6"/>
      <c r="B16" s="32">
        <v>8</v>
      </c>
      <c r="C16" s="40" t="s">
        <v>30</v>
      </c>
      <c r="D16" s="39" t="s">
        <v>31</v>
      </c>
      <c r="E16" s="20" t="s">
        <v>47</v>
      </c>
      <c r="F16" s="78">
        <v>1</v>
      </c>
      <c r="G16" s="83">
        <v>5000000</v>
      </c>
      <c r="H16" s="103">
        <f t="shared" si="7"/>
        <v>950000</v>
      </c>
      <c r="I16" s="13">
        <f t="shared" si="1"/>
        <v>5950000</v>
      </c>
      <c r="J16" s="79">
        <f t="shared" si="2"/>
        <v>5950000</v>
      </c>
      <c r="K16" s="85">
        <f>4600000/1.19</f>
        <v>3865546.218487395</v>
      </c>
      <c r="L16" s="104">
        <f t="shared" si="8"/>
        <v>734453.78151260503</v>
      </c>
      <c r="M16" s="26">
        <f t="shared" si="3"/>
        <v>4600000</v>
      </c>
      <c r="N16" s="79">
        <f t="shared" si="4"/>
        <v>4600000</v>
      </c>
      <c r="O16" s="23">
        <f t="shared" si="5"/>
        <v>5275000</v>
      </c>
      <c r="P16" s="23">
        <f t="shared" si="6"/>
        <v>5275000</v>
      </c>
      <c r="Q16" s="25">
        <f t="shared" si="0"/>
        <v>5275000</v>
      </c>
      <c r="R16" s="8"/>
    </row>
    <row r="17" spans="1:18" ht="18" customHeight="1" x14ac:dyDescent="0.25">
      <c r="A17" s="6"/>
      <c r="B17" s="32">
        <v>9</v>
      </c>
      <c r="C17" s="40" t="s">
        <v>33</v>
      </c>
      <c r="D17" s="39" t="s">
        <v>34</v>
      </c>
      <c r="E17" s="20" t="s">
        <v>46</v>
      </c>
      <c r="F17" s="78">
        <v>1</v>
      </c>
      <c r="G17" s="83">
        <v>58000</v>
      </c>
      <c r="H17" s="103">
        <f t="shared" si="7"/>
        <v>11020</v>
      </c>
      <c r="I17" s="13">
        <f t="shared" si="1"/>
        <v>69020</v>
      </c>
      <c r="J17" s="79">
        <f t="shared" si="2"/>
        <v>69020</v>
      </c>
      <c r="K17" s="85">
        <f>46000/1.19</f>
        <v>38655.462184873948</v>
      </c>
      <c r="L17" s="104">
        <f t="shared" si="8"/>
        <v>7344.5378151260502</v>
      </c>
      <c r="M17" s="26">
        <f t="shared" si="3"/>
        <v>46000</v>
      </c>
      <c r="N17" s="79">
        <f t="shared" si="4"/>
        <v>46000</v>
      </c>
      <c r="O17" s="23">
        <f t="shared" si="5"/>
        <v>57510</v>
      </c>
      <c r="P17" s="23">
        <f t="shared" si="6"/>
        <v>57510</v>
      </c>
      <c r="Q17" s="25">
        <f t="shared" si="0"/>
        <v>57510</v>
      </c>
      <c r="R17" s="8"/>
    </row>
    <row r="18" spans="1:18" ht="18" customHeight="1" x14ac:dyDescent="0.25">
      <c r="A18" s="6"/>
      <c r="B18" s="32">
        <v>10</v>
      </c>
      <c r="C18" s="40" t="s">
        <v>33</v>
      </c>
      <c r="D18" s="39" t="s">
        <v>35</v>
      </c>
      <c r="E18" s="20" t="s">
        <v>46</v>
      </c>
      <c r="F18" s="78">
        <v>6</v>
      </c>
      <c r="G18" s="83">
        <v>9500</v>
      </c>
      <c r="H18" s="103">
        <f t="shared" si="7"/>
        <v>1805</v>
      </c>
      <c r="I18" s="13">
        <f t="shared" si="1"/>
        <v>11305</v>
      </c>
      <c r="J18" s="79">
        <f t="shared" si="2"/>
        <v>67830</v>
      </c>
      <c r="K18" s="85">
        <f>23000/1.19</f>
        <v>19327.731092436974</v>
      </c>
      <c r="L18" s="104">
        <f t="shared" si="8"/>
        <v>3672.2689075630251</v>
      </c>
      <c r="M18" s="26">
        <f t="shared" si="3"/>
        <v>23000</v>
      </c>
      <c r="N18" s="79">
        <f t="shared" si="4"/>
        <v>138000</v>
      </c>
      <c r="O18" s="23">
        <f t="shared" si="5"/>
        <v>17152.5</v>
      </c>
      <c r="P18" s="23">
        <f t="shared" si="6"/>
        <v>17153</v>
      </c>
      <c r="Q18" s="25">
        <f t="shared" si="0"/>
        <v>102918</v>
      </c>
      <c r="R18" s="8"/>
    </row>
    <row r="19" spans="1:18" ht="20.25" customHeight="1" x14ac:dyDescent="0.25">
      <c r="A19" s="6"/>
      <c r="B19" s="32">
        <v>11</v>
      </c>
      <c r="C19" s="39" t="s">
        <v>36</v>
      </c>
      <c r="D19" s="39" t="s">
        <v>37</v>
      </c>
      <c r="E19" s="20" t="s">
        <v>47</v>
      </c>
      <c r="F19" s="78">
        <v>1</v>
      </c>
      <c r="G19" s="83">
        <v>3200000</v>
      </c>
      <c r="H19" s="103">
        <f t="shared" si="7"/>
        <v>608000</v>
      </c>
      <c r="I19" s="13">
        <f t="shared" si="1"/>
        <v>3808000</v>
      </c>
      <c r="J19" s="79">
        <f t="shared" si="2"/>
        <v>3808000</v>
      </c>
      <c r="K19" s="84">
        <f>5750000/1.19</f>
        <v>4831932.7731092442</v>
      </c>
      <c r="L19" s="104">
        <f t="shared" si="8"/>
        <v>918067.2268907564</v>
      </c>
      <c r="M19" s="26">
        <f t="shared" si="3"/>
        <v>5750000.0000000009</v>
      </c>
      <c r="N19" s="79">
        <f t="shared" si="4"/>
        <v>5750000.0000000009</v>
      </c>
      <c r="O19" s="23">
        <f t="shared" si="5"/>
        <v>4779000</v>
      </c>
      <c r="P19" s="23">
        <f t="shared" si="6"/>
        <v>4779000</v>
      </c>
      <c r="Q19" s="25">
        <f t="shared" si="0"/>
        <v>4779000</v>
      </c>
      <c r="R19" s="8"/>
    </row>
    <row r="20" spans="1:18" ht="16.5" customHeight="1" x14ac:dyDescent="0.25">
      <c r="A20" s="6"/>
      <c r="B20" s="32">
        <v>12</v>
      </c>
      <c r="C20" s="39" t="s">
        <v>38</v>
      </c>
      <c r="D20" s="39" t="s">
        <v>39</v>
      </c>
      <c r="E20" s="20" t="s">
        <v>47</v>
      </c>
      <c r="F20" s="78">
        <v>1</v>
      </c>
      <c r="G20" s="83">
        <v>1800000</v>
      </c>
      <c r="H20" s="103">
        <f t="shared" si="7"/>
        <v>342000</v>
      </c>
      <c r="I20" s="13">
        <f t="shared" si="1"/>
        <v>2142000</v>
      </c>
      <c r="J20" s="79">
        <f t="shared" si="2"/>
        <v>2142000</v>
      </c>
      <c r="K20" s="80">
        <f>2875000/1.19</f>
        <v>2415966.3865546221</v>
      </c>
      <c r="L20" s="104">
        <f t="shared" si="8"/>
        <v>459033.6134453782</v>
      </c>
      <c r="M20" s="26">
        <f t="shared" si="3"/>
        <v>2875000.0000000005</v>
      </c>
      <c r="N20" s="79">
        <f t="shared" si="4"/>
        <v>2875000.0000000005</v>
      </c>
      <c r="O20" s="23">
        <f t="shared" si="5"/>
        <v>2508500</v>
      </c>
      <c r="P20" s="23">
        <f t="shared" si="6"/>
        <v>2508500</v>
      </c>
      <c r="Q20" s="25">
        <f t="shared" si="0"/>
        <v>2508500</v>
      </c>
      <c r="R20" s="8"/>
    </row>
    <row r="21" spans="1:18" ht="18" customHeight="1" x14ac:dyDescent="0.25">
      <c r="A21" s="6"/>
      <c r="B21" s="32">
        <v>13</v>
      </c>
      <c r="C21" s="40" t="s">
        <v>40</v>
      </c>
      <c r="D21" s="40" t="s">
        <v>41</v>
      </c>
      <c r="E21" s="21" t="s">
        <v>47</v>
      </c>
      <c r="F21" s="78">
        <v>1</v>
      </c>
      <c r="G21" s="83">
        <v>3500000</v>
      </c>
      <c r="H21" s="103">
        <f t="shared" si="7"/>
        <v>665000</v>
      </c>
      <c r="I21" s="13">
        <f t="shared" si="1"/>
        <v>4165000</v>
      </c>
      <c r="J21" s="79">
        <f t="shared" si="2"/>
        <v>4165000</v>
      </c>
      <c r="K21" s="80">
        <f>3450000/1.19</f>
        <v>2899159.6638655462</v>
      </c>
      <c r="L21" s="104">
        <f t="shared" si="8"/>
        <v>550840.33613445377</v>
      </c>
      <c r="M21" s="26">
        <f t="shared" si="3"/>
        <v>3450000</v>
      </c>
      <c r="N21" s="79">
        <f t="shared" si="4"/>
        <v>3450000</v>
      </c>
      <c r="O21" s="23">
        <f t="shared" si="5"/>
        <v>3807500</v>
      </c>
      <c r="P21" s="23">
        <f t="shared" si="6"/>
        <v>3807500</v>
      </c>
      <c r="Q21" s="25">
        <f t="shared" si="0"/>
        <v>3807500</v>
      </c>
      <c r="R21" s="8"/>
    </row>
    <row r="22" spans="1:18" ht="17.25" customHeight="1" x14ac:dyDescent="0.25">
      <c r="A22" s="6"/>
      <c r="B22" s="32">
        <v>14</v>
      </c>
      <c r="C22" s="40" t="s">
        <v>42</v>
      </c>
      <c r="D22" s="40" t="s">
        <v>43</v>
      </c>
      <c r="E22" s="21" t="s">
        <v>48</v>
      </c>
      <c r="F22" s="78">
        <v>150</v>
      </c>
      <c r="G22" s="83">
        <v>5000</v>
      </c>
      <c r="H22" s="103">
        <f t="shared" si="7"/>
        <v>950</v>
      </c>
      <c r="I22" s="13">
        <f t="shared" si="1"/>
        <v>5950</v>
      </c>
      <c r="J22" s="79">
        <f t="shared" si="2"/>
        <v>892500</v>
      </c>
      <c r="K22" s="85">
        <f>8050/1.19</f>
        <v>6764.7058823529414</v>
      </c>
      <c r="L22" s="104">
        <f t="shared" si="8"/>
        <v>1285.2941176470588</v>
      </c>
      <c r="M22" s="26">
        <f t="shared" si="3"/>
        <v>8050</v>
      </c>
      <c r="N22" s="79">
        <f t="shared" si="4"/>
        <v>1207500</v>
      </c>
      <c r="O22" s="23">
        <f t="shared" si="5"/>
        <v>7000</v>
      </c>
      <c r="P22" s="23">
        <f t="shared" si="6"/>
        <v>7000</v>
      </c>
      <c r="Q22" s="25">
        <f t="shared" si="0"/>
        <v>1050000</v>
      </c>
      <c r="R22" s="8"/>
    </row>
    <row r="23" spans="1:18" ht="31.5" thickBot="1" x14ac:dyDescent="0.3">
      <c r="A23" s="6"/>
      <c r="B23" s="92">
        <v>15</v>
      </c>
      <c r="C23" s="108" t="s">
        <v>44</v>
      </c>
      <c r="D23" s="93" t="s">
        <v>45</v>
      </c>
      <c r="E23" s="94" t="s">
        <v>47</v>
      </c>
      <c r="F23" s="95">
        <v>1</v>
      </c>
      <c r="G23" s="96">
        <v>13000000</v>
      </c>
      <c r="H23" s="105">
        <f t="shared" si="7"/>
        <v>2470000</v>
      </c>
      <c r="I23" s="97">
        <f t="shared" si="1"/>
        <v>15470000</v>
      </c>
      <c r="J23" s="98">
        <f t="shared" si="2"/>
        <v>15470000</v>
      </c>
      <c r="K23" s="99">
        <f>11500000/1.19</f>
        <v>9663865.5462184884</v>
      </c>
      <c r="L23" s="106">
        <f t="shared" si="8"/>
        <v>1836134.4537815128</v>
      </c>
      <c r="M23" s="100">
        <f t="shared" si="3"/>
        <v>11500000.000000002</v>
      </c>
      <c r="N23" s="98">
        <f t="shared" si="4"/>
        <v>11500000.000000002</v>
      </c>
      <c r="O23" s="101">
        <f t="shared" si="5"/>
        <v>13485000</v>
      </c>
      <c r="P23" s="101">
        <f t="shared" si="6"/>
        <v>13485000</v>
      </c>
      <c r="Q23" s="102">
        <f t="shared" si="0"/>
        <v>13485000</v>
      </c>
      <c r="R23" s="8"/>
    </row>
    <row r="24" spans="1:18" ht="16.5" thickBot="1" x14ac:dyDescent="0.3">
      <c r="A24" s="37"/>
      <c r="B24" s="86"/>
      <c r="C24" s="69"/>
      <c r="D24" s="69"/>
      <c r="E24" s="70"/>
      <c r="F24" s="71"/>
      <c r="G24" s="72"/>
      <c r="H24" s="73"/>
      <c r="I24" s="74"/>
      <c r="J24" s="75">
        <f>SUM(J9:J23)</f>
        <v>95241350</v>
      </c>
      <c r="K24" s="22"/>
      <c r="L24" s="42"/>
      <c r="M24" s="76"/>
      <c r="N24" s="77">
        <f>SUM(N9:N23)</f>
        <v>91666500</v>
      </c>
      <c r="O24" s="34"/>
      <c r="P24" s="34"/>
      <c r="Q24" s="35">
        <f>SUM(Q9:Q23)</f>
        <v>93453928</v>
      </c>
    </row>
    <row r="25" spans="1:18" ht="15.75" x14ac:dyDescent="0.25">
      <c r="B25" s="9"/>
      <c r="C25" s="14"/>
      <c r="D25" s="14"/>
      <c r="E25" s="12"/>
      <c r="F25" s="14"/>
      <c r="G25" s="14"/>
      <c r="H25" s="14"/>
      <c r="I25" s="14"/>
      <c r="J25" s="15"/>
      <c r="K25" s="14"/>
      <c r="L25" s="14"/>
      <c r="M25" s="14"/>
      <c r="N25" s="15"/>
      <c r="O25" s="14"/>
      <c r="P25" s="14"/>
      <c r="Q25" s="14"/>
    </row>
    <row r="26" spans="1:18" ht="15.75" thickBot="1" x14ac:dyDescent="0.3">
      <c r="C26" s="14"/>
      <c r="D26" s="14"/>
      <c r="E26" s="12"/>
      <c r="F26" s="14"/>
      <c r="G26" s="14"/>
      <c r="H26" s="14"/>
      <c r="I26" s="16"/>
      <c r="J26" s="17"/>
      <c r="K26" s="14"/>
      <c r="L26" s="14"/>
      <c r="M26" s="16"/>
      <c r="N26" s="17"/>
      <c r="O26" s="14"/>
      <c r="P26" s="18" t="s">
        <v>15</v>
      </c>
      <c r="Q26" s="19"/>
    </row>
    <row r="27" spans="1:18" x14ac:dyDescent="0.25">
      <c r="C27" s="14"/>
      <c r="D27" s="14"/>
      <c r="E27" s="12"/>
      <c r="F27" s="14"/>
      <c r="G27" s="14"/>
      <c r="H27" s="14"/>
      <c r="I27" s="14"/>
      <c r="J27" s="15"/>
      <c r="K27" s="14"/>
      <c r="L27" s="14"/>
      <c r="M27" s="14"/>
      <c r="N27" s="14"/>
      <c r="O27" s="14"/>
      <c r="P27" s="14"/>
      <c r="Q27" s="14"/>
    </row>
    <row r="28" spans="1:18" x14ac:dyDescent="0.25">
      <c r="E28" s="10"/>
    </row>
    <row r="29" spans="1:18" x14ac:dyDescent="0.25">
      <c r="E29" s="10"/>
    </row>
    <row r="30" spans="1:18" x14ac:dyDescent="0.25">
      <c r="E30" s="10"/>
    </row>
    <row r="31" spans="1:18" x14ac:dyDescent="0.25">
      <c r="E31" s="10"/>
    </row>
    <row r="32" spans="1:18" x14ac:dyDescent="0.25">
      <c r="E32" s="11"/>
    </row>
    <row r="33" spans="5:5" x14ac:dyDescent="0.25">
      <c r="E33" s="11"/>
    </row>
    <row r="34" spans="5:5" x14ac:dyDescent="0.25">
      <c r="E34" s="11"/>
    </row>
    <row r="35" spans="5:5" x14ac:dyDescent="0.25">
      <c r="E35" s="11"/>
    </row>
    <row r="36" spans="5:5" x14ac:dyDescent="0.25">
      <c r="E36" s="11"/>
    </row>
    <row r="37" spans="5:5" x14ac:dyDescent="0.25">
      <c r="E37" s="11"/>
    </row>
    <row r="38" spans="5:5" x14ac:dyDescent="0.25">
      <c r="E38" s="11"/>
    </row>
    <row r="39" spans="5:5" x14ac:dyDescent="0.25">
      <c r="E39" s="11"/>
    </row>
    <row r="40" spans="5:5" x14ac:dyDescent="0.25">
      <c r="E40" s="11"/>
    </row>
    <row r="41" spans="5:5" x14ac:dyDescent="0.25">
      <c r="E41" s="11"/>
    </row>
    <row r="42" spans="5:5" x14ac:dyDescent="0.25">
      <c r="E42" s="11"/>
    </row>
  </sheetData>
  <mergeCells count="5">
    <mergeCell ref="O7:Q7"/>
    <mergeCell ref="B2:N6"/>
    <mergeCell ref="C7:F7"/>
    <mergeCell ref="G7:J7"/>
    <mergeCell ref="K7:N7"/>
  </mergeCells>
  <phoneticPr fontId="8" type="noConversion"/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2</xdr:col>
                <xdr:colOff>733425</xdr:colOff>
                <xdr:row>1</xdr:row>
                <xdr:rowOff>38100</xdr:rowOff>
              </from>
              <to>
                <xdr:col>2</xdr:col>
                <xdr:colOff>1609725</xdr:colOff>
                <xdr:row>5</xdr:row>
                <xdr:rowOff>47625</xdr:rowOff>
              </to>
            </anchor>
          </objectPr>
        </oleObject>
      </mc:Choice>
      <mc:Fallback>
        <oleObject progId="Word.Picture.8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Ramirez de la Hoz</dc:creator>
  <cp:lastModifiedBy>MILENA PAHOLA GOMEZ GUTIERREZ</cp:lastModifiedBy>
  <dcterms:created xsi:type="dcterms:W3CDTF">2023-06-20T15:45:21Z</dcterms:created>
  <dcterms:modified xsi:type="dcterms:W3CDTF">2025-11-13T16:41:32Z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2024-04-29T14:12:29Z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c9f1dd3d-0e3c-4d6f-a4b5-24050b07bae2</vt:lpwstr>
  </property>
  <property fmtid="{D5CDD505-2E9C-101B-9397-08002B2CF9AE}" pid="8" name="MSIP_Label_fc111285-cafa-4fc9-8a9a-bd902089b24f_ContentBits">
    <vt:lpwstr>0</vt:lpwstr>
  </property>
</Properties>
</file>