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DICIEMBRE\2.PROCESO VIGILANCIA\"/>
    </mc:Choice>
  </mc:AlternateContent>
  <xr:revisionPtr revIDLastSave="0" documentId="13_ncr:1_{39599BCD-5C7C-46CD-8E9D-AC10250D18C1}" xr6:coauthVersionLast="47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PRECIO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S4" i="1"/>
  <c r="S6" i="1" s="1"/>
  <c r="J5" i="1" l="1"/>
  <c r="K5" i="1"/>
  <c r="L5" i="1"/>
  <c r="M5" i="1"/>
  <c r="N5" i="1" l="1"/>
  <c r="O5" i="1" s="1"/>
  <c r="Q5" i="1" l="1"/>
  <c r="M4" i="1"/>
  <c r="L4" i="1" l="1"/>
  <c r="K4" i="1"/>
  <c r="J4" i="1"/>
  <c r="N4" i="1" l="1"/>
  <c r="O4" i="1" s="1"/>
  <c r="Q4" i="1" l="1"/>
</calcChain>
</file>

<file path=xl/sharedStrings.xml><?xml version="1.0" encoding="utf-8"?>
<sst xmlns="http://schemas.openxmlformats.org/spreadsheetml/2006/main" count="34" uniqueCount="28">
  <si>
    <t>ITEM</t>
  </si>
  <si>
    <t xml:space="preserve">MEDIANA </t>
  </si>
  <si>
    <t xml:space="preserve">METRICA UTILIZADA </t>
  </si>
  <si>
    <t>UNIDAD 
DE 
MEDIDA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</si>
  <si>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</si>
  <si>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</si>
  <si>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</si>
  <si>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</si>
  <si>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>ANEXO - ESTUDIO DE COTIZACIÓNES (PRECIO DE REFERENCIA)</t>
  </si>
  <si>
    <t>DESCRIPCIÓN DEL SERVICIO</t>
  </si>
  <si>
    <t xml:space="preserve">PRECIO 
DE 
REFERENCIA UNITARIO INCLUIDO IVA </t>
  </si>
  <si>
    <t>PRECIO DE REFERENCIA TOTAL</t>
  </si>
  <si>
    <t>UNIDAD</t>
  </si>
  <si>
    <t>DIAS REQUERIDOS POR LA DIRECCIÓN TERRITORIAL PACIFICO</t>
  </si>
  <si>
    <t>VALOR UNITARIO DIARIO INCLUIDO IVA Y DEMAS</t>
  </si>
  <si>
    <t>Servicio de vigilancia (guarda con arma de fuego) de lunes a viernes durante 12 horas diurnas IVA INCLUIDO Y DEMAS.</t>
  </si>
  <si>
    <t>Servicio de vigilancia (Guarda con arma de fuego) de lunes a
viernes 12 horas diurnas IVA INCLUIDO Y DEMAS.</t>
  </si>
  <si>
    <t>NÚMERO DE
SERVICIOS</t>
  </si>
  <si>
    <t>VIGENCIA 2025 (01 PERSONA)</t>
  </si>
  <si>
    <t>VIGENCIA 2026 (01 PERSONA)</t>
  </si>
  <si>
    <t>LUGAR DE PRESTACIÓN
DE SERVICIOS</t>
  </si>
  <si>
    <t>Carrera 117 # 16B-00 Calle Vilache 09 Parcelaciones de Pance, Santiago de Cali.</t>
  </si>
  <si>
    <t>SEGURIDAD SEGAL LTDA</t>
  </si>
  <si>
    <t>COOPERATIVA DE VIGILANTES STARCOOP CTA</t>
  </si>
  <si>
    <t>SEGURIDAD ATLAS</t>
  </si>
  <si>
    <t>DEL 21 AL 31 DE DICIEMBRE DE 2025</t>
  </si>
  <si>
    <t xml:space="preserve">DEL 01 ENERO AL 12 DE MAYO DE 2026 </t>
  </si>
  <si>
    <t>VALOR TOTAL SERVICIO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</si>
</sst>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.00"/>
    <numFmt numFmtId="166" formatCode="&quot;$&quot;\ #,##0"/>
    <numFmt numFmtId="167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wrapText="1"/>
    </xf>
    <xf numFmtId="165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6" fontId="2" fillId="0" borderId="1" xfId="2" applyNumberFormat="1" applyFont="1" applyBorder="1" applyAlignment="1" applyProtection="1">
      <alignment horizontal="center" vertical="center" wrapText="1"/>
    </xf>
    <xf numFmtId="9" fontId="2" fillId="0" borderId="1" xfId="1" applyFont="1" applyBorder="1" applyAlignment="1" applyProtection="1">
      <alignment horizontal="center" vertical="center" wrapText="1"/>
    </xf>
    <xf numFmtId="166" fontId="5" fillId="6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2" fillId="0" borderId="0" xfId="3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6" borderId="1" xfId="4" applyNumberFormat="1" applyFont="1" applyFill="1" applyBorder="1" applyAlignment="1" applyProtection="1">
      <alignment horizontal="center" vertical="center" wrapText="1"/>
    </xf>
    <xf numFmtId="0" fontId="5" fillId="6" borderId="1" xfId="4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Alignment="1">
      <alignment wrapText="1"/>
    </xf>
    <xf numFmtId="6" fontId="3" fillId="0" borderId="1" xfId="0" applyNumberFormat="1" applyFont="1" applyBorder="1" applyAlignment="1">
      <alignment horizontal="center" vertical="center" wrapText="1"/>
    </xf>
    <xf numFmtId="6" fontId="3" fillId="0" borderId="1" xfId="4" applyNumberFormat="1" applyFont="1" applyBorder="1" applyAlignment="1">
      <alignment horizontal="center" vertical="center" wrapText="1"/>
    </xf>
    <xf numFmtId="166" fontId="4" fillId="5" borderId="1" xfId="3" applyNumberFormat="1" applyFont="1" applyFill="1" applyBorder="1" applyAlignment="1" applyProtection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 wrapText="1"/>
    </xf>
    <xf numFmtId="166" fontId="4" fillId="3" borderId="1" xfId="3" applyNumberFormat="1" applyFont="1" applyFill="1" applyBorder="1" applyAlignment="1" applyProtection="1">
      <alignment horizontal="center" vertical="center" wrapText="1"/>
    </xf>
    <xf numFmtId="44" fontId="2" fillId="0" borderId="0" xfId="4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7" fontId="2" fillId="0" borderId="0" xfId="4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wrapText="1"/>
    </xf>
    <xf numFmtId="44" fontId="5" fillId="0" borderId="0" xfId="0" applyNumberFormat="1" applyFont="1" applyAlignment="1">
      <alignment horizontal="center" vertical="center" wrapText="1"/>
    </xf>
    <xf numFmtId="166" fontId="2" fillId="0" borderId="0" xfId="0" applyNumberFormat="1" applyFont="1" applyAlignment="1">
      <alignment wrapText="1"/>
    </xf>
    <xf numFmtId="166" fontId="5" fillId="6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BK12"/>
  <sheetViews>
    <sheetView tabSelected="1" topLeftCell="K1" zoomScale="115" zoomScaleNormal="115" workbookViewId="0">
      <selection activeCell="S10" sqref="S10"/>
    </sheetView>
  </sheetViews>
  <sheetFormatPr baseColWidth="10" defaultColWidth="13.85546875" defaultRowHeight="11.25" x14ac:dyDescent="0.15"/>
  <cols>
    <col min="1" max="1" width="6" style="8" bestFit="1" customWidth="1"/>
    <col min="2" max="2" width="40" style="1" customWidth="1"/>
    <col min="3" max="3" width="28.5703125" style="1" bestFit="1" customWidth="1"/>
    <col min="4" max="4" width="34.42578125" style="1" customWidth="1"/>
    <col min="5" max="6" width="9.140625" style="8" bestFit="1" customWidth="1"/>
    <col min="7" max="8" width="19.5703125" style="12" customWidth="1"/>
    <col min="9" max="9" width="19.5703125" style="9" customWidth="1"/>
    <col min="10" max="10" width="10.140625" style="9" customWidth="1"/>
    <col min="11" max="11" width="14" style="9" customWidth="1"/>
    <col min="12" max="12" width="10.42578125" style="9" customWidth="1"/>
    <col min="13" max="13" width="14" style="9" customWidth="1"/>
    <col min="14" max="14" width="14.28515625" style="8" customWidth="1"/>
    <col min="15" max="15" width="24.85546875" style="10" hidden="1" customWidth="1"/>
    <col min="16" max="16" width="24.85546875" style="10" bestFit="1" customWidth="1"/>
    <col min="17" max="17" width="22.140625" style="11" bestFit="1" customWidth="1"/>
    <col min="18" max="18" width="20.5703125" style="1" bestFit="1" customWidth="1"/>
    <col min="19" max="19" width="15.85546875" style="1" bestFit="1" customWidth="1"/>
    <col min="20" max="20" width="17.140625" style="1" customWidth="1"/>
    <col min="21" max="21" width="14.28515625" style="1" bestFit="1" customWidth="1"/>
    <col min="22" max="16384" width="13.85546875" style="1"/>
  </cols>
  <sheetData>
    <row r="1" spans="1:63" x14ac:dyDescent="0.15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63" ht="45" customHeight="1" x14ac:dyDescent="0.15">
      <c r="A2" s="37" t="s">
        <v>0</v>
      </c>
      <c r="B2" s="37" t="s">
        <v>9</v>
      </c>
      <c r="C2" s="30" t="s">
        <v>17</v>
      </c>
      <c r="D2" s="30" t="s">
        <v>20</v>
      </c>
      <c r="E2" s="37" t="s">
        <v>3</v>
      </c>
      <c r="F2" s="37" t="s">
        <v>3</v>
      </c>
      <c r="G2" s="19" t="s">
        <v>22</v>
      </c>
      <c r="H2" s="21" t="s">
        <v>23</v>
      </c>
      <c r="I2" s="20" t="s">
        <v>24</v>
      </c>
      <c r="J2" s="35" t="s">
        <v>7</v>
      </c>
      <c r="K2" s="35" t="s">
        <v>6</v>
      </c>
      <c r="L2" s="35" t="s">
        <v>1</v>
      </c>
      <c r="M2" s="35" t="s">
        <v>5</v>
      </c>
      <c r="N2" s="36" t="s">
        <v>4</v>
      </c>
      <c r="O2" s="32" t="s">
        <v>10</v>
      </c>
      <c r="P2" s="32" t="s">
        <v>10</v>
      </c>
      <c r="Q2" s="36" t="s">
        <v>2</v>
      </c>
      <c r="R2" s="32" t="s">
        <v>13</v>
      </c>
      <c r="S2" s="32" t="s">
        <v>11</v>
      </c>
    </row>
    <row r="3" spans="1:63" ht="33.75" x14ac:dyDescent="0.15">
      <c r="A3" s="37"/>
      <c r="B3" s="37"/>
      <c r="C3" s="31"/>
      <c r="D3" s="31"/>
      <c r="E3" s="37"/>
      <c r="F3" s="37"/>
      <c r="G3" s="19" t="s">
        <v>14</v>
      </c>
      <c r="H3" s="21" t="s">
        <v>14</v>
      </c>
      <c r="I3" s="20" t="s">
        <v>14</v>
      </c>
      <c r="J3" s="35"/>
      <c r="K3" s="35"/>
      <c r="L3" s="35"/>
      <c r="M3" s="35"/>
      <c r="N3" s="36"/>
      <c r="O3" s="32"/>
      <c r="P3" s="32"/>
      <c r="Q3" s="36"/>
      <c r="R3" s="32"/>
      <c r="S3" s="32"/>
    </row>
    <row r="4" spans="1:63" s="13" customFormat="1" ht="33.75" x14ac:dyDescent="0.25">
      <c r="A4" s="13">
        <v>1</v>
      </c>
      <c r="B4" s="13" t="s">
        <v>15</v>
      </c>
      <c r="C4" s="13" t="s">
        <v>18</v>
      </c>
      <c r="D4" s="13" t="s">
        <v>21</v>
      </c>
      <c r="E4" s="2" t="s">
        <v>12</v>
      </c>
      <c r="F4" s="3">
        <v>1</v>
      </c>
      <c r="G4" s="17">
        <v>152035</v>
      </c>
      <c r="H4" s="17">
        <v>155133</v>
      </c>
      <c r="I4" s="18">
        <v>227028</v>
      </c>
      <c r="J4" s="4">
        <f>+MIN(G4:I4)</f>
        <v>152035</v>
      </c>
      <c r="K4" s="4">
        <f>+AVERAGE(G4:I4)</f>
        <v>178065.33333333334</v>
      </c>
      <c r="L4" s="4">
        <f>+MEDIAN(G4:I4)</f>
        <v>155133</v>
      </c>
      <c r="M4" s="4">
        <f>_xlfn.STDEV.P(G4:I4)</f>
        <v>34644.926962287311</v>
      </c>
      <c r="N4" s="5">
        <f>M4/K4</f>
        <v>0.19456300849662284</v>
      </c>
      <c r="O4" s="14">
        <f>IF(N4&lt;=0.15,K4,IF(AND(N4&gt;0.15,N4&lt;=0.49),L4,J4))</f>
        <v>155133</v>
      </c>
      <c r="P4" s="14">
        <v>155133</v>
      </c>
      <c r="Q4" s="7" t="str">
        <f>IF(O4=J4, "MENOR VALOR", IF(O4=K4,"MEDIA ARITMETICA", IF(O4=L4,"MEDIANA")))</f>
        <v>MEDIANA</v>
      </c>
      <c r="R4" s="15">
        <v>10</v>
      </c>
      <c r="S4" s="6">
        <f>+R4*P4</f>
        <v>1551330</v>
      </c>
      <c r="T4" s="22" t="s">
        <v>25</v>
      </c>
      <c r="U4" s="23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s="13" customFormat="1" ht="45" x14ac:dyDescent="0.25">
      <c r="A5" s="13">
        <v>2</v>
      </c>
      <c r="B5" s="13" t="s">
        <v>16</v>
      </c>
      <c r="C5" s="13" t="s">
        <v>19</v>
      </c>
      <c r="D5" s="13" t="s">
        <v>21</v>
      </c>
      <c r="E5" s="2" t="s">
        <v>12</v>
      </c>
      <c r="F5" s="3">
        <v>1</v>
      </c>
      <c r="G5" s="17">
        <v>167238</v>
      </c>
      <c r="H5" s="17">
        <v>170000</v>
      </c>
      <c r="I5" s="17">
        <v>227028</v>
      </c>
      <c r="J5" s="4">
        <f>+MIN(G5:I5)</f>
        <v>167238</v>
      </c>
      <c r="K5" s="4">
        <f>+AVERAGE(G5:I5)</f>
        <v>188088.66666666666</v>
      </c>
      <c r="L5" s="4">
        <f>+MEDIAN(G5:I5)</f>
        <v>170000</v>
      </c>
      <c r="M5" s="4">
        <f>_xlfn.STDEV.P(G5:I5)</f>
        <v>27557.345316428593</v>
      </c>
      <c r="N5" s="5">
        <f t="shared" ref="N5" si="0">M5/K5</f>
        <v>0.14651252414514748</v>
      </c>
      <c r="O5" s="14">
        <f t="shared" ref="O5" si="1">IF(N5&lt;=0.15,K5,IF(AND(N5&gt;0.15,N5&lt;=0.49),L5,J5))</f>
        <v>188088.66666666666</v>
      </c>
      <c r="P5" s="14">
        <v>188089</v>
      </c>
      <c r="Q5" s="7" t="str">
        <f>IF(O5=J5, "MENOR VALOR", IF(O5=K5,"MEDIA ARITMETICA", IF(O5=L5,"MEDIANA")))</f>
        <v>MEDIA ARITMETICA</v>
      </c>
      <c r="R5" s="15">
        <v>132</v>
      </c>
      <c r="S5" s="6">
        <f>+P5*R5</f>
        <v>24827748</v>
      </c>
      <c r="T5" s="22" t="s">
        <v>26</v>
      </c>
      <c r="U5" s="24"/>
      <c r="V5" s="25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</row>
    <row r="6" spans="1:63" x14ac:dyDescent="0.1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29">
        <f>+S4+S5</f>
        <v>26379078</v>
      </c>
      <c r="V6" s="26"/>
    </row>
    <row r="7" spans="1:63" x14ac:dyDescent="0.15">
      <c r="P7" s="27"/>
      <c r="R7" s="28"/>
      <c r="S7" s="16"/>
      <c r="V7" s="26"/>
    </row>
    <row r="8" spans="1:63" x14ac:dyDescent="0.15">
      <c r="P8" s="27"/>
      <c r="R8" s="28"/>
      <c r="V8" s="26"/>
    </row>
    <row r="9" spans="1:63" x14ac:dyDescent="0.15">
      <c r="P9" s="27"/>
      <c r="R9" s="28"/>
      <c r="V9" s="26"/>
    </row>
    <row r="10" spans="1:63" x14ac:dyDescent="0.15">
      <c r="P10" s="27"/>
      <c r="R10" s="28"/>
      <c r="V10" s="26"/>
    </row>
    <row r="11" spans="1:63" x14ac:dyDescent="0.15">
      <c r="P11" s="27"/>
      <c r="R11" s="28"/>
      <c r="S11" s="28"/>
    </row>
    <row r="12" spans="1:63" x14ac:dyDescent="0.15">
      <c r="R12" s="28"/>
      <c r="T12" s="28"/>
    </row>
  </sheetData>
  <mergeCells count="18">
    <mergeCell ref="A1:S1"/>
    <mergeCell ref="O2:O3"/>
    <mergeCell ref="J2:J3"/>
    <mergeCell ref="K2:K3"/>
    <mergeCell ref="L2:L3"/>
    <mergeCell ref="M2:M3"/>
    <mergeCell ref="N2:N3"/>
    <mergeCell ref="Q2:Q3"/>
    <mergeCell ref="F2:F3"/>
    <mergeCell ref="A2:A3"/>
    <mergeCell ref="B2:B3"/>
    <mergeCell ref="E2:E3"/>
    <mergeCell ref="C2:C3"/>
    <mergeCell ref="D2:D3"/>
    <mergeCell ref="P2:P3"/>
    <mergeCell ref="R2:R3"/>
    <mergeCell ref="A6:R6"/>
    <mergeCell ref="S2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Juliana Isabel Montes Romero</cp:lastModifiedBy>
  <dcterms:created xsi:type="dcterms:W3CDTF">2023-04-24T16:43:36Z</dcterms:created>
  <dcterms:modified xsi:type="dcterms:W3CDTF">2025-12-02T14:25:40Z</dcterms:modified>
</cp:coreProperties>
</file>