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SAMC_CERRAMIENTO CED_AsistenciaDGDL\"/>
    </mc:Choice>
  </mc:AlternateContent>
  <xr:revisionPtr revIDLastSave="0" documentId="13_ncr:1_{09804C58-A67A-4DA2-96EE-50F0DA5B442A}" xr6:coauthVersionLast="47" xr6:coauthVersionMax="47" xr10:uidLastSave="{00000000-0000-0000-0000-000000000000}"/>
  <bookViews>
    <workbookView xWindow="768" yWindow="768" windowWidth="18264" windowHeight="12156" xr2:uid="{00000000-000D-0000-FFFF-FFFF00000000}"/>
  </bookViews>
  <sheets>
    <sheet name="ESTUDIO DE MERCADO 001" sheetId="6" r:id="rId1"/>
    <sheet name="AIU" sheetId="7" r:id="rId2"/>
    <sheet name="APU 001 - SUM+INST CERRAMIENTO" sheetId="1" r:id="rId3"/>
    <sheet name="APU 002- DADO CONCRETO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\a">#REF!</definedName>
    <definedName name="\b">#REF!</definedName>
    <definedName name="\eliminar">[1]RESUM96!#REF!</definedName>
    <definedName name="\eliminar1">[1]RESUM96!#REF!</definedName>
    <definedName name="\q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aiu2">[2]AIU!$J$105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[3]MEMORIAS!#REF!</definedName>
    <definedName name="_____PMT5805">[3]MEMORIAS!#REF!</definedName>
    <definedName name="_____PMT5806">[3]MEMORIAS!#REF!</definedName>
    <definedName name="_____PMT5815">[3]MEMORIAS!#REF!</definedName>
    <definedName name="_____PMT5820">[3]MEMORIAS!#REF!</definedName>
    <definedName name="_____R">#REF!</definedName>
    <definedName name="_____tab1">#REF!</definedName>
    <definedName name="_____tab2">#REF!</definedName>
    <definedName name="_____tab3">#REF!</definedName>
    <definedName name="_____TAB4">#REF!</definedName>
    <definedName name="_____Vol1">[4]Item!$A$1:$D$65536</definedName>
    <definedName name="____aiu2">[2]AIU!$J$105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[3]MEMORIAS!#REF!</definedName>
    <definedName name="____PMT5805">[3]MEMORIAS!#REF!</definedName>
    <definedName name="____PMT5806">[3]MEMORIAS!#REF!</definedName>
    <definedName name="____PMT5815">[3]MEMORIAS!#REF!</definedName>
    <definedName name="____PMT5820">[3]MEMORIAS!#REF!</definedName>
    <definedName name="____r">#REF!</definedName>
    <definedName name="____tab1">#REF!</definedName>
    <definedName name="____tab2">#REF!</definedName>
    <definedName name="____tab3">#REF!</definedName>
    <definedName name="____TAB4">#REF!</definedName>
    <definedName name="____Vol1">[4]Item!$A$1:$D$65536</definedName>
    <definedName name="___aiu2">[2]AIU!$J$105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[3]MEMORIAS!#REF!</definedName>
    <definedName name="___PMT5805">[3]MEMORIAS!#REF!</definedName>
    <definedName name="___PMT5806">[3]MEMORIAS!#REF!</definedName>
    <definedName name="___PMT5815">[3]MEMORIAS!#REF!</definedName>
    <definedName name="___PMT5820">[3]MEMORIAS!#REF!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_Vol1">[4]Item!$A$1:$D$65536</definedName>
    <definedName name="__1Excel_BuiltIn_Print_Area_1_1_1">#REF!</definedName>
    <definedName name="__2Excel_BuiltIn_Print_Titles_1_1_1_1">#REF!</definedName>
    <definedName name="__aiu2">[2]AIU!$J$105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[3]MEMORIAS!#REF!</definedName>
    <definedName name="__PMT5805">[3]MEMORIAS!#REF!</definedName>
    <definedName name="__PMT5806">[3]MEMORIAS!#REF!</definedName>
    <definedName name="__PMT5815">[3]MEMORIAS!#REF!</definedName>
    <definedName name="__PMT5820">[3]MEMORIAS!#REF!</definedName>
    <definedName name="__r">#REF!</definedName>
    <definedName name="__tab1">#REF!</definedName>
    <definedName name="__tab2">#REF!</definedName>
    <definedName name="__tab3">#REF!</definedName>
    <definedName name="__TAB4">#REF!</definedName>
    <definedName name="__Vol1">[4]Item!$A$1:$D$65536</definedName>
    <definedName name="_1Excel_BuiltIn_Print_Area_1_1">#REF!</definedName>
    <definedName name="_1Excel_BuiltIn_Print_Area_1_1_1">#REF!</definedName>
    <definedName name="_2Excel_BuiltIn_Print_Area_1_1_1">#REF!</definedName>
    <definedName name="_2Excel_BuiltIn_Print_Titles_1_1_1_1">#REF!</definedName>
    <definedName name="_3Excel_BuiltIn_Print_Titles_1_1_1_1">#REF!</definedName>
    <definedName name="_aiu2">[2]AIU!$J$105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MT5671">[3]MEMORIAS!#REF!</definedName>
    <definedName name="_PMT5805">[3]MEMORIAS!#REF!</definedName>
    <definedName name="_PMT5806">[3]MEMORIAS!#REF!</definedName>
    <definedName name="_PMT5815">[3]MEMORIAS!#REF!</definedName>
    <definedName name="_PMT5820">[3]MEMORIAS!#REF!</definedName>
    <definedName name="_r">#REF!</definedName>
    <definedName name="_SAL1">#REF!</definedName>
    <definedName name="_tab1">#REF!</definedName>
    <definedName name="_tab2">#REF!</definedName>
    <definedName name="_tab3">#REF!</definedName>
    <definedName name="_TAB4">#REF!</definedName>
    <definedName name="_Vol1">[4]Item!$A$1:$D$65536</definedName>
    <definedName name="A">#REF!</definedName>
    <definedName name="A_impresión_IM">#REF!</definedName>
    <definedName name="AAA">#REF!</definedName>
    <definedName name="AAAAAAAAAA">#REF!</definedName>
    <definedName name="AAAAAAAAAAAAAAAAAAAA">#REF!</definedName>
    <definedName name="AADOQUINVEH">#REF!</definedName>
    <definedName name="AANDENES">#REF!</definedName>
    <definedName name="abc">#REF!</definedName>
    <definedName name="ABR">#REF!</definedName>
    <definedName name="ACALZADA">#REF!</definedName>
    <definedName name="AccessDatabase" hidden="1">"C:\C-314\VOLUMENES\volfin4.mdb"</definedName>
    <definedName name="AGO">#REF!</definedName>
    <definedName name="aiu">[5]AIU!$I$121</definedName>
    <definedName name="Ajuste">[6]Datos!$B$11</definedName>
    <definedName name="AMBIENTAL">#REF!</definedName>
    <definedName name="AREA">#REF!</definedName>
    <definedName name="_xlnm.Print_Area">#REF!</definedName>
    <definedName name="AU">'[7]CIRCUITOS CODENSA'!#REF!</definedName>
    <definedName name="AUTOPISTA">'[7]CIRCUITOS CODENSA'!#REF!</definedName>
    <definedName name="b">#REF!</definedName>
    <definedName name="B_impresión_IM">#REF!</definedName>
    <definedName name="BANCO">#REF!</definedName>
    <definedName name="BL">'[7]CIRCUITOS CODENSA'!#REF!</definedName>
    <definedName name="BO">'[7]CIRCUITOS CODENSA'!#REF!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C">'[7]CIRCUITOS CODENSA'!#REF!</definedName>
    <definedName name="CDS_V_INDICES_CIRCUITO_CAUSA">#REF!</definedName>
    <definedName name="CIRCUITOS">[8]Circuitos!$C$2:$C$891</definedName>
    <definedName name="CIRCUNVALAR">#REF!</definedName>
    <definedName name="CL">'[7]CIRCUITOS CODENSA'!#REF!</definedName>
    <definedName name="codigos">[9]Banderas!$A$1:$A$65536</definedName>
    <definedName name="CONDI1">#REF!</definedName>
    <definedName name="Consultor">[10]Datos!$B$3</definedName>
    <definedName name="Contrato">[10]Datos!$B$2</definedName>
    <definedName name="Coordinador">[10]Datos!$B$6</definedName>
    <definedName name="Costopérdidas">[11]Modelo!#REF!</definedName>
    <definedName name="CT">'[7]CIRCUITOS CODENSA'!#REF!</definedName>
    <definedName name="CU">'[7]CIRCUITOS CODENSA'!#REF!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[6]Cuadrillas!$C$13:$F$43</definedName>
    <definedName name="D">#REF!</definedName>
    <definedName name="Datos">#REF!</definedName>
    <definedName name="DESC1">[12]ITEMS!$B$2</definedName>
    <definedName name="DESC521">[13]ITEMS!$B$522</definedName>
    <definedName name="DIC">#REF!</definedName>
    <definedName name="DIRECTO1">[14]APU!$U$132</definedName>
    <definedName name="DIRECTO10">[14]APU!$U$681</definedName>
    <definedName name="DIRECTO100">[14]APU!$U$6171</definedName>
    <definedName name="DIRECTO101">[14]APU!$U$6232</definedName>
    <definedName name="DIRECTO102">[14]APU!$U$6293</definedName>
    <definedName name="DIRECTO103">[14]APU!$U$6354</definedName>
    <definedName name="DIRECTO104">[14]APU!$U$6415</definedName>
    <definedName name="DIRECTO105">[14]APU!$U$6476</definedName>
    <definedName name="DIRECTO11">[14]APU!$U$742</definedName>
    <definedName name="DIRECTO12">[14]APU!$U$803</definedName>
    <definedName name="DIRECTO124">[14]APU!$U$7635</definedName>
    <definedName name="DIRECTO125">[14]APU!$U$7696</definedName>
    <definedName name="DIRECTO126">[14]APU!$U$7757</definedName>
    <definedName name="DIRECTO127">[14]APU!$U$7818</definedName>
    <definedName name="DIRECTO128">[14]APU!$U$7879</definedName>
    <definedName name="DIRECTO129">[14]APU!$U$7940</definedName>
    <definedName name="DIRECTO13">[14]APU!$U$864</definedName>
    <definedName name="DIRECTO130">[14]APU!$U$8001</definedName>
    <definedName name="DIRECTO131">[14]APU!$U$8062</definedName>
    <definedName name="DIRECTO132">[14]APU!$U$8123</definedName>
    <definedName name="DIRECTO133">[14]APU!$U$8184</definedName>
    <definedName name="DIRECTO134">[14]APU!$U$8245</definedName>
    <definedName name="DIRECTO14">[14]APU!$U$925</definedName>
    <definedName name="DIRECTO15">[14]APU!$U$986</definedName>
    <definedName name="DIRECTO16">[14]APU!$U$1047</definedName>
    <definedName name="DIRECTO17">[14]APU!$U$1108</definedName>
    <definedName name="DIRECTO18">[14]APU!$U$1169</definedName>
    <definedName name="DIRECTO2">[14]APU!$U$193</definedName>
    <definedName name="DIRECTO2.10">[14]APU!$U$14889</definedName>
    <definedName name="DIRECTO2.11">[14]APU!$U$14950</definedName>
    <definedName name="DIRECTO2.12">[14]APU!$U$15011</definedName>
    <definedName name="DIRECTO2.9">[14]APU!$U$11839</definedName>
    <definedName name="DIRECTO21">[14]APU!$U$1352</definedName>
    <definedName name="DIRECTO22">[14]APU!$U$1413</definedName>
    <definedName name="DIRECTO23">[14]APU!$U$1474</definedName>
    <definedName name="DIRECTO24">[14]APU!$U$1535</definedName>
    <definedName name="DIRECTO25">[14]APU!$U$1596</definedName>
    <definedName name="DIRECTO26">[14]APU!$U$1657</definedName>
    <definedName name="DIRECTO27">[14]APU!$U$1718</definedName>
    <definedName name="DIRECTO28">[14]APU!$U$1779</definedName>
    <definedName name="DIRECTO29">[14]APU!$U$1840</definedName>
    <definedName name="DIRECTO3">[14]APU!$U$254</definedName>
    <definedName name="DIRECTO3.15">[14]APU!$U$8667</definedName>
    <definedName name="DIRECTO3.16">[14]APU!$U$8728</definedName>
    <definedName name="DIRECTO3.17">[14]APU!$U$8789</definedName>
    <definedName name="DIRECTO3.18">[14]APU!$U$8850</definedName>
    <definedName name="DIRECTO3.19">[14]APU!$U$8911</definedName>
    <definedName name="DIRECTO3.20">[14]APU!$U$8972</definedName>
    <definedName name="DIRECTO3.21">[14]APU!$U$11961</definedName>
    <definedName name="DIRECTO3.22">[14]APU!$U$14523</definedName>
    <definedName name="DIRECTO3.23">[14]APU!$U$15133</definedName>
    <definedName name="DIRECTO3.24">[14]APU!$U$16292</definedName>
    <definedName name="DIRECTO3.25">[14]APU!$U$16353</definedName>
    <definedName name="DIRECTO3.26">[14]APU!$U$16414</definedName>
    <definedName name="DIRECTO3.27">[14]APU!$U$16475</definedName>
    <definedName name="DIRECTO3.28">[14]APU!$U$16536</definedName>
    <definedName name="DIRECTO30">[14]APU!$U$1901</definedName>
    <definedName name="DIRECTO31">[14]APU!$U$1962</definedName>
    <definedName name="DIRECTO32">[14]APU!$U$2023</definedName>
    <definedName name="DIRECTO33">[14]APU!$U$2084</definedName>
    <definedName name="DIRECTO34">[14]APU!$U$2145</definedName>
    <definedName name="DIRECTO35">[14]APU!$U$2206</definedName>
    <definedName name="DIRECTO36">[14]APU!$U$2267</definedName>
    <definedName name="DIRECTO37">[14]APU!$U$2328</definedName>
    <definedName name="DIRECTO38">[14]APU!$U$2389</definedName>
    <definedName name="DIRECTO39">[14]APU!$U$2450</definedName>
    <definedName name="DIRECTO4">[14]APU!$U$315</definedName>
    <definedName name="DIRECTO4.20">[14]APU!$U$9216</definedName>
    <definedName name="DIRECTO4.21">[14]APU!$U$9277</definedName>
    <definedName name="DIRECTO4.22">[14]APU!$U$9338</definedName>
    <definedName name="DIRECTO4.23">[14]APU!$U$9399</definedName>
    <definedName name="DIRECTO4.24">[14]APU!$U$9460</definedName>
    <definedName name="DIRECTO4.25">[14]APU!$U$9521</definedName>
    <definedName name="DIRECTO4.26">[14]APU!$U$9582</definedName>
    <definedName name="DIRECTO4.27">[14]APU!$U$9643</definedName>
    <definedName name="DIRECTO4.28">[14]APU!$U$9704</definedName>
    <definedName name="DIRECTO4.29">[14]APU!$U$9765</definedName>
    <definedName name="DIRECTO4.30">[14]APU!$U$9826</definedName>
    <definedName name="DIRECTO4.31">[14]APU!$U$9887</definedName>
    <definedName name="DIRECTO4.32">[14]APU!$U$9948</definedName>
    <definedName name="DIRECTO4.33">[14]APU!$U$10009</definedName>
    <definedName name="DIRECTO4.34">[14]APU!$U$10070</definedName>
    <definedName name="DIRECTO4.35">[14]APU!$U$11595</definedName>
    <definedName name="DIRECTO4.36">[14]APU!$U$11656</definedName>
    <definedName name="DIRECTO4.37">[14]APU!$U$15987</definedName>
    <definedName name="DIRECTO4.38">[14]APU!$U$15194</definedName>
    <definedName name="DIRECTO4.39">[14]APU!$U$14279</definedName>
    <definedName name="DIRECTO4.40">[14]APU!$U$14340</definedName>
    <definedName name="DIRECTO4.41">[14]APU!$U$14401</definedName>
    <definedName name="DIRECTO4.42">[14]APU!$U$14462</definedName>
    <definedName name="DIRECTO4.43">[14]APU!$U$14584</definedName>
    <definedName name="DIRECTO4.44">[14]APU!$U$16048</definedName>
    <definedName name="DIRECTO4.45">[14]APU!$U$16109</definedName>
    <definedName name="DIRECTO4.46">[14]APU!$U$14706</definedName>
    <definedName name="DIRECTO4.47">[14]APU!$U$15926</definedName>
    <definedName name="DIRECTO4.48">[14]APU!$U$16170</definedName>
    <definedName name="DIRECTO4.49">[14]APU!$U$16231</definedName>
    <definedName name="DIRECTO4.50">[14]APU!$U$16902</definedName>
    <definedName name="DIRECTO4.51">[14]APU!$U$17634</definedName>
    <definedName name="DIRECTO4.52">[14]APU!$U$17695</definedName>
    <definedName name="DIRECTO40">[14]APU!$U$2511</definedName>
    <definedName name="DIRECTO41">[14]APU!$U$2572</definedName>
    <definedName name="DIRECTO42">[14]APU!$U$2633</definedName>
    <definedName name="DIRECTO43">[14]APU!$U$2694</definedName>
    <definedName name="DIRECTO44">[14]APU!$U$2755</definedName>
    <definedName name="DIRECTO45">[14]APU!$U$2816</definedName>
    <definedName name="DIRECTO46">[14]APU!$U$2877</definedName>
    <definedName name="DIRECTO47">[14]APU!$U$2938</definedName>
    <definedName name="DIRECTO48">[14]APU!$U$2999</definedName>
    <definedName name="DIRECTO49">[14]APU!$U$3060</definedName>
    <definedName name="DIRECTO5">[14]APU!$U$376</definedName>
    <definedName name="DIRECTO5.100">[14]APU!$U$12449</definedName>
    <definedName name="DIRECTO5.101">[14]APU!$U$12510</definedName>
    <definedName name="DIRECTO5.104">[14]APU!$U$12571</definedName>
    <definedName name="DIRECTO5.105">[14]APU!$U$12632</definedName>
    <definedName name="DIRECTO5.106">[14]APU!$U$12693</definedName>
    <definedName name="DIRECTO5.107">[14]APU!$U$12754</definedName>
    <definedName name="DIRECTO5.108">[14]APU!$U$12815</definedName>
    <definedName name="DIRECTO5.109">[14]APU!$U$12876</definedName>
    <definedName name="DIRECTO5.111">[14]APU!$U$12937</definedName>
    <definedName name="DIRECTO5.112">[14]APU!$U$12998</definedName>
    <definedName name="DIRECTO5.113">[14]APU!$U$14767</definedName>
    <definedName name="DIRECTO5.114">[14]APU!$U$14828</definedName>
    <definedName name="DIRECTO5.115">[14]APU!$U$15072</definedName>
    <definedName name="DIRECTO5.53">[14]APU!$U$10131</definedName>
    <definedName name="DIRECTO5.54">[14]APU!$U$10192</definedName>
    <definedName name="DIRECTO5.55">[14]APU!$U$10253</definedName>
    <definedName name="DIRECTO5.56">[14]APU!$U$10314</definedName>
    <definedName name="DIRECTO5.57">[14]APU!$U$10375</definedName>
    <definedName name="DIRECTO5.58">[14]APU!$U$10436</definedName>
    <definedName name="DIRECTO5.59">[14]APU!$U$10497</definedName>
    <definedName name="DIRECTO5.60">[14]APU!$U$10558</definedName>
    <definedName name="DIRECTO5.61">[14]APU!$U$10619</definedName>
    <definedName name="DIRECTO5.62">[14]APU!$U$10680</definedName>
    <definedName name="DIRECTO5.63">[14]APU!$U$10741</definedName>
    <definedName name="DIRECTO5.64">[14]APU!$U$10802</definedName>
    <definedName name="DIRECTO5.65">[14]APU!$U$10863</definedName>
    <definedName name="DIRECTO5.66">[14]APU!$U$10924</definedName>
    <definedName name="DIRECTO5.67">[14]APU!$U$10985</definedName>
    <definedName name="DIRECTO5.68">[14]APU!$U$11046</definedName>
    <definedName name="DIRECTO5.69">[14]APU!$U$11107</definedName>
    <definedName name="DIRECTO5.70">[14]APU!$U$11168</definedName>
    <definedName name="DIRECTO5.71">[14]APU!$U$11229</definedName>
    <definedName name="DIRECTO5.72">[14]APU!$U$12022</definedName>
    <definedName name="DIRECTO5.73">[14]APU!$U$12083</definedName>
    <definedName name="DIRECTO5.74">[14]APU!$U$12144</definedName>
    <definedName name="DIRECTO5.77">[14]APU!$U$12205</definedName>
    <definedName name="DIRECTO5.78">[14]APU!$U$12327</definedName>
    <definedName name="DIRECTO5.79">[14]APU!$U$12388</definedName>
    <definedName name="DIRECTO5.80">[14]APU!$U$12266</definedName>
    <definedName name="DIRECTO5.82">[14]APU!$U$14035</definedName>
    <definedName name="DIRECTO5.83">[14]APU!$U$14096</definedName>
    <definedName name="DIRECTO5.84">[14]APU!$U$13364</definedName>
    <definedName name="DIRECTO5.85">[14]APU!$U$13425</definedName>
    <definedName name="DIRECTO5.86">[14]APU!$U$13486</definedName>
    <definedName name="DIRECTO5.87">[14]APU!$U$13547</definedName>
    <definedName name="DIRECTO5.88">[14]APU!$U$13608</definedName>
    <definedName name="DIRECTO5.89">[14]APU!$U$13669</definedName>
    <definedName name="DIRECTO5.90">[14]APU!$U$13730</definedName>
    <definedName name="DIRECTO5.91">[14]APU!$U$13791</definedName>
    <definedName name="DIRECTO5.92">[14]APU!$U$13852</definedName>
    <definedName name="DIRECTO5.93">[14]APU!$U$13913</definedName>
    <definedName name="DIRECTO5.94">[14]APU!$U$13974</definedName>
    <definedName name="DIRECTO5.95">[14]APU!$U$13059</definedName>
    <definedName name="DIRECTO5.96">[14]APU!$U$13120</definedName>
    <definedName name="DIRECTO5.97">[14]APU!$U$13181</definedName>
    <definedName name="DIRECTO5.98">[14]APU!$U$13242</definedName>
    <definedName name="DIRECTO5.99">[14]APU!$U$13303</definedName>
    <definedName name="DIRECTO50">[14]APU!$U$3121</definedName>
    <definedName name="DIRECTO51">[14]APU!$U$3182</definedName>
    <definedName name="DIRECTO52">[14]APU!$U$3243</definedName>
    <definedName name="DIRECTO53">[14]APU!$U$3304</definedName>
    <definedName name="DIRECTO54">[14]APU!$U$3365</definedName>
    <definedName name="DIRECTO55">[14]APU!$U$3426</definedName>
    <definedName name="DIRECTO56">[14]APU!$U$3487</definedName>
    <definedName name="DIRECTO57">[14]APU!$U$3548</definedName>
    <definedName name="DIRECTO58">[14]APU!$U$3609</definedName>
    <definedName name="DIRECTO59">[14]APU!$U$3670</definedName>
    <definedName name="DIRECTO6">[14]APU!$U$437</definedName>
    <definedName name="DIRECTO60">[14]APU!$U$3731</definedName>
    <definedName name="DIRECTO61">[14]APU!$U$3792</definedName>
    <definedName name="DIRECTO62">[14]APU!$U$3853</definedName>
    <definedName name="DIRECTO63">[14]APU!$U$3914</definedName>
    <definedName name="DIRECTO64">[14]APU!$U$3975</definedName>
    <definedName name="DIRECTO65">[14]APU!$U$4036</definedName>
    <definedName name="DIRECTO66">[14]APU!$U$4097</definedName>
    <definedName name="DIRECTO67">[14]APU!$U$4158</definedName>
    <definedName name="DIRECTO68">[14]APU!$U$4219</definedName>
    <definedName name="DIRECTO69">[14]APU!$U$4280</definedName>
    <definedName name="DIRECTO7">[14]APU!$U$498</definedName>
    <definedName name="DIRECTO7.12">[14]APU!$U$8305</definedName>
    <definedName name="DIRECTO7.13">[14]APU!$U$8366</definedName>
    <definedName name="DIRECTO7.14">[14]APU!$U$8427</definedName>
    <definedName name="DIRECTO7.15">[14]APU!$U$8488</definedName>
    <definedName name="DIRECTO7.16">[14]APU!$U$8606</definedName>
    <definedName name="DIRECTO7.17">[14]APU!$U$11290</definedName>
    <definedName name="DIRECTO7.18">[14]APU!$U$11351</definedName>
    <definedName name="DIRECTO7.19">[14]APU!$U$11412</definedName>
    <definedName name="DIRECTO7.20">[14]APU!$U$11473</definedName>
    <definedName name="DIRECTO7.21">[14]APU!$U$11534</definedName>
    <definedName name="DIRECTO7.22">[14]APU!$U$11717</definedName>
    <definedName name="DIRECTO7.23">[14]APU!$U$11778</definedName>
    <definedName name="DIRECTO7.24">[14]APU!$U$14645</definedName>
    <definedName name="DIRECTO7.25">[14]APU!$U$15255</definedName>
    <definedName name="DIRECTO7.26">[14]APU!$U$15316</definedName>
    <definedName name="DIRECTO7.27">[14]APU!$U$15377</definedName>
    <definedName name="DIRECTO7.28">[14]APU!$U$15438</definedName>
    <definedName name="DIRECTO7.29">[14]APU!$U$15499</definedName>
    <definedName name="DIRECTO7.30">[14]APU!$U$15560</definedName>
    <definedName name="DIRECTO7.31">[14]APU!$U$15621</definedName>
    <definedName name="DIRECTO7.32">[14]APU!$U$15682</definedName>
    <definedName name="DIRECTO7.33">[14]APU!$U$15743</definedName>
    <definedName name="DIRECTO7.34">[14]APU!$U$15804</definedName>
    <definedName name="DIRECTO7.35">[14]APU!$U$15865</definedName>
    <definedName name="DIRECTO7.36">[14]APU!$U$17085</definedName>
    <definedName name="DIRECTO7.37">[14]APU!$U$17268</definedName>
    <definedName name="DIRECTO7.38">[14]APU!$U$17207</definedName>
    <definedName name="DIRECTO7.39">[14]APU!$U$17390</definedName>
    <definedName name="DIRECTO7.40">[14]APU!$U$17451</definedName>
    <definedName name="DIRECTO7.41">[14]APU!$U$17512</definedName>
    <definedName name="DIRECTO7.42">[14]APU!$U$17146</definedName>
    <definedName name="DIRECTO7.43">[14]APU!$U$17573</definedName>
    <definedName name="DIRECTO7.44">[14]APU!$U$17329</definedName>
    <definedName name="DIRECTO70">[14]APU!$U$4341</definedName>
    <definedName name="DIRECTO71">[14]APU!$U$4402</definedName>
    <definedName name="DIRECTO72">[14]APU!$U$4463</definedName>
    <definedName name="DIRECTO73">[14]APU!$U$4524</definedName>
    <definedName name="DIRECTO74">[14]APU!$U$4585</definedName>
    <definedName name="DIRECTO75">[14]APU!$U$4646</definedName>
    <definedName name="DIRECTO76">[14]APU!$U$4707</definedName>
    <definedName name="DIRECTO77">[14]APU!$U$4768</definedName>
    <definedName name="DIRECTO78">[14]APU!$U$4829</definedName>
    <definedName name="DIRECTO79">[14]APU!$U$4890</definedName>
    <definedName name="DIRECTO8">[14]APU!$U$559</definedName>
    <definedName name="DIRECTO80">[14]APU!$U$4951</definedName>
    <definedName name="DIRECTO81">[14]APU!$U$5012</definedName>
    <definedName name="DIRECTO82">[14]APU!$U$5073</definedName>
    <definedName name="DIRECTO83">[14]APU!$U$5134</definedName>
    <definedName name="DIRECTO84">[14]APU!$U$5195</definedName>
    <definedName name="DIRECTO85">[14]APU!$U$5256</definedName>
    <definedName name="DIRECTO86">[14]APU!$U$5317</definedName>
    <definedName name="DIRECTO87">[14]APU!$U$5378</definedName>
    <definedName name="DIRECTO88">[14]APU!$U$5439</definedName>
    <definedName name="DIRECTO89">[14]APU!$U$5500</definedName>
    <definedName name="DIRECTO9">[14]APU!$U$620</definedName>
    <definedName name="DIRECTO9.1">[14]APU!$U$16597</definedName>
    <definedName name="DIRECTO9.2">[14]APU!$U$16658</definedName>
    <definedName name="DIRECTO9.3">[14]APU!$U$16719</definedName>
    <definedName name="DIRECTO9.4">[14]APU!$U$16780</definedName>
    <definedName name="DIRECTO9.5">[14]APU!$U$16841</definedName>
    <definedName name="DIRECTO90">[14]APU!$U$5561</definedName>
    <definedName name="DIRECTO91">[14]APU!$U$5622</definedName>
    <definedName name="DIRECTO92">[14]APU!$U$5683</definedName>
    <definedName name="DIRECTO93">[14]APU!$U$5744</definedName>
    <definedName name="DIRECTO94">[14]APU!$U$5805</definedName>
    <definedName name="DIRECTO95">[14]APU!$U$5866</definedName>
    <definedName name="DIRECTO96">[14]APU!$U$5927</definedName>
    <definedName name="DIRECTO97">[14]APU!$U$5988</definedName>
    <definedName name="DIRECTO98">[14]APU!$U$6049</definedName>
    <definedName name="DIRECTO99">[14]APU!$U$6110</definedName>
    <definedName name="EF">[15]AIU!$A$1:$IU$4</definedName>
    <definedName name="ENE">#REF!</definedName>
    <definedName name="EQUIPO">[16]EQUIPOS!$A$1:$J$32000</definedName>
    <definedName name="ES">'[7]CIRCUITOS CODENSA'!#REF!</definedName>
    <definedName name="EST10A">#REF!</definedName>
    <definedName name="EST10V1">#REF!</definedName>
    <definedName name="EST11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'[17]COSTOS OFICINA'!#REF!</definedName>
    <definedName name="Excel_BuiltIn_Print_Titles_4">'[17]COSTOS CAMPAMENTO'!#REF!</definedName>
    <definedName name="FactorCostoPotencia">[11]Modelo!#REF!</definedName>
    <definedName name="FEB">#REF!</definedName>
    <definedName name="Fecha">[10]Datos!$B$7</definedName>
    <definedName name="FO">'[7]CIRCUITOS CODENSA'!#REF!</definedName>
    <definedName name="GG">'[7]CIRCUITOS CODENSA'!#REF!</definedName>
    <definedName name="_xlnm.Recorder">#REF!</definedName>
    <definedName name="h">#REF!</definedName>
    <definedName name="i">#REF!</definedName>
    <definedName name="Interventor">[10]Datos!$B$5</definedName>
    <definedName name="Io">#REF!</definedName>
    <definedName name="Item">[18]Item!$A$2:$D$213</definedName>
    <definedName name="ITEM2.10">[14]APU!$E$14843</definedName>
    <definedName name="ITEM2.11">[14]APU!$E$14904</definedName>
    <definedName name="ITEM2.12">[14]APU!$E$14965</definedName>
    <definedName name="ITEM3.15">[14]APU!$E$8621</definedName>
    <definedName name="ITEM3.16">[14]APU!$E$8682</definedName>
    <definedName name="ITEM3.17">[14]APU!$E$8743</definedName>
    <definedName name="ITEM3.18">[14]APU!$E$8804</definedName>
    <definedName name="ITEM3.19">[14]APU!$E$8865</definedName>
    <definedName name="ITEM3.20">[14]APU!$E$8926</definedName>
    <definedName name="ITEM3.21">[14]APU!$E$11915</definedName>
    <definedName name="ITEM3.22">[14]APU!$E$14477</definedName>
    <definedName name="ITEM3.23">[14]APU!$E$15087</definedName>
    <definedName name="ITEM4.20">[14]APU!$E$9170</definedName>
    <definedName name="ITEM4.21">[14]APU!$E$9231</definedName>
    <definedName name="ITEM4.22">[14]APU!$E$9292</definedName>
    <definedName name="ITEM4.23">[14]APU!$E$9353</definedName>
    <definedName name="ITEM4.24">[14]APU!$E$9414</definedName>
    <definedName name="ITEM4.25">[14]APU!$E$9475</definedName>
    <definedName name="ITEM4.26">[14]APU!$E$9536</definedName>
    <definedName name="ITEM4.27">[14]APU!$E$9597</definedName>
    <definedName name="ITEM4.28">[14]APU!$E$9658</definedName>
    <definedName name="ITEM4.29">[14]APU!$E$9719</definedName>
    <definedName name="ITEM4.30">[14]APU!$E$9780</definedName>
    <definedName name="ITEM4.31">[14]APU!$E$9841</definedName>
    <definedName name="ITEM4.32">[14]APU!$E$9902</definedName>
    <definedName name="ITEM4.33">[14]APU!$E$9963</definedName>
    <definedName name="ITEM4.34">[14]APU!$E$10024</definedName>
    <definedName name="ITEM4.35">[14]APU!$E$11549</definedName>
    <definedName name="ITEM4.36">[14]APU!$E$11610</definedName>
    <definedName name="ITEM4.37">[14]APU!$E$15941</definedName>
    <definedName name="ITEM4.38">[14]APU!$E$15148</definedName>
    <definedName name="ITEM4.39">[14]APU!$E$14233</definedName>
    <definedName name="ITEM4.40">[14]APU!$E$14294</definedName>
    <definedName name="ITEM4.41">[14]APU!$E$14355</definedName>
    <definedName name="ITEM4.42">[14]APU!$E$14416</definedName>
    <definedName name="ITEM4.43">[14]APU!$E$14538</definedName>
    <definedName name="ITEM4.44">[14]APU!$E$16002</definedName>
    <definedName name="ITEM4.45">[14]APU!$E$16063</definedName>
    <definedName name="ITEM4.46">[14]APU!$E$14660</definedName>
    <definedName name="ITEM5.100">[14]APU!$E$12403</definedName>
    <definedName name="ITEM5.101">[14]APU!$E$12464</definedName>
    <definedName name="ITEM5.104">[14]APU!$E$12525</definedName>
    <definedName name="ITEM5.105">[14]APU!$E$12586</definedName>
    <definedName name="ITEM5.106">[14]APU!$E$12647</definedName>
    <definedName name="ITEM5.107">[14]APU!$E$12708</definedName>
    <definedName name="ITEM5.108">[14]APU!$E$12769</definedName>
    <definedName name="ITEM5.109">[14]APU!$E$12830</definedName>
    <definedName name="ITEM5.111">[14]APU!$E$12891</definedName>
    <definedName name="ITEM5.112">[14]APU!$E$12952</definedName>
    <definedName name="ITEM5.113">[14]APU!$E$14721</definedName>
    <definedName name="ITEM5.114">[14]APU!$E$14782</definedName>
    <definedName name="ITEM5.115">[14]APU!$E$15026</definedName>
    <definedName name="ITEM5.53">[14]APU!$E$10085</definedName>
    <definedName name="ITEM5.54">[14]APU!$E$10146</definedName>
    <definedName name="ITEM5.55">[14]APU!$E$10207</definedName>
    <definedName name="ITEM5.56">[14]APU!$E$10268</definedName>
    <definedName name="ITEM5.57">[14]APU!$E$10329</definedName>
    <definedName name="ITEM5.58">[14]APU!$E$10390</definedName>
    <definedName name="ITEM5.59">[14]APU!$E$10451</definedName>
    <definedName name="ITEM5.60">[14]APU!$E$10512</definedName>
    <definedName name="ITEM5.61">[14]APU!$E$10573</definedName>
    <definedName name="ITEM5.62">[14]APU!$E$10634</definedName>
    <definedName name="ITEM5.63">[14]APU!$E$10695</definedName>
    <definedName name="ITEM5.64">[14]APU!$E$10756</definedName>
    <definedName name="ITEM5.65">[14]APU!$E$10817</definedName>
    <definedName name="ITEM5.66">[14]APU!$E$10878</definedName>
    <definedName name="ITEM5.67">[14]APU!$E$10939</definedName>
    <definedName name="ITEM5.68">[14]APU!$E$11000</definedName>
    <definedName name="ITEM5.69">[14]APU!$E$11061</definedName>
    <definedName name="ITEM5.70">[14]APU!$E$11122</definedName>
    <definedName name="ITEM5.71">[14]APU!$E$11183</definedName>
    <definedName name="ITEM5.72">[14]APU!$E$11976</definedName>
    <definedName name="ITEM5.73">[14]APU!$E$12037</definedName>
    <definedName name="ITEM5.74">[14]APU!$E$12098</definedName>
    <definedName name="ITEM5.77">[14]APU!$E$12159</definedName>
    <definedName name="ITEM5.78">[14]APU!$E$12281</definedName>
    <definedName name="ITEM5.79">[14]APU!$E$12342</definedName>
    <definedName name="ITEM5.80">[14]APU!$E$12220</definedName>
    <definedName name="ITEM5.82">[14]APU!$E$13989</definedName>
    <definedName name="ITEM5.83">[14]APU!$E$14050</definedName>
    <definedName name="ITEM5.84">[14]APU!$E$13318</definedName>
    <definedName name="ITEM5.85">[14]APU!$E$13379</definedName>
    <definedName name="ITEM5.86">[14]APU!$E$13440</definedName>
    <definedName name="ITEM5.87">[14]APU!$E$13501</definedName>
    <definedName name="ITEM5.88">[14]APU!$E$13562</definedName>
    <definedName name="ITEM5.89">[14]APU!$E$13623</definedName>
    <definedName name="ITEM5.90">[14]APU!$E$13684</definedName>
    <definedName name="ITEM5.91">[14]APU!$E$13745</definedName>
    <definedName name="ITEM5.92">[14]APU!$E$13806</definedName>
    <definedName name="ITEM5.93">[14]APU!$E$13867</definedName>
    <definedName name="ITEM5.94">[14]APU!$E$13928</definedName>
    <definedName name="ITEM5.95">[14]APU!$E$13013</definedName>
    <definedName name="ITEM5.96">[14]APU!$E$13074</definedName>
    <definedName name="ITEM5.97">[14]APU!$E$13135</definedName>
    <definedName name="ITEM5.98">[14]APU!$E$13196</definedName>
    <definedName name="ITEM5.99">[14]APU!$E$13257</definedName>
    <definedName name="ITEM521">[13]ITEMS!$A$522</definedName>
    <definedName name="ITEM7.1">[14]APU!$E$7589</definedName>
    <definedName name="ITEM7.10">[14]APU!$E$8138</definedName>
    <definedName name="ITEM7.11">[14]APU!$E$8199</definedName>
    <definedName name="ITEM7.12">[14]APU!$E$8259</definedName>
    <definedName name="ITEM7.13">[14]APU!$E$8320</definedName>
    <definedName name="ITEM7.14">[14]APU!$E$8381</definedName>
    <definedName name="ITEM7.15">[14]APU!$E$8442</definedName>
    <definedName name="ITEM7.16">[14]APU!$E$8560</definedName>
    <definedName name="ITEM7.17">[14]APU!$E$11244</definedName>
    <definedName name="ITEM7.18">[14]APU!$E$11305</definedName>
    <definedName name="ITEM7.19">[14]APU!$E$11366</definedName>
    <definedName name="ITEM7.2">[14]APU!$E$7650</definedName>
    <definedName name="ITEM7.20">[14]APU!$E$11427</definedName>
    <definedName name="ITEM7.21">[14]APU!$E$11488</definedName>
    <definedName name="ITEM7.22">[14]APU!$E$11671</definedName>
    <definedName name="ITEM7.23">[14]APU!$E$11732</definedName>
    <definedName name="ITEM7.24">[14]APU!$E$14599</definedName>
    <definedName name="ITEM7.25">[14]APU!$E$15209</definedName>
    <definedName name="ITEM7.26">[14]APU!$E$15270</definedName>
    <definedName name="ITEM7.27">[14]APU!$E$15331</definedName>
    <definedName name="ITEM7.28">[14]APU!$E$15392</definedName>
    <definedName name="ITEM7.29">[14]APU!$E$15453</definedName>
    <definedName name="ITEM7.3">[14]APU!$E$7711</definedName>
    <definedName name="ITEM7.30">[14]APU!$E$15514</definedName>
    <definedName name="ITEM7.31">[14]APU!$E$15575</definedName>
    <definedName name="ITEM7.32">[14]APU!$E$15636</definedName>
    <definedName name="ITEM7.33">[14]APU!$E$15697</definedName>
    <definedName name="ITEM7.34">[14]APU!$E$15758</definedName>
    <definedName name="ITEM7.35">[14]APU!$E$15819</definedName>
    <definedName name="ITEM7.4">[14]APU!$E$7772</definedName>
    <definedName name="ITEM7.5">[14]APU!$E$7833</definedName>
    <definedName name="ITEM7.6">[14]APU!$E$7894</definedName>
    <definedName name="ITEM7.7">[14]APU!$E$7955</definedName>
    <definedName name="ITEM7.8">[14]APU!$E$8016</definedName>
    <definedName name="ITEM7.9">[14]APU!$E$8077</definedName>
    <definedName name="Jornal">[6]Jornal!$A$12:$I$31</definedName>
    <definedName name="JUL">#REF!</definedName>
    <definedName name="JUN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K">#REF!</definedName>
    <definedName name="Longitud">#REF!</definedName>
    <definedName name="Longitud1">#REF!</definedName>
    <definedName name="Longitud2">#REF!</definedName>
    <definedName name="LP">'[7]CIRCUITOS CODENSA'!#REF!</definedName>
    <definedName name="mantenimiento">'[19]COSTOS OFICINA'!#REF!</definedName>
    <definedName name="MAR">#REF!</definedName>
    <definedName name="MAY">#REF!</definedName>
    <definedName name="meses">#REF!</definedName>
    <definedName name="Mínimo">#REF!</definedName>
    <definedName name="MO">'[7]CIRCUITOS CODENSA'!#REF!</definedName>
    <definedName name="MU">'[7]CIRCUITOS CODENSA'!#REF!</definedName>
    <definedName name="MZ">'[7]CIRCUITOS CODENSA'!#REF!</definedName>
    <definedName name="NOV">#REF!</definedName>
    <definedName name="NUNI">#REF!</definedName>
    <definedName name="Obra">[10]Datos!$B$1</definedName>
    <definedName name="OCT">#REF!</definedName>
    <definedName name="ORO">#REF!</definedName>
    <definedName name="PB">'[7]CIRCUITOS CODENSA'!#REF!</definedName>
    <definedName name="PESO14.2">#REF!</definedName>
    <definedName name="PESO14.3">#REF!</definedName>
    <definedName name="PESO14.4">#REF!</definedName>
    <definedName name="PMT">#REF!</definedName>
    <definedName name="pre">#REF!</definedName>
    <definedName name="PRESUPUESTADO">#REF!</definedName>
    <definedName name="Q">#REF!</definedName>
    <definedName name="qqq">#REF!</definedName>
    <definedName name="Resistenciaconductor">[11]Modelo!#REF!</definedName>
    <definedName name="SEP">#REF!</definedName>
    <definedName name="SF">'[7]CIRCUITOS CODENSA'!#REF!</definedName>
    <definedName name="SGI_V_INDICES_CIRCUITO_CAUSA">#REF!</definedName>
    <definedName name="SJ">'[7]CIRCUITOS CODENSA'!#REF!</definedName>
    <definedName name="SM">'[7]CIRCUITOS CODENSA'!#REF!</definedName>
    <definedName name="SOCIAL">#REF!</definedName>
    <definedName name="st">#REF!</definedName>
    <definedName name="SU">'[7]CIRCUITOS CODENSA'!#REF!</definedName>
    <definedName name="SUBESTACIONES">'[20]OBRAS SES'!#REF!</definedName>
    <definedName name="tabla2">#REF!</definedName>
    <definedName name="TB">'[7]CIRCUITOS CODENSA'!#REF!</definedName>
    <definedName name="TE">'[7]CIRCUITOS CODENSA'!#REF!</definedName>
    <definedName name="To">#REF!</definedName>
    <definedName name="Total">#REF!</definedName>
    <definedName name="Total_Kilometro_típico_aereo_11.4_kV">'[21]c2.5y2.6'!#REF!</definedName>
    <definedName name="Total_Kilometro_típico_aereo_34.5_kV">'[21]c2.5y2.6'!#REF!</definedName>
    <definedName name="Total_Kilometro_típico_aereo_rural_11.4kV">'[21]c2.5y2.6'!#REF!</definedName>
    <definedName name="Total_Kilometro_típico_aereo_rural_34.5kV">'[21]c2.5y2.6'!#REF!</definedName>
    <definedName name="Total_Kilometro_típico_subterraneo_11.4_kV">'[21]c2.5y2.6'!#REF!</definedName>
    <definedName name="Total_Kilometro_típico_subterraneo_34.5_kV">'[21]c2.5y2.6'!#REF!</definedName>
    <definedName name="TU">'[7]CIRCUITOS CODENSA'!#REF!</definedName>
    <definedName name="UM">'[7]CIRCUITOS CODENSA'!#REF!</definedName>
    <definedName name="UNIDAD1">[12]ITEMS!$C$2</definedName>
    <definedName name="UNIDAD521">[13]ITEMS!$C$522</definedName>
    <definedName name="US">'[7]CIRCUITOS CODENSA'!#REF!</definedName>
    <definedName name="variacion">[6]Datos!$B$8</definedName>
    <definedName name="VE">'[7]CIRCUITOS CODENSA'!#REF!</definedName>
    <definedName name="VI">'[7]CIRCUITOS CODENSA'!#REF!</definedName>
    <definedName name="www">#REF!</definedName>
    <definedName name="x">#REF!</definedName>
    <definedName name="xx">#REF!</definedName>
    <definedName name="xxx">#REF!</definedName>
    <definedName name="y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5" i="1" l="1"/>
  <c r="L5" i="9" l="1"/>
  <c r="L8" i="9"/>
  <c r="L13" i="9"/>
  <c r="L9" i="9"/>
  <c r="L7" i="9"/>
  <c r="L6" i="9"/>
  <c r="L12" i="9"/>
  <c r="L10" i="9"/>
  <c r="L11" i="9"/>
  <c r="K1" i="9" l="1"/>
  <c r="E5" i="6" s="1"/>
  <c r="G5" i="6" s="1"/>
  <c r="H21" i="7"/>
  <c r="H23" i="7" s="1"/>
  <c r="F46" i="7"/>
  <c r="F44" i="7"/>
  <c r="F43" i="7"/>
  <c r="C46" i="7"/>
  <c r="H27" i="7"/>
  <c r="H29" i="7" s="1"/>
  <c r="C4" i="7"/>
  <c r="H31" i="7" l="1"/>
  <c r="H46" i="7"/>
  <c r="L17" i="1" l="1"/>
  <c r="L16" i="1"/>
  <c r="L15" i="1"/>
  <c r="L14" i="1"/>
  <c r="L13" i="1"/>
  <c r="L12" i="1"/>
  <c r="L8" i="1"/>
  <c r="L9" i="1"/>
  <c r="L10" i="1"/>
  <c r="L11" i="1"/>
  <c r="L18" i="1"/>
  <c r="L19" i="1"/>
  <c r="L6" i="1"/>
  <c r="L7" i="1"/>
  <c r="K1" i="1" l="1"/>
  <c r="E4" i="6" s="1"/>
  <c r="G4" i="6" l="1"/>
  <c r="C12" i="7"/>
  <c r="G6" i="6" l="1"/>
  <c r="C9" i="7" s="1"/>
  <c r="H39" i="7" l="1"/>
  <c r="C43" i="7"/>
  <c r="H38" i="7"/>
  <c r="H32" i="7"/>
  <c r="H40" i="7" l="1"/>
  <c r="C45" i="7"/>
  <c r="H45" i="7" s="1"/>
  <c r="C44" i="7"/>
  <c r="H43" i="7"/>
  <c r="H44" i="7" l="1"/>
  <c r="H48" i="7" l="1"/>
  <c r="H50" i="7" s="1"/>
  <c r="H51" i="7" s="1"/>
  <c r="H53" i="7" s="1"/>
  <c r="H57" i="7" s="1"/>
  <c r="F7" i="6" s="1"/>
  <c r="G7" i="6" s="1"/>
  <c r="G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 Jose Londoño</author>
  </authors>
  <commentList>
    <comment ref="C4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Juan Jose Londoño:</t>
        </r>
        <r>
          <rPr>
            <sz val="9"/>
            <color indexed="81"/>
            <rFont val="Tahoma"/>
            <family val="2"/>
          </rPr>
          <t xml:space="preserve">
200 SMMLV</t>
        </r>
      </text>
    </comment>
  </commentList>
</comments>
</file>

<file path=xl/sharedStrings.xml><?xml version="1.0" encoding="utf-8"?>
<sst xmlns="http://schemas.openxmlformats.org/spreadsheetml/2006/main" count="239" uniqueCount="167">
  <si>
    <t>ML</t>
  </si>
  <si>
    <t>VARIOS</t>
  </si>
  <si>
    <t>Equipo</t>
  </si>
  <si>
    <t>UN</t>
  </si>
  <si>
    <t>0,0500</t>
  </si>
  <si>
    <t>102486</t>
  </si>
  <si>
    <t>EQUIPO SOLDADURA 220 AMP ELECTRICO</t>
  </si>
  <si>
    <t>DD</t>
  </si>
  <si>
    <t>0,2000</t>
  </si>
  <si>
    <t>102487</t>
  </si>
  <si>
    <t>HERRAMIENTA MENOR  %</t>
  </si>
  <si>
    <t>%</t>
  </si>
  <si>
    <t>1,0000</t>
  </si>
  <si>
    <t>002535</t>
  </si>
  <si>
    <t>Material</t>
  </si>
  <si>
    <t>ANGULO      ¼"x2½"</t>
  </si>
  <si>
    <t>2,3835</t>
  </si>
  <si>
    <t>001834</t>
  </si>
  <si>
    <t>ANTICORROSIVO GRIS PROTECCIÓN.</t>
  </si>
  <si>
    <t>GLN</t>
  </si>
  <si>
    <t>0,0200</t>
  </si>
  <si>
    <t>102924</t>
  </si>
  <si>
    <t>ESTOPA (1 Kg) **</t>
  </si>
  <si>
    <t>KG</t>
  </si>
  <si>
    <t>101010</t>
  </si>
  <si>
    <t>SOLDADURA ELECTRICA DE 1/8 Ref. E-6013</t>
  </si>
  <si>
    <t>5,0000</t>
  </si>
  <si>
    <t>12548</t>
  </si>
  <si>
    <t>Sub-análisis</t>
  </si>
  <si>
    <t>CUADRILLA  CARPINTERIA METALICA TALL1:1 + PREST.</t>
  </si>
  <si>
    <t>JRN</t>
  </si>
  <si>
    <t>0,4000</t>
  </si>
  <si>
    <t>Cotización</t>
  </si>
  <si>
    <t>Fuente de precio</t>
  </si>
  <si>
    <t>Tipo</t>
  </si>
  <si>
    <t>Insumo</t>
  </si>
  <si>
    <t>Unidad</t>
  </si>
  <si>
    <t>Rendimiento (%)</t>
  </si>
  <si>
    <t>Valor unitario</t>
  </si>
  <si>
    <t>Valor con rendimiento</t>
  </si>
  <si>
    <t>PIE DE AMIGO DE 50mm x 50 mm CAL 1.5 mm PINTADO POLIESTER VERDE SIN BRAZO CON PLATINA INFERIOR L=2.00 MTS</t>
  </si>
  <si>
    <t>TORNILLOS EN ACERO INOXIDABLE DE 5/16" X 1-1/4" CON TUERCA</t>
  </si>
  <si>
    <t>CHAZOS EXPANSIVOS DE 1/2X2-1/2</t>
  </si>
  <si>
    <t>Los precios unitarios con los que se estructuro el presente proceso corresponden a los precios de referencia de las entidades rectoras en materia de intervención de parques y  espacio público. Los  insumos, precios unitarios y APU´s incluidos aqui, se pueden consultar en las siguientes direcciones WEB: 
Instituto Distrital de Recreación y Deporte – IDRD (https://www.idrd.gov.co/construcciones/precios-unitarios-juegos-y-dotaciones-de-referencia), en su ultima versión 30-11-2023
 Instituto de Desarrollo Urbano - IDU (https://www.idu.gov.co/page/siipviales/economico/portafolio). actualizados al 27-03-2025</t>
  </si>
  <si>
    <t>FUENTE</t>
  </si>
  <si>
    <t>Descripción</t>
  </si>
  <si>
    <t>ALCALDIA LOCAL DE ANTONIO NARIÑO</t>
  </si>
  <si>
    <t>FORMATO:</t>
  </si>
  <si>
    <t>VERSIÓN:</t>
  </si>
  <si>
    <t>MATRIZ PARA CÁLCULO DE AIU</t>
  </si>
  <si>
    <t>1.0</t>
  </si>
  <si>
    <t>FECHA DE DILIGENCIAMIENTO</t>
  </si>
  <si>
    <t>CONTRATO No.</t>
  </si>
  <si>
    <t>XX</t>
  </si>
  <si>
    <t>OFICINA DE OBRAS FDLS</t>
  </si>
  <si>
    <t>FDLAN</t>
  </si>
  <si>
    <t>OBJETO DEL CONTRATO</t>
  </si>
  <si>
    <t>AREA TECNICA FDLS</t>
  </si>
  <si>
    <t>SUBDIRECCIÓN TÉCNICA</t>
  </si>
  <si>
    <t>COSTO DIRECTO ESTIMADO DE OBRA (CD)</t>
  </si>
  <si>
    <t>MESES</t>
  </si>
  <si>
    <t>TERMINO ESTIMADO DE EJECUCIÓN DE OBRA</t>
  </si>
  <si>
    <t>VALOR TOTAL PRESUPUESTO</t>
  </si>
  <si>
    <t>COSTO SUMATORIA ÍTEMS UNITARIOS</t>
  </si>
  <si>
    <t>AJUSTES POR CAMBIO DE VIGENCIA</t>
  </si>
  <si>
    <t>A. ADMINISTRACIÓN</t>
  </si>
  <si>
    <t>1. COSTOS MENSUALES DE PERSONAL</t>
  </si>
  <si>
    <t>#</t>
  </si>
  <si>
    <t>CARGO</t>
  </si>
  <si>
    <t>CATEGORÍA</t>
  </si>
  <si>
    <t>DEDICACIÓN MES</t>
  </si>
  <si>
    <t>TOPE MÁXIMO SALARIO</t>
  </si>
  <si>
    <t>FACTOR PRESTACIONAL</t>
  </si>
  <si>
    <t>SALARIO MÁS PRESTACIONES</t>
  </si>
  <si>
    <t>A</t>
  </si>
  <si>
    <t>B</t>
  </si>
  <si>
    <t>C</t>
  </si>
  <si>
    <t>D</t>
  </si>
  <si>
    <t>E = A * B * C * D</t>
  </si>
  <si>
    <t>ETAPA PREVIA</t>
  </si>
  <si>
    <t>1.1 PERSONAL PROFESIONAL (Ingenieros y Otros)</t>
  </si>
  <si>
    <t>INGENIERO RESIDENTE (G. 2 + E. 1)</t>
  </si>
  <si>
    <t>SUBTOTAL COSTOS MENSUALES DE PERSONAL  PROFESIONAL, TÉCNICO Y ADMINISTRATIVO (ETAPA PREVIA)</t>
  </si>
  <si>
    <t>2. GASTOS OPERACIONALES MENSUALES</t>
  </si>
  <si>
    <t>UNIDADES</t>
  </si>
  <si>
    <t>CANTIDAD</t>
  </si>
  <si>
    <t>COSTO</t>
  </si>
  <si>
    <t>VALOR ($)</t>
  </si>
  <si>
    <t>GASTOS OFICINA (PAPELERIA, FOTOCOPIAS Y OTROS)</t>
  </si>
  <si>
    <t>GLB/MS</t>
  </si>
  <si>
    <t>SUBTOTAL GASTOS OPERACIONALES MENSUALES</t>
  </si>
  <si>
    <t>TOTAL COSTOS PERSONAL + GASTOS OPERACIONALES POR EL TÉRMINO DE EJECUCIÓN</t>
  </si>
  <si>
    <t>TOTAL COSTOS PERSONAL + GASTOS OPERACIONALES POR EL TÉRMINO DE EJECUCIÓN EN PORCENTAJE DEL COSTO DIRECTO</t>
  </si>
  <si>
    <t>3. IMPUESTOS Y GARANTÍAS</t>
  </si>
  <si>
    <t>3.1 IMPUESTOS</t>
  </si>
  <si>
    <t>DESCRIPCIÓN</t>
  </si>
  <si>
    <t>IMPUESTO</t>
  </si>
  <si>
    <t xml:space="preserve">CONTRIBUCIÓN ESPECIAL </t>
  </si>
  <si>
    <t>ESTAMPILLA UNIVERSIDAD PEDAGÓGICA</t>
  </si>
  <si>
    <t>SUBTOTAL IMPUESTOS</t>
  </si>
  <si>
    <t>3.2 GARANTIAS</t>
  </si>
  <si>
    <t>VR. BASE</t>
  </si>
  <si>
    <t>% ASEGURADO</t>
  </si>
  <si>
    <t>VIGENCIA AMPARO (MESES)</t>
  </si>
  <si>
    <t>TASA ASEGURADORA</t>
  </si>
  <si>
    <t>G.UNICA</t>
  </si>
  <si>
    <t>CUMPLIMIENTO GENERAL</t>
  </si>
  <si>
    <t xml:space="preserve">Pago de salarios, prestaciones sociales legales e indemnizaciones laborales </t>
  </si>
  <si>
    <t>ESTABILIDAD Y CALIDAD DE LAS OBRAS</t>
  </si>
  <si>
    <t>R.C.E.</t>
  </si>
  <si>
    <t>PREDIOS, LABORES Y OPERACIONES - VIGENCIA</t>
  </si>
  <si>
    <t>SUBTOTAL GARANTÍAS</t>
  </si>
  <si>
    <t>TOTAL IMPUESTOS Y GARANTÍAS</t>
  </si>
  <si>
    <t>TOTAL IMPUESTOS Y GARANTÍAS EN PORCENTAJE DEL COSTO DIRECTO</t>
  </si>
  <si>
    <t>A. ADMINISTRACIÓN (1 + 2 + 3)</t>
  </si>
  <si>
    <t xml:space="preserve">I. IMPREVISTOS </t>
  </si>
  <si>
    <t>U. UTILIDAD</t>
  </si>
  <si>
    <t>A.I.U. (ADMINISTRACIÓN, IMPREVISTOS Y UTILIDAD)</t>
  </si>
  <si>
    <t>NOTA:</t>
  </si>
  <si>
    <t>EL IMPUESTO AL VALOR AGREGADO IVA SE CALCULA Y SE PAGA POR SEPARADO, COMO UN PORCENTAJE DE LA UTILIDAD (U).</t>
  </si>
  <si>
    <t>LA RESOLUCIÓN MINTRANSPORTE No. 747 DE 1998 ESTABLECE “LOS TOPES MÁXIMOS PARA SUELDOS Y DEMÁS GASTOS QUE SE PUEDEN PAGAR EN LOS CONTRATOS DE CONSULTORÍA” Y EL SISTEMA PARA ACTUALIZARLOS.</t>
  </si>
  <si>
    <t>LA EDICIÓN DE LAS FÓRMULAS COMPROMETE LA RESPONSABILIDAD DEL USUARIO DE LA MATRIZ.</t>
  </si>
  <si>
    <t>* INCLUYE EN F.P HORAS EXTRAS.</t>
  </si>
  <si>
    <t>COD</t>
  </si>
  <si>
    <t>CODIGOS UNSPCS</t>
  </si>
  <si>
    <t>Cantidad total</t>
  </si>
  <si>
    <t>Valor total</t>
  </si>
  <si>
    <t>N/A</t>
  </si>
  <si>
    <t>APU (Cotizaciones + precios de referencia IDRD)</t>
  </si>
  <si>
    <t>ANEXO 1 - ESTUDIO DE MERCADO</t>
  </si>
  <si>
    <t>TOTAL SUMATORIA ITEMS UNITARIOS</t>
  </si>
  <si>
    <t>AIU</t>
  </si>
  <si>
    <t>TOTAL VALOR DEL PROCESO  A OFERTAR</t>
  </si>
  <si>
    <t>“AUNAR RECURSOS TECNICOS, ADMINISTRATIVOS, LEGALES Y FINANCIEROS ENTRE EL INSTITUTO PARA LA ECONOMIA SOCIAL – IPES Y LA ALCALDIA LOCAL ANTONIO NARIÑO PARA DAR CUMPLIMIENTO A ORDEN JUDICIAL DEL JUZGADO 12 ADMINISTRATIVO SECCIÓN SEGUNDA ORAL BOGOTA EN EL INMUEBLE DENOMINADO CED CENTENARIO PARA LA ATENCIÓN PARCIAL DE PRIMEROS AUXILIOS EN VIRTUD DE ACCIÓN POPULAR No. 110013335012-2022-00150-00</t>
  </si>
  <si>
    <t>SUMINISTRO E INSTALACIÓN CERRAMIENTO DE SEGURIDAD PANEL REYCO ELECTROSOLDADO 2.5 MT X 2.5 MT</t>
  </si>
  <si>
    <t>000400</t>
  </si>
  <si>
    <t>VIBRADOR A GASOLINA</t>
  </si>
  <si>
    <t>000638</t>
  </si>
  <si>
    <t>ANTISOL BLANCO (CURA) 20 KILOS</t>
  </si>
  <si>
    <t>0,0800</t>
  </si>
  <si>
    <t>000525</t>
  </si>
  <si>
    <t>PUNTILLA 2" CON CABEZA</t>
  </si>
  <si>
    <t>LB</t>
  </si>
  <si>
    <t>000940</t>
  </si>
  <si>
    <t>REPISA (8x4CM) L=3M ORDINARIO</t>
  </si>
  <si>
    <t>000941</t>
  </si>
  <si>
    <t>TABLA BURRA (25x2,5CM) L=3M- ORDINARIO</t>
  </si>
  <si>
    <t>M3</t>
  </si>
  <si>
    <t>102412</t>
  </si>
  <si>
    <t>Transporte</t>
  </si>
  <si>
    <t>VOLQUETA (VIAJE 6M3 Max.3O KM)</t>
  </si>
  <si>
    <t>VJ</t>
  </si>
  <si>
    <t>0,0220</t>
  </si>
  <si>
    <t>0,4568</t>
  </si>
  <si>
    <t>1,5300</t>
  </si>
  <si>
    <t>1,0200</t>
  </si>
  <si>
    <t>DADO CONCRETO 2500 PSI 30x30x50 sin refuerzo + formaleta (Incluye excavación y retiro)</t>
  </si>
  <si>
    <t>Fuente de precio - CIO</t>
  </si>
  <si>
    <t>DISCO DE CORTE 7" (DISCOS PARA CORTAR METAL 7" X 1</t>
  </si>
  <si>
    <t>DADO CERRAMIENTO CONCRETO 2500 PSI 30x30x50 sin refuerzo + formaleta (Incluye excavación y retiro)</t>
  </si>
  <si>
    <t>CUADRILLA  ALBAÑILERIA  GENERAL 1:1 +PREST.**</t>
  </si>
  <si>
    <t>CONCRETO 1:2:2 AreLavRio+Grav.</t>
  </si>
  <si>
    <t>SUMINISTRO E INSTALACIÓN CERRAMIENTO DE SEGURIDAD PANEL TIPO REYCO ELECTROSOLDADO 2.5 MT X 2.5 MT</t>
  </si>
  <si>
    <t>PANEL TIPO REYCO ELECTROSOLDADO PINTADO COLOR VERDE DE 2.50 X 2.50</t>
  </si>
  <si>
    <t>POSTE PANEL TIPO REYCO DE 60 mm X 60 mm Cal 1.5 mm pintado Poliester verde sin brazo con PLATINA L=2.50 MTS</t>
  </si>
  <si>
    <t>TAPON PLASTICO PARA POSTE DE 60X60 mm TIPO REYCO VERDE</t>
  </si>
  <si>
    <t>ABRAZADERAS TIPO BISAGRAS PARA POSTE DE 60 mm TIPO REYCO VERDE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</si>
</sst>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0"/>
    <numFmt numFmtId="165" formatCode="[$$-240A]#,##0.00;[Red]\([$$-240A]#,##0.00\)"/>
    <numFmt numFmtId="166" formatCode="0.0"/>
    <numFmt numFmtId="167" formatCode="#,##0.00;[Red]#,##0.00"/>
    <numFmt numFmtId="168" formatCode="0.0%"/>
    <numFmt numFmtId="169" formatCode="0.000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Garamond"/>
      <family val="1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b/>
      <sz val="10"/>
      <name val="Tahoma"/>
      <family val="2"/>
    </font>
    <font>
      <sz val="9"/>
      <name val="Arial"/>
      <family val="2"/>
    </font>
    <font>
      <sz val="10"/>
      <name val="Arial"/>
      <family val="2"/>
      <charset val="1"/>
    </font>
    <font>
      <b/>
      <sz val="9"/>
      <name val="Arial"/>
      <family val="2"/>
    </font>
    <font>
      <b/>
      <sz val="10"/>
      <name val="Arial"/>
      <family val="2"/>
      <charset val="1"/>
    </font>
    <font>
      <sz val="10"/>
      <color theme="1"/>
      <name val="Arial"/>
      <family val="2"/>
      <charset val="1"/>
    </font>
    <font>
      <b/>
      <sz val="10"/>
      <color theme="1"/>
      <name val="Arial"/>
      <family val="2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5" fillId="0" borderId="0"/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42" fontId="5" fillId="0" borderId="0" applyFont="0" applyFill="0" applyBorder="0" applyAlignment="0" applyProtection="0"/>
  </cellStyleXfs>
  <cellXfs count="266">
    <xf numFmtId="0" fontId="0" fillId="0" borderId="0" xfId="0"/>
    <xf numFmtId="44" fontId="0" fillId="0" borderId="0" xfId="1" applyFont="1"/>
    <xf numFmtId="0" fontId="2" fillId="0" borderId="0" xfId="0" applyFont="1" applyBorder="1"/>
    <xf numFmtId="0" fontId="0" fillId="0" borderId="7" xfId="0" applyBorder="1"/>
    <xf numFmtId="44" fontId="0" fillId="0" borderId="7" xfId="1" applyFont="1" applyBorder="1"/>
    <xf numFmtId="0" fontId="0" fillId="0" borderId="9" xfId="0" applyBorder="1"/>
    <xf numFmtId="44" fontId="0" fillId="0" borderId="10" xfId="1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4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0" fillId="0" borderId="0" xfId="0" applyFont="1" applyBorder="1" applyAlignment="1">
      <alignment vertical="center"/>
    </xf>
    <xf numFmtId="0" fontId="0" fillId="0" borderId="7" xfId="2" applyNumberFormat="1" applyFont="1" applyBorder="1"/>
    <xf numFmtId="0" fontId="0" fillId="0" borderId="9" xfId="2" applyNumberFormat="1" applyFont="1" applyBorder="1"/>
    <xf numFmtId="0" fontId="0" fillId="0" borderId="13" xfId="2" applyNumberFormat="1" applyFont="1" applyBorder="1"/>
    <xf numFmtId="164" fontId="0" fillId="0" borderId="7" xfId="2" applyNumberFormat="1" applyFont="1" applyBorder="1" applyAlignment="1">
      <alignment horizontal="left"/>
    </xf>
    <xf numFmtId="0" fontId="7" fillId="0" borderId="21" xfId="4" applyFont="1" applyBorder="1" applyAlignment="1">
      <alignment vertical="center"/>
    </xf>
    <xf numFmtId="0" fontId="7" fillId="0" borderId="2" xfId="4" applyFont="1" applyBorder="1" applyAlignment="1">
      <alignment vertical="center"/>
    </xf>
    <xf numFmtId="0" fontId="7" fillId="0" borderId="22" xfId="4" applyFont="1" applyBorder="1" applyAlignment="1">
      <alignment horizontal="left" vertical="center"/>
    </xf>
    <xf numFmtId="0" fontId="7" fillId="0" borderId="20" xfId="4" applyFont="1" applyBorder="1" applyAlignment="1">
      <alignment vertical="center"/>
    </xf>
    <xf numFmtId="0" fontId="8" fillId="0" borderId="0" xfId="4" applyFont="1" applyAlignment="1">
      <alignment horizontal="center" vertical="center"/>
    </xf>
    <xf numFmtId="0" fontId="6" fillId="0" borderId="27" xfId="4" applyBorder="1" applyAlignment="1">
      <alignment horizontal="center" vertical="center"/>
    </xf>
    <xf numFmtId="0" fontId="6" fillId="0" borderId="24" xfId="4" applyBorder="1" applyAlignment="1">
      <alignment vertical="center"/>
    </xf>
    <xf numFmtId="0" fontId="10" fillId="0" borderId="4" xfId="4" applyFont="1" applyBorder="1"/>
    <xf numFmtId="0" fontId="10" fillId="0" borderId="0" xfId="4" applyFont="1"/>
    <xf numFmtId="0" fontId="7" fillId="0" borderId="0" xfId="5" applyFont="1" applyAlignment="1">
      <alignment horizontal="center" wrapText="1"/>
    </xf>
    <xf numFmtId="0" fontId="7" fillId="0" borderId="0" xfId="5" applyFont="1" applyAlignment="1">
      <alignment wrapText="1"/>
    </xf>
    <xf numFmtId="0" fontId="7" fillId="0" borderId="0" xfId="4" applyFont="1" applyAlignment="1">
      <alignment horizontal="center"/>
    </xf>
    <xf numFmtId="0" fontId="7" fillId="0" borderId="0" xfId="4" applyFont="1"/>
    <xf numFmtId="0" fontId="6" fillId="0" borderId="0" xfId="4" applyAlignment="1">
      <alignment horizontal="center" wrapText="1"/>
    </xf>
    <xf numFmtId="0" fontId="6" fillId="0" borderId="5" xfId="4" applyBorder="1"/>
    <xf numFmtId="0" fontId="7" fillId="0" borderId="0" xfId="4" applyFont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12" fillId="0" borderId="0" xfId="4" applyFont="1" applyAlignment="1">
      <alignment horizontal="center" vertical="center" wrapText="1"/>
    </xf>
    <xf numFmtId="4" fontId="10" fillId="0" borderId="0" xfId="4" applyNumberFormat="1" applyFont="1" applyAlignment="1">
      <alignment vertical="center"/>
    </xf>
    <xf numFmtId="0" fontId="10" fillId="0" borderId="7" xfId="4" applyFont="1" applyBorder="1" applyAlignment="1">
      <alignment horizontal="center" vertical="center"/>
    </xf>
    <xf numFmtId="0" fontId="12" fillId="0" borderId="19" xfId="4" applyFont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2" fillId="0" borderId="0" xfId="4" applyFont="1" applyAlignment="1">
      <alignment vertical="center"/>
    </xf>
    <xf numFmtId="0" fontId="12" fillId="0" borderId="6" xfId="4" applyFont="1" applyBorder="1" applyAlignment="1">
      <alignment vertical="center"/>
    </xf>
    <xf numFmtId="0" fontId="10" fillId="0" borderId="0" xfId="4" applyFont="1" applyAlignment="1">
      <alignment vertical="center"/>
    </xf>
    <xf numFmtId="0" fontId="10" fillId="0" borderId="0" xfId="4" applyFont="1" applyAlignment="1">
      <alignment horizontal="right" vertical="center"/>
    </xf>
    <xf numFmtId="0" fontId="12" fillId="0" borderId="40" xfId="4" applyFont="1" applyBorder="1" applyAlignment="1">
      <alignment horizontal="center" vertical="center" wrapText="1"/>
    </xf>
    <xf numFmtId="0" fontId="12" fillId="0" borderId="41" xfId="4" applyFont="1" applyBorder="1" applyAlignment="1">
      <alignment horizontal="center" vertical="center" wrapText="1"/>
    </xf>
    <xf numFmtId="0" fontId="12" fillId="0" borderId="42" xfId="4" applyFont="1" applyBorder="1" applyAlignment="1">
      <alignment horizontal="center" vertical="center" wrapText="1"/>
    </xf>
    <xf numFmtId="0" fontId="10" fillId="0" borderId="40" xfId="4" applyFont="1" applyBorder="1" applyAlignment="1">
      <alignment horizontal="center" vertical="center" wrapText="1"/>
    </xf>
    <xf numFmtId="0" fontId="10" fillId="0" borderId="41" xfId="4" applyFont="1" applyBorder="1" applyAlignment="1">
      <alignment horizontal="center" vertical="center" wrapText="1"/>
    </xf>
    <xf numFmtId="0" fontId="10" fillId="0" borderId="42" xfId="4" applyFont="1" applyBorder="1" applyAlignment="1">
      <alignment horizontal="center" vertical="center" wrapText="1"/>
    </xf>
    <xf numFmtId="0" fontId="12" fillId="0" borderId="43" xfId="4" applyFont="1" applyBorder="1" applyAlignment="1">
      <alignment horizontal="center" vertical="center"/>
    </xf>
    <xf numFmtId="0" fontId="12" fillId="0" borderId="44" xfId="4" applyFont="1" applyBorder="1" applyAlignment="1">
      <alignment horizontal="center" vertical="center"/>
    </xf>
    <xf numFmtId="0" fontId="13" fillId="0" borderId="40" xfId="4" applyFont="1" applyBorder="1" applyAlignment="1">
      <alignment horizontal="center" vertical="center"/>
    </xf>
    <xf numFmtId="0" fontId="10" fillId="0" borderId="41" xfId="4" applyFont="1" applyBorder="1" applyAlignment="1">
      <alignment horizontal="center" vertical="center"/>
    </xf>
    <xf numFmtId="165" fontId="10" fillId="0" borderId="41" xfId="4" applyNumberFormat="1" applyFont="1" applyBorder="1" applyAlignment="1">
      <alignment horizontal="right" vertical="center"/>
    </xf>
    <xf numFmtId="4" fontId="10" fillId="0" borderId="41" xfId="4" applyNumberFormat="1" applyFont="1" applyBorder="1" applyAlignment="1">
      <alignment horizontal="center" vertical="center"/>
    </xf>
    <xf numFmtId="165" fontId="10" fillId="0" borderId="42" xfId="4" applyNumberFormat="1" applyFont="1" applyBorder="1" applyAlignment="1">
      <alignment vertical="center"/>
    </xf>
    <xf numFmtId="0" fontId="10" fillId="0" borderId="41" xfId="4" applyFont="1" applyBorder="1" applyAlignment="1">
      <alignment horizontal="left" vertical="center"/>
    </xf>
    <xf numFmtId="165" fontId="12" fillId="0" borderId="42" xfId="4" applyNumberFormat="1" applyFont="1" applyBorder="1" applyAlignment="1">
      <alignment vertical="center"/>
    </xf>
    <xf numFmtId="0" fontId="10" fillId="0" borderId="40" xfId="4" applyFont="1" applyBorder="1" applyAlignment="1">
      <alignment vertical="center"/>
    </xf>
    <xf numFmtId="0" fontId="10" fillId="0" borderId="41" xfId="4" applyFont="1" applyBorder="1" applyAlignment="1">
      <alignment vertical="center"/>
    </xf>
    <xf numFmtId="0" fontId="10" fillId="0" borderId="42" xfId="4" applyFont="1" applyBorder="1" applyAlignment="1">
      <alignment vertical="center"/>
    </xf>
    <xf numFmtId="165" fontId="10" fillId="0" borderId="42" xfId="4" applyNumberFormat="1" applyFont="1" applyBorder="1" applyAlignment="1">
      <alignment horizontal="right" vertical="center"/>
    </xf>
    <xf numFmtId="0" fontId="10" fillId="0" borderId="40" xfId="4" applyFont="1" applyBorder="1" applyAlignment="1">
      <alignment horizontal="center" vertical="center"/>
    </xf>
    <xf numFmtId="0" fontId="10" fillId="0" borderId="40" xfId="4" applyFont="1" applyBorder="1" applyAlignment="1">
      <alignment horizontal="left" vertical="center"/>
    </xf>
    <xf numFmtId="37" fontId="10" fillId="0" borderId="42" xfId="4" applyNumberFormat="1" applyFont="1" applyBorder="1" applyAlignment="1">
      <alignment vertical="center"/>
    </xf>
    <xf numFmtId="0" fontId="12" fillId="0" borderId="40" xfId="4" applyFont="1" applyBorder="1" applyAlignment="1">
      <alignment horizontal="left" vertical="center"/>
    </xf>
    <xf numFmtId="10" fontId="12" fillId="0" borderId="42" xfId="4" applyNumberFormat="1" applyFont="1" applyBorder="1" applyAlignment="1">
      <alignment vertical="center"/>
    </xf>
    <xf numFmtId="0" fontId="10" fillId="0" borderId="46" xfId="4" applyFont="1" applyBorder="1" applyAlignment="1">
      <alignment horizontal="left" vertical="center"/>
    </xf>
    <xf numFmtId="0" fontId="10" fillId="0" borderId="47" xfId="4" applyFont="1" applyBorder="1" applyAlignment="1">
      <alignment horizontal="left" vertical="center"/>
    </xf>
    <xf numFmtId="37" fontId="10" fillId="0" borderId="48" xfId="4" applyNumberFormat="1" applyFont="1" applyBorder="1" applyAlignment="1">
      <alignment vertical="center"/>
    </xf>
    <xf numFmtId="0" fontId="10" fillId="0" borderId="28" xfId="4" applyFont="1" applyBorder="1" applyAlignment="1">
      <alignment horizontal="left" vertical="center"/>
    </xf>
    <xf numFmtId="0" fontId="10" fillId="0" borderId="28" xfId="4" applyFont="1" applyBorder="1" applyAlignment="1">
      <alignment horizontal="center" vertical="center"/>
    </xf>
    <xf numFmtId="37" fontId="10" fillId="0" borderId="28" xfId="4" applyNumberFormat="1" applyFont="1" applyBorder="1" applyAlignment="1">
      <alignment vertical="center"/>
    </xf>
    <xf numFmtId="0" fontId="10" fillId="0" borderId="41" xfId="4" applyFont="1" applyBorder="1" applyAlignment="1">
      <alignment vertical="center" wrapText="1"/>
    </xf>
    <xf numFmtId="0" fontId="7" fillId="0" borderId="41" xfId="4" applyFont="1" applyBorder="1" applyAlignment="1">
      <alignment vertical="center" wrapText="1"/>
    </xf>
    <xf numFmtId="0" fontId="12" fillId="0" borderId="42" xfId="4" applyFont="1" applyBorder="1" applyAlignment="1">
      <alignment horizontal="center" vertical="center"/>
    </xf>
    <xf numFmtId="10" fontId="10" fillId="0" borderId="41" xfId="4" applyNumberFormat="1" applyFont="1" applyBorder="1" applyAlignment="1">
      <alignment horizontal="center" vertical="center" wrapText="1"/>
    </xf>
    <xf numFmtId="165" fontId="10" fillId="0" borderId="42" xfId="4" applyNumberFormat="1" applyFont="1" applyBorder="1" applyAlignment="1">
      <alignment horizontal="right" vertical="center" wrapText="1"/>
    </xf>
    <xf numFmtId="0" fontId="12" fillId="0" borderId="40" xfId="4" applyFont="1" applyBorder="1" applyAlignment="1">
      <alignment vertical="center"/>
    </xf>
    <xf numFmtId="0" fontId="12" fillId="0" borderId="41" xfId="4" applyFont="1" applyBorder="1" applyAlignment="1">
      <alignment vertical="center"/>
    </xf>
    <xf numFmtId="0" fontId="12" fillId="0" borderId="42" xfId="4" applyFont="1" applyBorder="1" applyAlignment="1">
      <alignment vertical="center"/>
    </xf>
    <xf numFmtId="0" fontId="12" fillId="0" borderId="41" xfId="4" applyFont="1" applyBorder="1" applyAlignment="1">
      <alignment horizontal="center" vertical="center"/>
    </xf>
    <xf numFmtId="165" fontId="10" fillId="0" borderId="41" xfId="4" applyNumberFormat="1" applyFont="1" applyBorder="1" applyAlignment="1">
      <alignment horizontal="right" vertical="center" wrapText="1"/>
    </xf>
    <xf numFmtId="167" fontId="10" fillId="0" borderId="41" xfId="4" applyNumberFormat="1" applyFont="1" applyBorder="1" applyAlignment="1">
      <alignment horizontal="center" vertical="center" wrapText="1"/>
    </xf>
    <xf numFmtId="0" fontId="10" fillId="0" borderId="40" xfId="4" applyFont="1" applyBorder="1" applyAlignment="1">
      <alignment vertical="center" wrapText="1"/>
    </xf>
    <xf numFmtId="10" fontId="10" fillId="0" borderId="41" xfId="4" applyNumberFormat="1" applyFont="1" applyBorder="1" applyAlignment="1">
      <alignment vertical="center"/>
    </xf>
    <xf numFmtId="0" fontId="10" fillId="0" borderId="41" xfId="4" applyFont="1" applyBorder="1" applyAlignment="1">
      <alignment horizontal="right" vertical="center"/>
    </xf>
    <xf numFmtId="10" fontId="10" fillId="0" borderId="42" xfId="4" applyNumberFormat="1" applyFont="1" applyBorder="1" applyAlignment="1">
      <alignment horizontal="center" vertical="center"/>
    </xf>
    <xf numFmtId="0" fontId="12" fillId="0" borderId="41" xfId="4" applyFont="1" applyBorder="1" applyAlignment="1">
      <alignment horizontal="left" vertical="center"/>
    </xf>
    <xf numFmtId="0" fontId="12" fillId="0" borderId="41" xfId="4" applyFont="1" applyBorder="1" applyAlignment="1">
      <alignment horizontal="right" vertical="center"/>
    </xf>
    <xf numFmtId="168" fontId="12" fillId="0" borderId="42" xfId="4" applyNumberFormat="1" applyFont="1" applyBorder="1" applyAlignment="1">
      <alignment horizontal="right" vertical="center"/>
    </xf>
    <xf numFmtId="168" fontId="14" fillId="0" borderId="42" xfId="4" applyNumberFormat="1" applyFont="1" applyBorder="1" applyAlignment="1">
      <alignment vertical="center"/>
    </xf>
    <xf numFmtId="0" fontId="12" fillId="0" borderId="52" xfId="4" applyFont="1" applyBorder="1" applyAlignment="1">
      <alignment horizontal="left" vertical="center"/>
    </xf>
    <xf numFmtId="0" fontId="12" fillId="0" borderId="53" xfId="4" applyFont="1" applyBorder="1" applyAlignment="1">
      <alignment horizontal="left" vertical="center"/>
    </xf>
    <xf numFmtId="0" fontId="12" fillId="0" borderId="53" xfId="4" applyFont="1" applyBorder="1" applyAlignment="1">
      <alignment vertical="center"/>
    </xf>
    <xf numFmtId="10" fontId="12" fillId="0" borderId="56" xfId="4" applyNumberFormat="1" applyFont="1" applyBorder="1" applyAlignment="1">
      <alignment vertical="center"/>
    </xf>
    <xf numFmtId="0" fontId="12" fillId="0" borderId="0" xfId="4" applyFont="1" applyAlignment="1">
      <alignment horizontal="left" vertical="center"/>
    </xf>
    <xf numFmtId="169" fontId="12" fillId="0" borderId="0" xfId="4" applyNumberFormat="1" applyFont="1" applyAlignment="1">
      <alignment vertical="center"/>
    </xf>
    <xf numFmtId="0" fontId="10" fillId="0" borderId="1" xfId="4" applyFont="1" applyBorder="1" applyAlignment="1">
      <alignment vertical="center"/>
    </xf>
    <xf numFmtId="0" fontId="10" fillId="0" borderId="4" xfId="4" applyFont="1" applyBorder="1" applyAlignment="1">
      <alignment vertical="center"/>
    </xf>
    <xf numFmtId="0" fontId="10" fillId="0" borderId="35" xfId="4" applyFont="1" applyBorder="1" applyAlignment="1">
      <alignment vertical="center"/>
    </xf>
    <xf numFmtId="0" fontId="4" fillId="0" borderId="0" xfId="0" applyFont="1" applyBorder="1" applyAlignment="1">
      <alignment vertical="top" wrapText="1"/>
    </xf>
    <xf numFmtId="0" fontId="0" fillId="0" borderId="0" xfId="0" applyBorder="1"/>
    <xf numFmtId="0" fontId="17" fillId="4" borderId="7" xfId="0" applyFont="1" applyFill="1" applyBorder="1" applyAlignment="1">
      <alignment wrapText="1"/>
    </xf>
    <xf numFmtId="0" fontId="18" fillId="0" borderId="7" xfId="0" applyFont="1" applyBorder="1" applyAlignment="1">
      <alignment wrapText="1"/>
    </xf>
    <xf numFmtId="0" fontId="18" fillId="0" borderId="7" xfId="0" applyFont="1" applyBorder="1"/>
    <xf numFmtId="0" fontId="18" fillId="0" borderId="7" xfId="0" applyNumberFormat="1" applyFont="1" applyBorder="1" applyAlignment="1">
      <alignment wrapText="1"/>
    </xf>
    <xf numFmtId="44" fontId="18" fillId="0" borderId="7" xfId="0" applyNumberFormat="1" applyFont="1" applyBorder="1"/>
    <xf numFmtId="0" fontId="19" fillId="0" borderId="6" xfId="4" applyFont="1" applyBorder="1"/>
    <xf numFmtId="10" fontId="0" fillId="0" borderId="7" xfId="0" applyNumberFormat="1" applyBorder="1"/>
    <xf numFmtId="44" fontId="2" fillId="3" borderId="7" xfId="0" applyNumberFormat="1" applyFont="1" applyFill="1" applyBorder="1"/>
    <xf numFmtId="44" fontId="2" fillId="0" borderId="7" xfId="0" applyNumberFormat="1" applyFont="1" applyBorder="1"/>
    <xf numFmtId="0" fontId="0" fillId="0" borderId="7" xfId="2" applyNumberFormat="1" applyFont="1" applyBorder="1" applyAlignment="1">
      <alignment horizontal="left"/>
    </xf>
    <xf numFmtId="0" fontId="18" fillId="3" borderId="7" xfId="0" applyFont="1" applyFill="1" applyBorder="1"/>
    <xf numFmtId="0" fontId="2" fillId="0" borderId="7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2" fillId="0" borderId="7" xfId="0" applyFont="1" applyBorder="1" applyAlignment="1">
      <alignment wrapText="1"/>
    </xf>
    <xf numFmtId="0" fontId="2" fillId="0" borderId="7" xfId="0" applyFont="1" applyBorder="1"/>
    <xf numFmtId="0" fontId="2" fillId="0" borderId="9" xfId="0" applyFont="1" applyBorder="1" applyAlignment="1">
      <alignment vertical="center"/>
    </xf>
    <xf numFmtId="0" fontId="2" fillId="0" borderId="11" xfId="0" applyFont="1" applyBorder="1" applyAlignment="1">
      <alignment wrapText="1"/>
    </xf>
    <xf numFmtId="0" fontId="2" fillId="0" borderId="19" xfId="0" applyFont="1" applyBorder="1" applyAlignment="1">
      <alignment wrapText="1"/>
    </xf>
    <xf numFmtId="44" fontId="0" fillId="0" borderId="19" xfId="1" applyFont="1" applyBorder="1"/>
    <xf numFmtId="164" fontId="0" fillId="0" borderId="13" xfId="2" applyNumberFormat="1" applyFont="1" applyBorder="1" applyAlignment="1">
      <alignment horizontal="left"/>
    </xf>
    <xf numFmtId="44" fontId="0" fillId="0" borderId="13" xfId="1" applyFont="1" applyBorder="1"/>
    <xf numFmtId="44" fontId="0" fillId="0" borderId="57" xfId="1" applyFont="1" applyBorder="1"/>
    <xf numFmtId="8" fontId="0" fillId="0" borderId="9" xfId="0" applyNumberFormat="1" applyBorder="1"/>
    <xf numFmtId="0" fontId="0" fillId="0" borderId="8" xfId="0" applyBorder="1" applyAlignment="1">
      <alignment horizontal="left"/>
    </xf>
    <xf numFmtId="4" fontId="0" fillId="0" borderId="7" xfId="0" applyNumberFormat="1" applyBorder="1"/>
    <xf numFmtId="44" fontId="0" fillId="0" borderId="7" xfId="1" applyFont="1" applyBorder="1" applyAlignment="1">
      <alignment horizontal="left"/>
    </xf>
    <xf numFmtId="44" fontId="3" fillId="0" borderId="7" xfId="1" applyFont="1" applyBorder="1"/>
    <xf numFmtId="44" fontId="3" fillId="0" borderId="13" xfId="1" applyFont="1" applyBorder="1"/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8" fontId="0" fillId="0" borderId="7" xfId="0" applyNumberFormat="1" applyBorder="1"/>
    <xf numFmtId="0" fontId="0" fillId="0" borderId="7" xfId="0" applyBorder="1" applyAlignment="1">
      <alignment horizontal="center"/>
    </xf>
    <xf numFmtId="0" fontId="17" fillId="2" borderId="7" xfId="0" applyFont="1" applyFill="1" applyBorder="1" applyAlignment="1">
      <alignment horizontal="center"/>
    </xf>
    <xf numFmtId="0" fontId="9" fillId="0" borderId="7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/>
    </xf>
    <xf numFmtId="0" fontId="7" fillId="0" borderId="1" xfId="4" applyFont="1" applyBorder="1" applyAlignment="1">
      <alignment horizontal="center" vertical="center"/>
    </xf>
    <xf numFmtId="0" fontId="7" fillId="0" borderId="20" xfId="4" applyFont="1" applyBorder="1" applyAlignment="1">
      <alignment horizontal="center" vertical="center"/>
    </xf>
    <xf numFmtId="0" fontId="7" fillId="0" borderId="23" xfId="4" applyFont="1" applyBorder="1" applyAlignment="1">
      <alignment horizontal="center" vertical="center"/>
    </xf>
    <xf numFmtId="0" fontId="7" fillId="0" borderId="24" xfId="4" applyFont="1" applyBorder="1" applyAlignment="1">
      <alignment horizontal="center" vertical="center"/>
    </xf>
    <xf numFmtId="0" fontId="8" fillId="0" borderId="0" xfId="4" applyFont="1" applyAlignment="1">
      <alignment horizontal="center" vertical="center" wrapText="1"/>
    </xf>
    <xf numFmtId="0" fontId="8" fillId="0" borderId="6" xfId="4" applyFont="1" applyBorder="1" applyAlignment="1">
      <alignment horizontal="center" vertical="center" wrapText="1"/>
    </xf>
    <xf numFmtId="0" fontId="7" fillId="0" borderId="0" xfId="5" applyFont="1" applyAlignment="1">
      <alignment horizontal="center" wrapText="1"/>
    </xf>
    <xf numFmtId="0" fontId="7" fillId="0" borderId="4" xfId="5" applyFont="1" applyBorder="1" applyAlignment="1">
      <alignment horizontal="left" vertical="center" wrapText="1"/>
    </xf>
    <xf numFmtId="0" fontId="7" fillId="0" borderId="0" xfId="5" applyFont="1" applyAlignment="1">
      <alignment horizontal="left" vertical="center" wrapText="1"/>
    </xf>
    <xf numFmtId="15" fontId="7" fillId="0" borderId="6" xfId="4" applyNumberFormat="1" applyFont="1" applyBorder="1" applyAlignment="1">
      <alignment horizontal="center" vertical="center" wrapText="1"/>
    </xf>
    <xf numFmtId="0" fontId="7" fillId="0" borderId="6" xfId="4" applyFont="1" applyBorder="1" applyAlignment="1">
      <alignment horizontal="center" vertical="center" wrapText="1"/>
    </xf>
    <xf numFmtId="0" fontId="6" fillId="0" borderId="25" xfId="4" applyBorder="1" applyAlignment="1">
      <alignment horizontal="center" vertical="center"/>
    </xf>
    <xf numFmtId="0" fontId="6" fillId="0" borderId="26" xfId="4" applyBorder="1" applyAlignment="1">
      <alignment horizontal="center" vertical="center"/>
    </xf>
    <xf numFmtId="0" fontId="6" fillId="0" borderId="24" xfId="4" applyBorder="1" applyAlignment="1">
      <alignment horizontal="center" vertical="center"/>
    </xf>
    <xf numFmtId="0" fontId="11" fillId="0" borderId="1" xfId="4" applyFont="1" applyBorder="1" applyAlignment="1">
      <alignment horizontal="justify" vertical="center" wrapText="1"/>
    </xf>
    <xf numFmtId="0" fontId="11" fillId="0" borderId="2" xfId="4" applyFont="1" applyBorder="1" applyAlignment="1">
      <alignment horizontal="justify" vertical="center" wrapText="1"/>
    </xf>
    <xf numFmtId="0" fontId="11" fillId="0" borderId="3" xfId="4" applyFont="1" applyBorder="1" applyAlignment="1">
      <alignment horizontal="justify" vertical="center" wrapText="1"/>
    </xf>
    <xf numFmtId="0" fontId="11" fillId="0" borderId="4" xfId="4" applyFont="1" applyBorder="1" applyAlignment="1">
      <alignment horizontal="justify" vertical="center" wrapText="1"/>
    </xf>
    <xf numFmtId="0" fontId="11" fillId="0" borderId="0" xfId="4" applyFont="1" applyAlignment="1">
      <alignment horizontal="justify" vertical="center" wrapText="1"/>
    </xf>
    <xf numFmtId="0" fontId="11" fillId="0" borderId="5" xfId="4" applyFont="1" applyBorder="1" applyAlignment="1">
      <alignment horizontal="justify" vertical="center" wrapText="1"/>
    </xf>
    <xf numFmtId="0" fontId="11" fillId="0" borderId="35" xfId="4" applyFont="1" applyBorder="1" applyAlignment="1">
      <alignment horizontal="justify" vertical="center" wrapText="1"/>
    </xf>
    <xf numFmtId="0" fontId="11" fillId="0" borderId="6" xfId="4" applyFont="1" applyBorder="1" applyAlignment="1">
      <alignment horizontal="justify" vertical="center" wrapText="1"/>
    </xf>
    <xf numFmtId="0" fontId="11" fillId="0" borderId="36" xfId="4" applyFont="1" applyBorder="1" applyAlignment="1">
      <alignment horizontal="justify" vertical="center" wrapText="1"/>
    </xf>
    <xf numFmtId="0" fontId="7" fillId="0" borderId="4" xfId="4" applyFont="1" applyBorder="1" applyAlignment="1">
      <alignment horizontal="left" vertical="center" wrapText="1"/>
    </xf>
    <xf numFmtId="0" fontId="7" fillId="0" borderId="0" xfId="4" applyFont="1" applyAlignment="1">
      <alignment horizontal="left" vertical="center" wrapText="1"/>
    </xf>
    <xf numFmtId="0" fontId="7" fillId="0" borderId="28" xfId="4" applyFont="1" applyBorder="1" applyAlignment="1">
      <alignment horizontal="center" vertical="center" wrapText="1"/>
    </xf>
    <xf numFmtId="0" fontId="12" fillId="0" borderId="8" xfId="4" applyFont="1" applyBorder="1" applyAlignment="1">
      <alignment horizontal="left" vertical="center"/>
    </xf>
    <xf numFmtId="0" fontId="12" fillId="0" borderId="9" xfId="4" applyFont="1" applyBorder="1" applyAlignment="1">
      <alignment horizontal="left" vertical="center"/>
    </xf>
    <xf numFmtId="165" fontId="10" fillId="0" borderId="29" xfId="6" applyNumberFormat="1" applyFont="1" applyBorder="1" applyAlignment="1">
      <alignment horizontal="center" vertical="center"/>
    </xf>
    <xf numFmtId="165" fontId="10" fillId="0" borderId="30" xfId="6" applyNumberFormat="1" applyFont="1" applyBorder="1" applyAlignment="1">
      <alignment horizontal="center" vertical="center"/>
    </xf>
    <xf numFmtId="0" fontId="12" fillId="0" borderId="12" xfId="6" applyFont="1" applyBorder="1" applyAlignment="1">
      <alignment horizontal="left" vertical="center"/>
    </xf>
    <xf numFmtId="0" fontId="12" fillId="0" borderId="13" xfId="6" applyFont="1" applyBorder="1" applyAlignment="1">
      <alignment horizontal="left" vertical="center"/>
    </xf>
    <xf numFmtId="165" fontId="10" fillId="0" borderId="33" xfId="6" applyNumberFormat="1" applyFont="1" applyBorder="1" applyAlignment="1">
      <alignment horizontal="center" vertical="center"/>
    </xf>
    <xf numFmtId="165" fontId="10" fillId="0" borderId="34" xfId="6" applyNumberFormat="1" applyFont="1" applyBorder="1" applyAlignment="1">
      <alignment horizontal="center" vertical="center"/>
    </xf>
    <xf numFmtId="0" fontId="12" fillId="0" borderId="31" xfId="6" applyFont="1" applyBorder="1" applyAlignment="1">
      <alignment horizontal="left" vertical="center"/>
    </xf>
    <xf numFmtId="0" fontId="12" fillId="0" borderId="17" xfId="6" applyFont="1" applyBorder="1" applyAlignment="1">
      <alignment horizontal="left" vertical="center"/>
    </xf>
    <xf numFmtId="165" fontId="10" fillId="0" borderId="18" xfId="6" applyNumberFormat="1" applyFont="1" applyBorder="1" applyAlignment="1">
      <alignment horizontal="center" vertical="center"/>
    </xf>
    <xf numFmtId="165" fontId="10" fillId="0" borderId="32" xfId="6" applyNumberFormat="1" applyFont="1" applyBorder="1" applyAlignment="1">
      <alignment horizontal="center" vertical="center"/>
    </xf>
    <xf numFmtId="0" fontId="12" fillId="0" borderId="11" xfId="4" applyFont="1" applyBorder="1" applyAlignment="1">
      <alignment horizontal="left" vertical="center"/>
    </xf>
    <xf numFmtId="0" fontId="12" fillId="0" borderId="7" xfId="4" applyFont="1" applyBorder="1" applyAlignment="1">
      <alignment horizontal="left" vertical="center"/>
    </xf>
    <xf numFmtId="0" fontId="12" fillId="0" borderId="43" xfId="4" applyFont="1" applyBorder="1" applyAlignment="1">
      <alignment horizontal="center" vertical="center"/>
    </xf>
    <xf numFmtId="0" fontId="12" fillId="0" borderId="44" xfId="4" applyFont="1" applyBorder="1" applyAlignment="1">
      <alignment horizontal="center" vertical="center"/>
    </xf>
    <xf numFmtId="2" fontId="12" fillId="0" borderId="43" xfId="4" applyNumberFormat="1" applyFont="1" applyBorder="1" applyAlignment="1">
      <alignment horizontal="center" vertical="center"/>
    </xf>
    <xf numFmtId="2" fontId="12" fillId="0" borderId="44" xfId="4" applyNumberFormat="1" applyFont="1" applyBorder="1" applyAlignment="1">
      <alignment horizontal="center" vertical="center"/>
    </xf>
    <xf numFmtId="0" fontId="12" fillId="0" borderId="37" xfId="4" applyFont="1" applyBorder="1" applyAlignment="1">
      <alignment horizontal="center" vertical="center"/>
    </xf>
    <xf numFmtId="0" fontId="12" fillId="0" borderId="38" xfId="4" applyFont="1" applyBorder="1" applyAlignment="1">
      <alignment horizontal="center" vertical="center"/>
    </xf>
    <xf numFmtId="0" fontId="12" fillId="0" borderId="39" xfId="4" applyFont="1" applyBorder="1" applyAlignment="1">
      <alignment horizontal="center" vertical="center"/>
    </xf>
    <xf numFmtId="0" fontId="12" fillId="0" borderId="40" xfId="4" applyFont="1" applyBorder="1" applyAlignment="1">
      <alignment horizontal="left" vertical="center"/>
    </xf>
    <xf numFmtId="0" fontId="12" fillId="0" borderId="41" xfId="4" applyFont="1" applyBorder="1" applyAlignment="1">
      <alignment horizontal="left" vertical="center"/>
    </xf>
    <xf numFmtId="0" fontId="12" fillId="0" borderId="41" xfId="4" applyFont="1" applyBorder="1" applyAlignment="1">
      <alignment horizontal="center" vertical="center" wrapText="1"/>
    </xf>
    <xf numFmtId="0" fontId="12" fillId="0" borderId="43" xfId="4" applyFont="1" applyBorder="1" applyAlignment="1">
      <alignment horizontal="center" vertical="center" wrapText="1"/>
    </xf>
    <xf numFmtId="0" fontId="12" fillId="0" borderId="44" xfId="4" applyFont="1" applyBorder="1" applyAlignment="1">
      <alignment horizontal="center" vertical="center" wrapText="1"/>
    </xf>
    <xf numFmtId="0" fontId="10" fillId="0" borderId="43" xfId="4" applyFont="1" applyBorder="1" applyAlignment="1">
      <alignment horizontal="center" vertical="center" wrapText="1"/>
    </xf>
    <xf numFmtId="0" fontId="10" fillId="0" borderId="44" xfId="4" applyFont="1" applyBorder="1" applyAlignment="1">
      <alignment horizontal="center" vertical="center" wrapText="1"/>
    </xf>
    <xf numFmtId="0" fontId="10" fillId="0" borderId="43" xfId="4" applyFont="1" applyBorder="1" applyAlignment="1">
      <alignment horizontal="center" vertical="center"/>
    </xf>
    <xf numFmtId="0" fontId="10" fillId="0" borderId="44" xfId="4" applyFont="1" applyBorder="1" applyAlignment="1">
      <alignment horizontal="center" vertical="center"/>
    </xf>
    <xf numFmtId="37" fontId="12" fillId="0" borderId="40" xfId="4" applyNumberFormat="1" applyFont="1" applyBorder="1" applyAlignment="1">
      <alignment horizontal="left" vertical="center"/>
    </xf>
    <xf numFmtId="37" fontId="12" fillId="0" borderId="41" xfId="4" applyNumberFormat="1" applyFont="1" applyBorder="1" applyAlignment="1">
      <alignment horizontal="left" vertical="center"/>
    </xf>
    <xf numFmtId="0" fontId="10" fillId="0" borderId="47" xfId="4" applyFont="1" applyBorder="1" applyAlignment="1">
      <alignment horizontal="center" vertical="center"/>
    </xf>
    <xf numFmtId="0" fontId="12" fillId="0" borderId="49" xfId="4" applyFont="1" applyBorder="1" applyAlignment="1">
      <alignment horizontal="left" vertical="center"/>
    </xf>
    <xf numFmtId="0" fontId="12" fillId="0" borderId="50" xfId="4" applyFont="1" applyBorder="1" applyAlignment="1">
      <alignment horizontal="left" vertical="center"/>
    </xf>
    <xf numFmtId="0" fontId="12" fillId="0" borderId="51" xfId="4" applyFont="1" applyBorder="1" applyAlignment="1">
      <alignment horizontal="left" vertical="center"/>
    </xf>
    <xf numFmtId="0" fontId="10" fillId="0" borderId="45" xfId="4" applyFont="1" applyBorder="1" applyAlignment="1">
      <alignment horizontal="center" vertical="center" wrapText="1"/>
    </xf>
    <xf numFmtId="0" fontId="10" fillId="0" borderId="41" xfId="4" applyFont="1" applyBorder="1" applyAlignment="1">
      <alignment horizontal="left" vertical="center" wrapText="1"/>
    </xf>
    <xf numFmtId="2" fontId="10" fillId="0" borderId="43" xfId="4" applyNumberFormat="1" applyFont="1" applyBorder="1" applyAlignment="1">
      <alignment horizontal="center" vertical="center" wrapText="1"/>
    </xf>
    <xf numFmtId="2" fontId="10" fillId="0" borderId="44" xfId="4" applyNumberFormat="1" applyFont="1" applyBorder="1" applyAlignment="1">
      <alignment horizontal="center" vertical="center" wrapText="1"/>
    </xf>
    <xf numFmtId="165" fontId="10" fillId="0" borderId="41" xfId="4" applyNumberFormat="1" applyFont="1" applyBorder="1" applyAlignment="1">
      <alignment horizontal="right" vertical="center" wrapText="1"/>
    </xf>
    <xf numFmtId="0" fontId="12" fillId="0" borderId="40" xfId="4" applyFont="1" applyBorder="1" applyAlignment="1">
      <alignment horizontal="center" vertical="center"/>
    </xf>
    <xf numFmtId="0" fontId="12" fillId="0" borderId="41" xfId="4" applyFont="1" applyBorder="1" applyAlignment="1">
      <alignment horizontal="center" vertical="center"/>
    </xf>
    <xf numFmtId="0" fontId="10" fillId="0" borderId="40" xfId="4" applyFont="1" applyBorder="1" applyAlignment="1">
      <alignment horizontal="center" vertical="center" textRotation="45" wrapText="1"/>
    </xf>
    <xf numFmtId="10" fontId="10" fillId="0" borderId="43" xfId="4" applyNumberFormat="1" applyFont="1" applyBorder="1" applyAlignment="1">
      <alignment horizontal="center" vertical="center" wrapText="1"/>
    </xf>
    <xf numFmtId="10" fontId="10" fillId="0" borderId="44" xfId="4" applyNumberFormat="1" applyFont="1" applyBorder="1" applyAlignment="1">
      <alignment horizontal="center" vertical="center" wrapText="1"/>
    </xf>
    <xf numFmtId="9" fontId="10" fillId="0" borderId="43" xfId="9" applyFont="1" applyFill="1" applyBorder="1" applyAlignment="1" applyProtection="1">
      <alignment horizontal="center" vertical="center"/>
    </xf>
    <xf numFmtId="9" fontId="10" fillId="0" borderId="44" xfId="9" applyFont="1" applyFill="1" applyBorder="1" applyAlignment="1" applyProtection="1">
      <alignment horizontal="center" vertical="center"/>
    </xf>
    <xf numFmtId="9" fontId="10" fillId="0" borderId="43" xfId="4" applyNumberFormat="1" applyFont="1" applyBorder="1" applyAlignment="1">
      <alignment horizontal="center" vertical="center" wrapText="1"/>
    </xf>
    <xf numFmtId="9" fontId="10" fillId="0" borderId="44" xfId="4" applyNumberFormat="1" applyFont="1" applyBorder="1" applyAlignment="1">
      <alignment horizontal="center" vertical="center" wrapText="1"/>
    </xf>
    <xf numFmtId="0" fontId="12" fillId="0" borderId="40" xfId="4" applyFont="1" applyBorder="1" applyAlignment="1">
      <alignment horizontal="left" vertical="center" wrapText="1"/>
    </xf>
    <xf numFmtId="0" fontId="12" fillId="0" borderId="41" xfId="4" applyFont="1" applyBorder="1" applyAlignment="1">
      <alignment horizontal="left" vertical="center" wrapText="1"/>
    </xf>
    <xf numFmtId="0" fontId="12" fillId="0" borderId="40" xfId="4" applyFont="1" applyBorder="1" applyAlignment="1">
      <alignment vertical="center"/>
    </xf>
    <xf numFmtId="0" fontId="12" fillId="0" borderId="41" xfId="4" applyFont="1" applyBorder="1" applyAlignment="1">
      <alignment vertical="center"/>
    </xf>
    <xf numFmtId="0" fontId="12" fillId="0" borderId="42" xfId="4" applyFont="1" applyBorder="1" applyAlignment="1">
      <alignment vertical="center"/>
    </xf>
    <xf numFmtId="166" fontId="12" fillId="0" borderId="40" xfId="4" applyNumberFormat="1" applyFont="1" applyBorder="1" applyAlignment="1">
      <alignment vertical="center"/>
    </xf>
    <xf numFmtId="166" fontId="12" fillId="0" borderId="41" xfId="4" applyNumberFormat="1" applyFont="1" applyBorder="1" applyAlignment="1">
      <alignment vertical="center"/>
    </xf>
    <xf numFmtId="166" fontId="12" fillId="0" borderId="42" xfId="4" applyNumberFormat="1" applyFont="1" applyBorder="1" applyAlignment="1">
      <alignment vertical="center"/>
    </xf>
    <xf numFmtId="0" fontId="7" fillId="0" borderId="40" xfId="4" applyFont="1" applyBorder="1" applyAlignment="1">
      <alignment horizontal="left" vertical="center" wrapText="1"/>
    </xf>
    <xf numFmtId="0" fontId="7" fillId="0" borderId="41" xfId="4" applyFont="1" applyBorder="1" applyAlignment="1">
      <alignment horizontal="left" vertical="center" wrapText="1"/>
    </xf>
    <xf numFmtId="0" fontId="10" fillId="0" borderId="40" xfId="4" applyFont="1" applyBorder="1" applyAlignment="1">
      <alignment horizontal="left" vertical="center" wrapText="1"/>
    </xf>
    <xf numFmtId="9" fontId="10" fillId="0" borderId="54" xfId="9" applyFont="1" applyFill="1" applyBorder="1" applyAlignment="1" applyProtection="1">
      <alignment horizontal="center" vertical="center"/>
    </xf>
    <xf numFmtId="9" fontId="10" fillId="0" borderId="55" xfId="9" applyFont="1" applyFill="1" applyBorder="1" applyAlignment="1" applyProtection="1">
      <alignment horizontal="center" vertical="center"/>
    </xf>
    <xf numFmtId="0" fontId="10" fillId="0" borderId="2" xfId="4" applyFont="1" applyBorder="1" applyAlignment="1">
      <alignment horizontal="justify" vertical="center" wrapText="1"/>
    </xf>
    <xf numFmtId="0" fontId="10" fillId="0" borderId="3" xfId="4" applyFont="1" applyBorder="1" applyAlignment="1">
      <alignment horizontal="justify" vertical="center" wrapText="1"/>
    </xf>
    <xf numFmtId="0" fontId="10" fillId="0" borderId="0" xfId="4" applyFont="1" applyAlignment="1">
      <alignment horizontal="justify" vertical="center" wrapText="1"/>
    </xf>
    <xf numFmtId="0" fontId="10" fillId="0" borderId="5" xfId="4" applyFont="1" applyBorder="1" applyAlignment="1">
      <alignment horizontal="justify" vertical="center" wrapText="1"/>
    </xf>
    <xf numFmtId="0" fontId="10" fillId="0" borderId="6" xfId="4" applyFont="1" applyBorder="1" applyAlignment="1">
      <alignment horizontal="justify" vertical="center" wrapText="1"/>
    </xf>
    <xf numFmtId="0" fontId="10" fillId="0" borderId="36" xfId="4" applyFont="1" applyBorder="1" applyAlignment="1">
      <alignment horizontal="justify" vertical="center" wrapText="1"/>
    </xf>
    <xf numFmtId="0" fontId="0" fillId="0" borderId="7" xfId="0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4" fontId="2" fillId="0" borderId="2" xfId="1" applyFont="1" applyBorder="1" applyAlignment="1">
      <alignment horizontal="center" vertical="center"/>
    </xf>
    <xf numFmtId="44" fontId="2" fillId="0" borderId="3" xfId="1" applyFont="1" applyBorder="1" applyAlignment="1">
      <alignment horizontal="center" vertical="center"/>
    </xf>
    <xf numFmtId="44" fontId="2" fillId="0" borderId="0" xfId="1" applyFont="1" applyBorder="1" applyAlignment="1">
      <alignment horizontal="center" vertical="center"/>
    </xf>
    <xf numFmtId="44" fontId="2" fillId="0" borderId="5" xfId="1" applyFont="1" applyBorder="1" applyAlignment="1">
      <alignment horizontal="center" vertical="center"/>
    </xf>
    <xf numFmtId="0" fontId="0" fillId="0" borderId="9" xfId="0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3" fillId="0" borderId="13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4" fontId="2" fillId="0" borderId="9" xfId="1" applyFont="1" applyBorder="1" applyAlignment="1">
      <alignment horizontal="center" vertical="center"/>
    </xf>
    <xf numFmtId="44" fontId="2" fillId="0" borderId="10" xfId="1" applyFont="1" applyBorder="1" applyAlignment="1">
      <alignment horizontal="center" vertical="center"/>
    </xf>
    <xf numFmtId="44" fontId="2" fillId="0" borderId="7" xfId="1" applyFont="1" applyBorder="1" applyAlignment="1">
      <alignment horizontal="center" vertical="center"/>
    </xf>
    <xf numFmtId="44" fontId="2" fillId="0" borderId="19" xfId="1" applyFont="1" applyBorder="1" applyAlignment="1">
      <alignment horizontal="center" vertical="center"/>
    </xf>
  </cellXfs>
  <cellStyles count="11">
    <cellStyle name="Millares 9" xfId="3" xr:uid="{00000000-0005-0000-0000-000000000000}"/>
    <cellStyle name="Moneda" xfId="1" builtinId="4"/>
    <cellStyle name="Moneda [0] 2" xfId="10" xr:uid="{00000000-0005-0000-0000-000002000000}"/>
    <cellStyle name="Normal" xfId="0" builtinId="0"/>
    <cellStyle name="Normal 2" xfId="7" xr:uid="{00000000-0005-0000-0000-000004000000}"/>
    <cellStyle name="Normal 2 2" xfId="4" xr:uid="{00000000-0005-0000-0000-000005000000}"/>
    <cellStyle name="Normal_CALCULO DEL AIU 2011_revisar" xfId="6" xr:uid="{00000000-0005-0000-0000-000006000000}"/>
    <cellStyle name="Normal_Matriz de Indicadores_V1.0" xfId="5" xr:uid="{00000000-0005-0000-0000-000007000000}"/>
    <cellStyle name="Porcentaje" xfId="2" builtinId="5"/>
    <cellStyle name="Porcentaje 2" xfId="8" xr:uid="{00000000-0005-0000-0000-000009000000}"/>
    <cellStyle name="Porcentual_CALCULO DEL AIU-2012" xfId="9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sharedStrings" Target="sharedStrings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0</xdr:row>
      <xdr:rowOff>52387</xdr:rowOff>
    </xdr:from>
    <xdr:to>
      <xdr:col>7</xdr:col>
      <xdr:colOff>735806</xdr:colOff>
      <xdr:row>1</xdr:row>
      <xdr:rowOff>123825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6650" y="52387"/>
          <a:ext cx="307181" cy="261938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back%20up-diego%20m/PRESUPUESTOS%20STED/Puente%20Manitas/VERSION%20FINAL/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Angel%202006/PROCESOS_LIC_PAV_LOC/LICITACION_PPL_4_GRUPOS/PRESUPUESTOS_26_06_06/PRESUP_DEFINITIVOS_4G/PRESUP_PRECIOS_UNIFICADOS_OK/PRESUPUESTO%205-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Users/MaCaroCar/Documents/PERSONAL%20MACAROCAR/PPTO%20PRELIMINAR%20PPL/APU%20VOL%2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1F0DAC3\Presupuesto%20proceso%20de%20atenci&#243;n%20de%20emergencia%20Limas%20Defini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Familia%20Monsalvo%20D&#237;az/Equipo%20Anterior/Rossana/CONSULTORIA/2009/Insumos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1/CIRCUITOS%20CODENS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TRONCAL%2010/PRESUPUESTO/RECIBIDA/PRESUPUESTO/An&#225;lisis%20de%20precios%20unitarios/Datos%20b&#225;sico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A0838/nuevos%20tdr/01_TRABAJO/IDU_202/PRESUPUESTOS/ABRIL_18/Ppto%20de%20Obra%20INARE-IDU-202-05%20-%20Tramo%20Cra-15-19%20-Separador-%20v.16-04-0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Trab/Codensa-RSA/Densidades%20de%20carga/Cargabilidad%20econ&#243;mica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5CAA670\Copia%20de%20PRESUPUESTO%20PUENTE%20TRANSVERSAL%2045%20-%20V.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f/C.701%20DISE&#209;OS%20IDU%20GRUPO%20G/09%20Productos%20de%20la%20Consultor&#237;a/701_SIN_ANALISIS_PRECIOS_UNITARIOS%20en%20proceso/APU_GRUPO_G-Bas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DATOS%20(F)/Documents%20and%20Settings/Administrador/Mis%20documentos/Mis%20archivos%20recibidos/APUS%20JUNIO%2015-0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Documents%20and%20Settings/cmcarden1/Mis%20documentos/MARIA%20CAROLINA/PRESUPUESTO/CONSTRUCCI&#211;N/CALI%20TUNA%20BAJA/1.%20PRESUPUESTO%20CALI%20TUNA%20BAJA%20FI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Ambiental/trabajo%20red/Documents%20and%20Settings/Luis%20Alberto/Configuraci&#243;n%20local/Archivos%20temporales%20de%20Internet/Content.IE5/ROSF17GT/TEMP/PRECIOS%20UNITARIOS%20SANVICTORIN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DIEGO-M-IDU/PPTOS-DTD/formatos/MATRIZ%20PARA%20EL%20CALCULO%20DEL%20AIU%20201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Users/los%20renos/AppData/Local/Temp/Temp1_TK7%20Presupuesto%20redes%20secas.zip/TK7%20Presupuesto%20redes%20secas/Secci&#243;n%207%20Tel&#233;fon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sma/761/PRODUCTOS/E&amp;D/P127/Informes/Presupuestos/P127-PO-GE-002%20V1%20EN%20PROCES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Lcopc2421/correo/PLANOBRASING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 CODENSA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o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  <sheetName val="RESUMEN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S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SES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zoomScale="70" zoomScaleNormal="70" workbookViewId="0">
      <selection activeCell="D5" sqref="D5"/>
    </sheetView>
  </sheetViews>
  <sheetFormatPr baseColWidth="10" defaultRowHeight="14.4" x14ac:dyDescent="0.3"/>
  <cols>
    <col min="1" max="1" width="19.33203125" customWidth="1"/>
    <col min="3" max="3" width="14.109375" customWidth="1"/>
    <col min="4" max="4" width="38.6640625" customWidth="1"/>
    <col min="5" max="5" width="22.5546875" customWidth="1"/>
    <col min="7" max="7" width="23.6640625" customWidth="1"/>
    <col min="8" max="8" width="12.44140625" customWidth="1"/>
    <col min="9" max="9" width="11.88671875" bestFit="1" customWidth="1"/>
  </cols>
  <sheetData>
    <row r="1" spans="1:10" x14ac:dyDescent="0.3">
      <c r="A1" s="139" t="s">
        <v>129</v>
      </c>
      <c r="B1" s="139"/>
      <c r="C1" s="139"/>
      <c r="D1" s="139"/>
      <c r="E1" s="139"/>
      <c r="F1" s="139"/>
      <c r="G1" s="139"/>
    </row>
    <row r="2" spans="1:10" ht="89.25" customHeight="1" x14ac:dyDescent="0.3">
      <c r="A2" s="140" t="s">
        <v>43</v>
      </c>
      <c r="B2" s="140"/>
      <c r="C2" s="140"/>
      <c r="D2" s="140"/>
      <c r="E2" s="140"/>
      <c r="F2" s="140"/>
      <c r="G2" s="140"/>
      <c r="H2" s="104"/>
      <c r="I2" s="104"/>
      <c r="J2" s="105"/>
    </row>
    <row r="3" spans="1:10" ht="28.2" x14ac:dyDescent="0.3">
      <c r="A3" s="106" t="s">
        <v>44</v>
      </c>
      <c r="B3" s="106" t="s">
        <v>123</v>
      </c>
      <c r="C3" s="106" t="s">
        <v>124</v>
      </c>
      <c r="D3" s="106" t="s">
        <v>45</v>
      </c>
      <c r="E3" s="106" t="s">
        <v>38</v>
      </c>
      <c r="F3" s="106" t="s">
        <v>125</v>
      </c>
      <c r="G3" s="106" t="s">
        <v>126</v>
      </c>
      <c r="H3" s="105"/>
      <c r="I3" s="105"/>
      <c r="J3" s="105"/>
    </row>
    <row r="4" spans="1:10" ht="57" customHeight="1" x14ac:dyDescent="0.3">
      <c r="A4" s="107" t="s">
        <v>128</v>
      </c>
      <c r="B4" s="108" t="s">
        <v>127</v>
      </c>
      <c r="C4" s="116"/>
      <c r="D4" s="109" t="s">
        <v>162</v>
      </c>
      <c r="E4" s="110">
        <f>'APU 001 - SUM+INST CERRAMIENTO'!K1</f>
        <v>974395.11029999994</v>
      </c>
      <c r="F4" s="108">
        <v>35</v>
      </c>
      <c r="G4" s="110">
        <f>E4*F4</f>
        <v>34103828.8605</v>
      </c>
      <c r="H4" s="105"/>
      <c r="I4" s="105"/>
      <c r="J4" s="105"/>
    </row>
    <row r="5" spans="1:10" ht="57" customHeight="1" x14ac:dyDescent="0.3">
      <c r="A5" s="107" t="s">
        <v>128</v>
      </c>
      <c r="B5" s="108" t="s">
        <v>127</v>
      </c>
      <c r="C5" s="116"/>
      <c r="D5" s="109" t="s">
        <v>156</v>
      </c>
      <c r="E5" s="110">
        <f>'APU 002- DADO CONCRETO'!K1</f>
        <v>244847.86556800001</v>
      </c>
      <c r="F5" s="108">
        <v>35</v>
      </c>
      <c r="G5" s="110">
        <f>E5*F5</f>
        <v>8569675.2948800009</v>
      </c>
      <c r="H5" s="105"/>
      <c r="I5" s="105"/>
      <c r="J5" s="105"/>
    </row>
    <row r="6" spans="1:10" x14ac:dyDescent="0.3">
      <c r="A6" s="141" t="s">
        <v>130</v>
      </c>
      <c r="B6" s="141"/>
      <c r="C6" s="141"/>
      <c r="D6" s="141"/>
      <c r="E6" s="141"/>
      <c r="F6" s="141"/>
      <c r="G6" s="114">
        <f>SUM(G4:G5)</f>
        <v>42673504.155380003</v>
      </c>
      <c r="H6" s="105"/>
    </row>
    <row r="7" spans="1:10" x14ac:dyDescent="0.3">
      <c r="A7" s="141" t="s">
        <v>131</v>
      </c>
      <c r="B7" s="141"/>
      <c r="C7" s="141"/>
      <c r="D7" s="141"/>
      <c r="E7" s="141"/>
      <c r="F7" s="112">
        <f>AIU!H57</f>
        <v>0.39300000000000002</v>
      </c>
      <c r="G7" s="113">
        <f>G6*F7</f>
        <v>16770687.133064343</v>
      </c>
      <c r="H7" s="105"/>
    </row>
    <row r="8" spans="1:10" x14ac:dyDescent="0.3">
      <c r="A8" s="138" t="s">
        <v>132</v>
      </c>
      <c r="B8" s="138"/>
      <c r="C8" s="138"/>
      <c r="D8" s="138"/>
      <c r="E8" s="138"/>
      <c r="F8" s="138"/>
      <c r="G8" s="114">
        <f>SUM(G6+G7)</f>
        <v>59444191.288444348</v>
      </c>
    </row>
  </sheetData>
  <mergeCells count="5">
    <mergeCell ref="A8:F8"/>
    <mergeCell ref="A1:G1"/>
    <mergeCell ref="A2:G2"/>
    <mergeCell ref="A6:F6"/>
    <mergeCell ref="A7:E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2"/>
  <sheetViews>
    <sheetView zoomScale="70" zoomScaleNormal="70" workbookViewId="0">
      <selection activeCell="D47" sqref="D47:E47"/>
    </sheetView>
  </sheetViews>
  <sheetFormatPr baseColWidth="10" defaultRowHeight="14.4" x14ac:dyDescent="0.3"/>
  <cols>
    <col min="2" max="2" width="30.88671875" customWidth="1"/>
    <col min="3" max="3" width="15.6640625" customWidth="1"/>
    <col min="6" max="6" width="17.88671875" customWidth="1"/>
    <col min="7" max="7" width="16.5546875" customWidth="1"/>
    <col min="8" max="8" width="17.6640625" customWidth="1"/>
  </cols>
  <sheetData>
    <row r="1" spans="1:8" x14ac:dyDescent="0.3">
      <c r="A1" s="142" t="s">
        <v>46</v>
      </c>
      <c r="B1" s="143"/>
      <c r="C1" s="20" t="s">
        <v>47</v>
      </c>
      <c r="D1" s="21"/>
      <c r="E1" s="21"/>
      <c r="F1" s="22" t="s">
        <v>48</v>
      </c>
      <c r="G1" s="23"/>
      <c r="H1" s="24"/>
    </row>
    <row r="2" spans="1:8" ht="15" thickBot="1" x14ac:dyDescent="0.35">
      <c r="A2" s="144"/>
      <c r="B2" s="145"/>
      <c r="C2" s="153" t="s">
        <v>49</v>
      </c>
      <c r="D2" s="154"/>
      <c r="E2" s="155"/>
      <c r="F2" s="25" t="s">
        <v>50</v>
      </c>
      <c r="G2" s="26"/>
      <c r="H2" s="146" t="s">
        <v>46</v>
      </c>
    </row>
    <row r="3" spans="1:8" ht="15" thickTop="1" x14ac:dyDescent="0.3">
      <c r="A3" s="27"/>
      <c r="B3" s="28"/>
      <c r="C3" s="148"/>
      <c r="D3" s="148"/>
      <c r="E3" s="29"/>
      <c r="F3" s="30"/>
      <c r="G3" s="30"/>
      <c r="H3" s="146"/>
    </row>
    <row r="4" spans="1:8" ht="15" thickBot="1" x14ac:dyDescent="0.35">
      <c r="A4" s="149" t="s">
        <v>51</v>
      </c>
      <c r="B4" s="150"/>
      <c r="C4" s="151">
        <f ca="1">+TODAY()</f>
        <v>45975</v>
      </c>
      <c r="D4" s="152"/>
      <c r="E4" s="31"/>
      <c r="F4" s="30" t="s">
        <v>52</v>
      </c>
      <c r="G4" s="111" t="s">
        <v>53</v>
      </c>
      <c r="H4" s="147"/>
    </row>
    <row r="5" spans="1:8" ht="15" thickBot="1" x14ac:dyDescent="0.35">
      <c r="A5" s="165" t="s">
        <v>54</v>
      </c>
      <c r="B5" s="166"/>
      <c r="C5" s="167" t="s">
        <v>55</v>
      </c>
      <c r="D5" s="167"/>
      <c r="E5" s="31"/>
      <c r="F5" s="32" t="s">
        <v>56</v>
      </c>
      <c r="G5" s="33"/>
      <c r="H5" s="34"/>
    </row>
    <row r="6" spans="1:8" ht="15" thickBot="1" x14ac:dyDescent="0.35">
      <c r="A6" s="165" t="s">
        <v>57</v>
      </c>
      <c r="B6" s="166"/>
      <c r="C6" s="167" t="s">
        <v>55</v>
      </c>
      <c r="D6" s="167"/>
      <c r="E6" s="31"/>
      <c r="F6" s="156" t="s">
        <v>133</v>
      </c>
      <c r="G6" s="157"/>
      <c r="H6" s="158"/>
    </row>
    <row r="7" spans="1:8" ht="15" thickBot="1" x14ac:dyDescent="0.35">
      <c r="A7" s="165" t="s">
        <v>58</v>
      </c>
      <c r="B7" s="166"/>
      <c r="C7" s="167"/>
      <c r="D7" s="167"/>
      <c r="E7" s="35"/>
      <c r="F7" s="159"/>
      <c r="G7" s="160"/>
      <c r="H7" s="161"/>
    </row>
    <row r="8" spans="1:8" ht="15" thickBot="1" x14ac:dyDescent="0.35">
      <c r="A8" s="36"/>
      <c r="B8" s="37"/>
      <c r="C8" s="37"/>
      <c r="D8" s="37"/>
      <c r="E8" s="37"/>
      <c r="F8" s="159"/>
      <c r="G8" s="160"/>
      <c r="H8" s="161"/>
    </row>
    <row r="9" spans="1:8" x14ac:dyDescent="0.3">
      <c r="A9" s="168" t="s">
        <v>59</v>
      </c>
      <c r="B9" s="169"/>
      <c r="C9" s="170">
        <f>'ESTUDIO DE MERCADO 001'!G6</f>
        <v>42673504.155380003</v>
      </c>
      <c r="D9" s="171"/>
      <c r="E9" s="38"/>
      <c r="F9" s="159"/>
      <c r="G9" s="160"/>
      <c r="H9" s="161"/>
    </row>
    <row r="10" spans="1:8" ht="15" thickBot="1" x14ac:dyDescent="0.35">
      <c r="A10" s="180" t="s">
        <v>61</v>
      </c>
      <c r="B10" s="181"/>
      <c r="C10" s="39">
        <v>1.5</v>
      </c>
      <c r="D10" s="40" t="s">
        <v>60</v>
      </c>
      <c r="E10" s="41"/>
      <c r="F10" s="159"/>
      <c r="G10" s="160"/>
      <c r="H10" s="161"/>
    </row>
    <row r="11" spans="1:8" x14ac:dyDescent="0.3">
      <c r="A11" s="168" t="s">
        <v>62</v>
      </c>
      <c r="B11" s="169"/>
      <c r="C11" s="170">
        <v>60000000</v>
      </c>
      <c r="D11" s="171"/>
      <c r="E11" s="42"/>
      <c r="F11" s="159"/>
      <c r="G11" s="160"/>
      <c r="H11" s="161"/>
    </row>
    <row r="12" spans="1:8" x14ac:dyDescent="0.3">
      <c r="A12" s="176" t="s">
        <v>63</v>
      </c>
      <c r="B12" s="177"/>
      <c r="C12" s="178">
        <f>'ESTUDIO DE MERCADO 001'!E4</f>
        <v>974395.11029999994</v>
      </c>
      <c r="D12" s="179"/>
      <c r="E12" s="42"/>
      <c r="F12" s="159"/>
      <c r="G12" s="160"/>
      <c r="H12" s="161"/>
    </row>
    <row r="13" spans="1:8" ht="39" customHeight="1" thickBot="1" x14ac:dyDescent="0.35">
      <c r="A13" s="172" t="s">
        <v>64</v>
      </c>
      <c r="B13" s="173"/>
      <c r="C13" s="174">
        <v>0</v>
      </c>
      <c r="D13" s="175"/>
      <c r="E13" s="43"/>
      <c r="F13" s="162"/>
      <c r="G13" s="163"/>
      <c r="H13" s="164"/>
    </row>
    <row r="14" spans="1:8" ht="15" thickBot="1" x14ac:dyDescent="0.35">
      <c r="A14" s="44"/>
      <c r="B14" s="42"/>
      <c r="C14" s="45"/>
      <c r="D14" s="42"/>
      <c r="E14" s="42"/>
      <c r="F14" s="44"/>
      <c r="G14" s="44"/>
      <c r="H14" s="44"/>
    </row>
    <row r="15" spans="1:8" x14ac:dyDescent="0.3">
      <c r="A15" s="186" t="s">
        <v>65</v>
      </c>
      <c r="B15" s="187"/>
      <c r="C15" s="187"/>
      <c r="D15" s="187"/>
      <c r="E15" s="187"/>
      <c r="F15" s="187"/>
      <c r="G15" s="187"/>
      <c r="H15" s="188"/>
    </row>
    <row r="16" spans="1:8" x14ac:dyDescent="0.3">
      <c r="A16" s="189" t="s">
        <v>66</v>
      </c>
      <c r="B16" s="190"/>
      <c r="C16" s="190"/>
      <c r="D16" s="190"/>
      <c r="E16" s="190"/>
      <c r="F16" s="190"/>
      <c r="G16" s="190"/>
      <c r="H16" s="83"/>
    </row>
    <row r="17" spans="1:8" ht="26.4" x14ac:dyDescent="0.3">
      <c r="A17" s="46" t="s">
        <v>67</v>
      </c>
      <c r="B17" s="191" t="s">
        <v>68</v>
      </c>
      <c r="C17" s="191" t="s">
        <v>69</v>
      </c>
      <c r="D17" s="192" t="s">
        <v>70</v>
      </c>
      <c r="E17" s="193"/>
      <c r="F17" s="47" t="s">
        <v>71</v>
      </c>
      <c r="G17" s="47" t="s">
        <v>72</v>
      </c>
      <c r="H17" s="48" t="s">
        <v>73</v>
      </c>
    </row>
    <row r="18" spans="1:8" x14ac:dyDescent="0.3">
      <c r="A18" s="49" t="s">
        <v>74</v>
      </c>
      <c r="B18" s="191"/>
      <c r="C18" s="191"/>
      <c r="D18" s="194" t="s">
        <v>75</v>
      </c>
      <c r="E18" s="195"/>
      <c r="F18" s="50" t="s">
        <v>76</v>
      </c>
      <c r="G18" s="50" t="s">
        <v>77</v>
      </c>
      <c r="H18" s="51" t="s">
        <v>78</v>
      </c>
    </row>
    <row r="19" spans="1:8" x14ac:dyDescent="0.3">
      <c r="A19" s="81" t="s">
        <v>79</v>
      </c>
      <c r="B19" s="82"/>
      <c r="C19" s="82"/>
      <c r="D19" s="52"/>
      <c r="E19" s="53"/>
      <c r="F19" s="82"/>
      <c r="G19" s="82"/>
      <c r="H19" s="83"/>
    </row>
    <row r="20" spans="1:8" x14ac:dyDescent="0.3">
      <c r="A20" s="81" t="s">
        <v>80</v>
      </c>
      <c r="B20" s="82"/>
      <c r="C20" s="82"/>
      <c r="D20" s="182"/>
      <c r="E20" s="183"/>
      <c r="F20" s="82"/>
      <c r="G20" s="82"/>
      <c r="H20" s="83"/>
    </row>
    <row r="21" spans="1:8" x14ac:dyDescent="0.3">
      <c r="A21" s="54">
        <v>1</v>
      </c>
      <c r="B21" s="59" t="s">
        <v>81</v>
      </c>
      <c r="C21" s="55">
        <v>7</v>
      </c>
      <c r="D21" s="184">
        <v>0.89800000000000002</v>
      </c>
      <c r="E21" s="185"/>
      <c r="F21" s="56">
        <v>4534135</v>
      </c>
      <c r="G21" s="57">
        <v>1.58</v>
      </c>
      <c r="H21" s="58">
        <f t="shared" ref="H21" si="0">ROUND(A21*D21*F21*G21,0)</f>
        <v>6433212</v>
      </c>
    </row>
    <row r="22" spans="1:8" ht="9.75" customHeight="1" x14ac:dyDescent="0.3">
      <c r="A22" s="54"/>
      <c r="B22" s="59"/>
      <c r="C22" s="55"/>
      <c r="D22" s="184"/>
      <c r="E22" s="185"/>
      <c r="F22" s="56"/>
      <c r="G22" s="57"/>
      <c r="H22" s="58"/>
    </row>
    <row r="23" spans="1:8" x14ac:dyDescent="0.3">
      <c r="A23" s="198" t="s">
        <v>82</v>
      </c>
      <c r="B23" s="199"/>
      <c r="C23" s="199"/>
      <c r="D23" s="199"/>
      <c r="E23" s="199"/>
      <c r="F23" s="199"/>
      <c r="G23" s="199"/>
      <c r="H23" s="60">
        <f>(SUM(H21:H22))*C10</f>
        <v>9649818</v>
      </c>
    </row>
    <row r="24" spans="1:8" x14ac:dyDescent="0.3">
      <c r="A24" s="61"/>
      <c r="B24" s="62"/>
      <c r="C24" s="62"/>
      <c r="D24" s="196"/>
      <c r="E24" s="197"/>
      <c r="F24" s="62"/>
      <c r="G24" s="62"/>
      <c r="H24" s="63"/>
    </row>
    <row r="25" spans="1:8" x14ac:dyDescent="0.3">
      <c r="A25" s="61"/>
      <c r="B25" s="62"/>
      <c r="C25" s="62"/>
      <c r="D25" s="196"/>
      <c r="E25" s="197"/>
      <c r="F25" s="62"/>
      <c r="G25" s="62"/>
      <c r="H25" s="63"/>
    </row>
    <row r="26" spans="1:8" x14ac:dyDescent="0.3">
      <c r="A26" s="189" t="s">
        <v>83</v>
      </c>
      <c r="B26" s="190"/>
      <c r="C26" s="47" t="s">
        <v>84</v>
      </c>
      <c r="D26" s="196" t="s">
        <v>85</v>
      </c>
      <c r="E26" s="197"/>
      <c r="F26" s="47"/>
      <c r="G26" s="47" t="s">
        <v>86</v>
      </c>
      <c r="H26" s="48" t="s">
        <v>87</v>
      </c>
    </row>
    <row r="27" spans="1:8" ht="34.5" customHeight="1" x14ac:dyDescent="0.3">
      <c r="A27" s="204" t="s">
        <v>88</v>
      </c>
      <c r="B27" s="195"/>
      <c r="C27" s="50" t="s">
        <v>89</v>
      </c>
      <c r="D27" s="194">
        <v>1</v>
      </c>
      <c r="E27" s="195"/>
      <c r="F27" s="50"/>
      <c r="G27" s="64">
        <v>1199778</v>
      </c>
      <c r="H27" s="64">
        <f>D27*G27</f>
        <v>1199778</v>
      </c>
    </row>
    <row r="28" spans="1:8" x14ac:dyDescent="0.3">
      <c r="A28" s="65"/>
      <c r="B28" s="205"/>
      <c r="C28" s="205"/>
      <c r="D28" s="206"/>
      <c r="E28" s="207"/>
      <c r="F28" s="208"/>
      <c r="G28" s="208"/>
      <c r="H28" s="58"/>
    </row>
    <row r="29" spans="1:8" x14ac:dyDescent="0.3">
      <c r="A29" s="198" t="s">
        <v>90</v>
      </c>
      <c r="B29" s="199"/>
      <c r="C29" s="199"/>
      <c r="D29" s="199"/>
      <c r="E29" s="199"/>
      <c r="F29" s="199"/>
      <c r="G29" s="199"/>
      <c r="H29" s="60">
        <f>SUM(H27:H28)*(C10)</f>
        <v>1799667</v>
      </c>
    </row>
    <row r="30" spans="1:8" x14ac:dyDescent="0.3">
      <c r="A30" s="66"/>
      <c r="B30" s="59"/>
      <c r="C30" s="59"/>
      <c r="D30" s="196"/>
      <c r="E30" s="197"/>
      <c r="F30" s="59"/>
      <c r="G30" s="59"/>
      <c r="H30" s="67"/>
    </row>
    <row r="31" spans="1:8" x14ac:dyDescent="0.3">
      <c r="A31" s="68" t="s">
        <v>91</v>
      </c>
      <c r="B31" s="59"/>
      <c r="C31" s="59"/>
      <c r="D31" s="196"/>
      <c r="E31" s="197"/>
      <c r="F31" s="59"/>
      <c r="G31" s="59"/>
      <c r="H31" s="60">
        <f>H29+H23</f>
        <v>11449485</v>
      </c>
    </row>
    <row r="32" spans="1:8" x14ac:dyDescent="0.3">
      <c r="A32" s="68" t="s">
        <v>92</v>
      </c>
      <c r="B32" s="59"/>
      <c r="C32" s="59"/>
      <c r="D32" s="59"/>
      <c r="E32" s="59"/>
      <c r="F32" s="59"/>
      <c r="G32" s="59"/>
      <c r="H32" s="69">
        <f>ROUND(H31/C9,3)</f>
        <v>0.26800000000000002</v>
      </c>
    </row>
    <row r="33" spans="1:8" ht="15" thickBot="1" x14ac:dyDescent="0.35">
      <c r="A33" s="70"/>
      <c r="B33" s="71"/>
      <c r="C33" s="71"/>
      <c r="D33" s="200"/>
      <c r="E33" s="200"/>
      <c r="F33" s="71"/>
      <c r="G33" s="71"/>
      <c r="H33" s="72"/>
    </row>
    <row r="34" spans="1:8" ht="15" thickBot="1" x14ac:dyDescent="0.35">
      <c r="A34" s="73"/>
      <c r="B34" s="73"/>
      <c r="C34" s="73"/>
      <c r="D34" s="74"/>
      <c r="E34" s="74"/>
      <c r="F34" s="73"/>
      <c r="G34" s="73"/>
      <c r="H34" s="75"/>
    </row>
    <row r="35" spans="1:8" x14ac:dyDescent="0.3">
      <c r="A35" s="201" t="s">
        <v>93</v>
      </c>
      <c r="B35" s="202"/>
      <c r="C35" s="202"/>
      <c r="D35" s="202"/>
      <c r="E35" s="202"/>
      <c r="F35" s="202"/>
      <c r="G35" s="202"/>
      <c r="H35" s="203"/>
    </row>
    <row r="36" spans="1:8" x14ac:dyDescent="0.3">
      <c r="A36" s="223" t="s">
        <v>94</v>
      </c>
      <c r="B36" s="224"/>
      <c r="C36" s="224"/>
      <c r="D36" s="224"/>
      <c r="E36" s="224"/>
      <c r="F36" s="224"/>
      <c r="G36" s="224"/>
      <c r="H36" s="225"/>
    </row>
    <row r="37" spans="1:8" x14ac:dyDescent="0.3">
      <c r="A37" s="226" t="s">
        <v>95</v>
      </c>
      <c r="B37" s="227"/>
      <c r="C37" s="76"/>
      <c r="D37" s="194"/>
      <c r="E37" s="195"/>
      <c r="F37" s="76"/>
      <c r="G37" s="77" t="s">
        <v>96</v>
      </c>
      <c r="H37" s="78" t="s">
        <v>87</v>
      </c>
    </row>
    <row r="38" spans="1:8" x14ac:dyDescent="0.3">
      <c r="A38" s="228" t="s">
        <v>97</v>
      </c>
      <c r="B38" s="205"/>
      <c r="C38" s="76"/>
      <c r="D38" s="194"/>
      <c r="E38" s="195"/>
      <c r="F38" s="76"/>
      <c r="G38" s="79">
        <v>0.05</v>
      </c>
      <c r="H38" s="80">
        <f>+G38*C9</f>
        <v>2133675.2077690004</v>
      </c>
    </row>
    <row r="39" spans="1:8" x14ac:dyDescent="0.3">
      <c r="A39" s="228" t="s">
        <v>98</v>
      </c>
      <c r="B39" s="205"/>
      <c r="C39" s="76"/>
      <c r="D39" s="194"/>
      <c r="E39" s="195"/>
      <c r="F39" s="76"/>
      <c r="G39" s="79">
        <v>5.0000000000000001E-3</v>
      </c>
      <c r="H39" s="80">
        <f>+G39*C9</f>
        <v>213367.52077690003</v>
      </c>
    </row>
    <row r="40" spans="1:8" x14ac:dyDescent="0.3">
      <c r="A40" s="198" t="s">
        <v>99</v>
      </c>
      <c r="B40" s="199"/>
      <c r="C40" s="199"/>
      <c r="D40" s="199"/>
      <c r="E40" s="199"/>
      <c r="F40" s="199"/>
      <c r="G40" s="199"/>
      <c r="H40" s="60">
        <f>SUM(H38:H39)</f>
        <v>2347042.7285459004</v>
      </c>
    </row>
    <row r="41" spans="1:8" x14ac:dyDescent="0.3">
      <c r="A41" s="220" t="s">
        <v>100</v>
      </c>
      <c r="B41" s="221"/>
      <c r="C41" s="221"/>
      <c r="D41" s="221"/>
      <c r="E41" s="221"/>
      <c r="F41" s="221"/>
      <c r="G41" s="221"/>
      <c r="H41" s="222"/>
    </row>
    <row r="42" spans="1:8" ht="26.4" x14ac:dyDescent="0.3">
      <c r="A42" s="209" t="s">
        <v>95</v>
      </c>
      <c r="B42" s="210"/>
      <c r="C42" s="84" t="s">
        <v>101</v>
      </c>
      <c r="D42" s="182" t="s">
        <v>102</v>
      </c>
      <c r="E42" s="183"/>
      <c r="F42" s="47" t="s">
        <v>103</v>
      </c>
      <c r="G42" s="84" t="s">
        <v>104</v>
      </c>
      <c r="H42" s="78" t="s">
        <v>87</v>
      </c>
    </row>
    <row r="43" spans="1:8" x14ac:dyDescent="0.3">
      <c r="A43" s="211" t="s">
        <v>105</v>
      </c>
      <c r="B43" s="76" t="s">
        <v>106</v>
      </c>
      <c r="C43" s="85">
        <f>C9</f>
        <v>42673504.155380003</v>
      </c>
      <c r="D43" s="212">
        <v>0.2</v>
      </c>
      <c r="E43" s="213"/>
      <c r="F43" s="86">
        <f>C10+6</f>
        <v>7.5</v>
      </c>
      <c r="G43" s="79">
        <v>4.0000000000000001E-3</v>
      </c>
      <c r="H43" s="80">
        <f>ROUND((((((C43*D43)*G43)/12)*F43)+1250)*1.16,0)</f>
        <v>26201</v>
      </c>
    </row>
    <row r="44" spans="1:8" ht="62.25" customHeight="1" x14ac:dyDescent="0.3">
      <c r="A44" s="211"/>
      <c r="B44" s="76" t="s">
        <v>107</v>
      </c>
      <c r="C44" s="85">
        <f>C43</f>
        <v>42673504.155380003</v>
      </c>
      <c r="D44" s="212">
        <v>0.05</v>
      </c>
      <c r="E44" s="213"/>
      <c r="F44" s="86">
        <f>C10+36</f>
        <v>37.5</v>
      </c>
      <c r="G44" s="79">
        <v>3.0000000000000001E-3</v>
      </c>
      <c r="H44" s="80">
        <f>ROUND((((((C44*D44)*G44)/12)*F44)+1250)*1.16,0)</f>
        <v>24654</v>
      </c>
    </row>
    <row r="45" spans="1:8" ht="44.25" customHeight="1" x14ac:dyDescent="0.3">
      <c r="A45" s="211"/>
      <c r="B45" s="76" t="s">
        <v>108</v>
      </c>
      <c r="C45" s="85">
        <f>C43</f>
        <v>42673504.155380003</v>
      </c>
      <c r="D45" s="212">
        <v>0.2</v>
      </c>
      <c r="E45" s="213"/>
      <c r="F45" s="86">
        <v>60</v>
      </c>
      <c r="G45" s="79">
        <v>4.0000000000000001E-3</v>
      </c>
      <c r="H45" s="80">
        <f>ROUND((((((C45*D45)*G45)/12)*F45)+1250)*1.16,0)</f>
        <v>199455</v>
      </c>
    </row>
    <row r="46" spans="1:8" ht="39" customHeight="1" x14ac:dyDescent="0.3">
      <c r="A46" s="87" t="s">
        <v>109</v>
      </c>
      <c r="B46" s="76" t="s">
        <v>110</v>
      </c>
      <c r="C46" s="85">
        <f>200*1300000</f>
        <v>260000000</v>
      </c>
      <c r="D46" s="212">
        <v>1</v>
      </c>
      <c r="E46" s="213"/>
      <c r="F46" s="86">
        <f>C10</f>
        <v>1.5</v>
      </c>
      <c r="G46" s="79">
        <v>5.0000000000000001E-3</v>
      </c>
      <c r="H46" s="80">
        <f>ROUND((((((C46*D46)*G46)/12)*F46))*1.16,0)</f>
        <v>188500</v>
      </c>
    </row>
    <row r="47" spans="1:8" x14ac:dyDescent="0.3">
      <c r="A47" s="87"/>
      <c r="B47" s="76"/>
      <c r="C47" s="85"/>
      <c r="D47" s="216"/>
      <c r="E47" s="217"/>
      <c r="F47" s="86"/>
      <c r="G47" s="88"/>
      <c r="H47" s="80"/>
    </row>
    <row r="48" spans="1:8" x14ac:dyDescent="0.3">
      <c r="A48" s="218" t="s">
        <v>111</v>
      </c>
      <c r="B48" s="219"/>
      <c r="C48" s="219"/>
      <c r="D48" s="219"/>
      <c r="E48" s="219"/>
      <c r="F48" s="219"/>
      <c r="G48" s="219"/>
      <c r="H48" s="60">
        <f>ROUND(SUM(H43:H47),0)</f>
        <v>438810</v>
      </c>
    </row>
    <row r="49" spans="1:8" x14ac:dyDescent="0.3">
      <c r="A49" s="66"/>
      <c r="B49" s="59"/>
      <c r="C49" s="59"/>
      <c r="D49" s="214"/>
      <c r="E49" s="215"/>
      <c r="F49" s="89"/>
      <c r="G49" s="89"/>
      <c r="H49" s="90"/>
    </row>
    <row r="50" spans="1:8" x14ac:dyDescent="0.3">
      <c r="A50" s="68" t="s">
        <v>112</v>
      </c>
      <c r="B50" s="59"/>
      <c r="C50" s="59"/>
      <c r="D50" s="214"/>
      <c r="E50" s="215"/>
      <c r="F50" s="89"/>
      <c r="G50" s="89"/>
      <c r="H50" s="60">
        <f>ROUND(H40+H48,0)</f>
        <v>2785853</v>
      </c>
    </row>
    <row r="51" spans="1:8" x14ac:dyDescent="0.3">
      <c r="A51" s="68" t="s">
        <v>113</v>
      </c>
      <c r="B51" s="59"/>
      <c r="C51" s="59"/>
      <c r="D51" s="214"/>
      <c r="E51" s="215"/>
      <c r="F51" s="89"/>
      <c r="G51" s="89"/>
      <c r="H51" s="69">
        <f>ROUND(H50/C9,3)</f>
        <v>6.5000000000000002E-2</v>
      </c>
    </row>
    <row r="52" spans="1:8" x14ac:dyDescent="0.3">
      <c r="A52" s="66"/>
      <c r="B52" s="59"/>
      <c r="C52" s="59"/>
      <c r="D52" s="214"/>
      <c r="E52" s="215"/>
      <c r="F52" s="89"/>
      <c r="G52" s="89"/>
      <c r="H52" s="90"/>
    </row>
    <row r="53" spans="1:8" x14ac:dyDescent="0.3">
      <c r="A53" s="68" t="s">
        <v>114</v>
      </c>
      <c r="B53" s="91"/>
      <c r="C53" s="91"/>
      <c r="D53" s="214"/>
      <c r="E53" s="215"/>
      <c r="F53" s="92"/>
      <c r="G53" s="92"/>
      <c r="H53" s="93">
        <f>H32+H51</f>
        <v>0.33300000000000002</v>
      </c>
    </row>
    <row r="54" spans="1:8" x14ac:dyDescent="0.3">
      <c r="A54" s="68" t="s">
        <v>115</v>
      </c>
      <c r="B54" s="91"/>
      <c r="C54" s="91"/>
      <c r="D54" s="214"/>
      <c r="E54" s="215"/>
      <c r="F54" s="82"/>
      <c r="G54" s="82"/>
      <c r="H54" s="94">
        <v>0.01</v>
      </c>
    </row>
    <row r="55" spans="1:8" x14ac:dyDescent="0.3">
      <c r="A55" s="68" t="s">
        <v>116</v>
      </c>
      <c r="B55" s="91"/>
      <c r="C55" s="91"/>
      <c r="D55" s="214"/>
      <c r="E55" s="215"/>
      <c r="F55" s="82"/>
      <c r="G55" s="82"/>
      <c r="H55" s="94">
        <v>0.05</v>
      </c>
    </row>
    <row r="56" spans="1:8" x14ac:dyDescent="0.3">
      <c r="A56" s="66"/>
      <c r="B56" s="59"/>
      <c r="C56" s="59"/>
      <c r="D56" s="214"/>
      <c r="E56" s="215"/>
      <c r="F56" s="89"/>
      <c r="G56" s="89"/>
      <c r="H56" s="90"/>
    </row>
    <row r="57" spans="1:8" ht="15" thickBot="1" x14ac:dyDescent="0.35">
      <c r="A57" s="95" t="s">
        <v>117</v>
      </c>
      <c r="B57" s="96"/>
      <c r="C57" s="96"/>
      <c r="D57" s="229"/>
      <c r="E57" s="230"/>
      <c r="F57" s="97"/>
      <c r="G57" s="97"/>
      <c r="H57" s="98">
        <f>H53+H54+H55</f>
        <v>0.39300000000000002</v>
      </c>
    </row>
    <row r="58" spans="1:8" ht="15" thickBot="1" x14ac:dyDescent="0.35">
      <c r="A58" s="99"/>
      <c r="B58" s="99"/>
      <c r="C58" s="99"/>
      <c r="D58" s="42"/>
      <c r="E58" s="42"/>
      <c r="F58" s="42"/>
      <c r="G58" s="42"/>
      <c r="H58" s="100"/>
    </row>
    <row r="59" spans="1:8" x14ac:dyDescent="0.3">
      <c r="A59" s="101" t="s">
        <v>118</v>
      </c>
      <c r="B59" s="231" t="s">
        <v>119</v>
      </c>
      <c r="C59" s="231"/>
      <c r="D59" s="231"/>
      <c r="E59" s="231"/>
      <c r="F59" s="231"/>
      <c r="G59" s="231"/>
      <c r="H59" s="232"/>
    </row>
    <row r="60" spans="1:8" ht="31.5" customHeight="1" x14ac:dyDescent="0.3">
      <c r="A60" s="102" t="s">
        <v>118</v>
      </c>
      <c r="B60" s="233" t="s">
        <v>120</v>
      </c>
      <c r="C60" s="233"/>
      <c r="D60" s="233"/>
      <c r="E60" s="233"/>
      <c r="F60" s="233"/>
      <c r="G60" s="233"/>
      <c r="H60" s="234"/>
    </row>
    <row r="61" spans="1:8" x14ac:dyDescent="0.3">
      <c r="A61" s="102" t="s">
        <v>118</v>
      </c>
      <c r="B61" s="233" t="s">
        <v>121</v>
      </c>
      <c r="C61" s="233"/>
      <c r="D61" s="233"/>
      <c r="E61" s="233"/>
      <c r="F61" s="233"/>
      <c r="G61" s="233"/>
      <c r="H61" s="234"/>
    </row>
    <row r="62" spans="1:8" ht="15" thickBot="1" x14ac:dyDescent="0.35">
      <c r="A62" s="103" t="s">
        <v>118</v>
      </c>
      <c r="B62" s="235" t="s">
        <v>122</v>
      </c>
      <c r="C62" s="235"/>
      <c r="D62" s="235"/>
      <c r="E62" s="235"/>
      <c r="F62" s="235"/>
      <c r="G62" s="235"/>
      <c r="H62" s="236"/>
    </row>
  </sheetData>
  <mergeCells count="77">
    <mergeCell ref="D57:E57"/>
    <mergeCell ref="B59:H59"/>
    <mergeCell ref="B60:H60"/>
    <mergeCell ref="B61:H61"/>
    <mergeCell ref="B62:H62"/>
    <mergeCell ref="A41:H41"/>
    <mergeCell ref="A36:H36"/>
    <mergeCell ref="A37:B37"/>
    <mergeCell ref="D37:E37"/>
    <mergeCell ref="A38:B38"/>
    <mergeCell ref="D38:E38"/>
    <mergeCell ref="A39:B39"/>
    <mergeCell ref="D39:E39"/>
    <mergeCell ref="A40:G40"/>
    <mergeCell ref="D55:E55"/>
    <mergeCell ref="D56:E56"/>
    <mergeCell ref="D46:E46"/>
    <mergeCell ref="D47:E47"/>
    <mergeCell ref="A48:G48"/>
    <mergeCell ref="D49:E49"/>
    <mergeCell ref="D50:E50"/>
    <mergeCell ref="D51:E51"/>
    <mergeCell ref="D52:E52"/>
    <mergeCell ref="D53:E53"/>
    <mergeCell ref="D54:E54"/>
    <mergeCell ref="A42:B42"/>
    <mergeCell ref="D42:E42"/>
    <mergeCell ref="A43:A45"/>
    <mergeCell ref="D43:E43"/>
    <mergeCell ref="D44:E44"/>
    <mergeCell ref="D45:E45"/>
    <mergeCell ref="D31:E31"/>
    <mergeCell ref="D33:E33"/>
    <mergeCell ref="A35:H35"/>
    <mergeCell ref="A27:B27"/>
    <mergeCell ref="D27:E27"/>
    <mergeCell ref="B28:C28"/>
    <mergeCell ref="D28:E28"/>
    <mergeCell ref="F28:G28"/>
    <mergeCell ref="A29:G29"/>
    <mergeCell ref="D30:E30"/>
    <mergeCell ref="D25:E25"/>
    <mergeCell ref="A26:B26"/>
    <mergeCell ref="D26:E26"/>
    <mergeCell ref="A23:G23"/>
    <mergeCell ref="D24:E24"/>
    <mergeCell ref="D20:E20"/>
    <mergeCell ref="D21:E21"/>
    <mergeCell ref="D22:E22"/>
    <mergeCell ref="A15:H15"/>
    <mergeCell ref="A16:G16"/>
    <mergeCell ref="B17:B18"/>
    <mergeCell ref="C17:C18"/>
    <mergeCell ref="D17:E17"/>
    <mergeCell ref="D18:E18"/>
    <mergeCell ref="A5:B5"/>
    <mergeCell ref="C5:D5"/>
    <mergeCell ref="A6:B6"/>
    <mergeCell ref="C6:D6"/>
    <mergeCell ref="A10:B10"/>
    <mergeCell ref="F6:H13"/>
    <mergeCell ref="A7:B7"/>
    <mergeCell ref="C7:D7"/>
    <mergeCell ref="A9:B9"/>
    <mergeCell ref="C9:D9"/>
    <mergeCell ref="A13:B13"/>
    <mergeCell ref="C13:D13"/>
    <mergeCell ref="A11:B11"/>
    <mergeCell ref="C11:D11"/>
    <mergeCell ref="A12:B12"/>
    <mergeCell ref="C12:D12"/>
    <mergeCell ref="A1:B2"/>
    <mergeCell ref="H2:H4"/>
    <mergeCell ref="C3:D3"/>
    <mergeCell ref="A4:B4"/>
    <mergeCell ref="C4:D4"/>
    <mergeCell ref="C2:E2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"/>
  <sheetViews>
    <sheetView zoomScale="70" zoomScaleNormal="70" workbookViewId="0">
      <selection activeCell="C16" sqref="C16:G16"/>
    </sheetView>
  </sheetViews>
  <sheetFormatPr baseColWidth="10" defaultRowHeight="14.4" x14ac:dyDescent="0.3"/>
  <cols>
    <col min="9" max="9" width="12.88671875" customWidth="1"/>
    <col min="11" max="11" width="17.33203125" customWidth="1"/>
    <col min="12" max="12" width="16.88671875" customWidth="1"/>
    <col min="13" max="13" width="12" bestFit="1" customWidth="1"/>
  </cols>
  <sheetData>
    <row r="1" spans="1:13" x14ac:dyDescent="0.3">
      <c r="A1" s="250">
        <v>1</v>
      </c>
      <c r="B1" s="248" t="s">
        <v>134</v>
      </c>
      <c r="C1" s="248"/>
      <c r="D1" s="248"/>
      <c r="E1" s="248"/>
      <c r="F1" s="248"/>
      <c r="G1" s="248"/>
      <c r="H1" s="252" t="s">
        <v>3</v>
      </c>
      <c r="I1" s="252" t="s">
        <v>1</v>
      </c>
      <c r="J1" s="10"/>
      <c r="K1" s="243">
        <f>SUM(L5:L19)</f>
        <v>974395.11029999994</v>
      </c>
      <c r="L1" s="244"/>
    </row>
    <row r="2" spans="1:13" x14ac:dyDescent="0.3">
      <c r="A2" s="251"/>
      <c r="B2" s="249"/>
      <c r="C2" s="249"/>
      <c r="D2" s="249"/>
      <c r="E2" s="249"/>
      <c r="F2" s="249"/>
      <c r="G2" s="249"/>
      <c r="H2" s="253"/>
      <c r="I2" s="253"/>
      <c r="J2" s="11"/>
      <c r="K2" s="245"/>
      <c r="L2" s="246"/>
    </row>
    <row r="3" spans="1:13" x14ac:dyDescent="0.3">
      <c r="A3" s="251"/>
      <c r="B3" s="249"/>
      <c r="C3" s="249"/>
      <c r="D3" s="249"/>
      <c r="E3" s="249"/>
      <c r="F3" s="249"/>
      <c r="G3" s="249"/>
      <c r="H3" s="253"/>
      <c r="I3" s="253"/>
      <c r="J3" s="15"/>
      <c r="K3" s="245"/>
      <c r="L3" s="246"/>
    </row>
    <row r="4" spans="1:13" ht="29.4" thickBot="1" x14ac:dyDescent="0.35">
      <c r="A4" s="12" t="s">
        <v>33</v>
      </c>
      <c r="B4" s="2" t="s">
        <v>34</v>
      </c>
      <c r="C4" s="254" t="s">
        <v>35</v>
      </c>
      <c r="D4" s="254"/>
      <c r="E4" s="254"/>
      <c r="F4" s="254"/>
      <c r="G4" s="254"/>
      <c r="H4" s="2" t="s">
        <v>36</v>
      </c>
      <c r="I4" s="254" t="s">
        <v>37</v>
      </c>
      <c r="J4" s="254"/>
      <c r="K4" s="13" t="s">
        <v>38</v>
      </c>
      <c r="L4" s="14" t="s">
        <v>39</v>
      </c>
    </row>
    <row r="5" spans="1:13" ht="15" thickBot="1" x14ac:dyDescent="0.35">
      <c r="A5" s="129">
        <v>103068</v>
      </c>
      <c r="B5" s="5" t="s">
        <v>2</v>
      </c>
      <c r="C5" s="247" t="s">
        <v>158</v>
      </c>
      <c r="D5" s="247"/>
      <c r="E5" s="247"/>
      <c r="F5" s="247"/>
      <c r="G5" s="247"/>
      <c r="H5" s="5" t="s">
        <v>3</v>
      </c>
      <c r="I5" s="17" t="s">
        <v>4</v>
      </c>
      <c r="J5" s="17" t="s">
        <v>4</v>
      </c>
      <c r="K5" s="128">
        <v>6913</v>
      </c>
      <c r="L5" s="6">
        <f t="shared" ref="L5:L19" si="0">K5*J5</f>
        <v>345.65000000000003</v>
      </c>
      <c r="M5" s="1"/>
    </row>
    <row r="6" spans="1:13" ht="15" thickBot="1" x14ac:dyDescent="0.35">
      <c r="A6" s="7" t="s">
        <v>5</v>
      </c>
      <c r="B6" s="3" t="s">
        <v>2</v>
      </c>
      <c r="C6" s="237" t="s">
        <v>6</v>
      </c>
      <c r="D6" s="237"/>
      <c r="E6" s="237"/>
      <c r="F6" s="237"/>
      <c r="G6" s="237"/>
      <c r="H6" s="3" t="s">
        <v>7</v>
      </c>
      <c r="I6" s="16" t="s">
        <v>8</v>
      </c>
      <c r="J6" s="16" t="s">
        <v>8</v>
      </c>
      <c r="K6" s="130">
        <v>52240.84</v>
      </c>
      <c r="L6" s="6">
        <f t="shared" si="0"/>
        <v>10448.168</v>
      </c>
      <c r="M6" s="1"/>
    </row>
    <row r="7" spans="1:13" ht="15" thickBot="1" x14ac:dyDescent="0.35">
      <c r="A7" s="7" t="s">
        <v>9</v>
      </c>
      <c r="B7" s="3" t="s">
        <v>2</v>
      </c>
      <c r="C7" s="237" t="s">
        <v>10</v>
      </c>
      <c r="D7" s="237"/>
      <c r="E7" s="237"/>
      <c r="F7" s="237"/>
      <c r="G7" s="237"/>
      <c r="H7" s="3" t="s">
        <v>11</v>
      </c>
      <c r="I7" s="16" t="s">
        <v>12</v>
      </c>
      <c r="J7" s="16" t="s">
        <v>12</v>
      </c>
      <c r="K7" s="132">
        <v>2115.17</v>
      </c>
      <c r="L7" s="6">
        <f t="shared" si="0"/>
        <v>2115.17</v>
      </c>
      <c r="M7" s="1"/>
    </row>
    <row r="8" spans="1:13" ht="15" thickBot="1" x14ac:dyDescent="0.35">
      <c r="A8" s="7" t="s">
        <v>13</v>
      </c>
      <c r="B8" s="3" t="s">
        <v>14</v>
      </c>
      <c r="C8" s="237" t="s">
        <v>15</v>
      </c>
      <c r="D8" s="237"/>
      <c r="E8" s="237"/>
      <c r="F8" s="237"/>
      <c r="G8" s="237"/>
      <c r="H8" s="3" t="s">
        <v>0</v>
      </c>
      <c r="I8" s="16" t="s">
        <v>16</v>
      </c>
      <c r="J8" s="16" t="s">
        <v>16</v>
      </c>
      <c r="K8" s="137">
        <v>16305</v>
      </c>
      <c r="L8" s="6">
        <f t="shared" si="0"/>
        <v>38862.967500000006</v>
      </c>
      <c r="M8" s="1"/>
    </row>
    <row r="9" spans="1:13" ht="15" thickBot="1" x14ac:dyDescent="0.35">
      <c r="A9" s="7" t="s">
        <v>17</v>
      </c>
      <c r="B9" s="3" t="s">
        <v>14</v>
      </c>
      <c r="C9" s="237" t="s">
        <v>18</v>
      </c>
      <c r="D9" s="237"/>
      <c r="E9" s="237"/>
      <c r="F9" s="237"/>
      <c r="G9" s="237"/>
      <c r="H9" s="3" t="s">
        <v>19</v>
      </c>
      <c r="I9" s="16" t="s">
        <v>20</v>
      </c>
      <c r="J9" s="16" t="s">
        <v>20</v>
      </c>
      <c r="K9" s="131">
        <v>62394.14</v>
      </c>
      <c r="L9" s="6">
        <f t="shared" si="0"/>
        <v>1247.8828000000001</v>
      </c>
      <c r="M9" s="1"/>
    </row>
    <row r="10" spans="1:13" ht="15" thickBot="1" x14ac:dyDescent="0.35">
      <c r="A10" s="7" t="s">
        <v>21</v>
      </c>
      <c r="B10" s="3" t="s">
        <v>14</v>
      </c>
      <c r="C10" s="237" t="s">
        <v>22</v>
      </c>
      <c r="D10" s="237"/>
      <c r="E10" s="237"/>
      <c r="F10" s="237"/>
      <c r="G10" s="237"/>
      <c r="H10" s="3" t="s">
        <v>23</v>
      </c>
      <c r="I10" s="16" t="s">
        <v>8</v>
      </c>
      <c r="J10" s="16" t="s">
        <v>8</v>
      </c>
      <c r="K10" s="4">
        <v>12601.01</v>
      </c>
      <c r="L10" s="6">
        <f t="shared" si="0"/>
        <v>2520.2020000000002</v>
      </c>
      <c r="M10" s="1"/>
    </row>
    <row r="11" spans="1:13" ht="36" customHeight="1" thickBot="1" x14ac:dyDescent="0.35">
      <c r="A11" s="240" t="s">
        <v>32</v>
      </c>
      <c r="B11" s="3" t="s">
        <v>14</v>
      </c>
      <c r="C11" s="238" t="s">
        <v>163</v>
      </c>
      <c r="D11" s="238"/>
      <c r="E11" s="238"/>
      <c r="F11" s="238"/>
      <c r="G11" s="238"/>
      <c r="H11" s="3" t="s">
        <v>3</v>
      </c>
      <c r="I11" s="19">
        <v>1</v>
      </c>
      <c r="J11" s="19">
        <v>1</v>
      </c>
      <c r="K11" s="4">
        <v>366200</v>
      </c>
      <c r="L11" s="6">
        <f t="shared" si="0"/>
        <v>366200</v>
      </c>
      <c r="M11" s="1"/>
    </row>
    <row r="12" spans="1:13" ht="36" customHeight="1" thickBot="1" x14ac:dyDescent="0.35">
      <c r="A12" s="241"/>
      <c r="B12" s="3" t="s">
        <v>14</v>
      </c>
      <c r="C12" s="238" t="s">
        <v>164</v>
      </c>
      <c r="D12" s="238"/>
      <c r="E12" s="238"/>
      <c r="F12" s="238"/>
      <c r="G12" s="238"/>
      <c r="H12" s="3" t="s">
        <v>3</v>
      </c>
      <c r="I12" s="19">
        <v>1</v>
      </c>
      <c r="J12" s="19">
        <v>1</v>
      </c>
      <c r="K12" s="4">
        <v>185600</v>
      </c>
      <c r="L12" s="6">
        <f t="shared" ref="L12" si="1">K12*J12</f>
        <v>185600</v>
      </c>
      <c r="M12" s="1"/>
    </row>
    <row r="13" spans="1:13" ht="36" customHeight="1" thickBot="1" x14ac:dyDescent="0.35">
      <c r="A13" s="241"/>
      <c r="B13" s="3" t="s">
        <v>14</v>
      </c>
      <c r="C13" s="238" t="s">
        <v>40</v>
      </c>
      <c r="D13" s="238"/>
      <c r="E13" s="238"/>
      <c r="F13" s="238"/>
      <c r="G13" s="238"/>
      <c r="H13" s="3" t="s">
        <v>3</v>
      </c>
      <c r="I13" s="19">
        <v>1</v>
      </c>
      <c r="J13" s="19">
        <v>1</v>
      </c>
      <c r="K13" s="4">
        <v>147000</v>
      </c>
      <c r="L13" s="6">
        <f t="shared" ref="L13" si="2">K13*J13</f>
        <v>147000</v>
      </c>
      <c r="M13" s="1"/>
    </row>
    <row r="14" spans="1:13" ht="36" customHeight="1" thickBot="1" x14ac:dyDescent="0.35">
      <c r="A14" s="241"/>
      <c r="B14" s="3" t="s">
        <v>14</v>
      </c>
      <c r="C14" s="238" t="s">
        <v>165</v>
      </c>
      <c r="D14" s="238"/>
      <c r="E14" s="238"/>
      <c r="F14" s="238"/>
      <c r="G14" s="238"/>
      <c r="H14" s="3" t="s">
        <v>3</v>
      </c>
      <c r="I14" s="19">
        <v>1</v>
      </c>
      <c r="J14" s="19">
        <v>1</v>
      </c>
      <c r="K14" s="4">
        <v>3745</v>
      </c>
      <c r="L14" s="6">
        <f t="shared" ref="L14" si="3">K14*J14</f>
        <v>3745</v>
      </c>
      <c r="M14" s="1"/>
    </row>
    <row r="15" spans="1:13" ht="36" customHeight="1" thickBot="1" x14ac:dyDescent="0.35">
      <c r="A15" s="241"/>
      <c r="B15" s="3" t="s">
        <v>14</v>
      </c>
      <c r="C15" s="238" t="s">
        <v>166</v>
      </c>
      <c r="D15" s="238"/>
      <c r="E15" s="238"/>
      <c r="F15" s="238"/>
      <c r="G15" s="238"/>
      <c r="H15" s="3" t="s">
        <v>3</v>
      </c>
      <c r="I15" s="19">
        <v>1</v>
      </c>
      <c r="J15" s="19">
        <v>1</v>
      </c>
      <c r="K15" s="4">
        <v>10000</v>
      </c>
      <c r="L15" s="6">
        <f t="shared" ref="L15" si="4">K15*J15</f>
        <v>10000</v>
      </c>
      <c r="M15" s="1"/>
    </row>
    <row r="16" spans="1:13" ht="36" customHeight="1" thickBot="1" x14ac:dyDescent="0.35">
      <c r="A16" s="241"/>
      <c r="B16" s="3" t="s">
        <v>14</v>
      </c>
      <c r="C16" s="238" t="s">
        <v>41</v>
      </c>
      <c r="D16" s="238"/>
      <c r="E16" s="238"/>
      <c r="F16" s="238"/>
      <c r="G16" s="238"/>
      <c r="H16" s="3" t="s">
        <v>3</v>
      </c>
      <c r="I16" s="19">
        <v>1</v>
      </c>
      <c r="J16" s="19">
        <v>1</v>
      </c>
      <c r="K16" s="4">
        <v>2900</v>
      </c>
      <c r="L16" s="6">
        <f t="shared" ref="L16" si="5">K16*J16</f>
        <v>2900</v>
      </c>
      <c r="M16" s="1"/>
    </row>
    <row r="17" spans="1:13" ht="22.5" customHeight="1" thickBot="1" x14ac:dyDescent="0.35">
      <c r="A17" s="242"/>
      <c r="B17" s="3" t="s">
        <v>14</v>
      </c>
      <c r="C17" s="238" t="s">
        <v>42</v>
      </c>
      <c r="D17" s="238"/>
      <c r="E17" s="238"/>
      <c r="F17" s="238"/>
      <c r="G17" s="238"/>
      <c r="H17" s="3" t="s">
        <v>3</v>
      </c>
      <c r="I17" s="19">
        <v>1</v>
      </c>
      <c r="J17" s="19">
        <v>1</v>
      </c>
      <c r="K17" s="4">
        <v>2800</v>
      </c>
      <c r="L17" s="6">
        <f t="shared" ref="L17" si="6">K17*J17</f>
        <v>2800</v>
      </c>
      <c r="M17" s="1"/>
    </row>
    <row r="18" spans="1:13" ht="15" thickBot="1" x14ac:dyDescent="0.35">
      <c r="A18" s="7" t="s">
        <v>24</v>
      </c>
      <c r="B18" s="3" t="s">
        <v>14</v>
      </c>
      <c r="C18" s="237" t="s">
        <v>25</v>
      </c>
      <c r="D18" s="237"/>
      <c r="E18" s="237"/>
      <c r="F18" s="237"/>
      <c r="G18" s="237"/>
      <c r="H18" s="3" t="s">
        <v>23</v>
      </c>
      <c r="I18" s="16" t="s">
        <v>26</v>
      </c>
      <c r="J18" s="16" t="s">
        <v>26</v>
      </c>
      <c r="K18" s="4">
        <v>18970.27</v>
      </c>
      <c r="L18" s="6">
        <f t="shared" si="0"/>
        <v>94851.35</v>
      </c>
      <c r="M18" s="1"/>
    </row>
    <row r="19" spans="1:13" ht="15" thickBot="1" x14ac:dyDescent="0.35">
      <c r="A19" s="8" t="s">
        <v>27</v>
      </c>
      <c r="B19" s="9" t="s">
        <v>28</v>
      </c>
      <c r="C19" s="239" t="s">
        <v>29</v>
      </c>
      <c r="D19" s="239"/>
      <c r="E19" s="239"/>
      <c r="F19" s="239"/>
      <c r="G19" s="239"/>
      <c r="H19" s="9" t="s">
        <v>30</v>
      </c>
      <c r="I19" s="18" t="s">
        <v>31</v>
      </c>
      <c r="J19" s="18" t="s">
        <v>31</v>
      </c>
      <c r="K19" s="133">
        <v>264396.79999999999</v>
      </c>
      <c r="L19" s="6">
        <f t="shared" si="0"/>
        <v>105758.72</v>
      </c>
      <c r="M19" s="1"/>
    </row>
  </sheetData>
  <mergeCells count="23">
    <mergeCell ref="A11:A17"/>
    <mergeCell ref="K1:L3"/>
    <mergeCell ref="C12:G12"/>
    <mergeCell ref="C14:G14"/>
    <mergeCell ref="C5:G5"/>
    <mergeCell ref="B1:G3"/>
    <mergeCell ref="A1:A3"/>
    <mergeCell ref="H1:H3"/>
    <mergeCell ref="I1:I3"/>
    <mergeCell ref="C8:G8"/>
    <mergeCell ref="C9:G9"/>
    <mergeCell ref="C6:G6"/>
    <mergeCell ref="C7:G7"/>
    <mergeCell ref="C4:G4"/>
    <mergeCell ref="I4:J4"/>
    <mergeCell ref="C15:G15"/>
    <mergeCell ref="C10:G10"/>
    <mergeCell ref="C17:G17"/>
    <mergeCell ref="C16:G16"/>
    <mergeCell ref="C19:G19"/>
    <mergeCell ref="C18:G18"/>
    <mergeCell ref="C11:G11"/>
    <mergeCell ref="C13:G1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3"/>
  <sheetViews>
    <sheetView zoomScale="70" zoomScaleNormal="70" workbookViewId="0">
      <selection activeCell="C54" sqref="C54"/>
    </sheetView>
  </sheetViews>
  <sheetFormatPr baseColWidth="10" defaultRowHeight="14.4" x14ac:dyDescent="0.3"/>
  <cols>
    <col min="11" max="11" width="20" customWidth="1"/>
    <col min="12" max="12" width="19.44140625" customWidth="1"/>
  </cols>
  <sheetData>
    <row r="1" spans="1:12" x14ac:dyDescent="0.3">
      <c r="A1" s="256">
        <v>1</v>
      </c>
      <c r="B1" s="258" t="s">
        <v>159</v>
      </c>
      <c r="C1" s="258"/>
      <c r="D1" s="258"/>
      <c r="E1" s="258"/>
      <c r="F1" s="258"/>
      <c r="G1" s="258"/>
      <c r="H1" s="260" t="s">
        <v>3</v>
      </c>
      <c r="I1" s="260" t="s">
        <v>1</v>
      </c>
      <c r="J1" s="121"/>
      <c r="K1" s="262">
        <f>SUM(L5:L13)</f>
        <v>244847.86556800001</v>
      </c>
      <c r="L1" s="263"/>
    </row>
    <row r="2" spans="1:12" x14ac:dyDescent="0.3">
      <c r="A2" s="257"/>
      <c r="B2" s="259"/>
      <c r="C2" s="259"/>
      <c r="D2" s="259"/>
      <c r="E2" s="259"/>
      <c r="F2" s="259"/>
      <c r="G2" s="259"/>
      <c r="H2" s="261"/>
      <c r="I2" s="261"/>
      <c r="J2" s="117"/>
      <c r="K2" s="264"/>
      <c r="L2" s="265"/>
    </row>
    <row r="3" spans="1:12" x14ac:dyDescent="0.3">
      <c r="A3" s="257"/>
      <c r="B3" s="259"/>
      <c r="C3" s="259"/>
      <c r="D3" s="259"/>
      <c r="E3" s="259"/>
      <c r="F3" s="259"/>
      <c r="G3" s="259"/>
      <c r="H3" s="261"/>
      <c r="I3" s="261"/>
      <c r="J3" s="118"/>
      <c r="K3" s="264"/>
      <c r="L3" s="265"/>
    </row>
    <row r="4" spans="1:12" ht="28.8" x14ac:dyDescent="0.3">
      <c r="A4" s="122" t="s">
        <v>157</v>
      </c>
      <c r="B4" s="120" t="s">
        <v>34</v>
      </c>
      <c r="C4" s="141" t="s">
        <v>35</v>
      </c>
      <c r="D4" s="141"/>
      <c r="E4" s="141"/>
      <c r="F4" s="141"/>
      <c r="G4" s="141"/>
      <c r="H4" s="120" t="s">
        <v>36</v>
      </c>
      <c r="I4" s="141" t="s">
        <v>37</v>
      </c>
      <c r="J4" s="141"/>
      <c r="K4" s="119" t="s">
        <v>38</v>
      </c>
      <c r="L4" s="123" t="s">
        <v>39</v>
      </c>
    </row>
    <row r="5" spans="1:12" ht="15" customHeight="1" x14ac:dyDescent="0.3">
      <c r="A5" s="7" t="s">
        <v>9</v>
      </c>
      <c r="B5" s="3" t="s">
        <v>2</v>
      </c>
      <c r="C5" s="237" t="s">
        <v>10</v>
      </c>
      <c r="D5" s="237"/>
      <c r="E5" s="237"/>
      <c r="F5" s="237"/>
      <c r="G5" s="237"/>
      <c r="H5" s="3" t="s">
        <v>11</v>
      </c>
      <c r="I5" s="115" t="s">
        <v>12</v>
      </c>
      <c r="J5" s="115" t="s">
        <v>12</v>
      </c>
      <c r="K5" s="130">
        <v>11611.19</v>
      </c>
      <c r="L5" s="124">
        <f t="shared" ref="L5:L13" si="0">K5*J5</f>
        <v>11611.19</v>
      </c>
    </row>
    <row r="6" spans="1:12" ht="15" customHeight="1" x14ac:dyDescent="0.3">
      <c r="A6" s="7" t="s">
        <v>135</v>
      </c>
      <c r="B6" s="3" t="s">
        <v>2</v>
      </c>
      <c r="C6" s="237" t="s">
        <v>136</v>
      </c>
      <c r="D6" s="237"/>
      <c r="E6" s="237"/>
      <c r="F6" s="237"/>
      <c r="G6" s="237"/>
      <c r="H6" s="3" t="s">
        <v>7</v>
      </c>
      <c r="I6" s="115">
        <v>0.1</v>
      </c>
      <c r="J6" s="115">
        <v>0.1</v>
      </c>
      <c r="K6" s="130">
        <v>31339.48</v>
      </c>
      <c r="L6" s="124">
        <f t="shared" si="0"/>
        <v>3133.9480000000003</v>
      </c>
    </row>
    <row r="7" spans="1:12" ht="15" customHeight="1" x14ac:dyDescent="0.3">
      <c r="A7" s="7" t="s">
        <v>137</v>
      </c>
      <c r="B7" s="3" t="s">
        <v>14</v>
      </c>
      <c r="C7" s="237" t="s">
        <v>138</v>
      </c>
      <c r="D7" s="237"/>
      <c r="E7" s="237"/>
      <c r="F7" s="237"/>
      <c r="G7" s="237"/>
      <c r="H7" s="3" t="s">
        <v>23</v>
      </c>
      <c r="I7" s="115" t="s">
        <v>139</v>
      </c>
      <c r="J7" s="115" t="s">
        <v>139</v>
      </c>
      <c r="K7" s="130">
        <v>12157.85</v>
      </c>
      <c r="L7" s="124">
        <f t="shared" si="0"/>
        <v>972.62800000000004</v>
      </c>
    </row>
    <row r="8" spans="1:12" ht="15" customHeight="1" x14ac:dyDescent="0.3">
      <c r="A8" s="134" t="s">
        <v>140</v>
      </c>
      <c r="B8" s="3" t="s">
        <v>14</v>
      </c>
      <c r="C8" s="237" t="s">
        <v>141</v>
      </c>
      <c r="D8" s="237"/>
      <c r="E8" s="237"/>
      <c r="F8" s="237"/>
      <c r="G8" s="237"/>
      <c r="H8" s="3" t="s">
        <v>142</v>
      </c>
      <c r="I8" s="115" t="s">
        <v>153</v>
      </c>
      <c r="J8" s="115" t="s">
        <v>153</v>
      </c>
      <c r="K8" s="4">
        <v>4745.6099999999997</v>
      </c>
      <c r="L8" s="124">
        <f t="shared" si="0"/>
        <v>2167.7946479999996</v>
      </c>
    </row>
    <row r="9" spans="1:12" ht="15" customHeight="1" x14ac:dyDescent="0.3">
      <c r="A9" s="134" t="s">
        <v>143</v>
      </c>
      <c r="B9" s="3" t="s">
        <v>14</v>
      </c>
      <c r="C9" s="237" t="s">
        <v>144</v>
      </c>
      <c r="D9" s="237"/>
      <c r="E9" s="237"/>
      <c r="F9" s="237"/>
      <c r="G9" s="237"/>
      <c r="H9" s="3" t="s">
        <v>0</v>
      </c>
      <c r="I9" s="115" t="s">
        <v>154</v>
      </c>
      <c r="J9" s="115" t="s">
        <v>154</v>
      </c>
      <c r="K9" s="4">
        <v>5152.12</v>
      </c>
      <c r="L9" s="124">
        <f t="shared" si="0"/>
        <v>7882.7435999999998</v>
      </c>
    </row>
    <row r="10" spans="1:12" ht="15" customHeight="1" x14ac:dyDescent="0.3">
      <c r="A10" s="134" t="s">
        <v>145</v>
      </c>
      <c r="B10" s="3" t="s">
        <v>14</v>
      </c>
      <c r="C10" s="237" t="s">
        <v>146</v>
      </c>
      <c r="D10" s="237"/>
      <c r="E10" s="237"/>
      <c r="F10" s="237"/>
      <c r="G10" s="237"/>
      <c r="H10" s="3" t="s">
        <v>0</v>
      </c>
      <c r="I10" s="115" t="s">
        <v>155</v>
      </c>
      <c r="J10" s="115" t="s">
        <v>155</v>
      </c>
      <c r="K10" s="4">
        <v>10463.02</v>
      </c>
      <c r="L10" s="124">
        <f t="shared" si="0"/>
        <v>10672.280400000001</v>
      </c>
    </row>
    <row r="11" spans="1:12" ht="15" customHeight="1" x14ac:dyDescent="0.3">
      <c r="A11" s="134">
        <v>11700</v>
      </c>
      <c r="B11" s="3" t="s">
        <v>14</v>
      </c>
      <c r="C11" s="238" t="s">
        <v>161</v>
      </c>
      <c r="D11" s="238"/>
      <c r="E11" s="238"/>
      <c r="F11" s="238"/>
      <c r="G11" s="238"/>
      <c r="H11" s="3" t="s">
        <v>147</v>
      </c>
      <c r="I11" s="19">
        <v>0.28000000000000003</v>
      </c>
      <c r="J11" s="19">
        <v>0.28000000000000003</v>
      </c>
      <c r="K11" s="4">
        <v>639155.09</v>
      </c>
      <c r="L11" s="124">
        <f t="shared" si="0"/>
        <v>178963.4252</v>
      </c>
    </row>
    <row r="12" spans="1:12" ht="15" customHeight="1" x14ac:dyDescent="0.3">
      <c r="A12" s="135">
        <v>11938</v>
      </c>
      <c r="B12" s="3" t="s">
        <v>28</v>
      </c>
      <c r="C12" s="238" t="s">
        <v>160</v>
      </c>
      <c r="D12" s="238"/>
      <c r="E12" s="238"/>
      <c r="F12" s="238"/>
      <c r="G12" s="238"/>
      <c r="H12" s="3" t="s">
        <v>30</v>
      </c>
      <c r="I12" s="19">
        <v>0.08</v>
      </c>
      <c r="J12" s="19">
        <v>0.08</v>
      </c>
      <c r="K12" s="4">
        <v>242588.67</v>
      </c>
      <c r="L12" s="124">
        <f t="shared" si="0"/>
        <v>19407.0936</v>
      </c>
    </row>
    <row r="13" spans="1:12" ht="15" customHeight="1" thickBot="1" x14ac:dyDescent="0.35">
      <c r="A13" s="136" t="s">
        <v>148</v>
      </c>
      <c r="B13" s="9" t="s">
        <v>149</v>
      </c>
      <c r="C13" s="255" t="s">
        <v>150</v>
      </c>
      <c r="D13" s="255"/>
      <c r="E13" s="255"/>
      <c r="F13" s="255"/>
      <c r="G13" s="255"/>
      <c r="H13" s="9" t="s">
        <v>151</v>
      </c>
      <c r="I13" s="125" t="s">
        <v>152</v>
      </c>
      <c r="J13" s="125" t="s">
        <v>152</v>
      </c>
      <c r="K13" s="126">
        <v>456216.46</v>
      </c>
      <c r="L13" s="127">
        <f t="shared" si="0"/>
        <v>10036.762119999999</v>
      </c>
    </row>
  </sheetData>
  <mergeCells count="16">
    <mergeCell ref="A1:A3"/>
    <mergeCell ref="B1:G3"/>
    <mergeCell ref="H1:H3"/>
    <mergeCell ref="I1:I3"/>
    <mergeCell ref="K1:L3"/>
    <mergeCell ref="C4:G4"/>
    <mergeCell ref="I4:J4"/>
    <mergeCell ref="C11:G11"/>
    <mergeCell ref="C12:G12"/>
    <mergeCell ref="C13:G13"/>
    <mergeCell ref="C5:G5"/>
    <mergeCell ref="C6:G6"/>
    <mergeCell ref="C7:G7"/>
    <mergeCell ref="C8:G8"/>
    <mergeCell ref="C9:G9"/>
    <mergeCell ref="C10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ESTUDIO DE MERCADO 001</vt:lpstr>
      <vt:lpstr>AIU</vt:lpstr>
      <vt:lpstr>APU 001 - SUM+INST CERRAMIENTO</vt:lpstr>
      <vt:lpstr>APU 002- DADO CONCRETO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Gallego Vives</dc:creator>
  <cp:lastModifiedBy>Juan Camilo Gallego Vives</cp:lastModifiedBy>
  <dcterms:created xsi:type="dcterms:W3CDTF">2025-08-20T19:27:37Z</dcterms:created>
  <dcterms:modified xsi:type="dcterms:W3CDTF">2025-11-14T15:17:37Z</dcterms:modified>
</cp:coreProperties>
</file>