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8925"/>
  <workbookPr codeName="ThisWorkbook"/>
  <mc:AlternateContent xmlns:mc="http://schemas.openxmlformats.org/markup-compatibility/2006">
    <mc:Choice Requires="x15">
      <x15ac:absPath xmlns:x15ac="http://schemas.microsoft.com/office/spreadsheetml/2010/11/ac" url="C:\Users\Usuario\Desktop\Contratos Nuevos\28341 CORTINAS\Aprobados SubCorporativa\"/>
    </mc:Choice>
  </mc:AlternateContent>
  <xr:revisionPtr revIDLastSave="0" documentId="13_ncr:1_{D50F90B3-8C0A-47D2-8667-3F05763BB2BC}" xr6:coauthVersionLast="47" xr6:coauthVersionMax="47" xr10:uidLastSave="{00000000-0000-0000-0000-000000000000}"/>
  <bookViews>
    <workbookView xWindow="-108" yWindow="-108" windowWidth="23256" windowHeight="12456" tabRatio="657" firstSheet="1" activeTab="1" xr2:uid="{00000000-000D-0000-FFFF-FFFF00000000}"/>
  </bookViews>
  <sheets>
    <sheet name="ESTUDIO DE MERCADO INICIAL." sheetId="6" state="hidden" r:id="rId1"/>
    <sheet name="ESTUDIO DE MERCADO FINAL" sheetId="5" r:id="rId2"/>
  </sheets>
  <definedNames>
    <definedName name="_xlnm._FilterDatabase" localSheetId="1" hidden="1">'ESTUDIO DE MERCADO FINAL'!#REF!</definedName>
    <definedName name="_xlnm._FilterDatabase" localSheetId="0" hidden="1">'ESTUDIO DE MERCADO INICIAL.'!#REF!</definedName>
    <definedName name="Decision">#REF!</definedName>
    <definedName name="OK">#REF!</definedName>
    <definedName name="Valoracion">#REF!</definedName>
    <definedName name="VALORACIÓN">#REF!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T31" i="5" l="1"/>
  <c r="R29" i="5"/>
  <c r="I28" i="6"/>
  <c r="J28" i="6" s="1"/>
  <c r="I29" i="6"/>
  <c r="J29" i="6" s="1"/>
  <c r="I30" i="6"/>
  <c r="J30" i="6" s="1"/>
  <c r="G31" i="6"/>
  <c r="F31" i="6"/>
  <c r="E31" i="6"/>
  <c r="D31" i="6"/>
  <c r="H30" i="6"/>
  <c r="L29" i="6"/>
  <c r="H29" i="6"/>
  <c r="H28" i="6"/>
  <c r="I27" i="6"/>
  <c r="J27" i="6" s="1"/>
  <c r="H27" i="6"/>
  <c r="K27" i="6" s="1"/>
  <c r="L26" i="6"/>
  <c r="K26" i="6"/>
  <c r="P26" i="6" s="1"/>
  <c r="J26" i="6"/>
  <c r="I26" i="6"/>
  <c r="H26" i="6"/>
  <c r="I25" i="6"/>
  <c r="J25" i="6" s="1"/>
  <c r="H25" i="6"/>
  <c r="L25" i="6" s="1"/>
  <c r="L24" i="6"/>
  <c r="N24" i="6" s="1"/>
  <c r="K24" i="6"/>
  <c r="P24" i="6" s="1"/>
  <c r="J24" i="6"/>
  <c r="I24" i="6"/>
  <c r="H24" i="6"/>
  <c r="I23" i="6"/>
  <c r="J23" i="6" s="1"/>
  <c r="H23" i="6"/>
  <c r="L23" i="6" s="1"/>
  <c r="I22" i="6"/>
  <c r="J22" i="6" s="1"/>
  <c r="H22" i="6"/>
  <c r="L22" i="6" s="1"/>
  <c r="L21" i="6"/>
  <c r="K21" i="6"/>
  <c r="I21" i="6"/>
  <c r="H21" i="6"/>
  <c r="H31" i="6" s="1"/>
  <c r="I21" i="5"/>
  <c r="I30" i="5"/>
  <c r="I29" i="5"/>
  <c r="I28" i="5"/>
  <c r="I27" i="5"/>
  <c r="I26" i="5"/>
  <c r="I25" i="5"/>
  <c r="I24" i="5"/>
  <c r="I23" i="5"/>
  <c r="I22" i="5"/>
  <c r="G31" i="5"/>
  <c r="F31" i="5"/>
  <c r="E31" i="5"/>
  <c r="D31" i="5"/>
  <c r="H30" i="5"/>
  <c r="H29" i="5"/>
  <c r="H28" i="5"/>
  <c r="H27" i="5"/>
  <c r="H26" i="5"/>
  <c r="H25" i="5"/>
  <c r="H24" i="5"/>
  <c r="H23" i="5"/>
  <c r="H22" i="5"/>
  <c r="H21" i="5"/>
  <c r="K29" i="6" l="1"/>
  <c r="P29" i="6" s="1"/>
  <c r="L30" i="6"/>
  <c r="I31" i="6"/>
  <c r="P27" i="6"/>
  <c r="N27" i="6"/>
  <c r="M24" i="6"/>
  <c r="Q24" i="6" s="1"/>
  <c r="J21" i="6"/>
  <c r="L27" i="6"/>
  <c r="M27" i="6" s="1"/>
  <c r="M21" i="6"/>
  <c r="K23" i="6"/>
  <c r="M29" i="6"/>
  <c r="O24" i="6"/>
  <c r="M26" i="6"/>
  <c r="Q26" i="6" s="1"/>
  <c r="K28" i="6"/>
  <c r="N29" i="6"/>
  <c r="Q29" i="6" s="1"/>
  <c r="N21" i="6"/>
  <c r="O21" i="6"/>
  <c r="K25" i="6"/>
  <c r="N26" i="6"/>
  <c r="L28" i="6"/>
  <c r="O29" i="6"/>
  <c r="P21" i="6"/>
  <c r="K22" i="6"/>
  <c r="O26" i="6"/>
  <c r="K30" i="6"/>
  <c r="J26" i="5"/>
  <c r="J28" i="5"/>
  <c r="K23" i="5"/>
  <c r="J21" i="5"/>
  <c r="L24" i="5"/>
  <c r="K26" i="5"/>
  <c r="R24" i="6" l="1"/>
  <c r="S24" i="6" s="1"/>
  <c r="T24" i="6" s="1"/>
  <c r="R29" i="6"/>
  <c r="S29" i="6" s="1"/>
  <c r="T29" i="6" s="1"/>
  <c r="R26" i="6"/>
  <c r="S26" i="6" s="1"/>
  <c r="T26" i="6" s="1"/>
  <c r="O27" i="6"/>
  <c r="Q27" i="6" s="1"/>
  <c r="L31" i="6"/>
  <c r="O23" i="6"/>
  <c r="N23" i="6"/>
  <c r="M23" i="6"/>
  <c r="Q23" i="6" s="1"/>
  <c r="P23" i="6"/>
  <c r="N28" i="6"/>
  <c r="M28" i="6"/>
  <c r="O28" i="6"/>
  <c r="P28" i="6"/>
  <c r="N30" i="6"/>
  <c r="O30" i="6"/>
  <c r="P30" i="6"/>
  <c r="M30" i="6"/>
  <c r="M25" i="6"/>
  <c r="Q25" i="6" s="1"/>
  <c r="P25" i="6"/>
  <c r="N25" i="6"/>
  <c r="O25" i="6"/>
  <c r="N22" i="6"/>
  <c r="O22" i="6"/>
  <c r="P22" i="6"/>
  <c r="P31" i="6" s="1"/>
  <c r="M22" i="6"/>
  <c r="Q22" i="6" s="1"/>
  <c r="Q21" i="6"/>
  <c r="K31" i="6"/>
  <c r="J29" i="5"/>
  <c r="L23" i="5"/>
  <c r="P23" i="5" s="1"/>
  <c r="J22" i="5"/>
  <c r="J30" i="5"/>
  <c r="K27" i="5"/>
  <c r="J27" i="5"/>
  <c r="L28" i="5"/>
  <c r="L22" i="5"/>
  <c r="K24" i="5"/>
  <c r="P24" i="5" s="1"/>
  <c r="L26" i="5"/>
  <c r="M26" i="5" s="1"/>
  <c r="L25" i="5"/>
  <c r="J25" i="5"/>
  <c r="K30" i="5"/>
  <c r="J24" i="5"/>
  <c r="J23" i="5"/>
  <c r="I31" i="5"/>
  <c r="K29" i="5"/>
  <c r="K28" i="5"/>
  <c r="K25" i="5"/>
  <c r="P25" i="5" s="1"/>
  <c r="K22" i="5"/>
  <c r="L29" i="5"/>
  <c r="L27" i="5"/>
  <c r="N27" i="5" s="1"/>
  <c r="L30" i="5"/>
  <c r="H31" i="5"/>
  <c r="O23" i="5"/>
  <c r="N23" i="5"/>
  <c r="O25" i="5"/>
  <c r="N31" i="6" l="1"/>
  <c r="Q30" i="6"/>
  <c r="R30" i="6" s="1"/>
  <c r="O31" i="6"/>
  <c r="R27" i="6"/>
  <c r="S27" i="6" s="1"/>
  <c r="T27" i="6" s="1"/>
  <c r="R21" i="6"/>
  <c r="R25" i="6"/>
  <c r="S25" i="6" s="1"/>
  <c r="T25" i="6" s="1"/>
  <c r="R22" i="6"/>
  <c r="S22" i="6" s="1"/>
  <c r="T22" i="6" s="1"/>
  <c r="R23" i="6"/>
  <c r="S23" i="6"/>
  <c r="T23" i="6" s="1"/>
  <c r="M31" i="6"/>
  <c r="Q28" i="6"/>
  <c r="Q31" i="6" s="1"/>
  <c r="P30" i="5"/>
  <c r="P27" i="5"/>
  <c r="P26" i="5"/>
  <c r="M23" i="5"/>
  <c r="P22" i="5"/>
  <c r="O29" i="5"/>
  <c r="P29" i="5"/>
  <c r="P28" i="5"/>
  <c r="M28" i="5"/>
  <c r="O28" i="5"/>
  <c r="N22" i="5"/>
  <c r="O27" i="5"/>
  <c r="M24" i="5"/>
  <c r="M27" i="5"/>
  <c r="Q27" i="5" s="1"/>
  <c r="O24" i="5"/>
  <c r="N30" i="5"/>
  <c r="M30" i="5"/>
  <c r="N24" i="5"/>
  <c r="N26" i="5"/>
  <c r="O26" i="5"/>
  <c r="O30" i="5"/>
  <c r="N29" i="5"/>
  <c r="M29" i="5"/>
  <c r="N25" i="5"/>
  <c r="O22" i="5"/>
  <c r="N28" i="5"/>
  <c r="M22" i="5"/>
  <c r="M25" i="5"/>
  <c r="Q23" i="5"/>
  <c r="R23" i="5" s="1"/>
  <c r="S23" i="5" s="1"/>
  <c r="T23" i="5" s="1"/>
  <c r="L21" i="5"/>
  <c r="L31" i="5" s="1"/>
  <c r="K21" i="5"/>
  <c r="P21" i="5" s="1"/>
  <c r="Q28" i="5" l="1"/>
  <c r="R28" i="5" s="1"/>
  <c r="S28" i="5" s="1"/>
  <c r="T28" i="5" s="1"/>
  <c r="S30" i="6"/>
  <c r="T30" i="6" s="1"/>
  <c r="S21" i="6"/>
  <c r="R28" i="6"/>
  <c r="R31" i="6" s="1"/>
  <c r="Q26" i="5"/>
  <c r="R26" i="5" s="1"/>
  <c r="S26" i="5" s="1"/>
  <c r="T26" i="5" s="1"/>
  <c r="Q25" i="5"/>
  <c r="R25" i="5" s="1"/>
  <c r="S25" i="5" s="1"/>
  <c r="T25" i="5" s="1"/>
  <c r="Q22" i="5"/>
  <c r="R22" i="5" s="1"/>
  <c r="S22" i="5" s="1"/>
  <c r="T22" i="5" s="1"/>
  <c r="Q30" i="5"/>
  <c r="R30" i="5" s="1"/>
  <c r="S30" i="5" s="1"/>
  <c r="T30" i="5" s="1"/>
  <c r="Q24" i="5"/>
  <c r="R24" i="5" s="1"/>
  <c r="S24" i="5" s="1"/>
  <c r="T24" i="5" s="1"/>
  <c r="Q29" i="5"/>
  <c r="S29" i="5" s="1"/>
  <c r="T29" i="5" s="1"/>
  <c r="P31" i="5"/>
  <c r="O21" i="5"/>
  <c r="O31" i="5" s="1"/>
  <c r="K31" i="5"/>
  <c r="R27" i="5"/>
  <c r="S27" i="5" s="1"/>
  <c r="T27" i="5" s="1"/>
  <c r="M21" i="5"/>
  <c r="M31" i="5" s="1"/>
  <c r="N21" i="5"/>
  <c r="N31" i="5" s="1"/>
  <c r="S28" i="6" l="1"/>
  <c r="T28" i="6" s="1"/>
  <c r="S31" i="6"/>
  <c r="T21" i="6"/>
  <c r="T31" i="6" s="1"/>
  <c r="Q21" i="5"/>
  <c r="Q31" i="5" s="1"/>
  <c r="R21" i="5" l="1"/>
  <c r="R31" i="5" s="1"/>
  <c r="S21" i="5" l="1"/>
  <c r="T21" i="5" l="1"/>
  <c r="S31" i="5"/>
</calcChain>
</file>

<file path=xl/sharedStrings.xml><?xml version="1.0" encoding="utf-8"?>
<sst xmlns="http://schemas.openxmlformats.org/spreadsheetml/2006/main" count="122" uniqueCount="52">
  <si>
    <t>Fecha de elaboración</t>
  </si>
  <si>
    <t>ALCALDÍA MAYOR DE BOGOTÁ
Secretaría General
Subdirección Administrativa
CONSTANCIA DE ESTUDIOS DE MERCADO</t>
  </si>
  <si>
    <t xml:space="preserve"> la Secretaría General de la Alcaldía Mayor de Bogotá D.C.,  efectuó la consulta de precios de mercado para adelantar un proceso a traves de la modalidad de minima cuantia, análizando las siguientes variables:</t>
  </si>
  <si>
    <t>Objeto:</t>
  </si>
  <si>
    <t>Para tal efecto se le dio a conocer al mercado,  las especificaciones técnicas de lo requerido para el presente proceso, y se hizo la consulta a través de:</t>
  </si>
  <si>
    <t>MEDIO</t>
  </si>
  <si>
    <t>Correo Electrónico</t>
  </si>
  <si>
    <t>Colombia Compra Eficiente - invitacion a cotizar</t>
  </si>
  <si>
    <t>Total cotizaciones</t>
  </si>
  <si>
    <t>COTIZACIÓN 1</t>
  </si>
  <si>
    <t>COTIZACIÓN 2</t>
  </si>
  <si>
    <t>COTIZACIÓN 3</t>
  </si>
  <si>
    <t>PRESUPUESTO DEL PROCESO</t>
  </si>
  <si>
    <t>ECUACION  ARITMETICA</t>
  </si>
  <si>
    <t>PRECIOS DE REFERENCIA</t>
  </si>
  <si>
    <t>ITEM</t>
  </si>
  <si>
    <t>V/R UNITARIO
ANTES DE I.V.A.</t>
  </si>
  <si>
    <t>PROMEDIO</t>
  </si>
  <si>
    <t>DESV. ESTANDAR</t>
  </si>
  <si>
    <t>VALOR MIN ACEPTABLE</t>
  </si>
  <si>
    <t>VALOR MAX ACEPTABLE</t>
  </si>
  <si>
    <t>VALOR UNITARIO
ANTES DE IVA</t>
  </si>
  <si>
    <t>VALOR TECHO</t>
  </si>
  <si>
    <t xml:space="preserve"> VALOR  I.V.A.</t>
  </si>
  <si>
    <t>VALOR TOTAL MES INCLUIDO IVA</t>
  </si>
  <si>
    <t>VALOR TOTAL * CANTIDADES</t>
  </si>
  <si>
    <t xml:space="preserve">VALOR TOTAL DEL PROCESO  INCLUIDO IVA </t>
  </si>
  <si>
    <t>ANÁLISIS</t>
  </si>
  <si>
    <t xml:space="preserve">Cant. </t>
  </si>
  <si>
    <t>CONDICIONES DEL SERVICIO</t>
  </si>
  <si>
    <t>DESCRIPCIÓN</t>
  </si>
  <si>
    <t xml:space="preserve">Elaboró:Javier Fernández -  Profesional Universitario </t>
  </si>
  <si>
    <t xml:space="preserve">Cortina enrollable en Screen.
1,40 mts horizontal (ancho) x 2,80 vertical (piso a techo) </t>
  </si>
  <si>
    <t xml:space="preserve">Cortina enrollable en Screen.
1,45 mts horizontal (ancho) x 2,80 vertical (piso a techo) </t>
  </si>
  <si>
    <t xml:space="preserve">Cortina enrollable en Screen.
1,50 mts horizontal (ancho) x 2,80 vertical (piso a techo) </t>
  </si>
  <si>
    <t xml:space="preserve">Cortina enrollable en Screen.
1,60 mts horizontal (ancho) x 2,00 vertical (piso a techo) </t>
  </si>
  <si>
    <t xml:space="preserve">Cortina enrollable en Screen.
1,60 mts horizontal (ancho) x 2,80 vertical (piso a techo) </t>
  </si>
  <si>
    <t xml:space="preserve">Cortina enrollable en Screen.
1,80 mts horizontal (ancho) x 2,80 vertical (piso a techo) </t>
  </si>
  <si>
    <t xml:space="preserve">Cortina enrollable en Screen.
2,80 mts horizontal (ancho) x 1,50 mts vertical (piso a techo) </t>
  </si>
  <si>
    <t>Cortina enrollable en BlackOut con motor
1.40 mts horizontal (ancho) x 2.80 mts vertical (piso a techo) Black out motorizado</t>
  </si>
  <si>
    <t>Cortina enrollable en BlackOut con motor
1.65 mts horizontal (ancho) x 2.80 mts vertical (piso a techo) Black out motorizado</t>
  </si>
  <si>
    <t>Cortina enrollable en BlackOut con motor
1.60 mts horizontal (ancho) x 2.80 mts vertical (piso a techo) Black out motorizado</t>
  </si>
  <si>
    <t xml:space="preserve">CANTIDAD </t>
  </si>
  <si>
    <t>ECODEKO 
DECORACIONES</t>
  </si>
  <si>
    <t>ACORTINAS</t>
  </si>
  <si>
    <t>DECORARCO S.A.</t>
  </si>
  <si>
    <t xml:space="preserve">Adquisición e instalación de persianas y Blackout para las sedes de la Secretaría General de la Alcaldía Mayor de Bogotá D.C. </t>
  </si>
  <si>
    <t>COTIZACIÓN 4</t>
  </si>
  <si>
    <t>MG CORTINAS</t>
  </si>
  <si>
    <t>% DE 
CONFIBILIDAD</t>
  </si>
  <si>
    <t xml:space="preserve">Estructura de costos inicial donde se consignan los precios de mercado, para realizar la poda de precios (sombreado en rojo), para así pasar a al Estudio de Mercado Definitivo. </t>
  </si>
  <si>
    <t>Nota 1: Una vez realizado el estudio de mercado, se estima que: la todalidad de los elementos costaria $ 34,911,778. Las cantidades descritas en el presento documento son estimadas y la administración del servicio se realizará a necesidad o demanda. 
Nota 2:  Una vez vencido el término para recibir cotizaciones, se recibieron vía SECOP II, cuadro (04) cotizaciones de las empresas  EmpresasEcodeco Decoraciones, Acortinas, Decorarco S.A. y MG Cortinas.
Nota 3: El estudio de mercado se han tomado los valores sin I.V.A. de los 4 comparativos por ítem, se ha usado el promedio simple, la desviación estándar y % de confiabilidad para obtener el valor mínimo y el valor máximo aceptable.
Se ha aplicado formula tipo túnel para ubicar los valores que están entre el máximo y el mínimo aceptable, descartando los valores fuera del rango establecido, seguido se ha definido el valor techo. 
El valor techo se ha definido fijando un promedio con los valores capturados con el método de túnel, fijando un condicional en el cual si el valor promedio de los valores del túnel es menor al del promedio se toma dicho valor, pero, si el valor promedio obtenido de los precios capturados en el túnel es mayor al del promedio simple se tomará como valor de referencia el último en mención.
Nota 4: Para la elaboración y análisis del estudio de mercado se realizaron los siguientes pasos: 
a. Analizar el valor promedio y la Desviación Estándar, para establecer un porcentaje de confiabilidad.
b. Se construye el estudio de mercado inicial con los precios allegados por las empresas cotizantes y se evalúa el % de confiabilidad.
c. Se realiza una poda de los valores más distantes del promedio y que afecta por debajo del 70% el porcentaje de confiabilidad.
d. Se presenta estudio de mercado definitivo, en el cual el porcentaje de confiabilidad es superior el 70% de cada uno de los ITEMS a contratar, como resultado de la poda realizada con los valores que están más alejados del promedio y de la desviación estándar.
Nota 5: El presupueso asignao para la adquisición de persianas es por valor de $ 35,000,000.00.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</si>
</sst>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44" formatCode="_-&quot;$&quot;\ * #,##0.00_-;\-&quot;$&quot;\ * #,##0.00_-;_-&quot;$&quot;\ * &quot;-&quot;??_-;_-@_-"/>
    <numFmt numFmtId="164" formatCode="_-* #,##0.00\ &quot;€&quot;_-;\-* #,##0.00\ &quot;€&quot;_-;_-* &quot;-&quot;??\ &quot;€&quot;_-;_-@_-"/>
    <numFmt numFmtId="165" formatCode="_-[$$-240A]\ * #,##0.00_-;\-[$$-240A]\ * #,##0.00_-;_-[$$-240A]\ * &quot;-&quot;??_-;_-@_-"/>
    <numFmt numFmtId="166" formatCode="_-* #,##0.0\ &quot;€&quot;_-;\-* #,##0.0\ &quot;€&quot;_-;_-* &quot;-&quot;??\ &quot;€&quot;_-;_-@_-"/>
    <numFmt numFmtId="167" formatCode="dd/mm/yy"/>
    <numFmt numFmtId="168" formatCode="_([$$-240A]\ * #,##0_);_([$$-240A]\ * \(#,##0\);_([$$-240A]\ * &quot;-&quot;??_);_(@_)"/>
    <numFmt numFmtId="169" formatCode="_-&quot;$&quot;\ * #,##0_-;\-&quot;$&quot;\ * #,##0_-;_-&quot;$&quot;\ * &quot;-&quot;??_-;_-@_-"/>
  </numFmts>
  <fonts count="19" x14ac:knownFonts="1">
    <font>
      <sz val="10"/>
      <name val="Arial"/>
      <family val="2"/>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color rgb="FF000000"/>
      <name val="Times New Roman"/>
      <family val="1"/>
    </font>
    <font>
      <b/>
      <sz val="10"/>
      <name val="Arial"/>
      <family val="2"/>
    </font>
    <font>
      <b/>
      <sz val="11"/>
      <color theme="1"/>
      <name val="Calibri"/>
      <family val="2"/>
      <scheme val="minor"/>
    </font>
    <font>
      <b/>
      <sz val="11"/>
      <name val="Arial"/>
      <family val="2"/>
    </font>
    <font>
      <sz val="12"/>
      <name val="Arial"/>
      <family val="2"/>
      <charset val="1"/>
    </font>
    <font>
      <b/>
      <sz val="12"/>
      <name val="Arial Narrow"/>
      <family val="2"/>
    </font>
    <font>
      <sz val="12"/>
      <color theme="1"/>
      <name val="Arial Narrow"/>
      <family val="2"/>
    </font>
    <font>
      <sz val="12"/>
      <name val="Arial Narrow"/>
      <family val="2"/>
    </font>
    <font>
      <sz val="12"/>
      <color rgb="FF000000"/>
      <name val="Arial Narrow"/>
      <family val="2"/>
    </font>
    <font>
      <b/>
      <sz val="12"/>
      <color rgb="FF000000"/>
      <name val="Arial Narrow"/>
      <family val="2"/>
    </font>
    <font>
      <b/>
      <sz val="11"/>
      <color rgb="FF000000"/>
      <name val="Calibri"/>
      <family val="2"/>
      <scheme val="minor"/>
    </font>
    <font>
      <b/>
      <sz val="11"/>
      <name val="Calibri"/>
      <family val="2"/>
      <scheme val="minor"/>
    </font>
    <font>
      <b/>
      <sz val="11"/>
      <color theme="1"/>
      <name val="Arial"/>
      <family val="2"/>
    </font>
    <font>
      <sz val="14"/>
      <name val="Arial"/>
      <family val="2"/>
    </font>
  </fonts>
  <fills count="9">
    <fill>
      <patternFill patternType="none"/>
    </fill>
    <fill>
      <patternFill patternType="gray125"/>
    </fill>
    <fill>
      <patternFill patternType="solid">
        <fgColor theme="0" tint="-0.14999847407452621"/>
        <bgColor indexed="64"/>
      </patternFill>
    </fill>
    <fill>
      <patternFill patternType="solid">
        <fgColor theme="5" tint="0.39997558519241921"/>
        <bgColor indexed="64"/>
      </patternFill>
    </fill>
    <fill>
      <patternFill patternType="solid">
        <fgColor theme="4" tint="0.59999389629810485"/>
        <bgColor indexed="64"/>
      </patternFill>
    </fill>
    <fill>
      <patternFill patternType="solid">
        <fgColor theme="0"/>
        <bgColor indexed="64"/>
      </patternFill>
    </fill>
    <fill>
      <patternFill patternType="solid">
        <fgColor theme="2"/>
        <bgColor indexed="64"/>
      </patternFill>
    </fill>
    <fill>
      <patternFill patternType="solid">
        <fgColor theme="0" tint="-4.9989318521683403E-2"/>
        <bgColor indexed="64"/>
      </patternFill>
    </fill>
    <fill>
      <patternFill patternType="solid">
        <fgColor theme="6" tint="0.59999389629810485"/>
        <bgColor indexed="64"/>
      </patternFill>
    </fill>
  </fills>
  <borders count="25">
    <border>
      <left/>
      <right/>
      <top/>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top/>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style="medium">
        <color indexed="64"/>
      </top>
      <bottom/>
      <diagonal/>
    </border>
    <border>
      <left/>
      <right style="medium">
        <color indexed="64"/>
      </right>
      <top/>
      <bottom style="medium">
        <color indexed="64"/>
      </bottom>
      <diagonal/>
    </border>
    <border>
      <left/>
      <right style="medium">
        <color indexed="64"/>
      </right>
      <top/>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s>
  <cellStyleXfs count="13">
    <xf numFmtId="0" fontId="0" fillId="0" borderId="0"/>
    <xf numFmtId="0" fontId="4" fillId="0" borderId="0"/>
    <xf numFmtId="0" fontId="3" fillId="0" borderId="0"/>
    <xf numFmtId="9" fontId="3" fillId="0" borderId="0" applyFont="0" applyFill="0" applyBorder="0" applyAlignment="0" applyProtection="0"/>
    <xf numFmtId="0" fontId="5" fillId="0" borderId="0"/>
    <xf numFmtId="44" fontId="4" fillId="0" borderId="0" applyFont="0" applyFill="0" applyBorder="0" applyAlignment="0" applyProtection="0"/>
    <xf numFmtId="0" fontId="2" fillId="0" borderId="0"/>
    <xf numFmtId="164" fontId="2" fillId="0" borderId="0" applyFont="0" applyFill="0" applyBorder="0" applyAlignment="0" applyProtection="0"/>
    <xf numFmtId="0" fontId="4" fillId="0" borderId="0"/>
    <xf numFmtId="9" fontId="2" fillId="0" borderId="0" applyFont="0" applyFill="0" applyBorder="0" applyAlignment="0" applyProtection="0"/>
    <xf numFmtId="0" fontId="2" fillId="0" borderId="0"/>
    <xf numFmtId="9" fontId="2" fillId="0" borderId="0" applyFont="0" applyFill="0" applyBorder="0" applyAlignment="0" applyProtection="0"/>
    <xf numFmtId="9" fontId="4" fillId="0" borderId="0" applyFont="0" applyFill="0" applyBorder="0" applyAlignment="0" applyProtection="0"/>
  </cellStyleXfs>
  <cellXfs count="103">
    <xf numFmtId="0" fontId="0" fillId="0" borderId="0" xfId="0"/>
    <xf numFmtId="0" fontId="2" fillId="0" borderId="3" xfId="6" applyBorder="1"/>
    <xf numFmtId="0" fontId="2" fillId="0" borderId="4" xfId="6" applyBorder="1"/>
    <xf numFmtId="166" fontId="0" fillId="0" borderId="4" xfId="7" applyNumberFormat="1" applyFont="1" applyBorder="1" applyAlignment="1">
      <alignment horizontal="center"/>
    </xf>
    <xf numFmtId="0" fontId="2" fillId="0" borderId="0" xfId="6"/>
    <xf numFmtId="166" fontId="10" fillId="0" borderId="0" xfId="7" applyNumberFormat="1" applyFont="1" applyBorder="1" applyAlignment="1">
      <alignment horizontal="center" wrapText="1"/>
    </xf>
    <xf numFmtId="0" fontId="11" fillId="0" borderId="7" xfId="6" applyFont="1" applyBorder="1"/>
    <xf numFmtId="166" fontId="12" fillId="0" borderId="0" xfId="7" applyNumberFormat="1" applyFont="1" applyBorder="1" applyAlignment="1">
      <alignment horizontal="center"/>
    </xf>
    <xf numFmtId="166" fontId="13" fillId="0" borderId="0" xfId="7" applyNumberFormat="1" applyFont="1" applyBorder="1" applyAlignment="1">
      <alignment horizontal="center" wrapText="1"/>
    </xf>
    <xf numFmtId="166" fontId="14" fillId="0" borderId="0" xfId="7" applyNumberFormat="1" applyFont="1" applyFill="1" applyBorder="1" applyAlignment="1">
      <alignment horizontal="center"/>
    </xf>
    <xf numFmtId="166" fontId="13" fillId="0" borderId="0" xfId="7" applyNumberFormat="1" applyFont="1" applyFill="1" applyBorder="1" applyAlignment="1">
      <alignment horizontal="center" wrapText="1"/>
    </xf>
    <xf numFmtId="0" fontId="13" fillId="0" borderId="7" xfId="6" applyFont="1" applyBorder="1" applyAlignment="1">
      <alignment horizontal="center" vertical="center" wrapText="1"/>
    </xf>
    <xf numFmtId="0" fontId="7" fillId="0" borderId="1" xfId="6" applyFont="1" applyBorder="1" applyAlignment="1">
      <alignment horizontal="center" vertical="center"/>
    </xf>
    <xf numFmtId="168" fontId="7" fillId="3" borderId="1" xfId="6" applyNumberFormat="1" applyFont="1" applyFill="1" applyBorder="1" applyAlignment="1">
      <alignment horizontal="center" vertical="center" wrapText="1"/>
    </xf>
    <xf numFmtId="168" fontId="2" fillId="3" borderId="1" xfId="6" applyNumberFormat="1" applyFill="1" applyBorder="1" applyAlignment="1">
      <alignment horizontal="center" vertical="center"/>
    </xf>
    <xf numFmtId="168" fontId="2" fillId="4" borderId="1" xfId="6" applyNumberFormat="1" applyFill="1" applyBorder="1" applyAlignment="1">
      <alignment horizontal="center" vertical="center"/>
    </xf>
    <xf numFmtId="168" fontId="2" fillId="6" borderId="1" xfId="6" applyNumberFormat="1" applyFill="1" applyBorder="1" applyAlignment="1">
      <alignment horizontal="center" vertical="center"/>
    </xf>
    <xf numFmtId="166" fontId="7" fillId="4" borderId="1" xfId="7" applyNumberFormat="1" applyFont="1" applyFill="1" applyBorder="1" applyAlignment="1">
      <alignment horizontal="center" vertical="center" wrapText="1"/>
    </xf>
    <xf numFmtId="166" fontId="0" fillId="0" borderId="0" xfId="7" applyNumberFormat="1" applyFont="1" applyFill="1" applyBorder="1" applyAlignment="1">
      <alignment horizontal="center"/>
    </xf>
    <xf numFmtId="166" fontId="0" fillId="0" borderId="0" xfId="7" applyNumberFormat="1" applyFont="1" applyAlignment="1">
      <alignment horizontal="center"/>
    </xf>
    <xf numFmtId="0" fontId="16" fillId="7" borderId="1" xfId="6" applyFont="1" applyFill="1" applyBorder="1" applyAlignment="1">
      <alignment horizontal="center" vertical="center" wrapText="1"/>
    </xf>
    <xf numFmtId="0" fontId="13" fillId="0" borderId="6" xfId="6" applyFont="1" applyBorder="1" applyAlignment="1">
      <alignment horizontal="center" vertical="center" wrapText="1"/>
    </xf>
    <xf numFmtId="0" fontId="14" fillId="2" borderId="1" xfId="6" applyFont="1" applyFill="1" applyBorder="1" applyAlignment="1">
      <alignment horizontal="center" vertical="center"/>
    </xf>
    <xf numFmtId="0" fontId="13" fillId="0" borderId="1" xfId="6" applyFont="1" applyBorder="1" applyAlignment="1">
      <alignment horizontal="right" wrapText="1"/>
    </xf>
    <xf numFmtId="168" fontId="7" fillId="7" borderId="1" xfId="6" applyNumberFormat="1" applyFont="1" applyFill="1" applyBorder="1" applyAlignment="1">
      <alignment horizontal="center" vertical="center" wrapText="1"/>
    </xf>
    <xf numFmtId="0" fontId="7" fillId="0" borderId="1" xfId="6" applyFont="1" applyBorder="1" applyAlignment="1">
      <alignment horizontal="center" vertical="center" wrapText="1"/>
    </xf>
    <xf numFmtId="0" fontId="9" fillId="0" borderId="4" xfId="6" applyFont="1" applyBorder="1" applyAlignment="1">
      <alignment horizontal="center" vertical="center" wrapText="1"/>
    </xf>
    <xf numFmtId="166" fontId="9" fillId="0" borderId="4" xfId="7" applyNumberFormat="1" applyFont="1" applyBorder="1" applyAlignment="1">
      <alignment horizontal="center" wrapText="1"/>
    </xf>
    <xf numFmtId="167" fontId="10" fillId="0" borderId="0" xfId="6" applyNumberFormat="1" applyFont="1" applyAlignment="1">
      <alignment horizontal="center" vertical="center" wrapText="1"/>
    </xf>
    <xf numFmtId="0" fontId="10" fillId="0" borderId="0" xfId="6" applyFont="1" applyAlignment="1">
      <alignment vertical="center" wrapText="1"/>
    </xf>
    <xf numFmtId="0" fontId="11" fillId="0" borderId="0" xfId="6" applyFont="1"/>
    <xf numFmtId="0" fontId="12" fillId="0" borderId="0" xfId="6" applyFont="1" applyAlignment="1">
      <alignment horizontal="center" vertical="center" wrapText="1"/>
    </xf>
    <xf numFmtId="0" fontId="12" fillId="0" borderId="0" xfId="6" applyFont="1"/>
    <xf numFmtId="0" fontId="13" fillId="0" borderId="0" xfId="6" applyFont="1" applyAlignment="1">
      <alignment vertical="center" wrapText="1"/>
    </xf>
    <xf numFmtId="0" fontId="14" fillId="0" borderId="0" xfId="6" applyFont="1" applyAlignment="1">
      <alignment horizontal="center" vertical="center"/>
    </xf>
    <xf numFmtId="0" fontId="13" fillId="0" borderId="0" xfId="6" applyFont="1" applyAlignment="1">
      <alignment horizontal="center" wrapText="1"/>
    </xf>
    <xf numFmtId="168" fontId="13" fillId="0" borderId="0" xfId="6" applyNumberFormat="1" applyFont="1" applyAlignment="1">
      <alignment horizontal="center" wrapText="1"/>
    </xf>
    <xf numFmtId="0" fontId="13" fillId="0" borderId="15" xfId="6" applyFont="1" applyBorder="1" applyAlignment="1">
      <alignment horizontal="center" vertical="center" wrapText="1"/>
    </xf>
    <xf numFmtId="168" fontId="7" fillId="7" borderId="17" xfId="6" applyNumberFormat="1" applyFont="1" applyFill="1" applyBorder="1" applyAlignment="1">
      <alignment horizontal="center" vertical="center" wrapText="1"/>
    </xf>
    <xf numFmtId="0" fontId="8" fillId="0" borderId="16" xfId="6" applyFont="1" applyBorder="1" applyAlignment="1">
      <alignment horizontal="center" vertical="center" wrapText="1"/>
    </xf>
    <xf numFmtId="168" fontId="2" fillId="6" borderId="17" xfId="6" applyNumberFormat="1" applyFill="1" applyBorder="1" applyAlignment="1">
      <alignment horizontal="center" vertical="center"/>
    </xf>
    <xf numFmtId="3" fontId="2" fillId="0" borderId="0" xfId="6" applyNumberFormat="1" applyAlignment="1">
      <alignment horizontal="right"/>
    </xf>
    <xf numFmtId="0" fontId="7" fillId="0" borderId="7" xfId="6" applyFont="1" applyBorder="1"/>
    <xf numFmtId="166" fontId="0" fillId="0" borderId="0" xfId="7" applyNumberFormat="1" applyFont="1" applyBorder="1" applyAlignment="1">
      <alignment horizontal="center"/>
    </xf>
    <xf numFmtId="0" fontId="2" fillId="0" borderId="11" xfId="6" applyBorder="1"/>
    <xf numFmtId="0" fontId="2" fillId="0" borderId="12" xfId="6" applyBorder="1"/>
    <xf numFmtId="166" fontId="0" fillId="0" borderId="12" xfId="7" applyNumberFormat="1" applyFont="1" applyBorder="1" applyAlignment="1">
      <alignment horizontal="center"/>
    </xf>
    <xf numFmtId="44" fontId="6" fillId="0" borderId="0" xfId="5" applyFont="1" applyBorder="1" applyAlignment="1">
      <alignment horizontal="center" vertical="center" wrapText="1"/>
    </xf>
    <xf numFmtId="165" fontId="11" fillId="0" borderId="0" xfId="6" applyNumberFormat="1" applyFont="1"/>
    <xf numFmtId="165" fontId="2" fillId="0" borderId="0" xfId="6" applyNumberFormat="1"/>
    <xf numFmtId="0" fontId="18" fillId="0" borderId="1" xfId="0" applyFont="1" applyBorder="1" applyAlignment="1">
      <alignment horizontal="left" vertical="center" wrapText="1"/>
    </xf>
    <xf numFmtId="0" fontId="18" fillId="0" borderId="1" xfId="0" applyFont="1" applyBorder="1" applyAlignment="1">
      <alignment horizontal="left" wrapText="1"/>
    </xf>
    <xf numFmtId="0" fontId="18" fillId="0" borderId="1" xfId="0" applyFont="1" applyBorder="1" applyAlignment="1">
      <alignment horizontal="center" vertical="center"/>
    </xf>
    <xf numFmtId="166" fontId="7" fillId="8" borderId="1" xfId="7" applyNumberFormat="1" applyFont="1" applyFill="1" applyBorder="1" applyAlignment="1">
      <alignment horizontal="center" vertical="center" wrapText="1"/>
    </xf>
    <xf numFmtId="168" fontId="2" fillId="8" borderId="1" xfId="6" applyNumberFormat="1" applyFill="1" applyBorder="1" applyAlignment="1">
      <alignment horizontal="center" vertical="center"/>
    </xf>
    <xf numFmtId="0" fontId="13" fillId="0" borderId="0" xfId="6" applyFont="1" applyAlignment="1">
      <alignment horizontal="center" vertical="center" wrapText="1"/>
    </xf>
    <xf numFmtId="165" fontId="6" fillId="6" borderId="23" xfId="7" applyNumberFormat="1" applyFont="1" applyFill="1" applyBorder="1" applyAlignment="1">
      <alignment vertical="center" wrapText="1"/>
    </xf>
    <xf numFmtId="165" fontId="6" fillId="6" borderId="24" xfId="7" applyNumberFormat="1" applyFont="1" applyFill="1" applyBorder="1" applyAlignment="1">
      <alignment vertical="center" wrapText="1"/>
    </xf>
    <xf numFmtId="0" fontId="15" fillId="8" borderId="1" xfId="6" applyFont="1" applyFill="1" applyBorder="1" applyAlignment="1">
      <alignment horizontal="center" vertical="center" wrapText="1"/>
    </xf>
    <xf numFmtId="0" fontId="16" fillId="8" borderId="1" xfId="6" applyFont="1" applyFill="1" applyBorder="1" applyAlignment="1">
      <alignment horizontal="center" vertical="center" wrapText="1"/>
    </xf>
    <xf numFmtId="0" fontId="16" fillId="4" borderId="1" xfId="6" applyFont="1" applyFill="1" applyBorder="1" applyAlignment="1">
      <alignment horizontal="center" vertical="center" wrapText="1"/>
    </xf>
    <xf numFmtId="0" fontId="15" fillId="3" borderId="1" xfId="6" applyFont="1" applyFill="1" applyBorder="1" applyAlignment="1">
      <alignment horizontal="center" vertical="center" wrapText="1"/>
    </xf>
    <xf numFmtId="0" fontId="15" fillId="4" borderId="1" xfId="6" applyFont="1" applyFill="1" applyBorder="1" applyAlignment="1">
      <alignment horizontal="center" vertical="center" wrapText="1"/>
    </xf>
    <xf numFmtId="0" fontId="16" fillId="3" borderId="1" xfId="6" applyFont="1" applyFill="1" applyBorder="1" applyAlignment="1">
      <alignment horizontal="center" vertical="center" wrapText="1"/>
    </xf>
    <xf numFmtId="169" fontId="2" fillId="4" borderId="1" xfId="5" applyNumberFormat="1" applyFont="1" applyFill="1" applyBorder="1" applyAlignment="1">
      <alignment horizontal="center" vertical="center"/>
    </xf>
    <xf numFmtId="9" fontId="2" fillId="6" borderId="1" xfId="12" applyFont="1" applyFill="1" applyBorder="1" applyAlignment="1">
      <alignment horizontal="center" vertical="center"/>
    </xf>
    <xf numFmtId="165" fontId="6" fillId="5" borderId="22" xfId="7" applyNumberFormat="1" applyFont="1" applyFill="1" applyBorder="1" applyAlignment="1">
      <alignment horizontal="center" vertical="center" wrapText="1"/>
    </xf>
    <xf numFmtId="168" fontId="1" fillId="6" borderId="1" xfId="6" applyNumberFormat="1" applyFont="1" applyFill="1" applyBorder="1" applyAlignment="1">
      <alignment horizontal="center" vertical="center"/>
    </xf>
    <xf numFmtId="169" fontId="2" fillId="3" borderId="1" xfId="5" applyNumberFormat="1" applyFont="1" applyFill="1" applyBorder="1" applyAlignment="1">
      <alignment horizontal="center" vertical="center"/>
    </xf>
    <xf numFmtId="0" fontId="8" fillId="2" borderId="9" xfId="6" applyFont="1" applyFill="1" applyBorder="1" applyAlignment="1">
      <alignment horizontal="center" vertical="center"/>
    </xf>
    <xf numFmtId="0" fontId="8" fillId="2" borderId="10" xfId="6" applyFont="1" applyFill="1" applyBorder="1" applyAlignment="1">
      <alignment horizontal="center" vertical="center"/>
    </xf>
    <xf numFmtId="3" fontId="6" fillId="0" borderId="7" xfId="6" applyNumberFormat="1" applyFont="1" applyBorder="1" applyAlignment="1">
      <alignment horizontal="center" vertical="center" wrapText="1"/>
    </xf>
    <xf numFmtId="3" fontId="6" fillId="0" borderId="0" xfId="6" applyNumberFormat="1" applyFont="1" applyAlignment="1">
      <alignment horizontal="center" vertical="center" wrapText="1"/>
    </xf>
    <xf numFmtId="4" fontId="14" fillId="2" borderId="1" xfId="6" applyNumberFormat="1" applyFont="1" applyFill="1" applyBorder="1" applyAlignment="1">
      <alignment horizontal="center" vertical="center" wrapText="1"/>
    </xf>
    <xf numFmtId="0" fontId="12" fillId="0" borderId="1" xfId="6" applyFont="1" applyBorder="1" applyAlignment="1">
      <alignment horizontal="left" vertical="top" wrapText="1"/>
    </xf>
    <xf numFmtId="0" fontId="14" fillId="2" borderId="16" xfId="6" applyFont="1" applyFill="1" applyBorder="1" applyAlignment="1">
      <alignment horizontal="center" vertical="center"/>
    </xf>
    <xf numFmtId="0" fontId="14" fillId="2" borderId="1" xfId="6" applyFont="1" applyFill="1" applyBorder="1" applyAlignment="1">
      <alignment horizontal="center" vertical="center"/>
    </xf>
    <xf numFmtId="0" fontId="13" fillId="0" borderId="16" xfId="6" applyFont="1" applyBorder="1" applyAlignment="1">
      <alignment horizontal="center" wrapText="1"/>
    </xf>
    <xf numFmtId="0" fontId="13" fillId="0" borderId="1" xfId="6" applyFont="1" applyBorder="1" applyAlignment="1">
      <alignment horizontal="center" wrapText="1"/>
    </xf>
    <xf numFmtId="0" fontId="13" fillId="0" borderId="3" xfId="6" applyFont="1" applyBorder="1" applyAlignment="1">
      <alignment horizontal="center" vertical="center" wrapText="1"/>
    </xf>
    <xf numFmtId="0" fontId="13" fillId="0" borderId="4" xfId="6" applyFont="1" applyBorder="1" applyAlignment="1">
      <alignment horizontal="center" vertical="center" wrapText="1"/>
    </xf>
    <xf numFmtId="0" fontId="13" fillId="0" borderId="13" xfId="6" applyFont="1" applyBorder="1" applyAlignment="1">
      <alignment horizontal="center" vertical="center" wrapText="1"/>
    </xf>
    <xf numFmtId="0" fontId="13" fillId="0" borderId="11" xfId="6" applyFont="1" applyBorder="1" applyAlignment="1">
      <alignment horizontal="center" vertical="center" wrapText="1"/>
    </xf>
    <xf numFmtId="0" fontId="13" fillId="0" borderId="12" xfId="6" applyFont="1" applyBorder="1" applyAlignment="1">
      <alignment horizontal="center" vertical="center" wrapText="1"/>
    </xf>
    <xf numFmtId="0" fontId="13" fillId="0" borderId="14" xfId="6" applyFont="1" applyBorder="1" applyAlignment="1">
      <alignment horizontal="center" vertical="center" wrapText="1"/>
    </xf>
    <xf numFmtId="0" fontId="17" fillId="5" borderId="16" xfId="6" applyFont="1" applyFill="1" applyBorder="1" applyAlignment="1">
      <alignment horizontal="center" vertical="center" wrapText="1"/>
    </xf>
    <xf numFmtId="0" fontId="7" fillId="0" borderId="18" xfId="6" applyFont="1" applyBorder="1" applyAlignment="1">
      <alignment horizontal="center" vertical="center"/>
    </xf>
    <xf numFmtId="0" fontId="7" fillId="0" borderId="19" xfId="6" applyFont="1" applyBorder="1" applyAlignment="1">
      <alignment horizontal="center" vertical="center"/>
    </xf>
    <xf numFmtId="0" fontId="7" fillId="0" borderId="20" xfId="6" applyFont="1" applyBorder="1" applyAlignment="1">
      <alignment horizontal="center" vertical="center"/>
    </xf>
    <xf numFmtId="0" fontId="7" fillId="0" borderId="21" xfId="6" applyFont="1" applyBorder="1" applyAlignment="1">
      <alignment horizontal="center" vertical="center"/>
    </xf>
    <xf numFmtId="0" fontId="15" fillId="7" borderId="1" xfId="6" applyFont="1" applyFill="1" applyBorder="1" applyAlignment="1">
      <alignment horizontal="center" vertical="center" wrapText="1"/>
    </xf>
    <xf numFmtId="0" fontId="15" fillId="7" borderId="17" xfId="6" applyFont="1" applyFill="1" applyBorder="1" applyAlignment="1">
      <alignment horizontal="center" vertical="center" wrapText="1"/>
    </xf>
    <xf numFmtId="0" fontId="16" fillId="7" borderId="1" xfId="6" applyFont="1" applyFill="1" applyBorder="1" applyAlignment="1">
      <alignment horizontal="center" vertical="center"/>
    </xf>
    <xf numFmtId="0" fontId="16" fillId="7" borderId="17" xfId="6" applyFont="1" applyFill="1" applyBorder="1" applyAlignment="1">
      <alignment horizontal="center" vertical="center"/>
    </xf>
    <xf numFmtId="0" fontId="8" fillId="0" borderId="5" xfId="6" applyFont="1" applyBorder="1" applyAlignment="1">
      <alignment horizontal="center" vertical="center" wrapText="1"/>
    </xf>
    <xf numFmtId="0" fontId="8" fillId="0" borderId="6" xfId="6" applyFont="1" applyBorder="1" applyAlignment="1">
      <alignment horizontal="center" vertical="center" wrapText="1"/>
    </xf>
    <xf numFmtId="0" fontId="10" fillId="0" borderId="8" xfId="6" applyFont="1" applyBorder="1" applyAlignment="1">
      <alignment horizontal="right" vertical="center" wrapText="1"/>
    </xf>
    <xf numFmtId="0" fontId="10" fillId="0" borderId="2" xfId="6" applyFont="1" applyBorder="1" applyAlignment="1">
      <alignment horizontal="right" vertical="center" wrapText="1"/>
    </xf>
    <xf numFmtId="0" fontId="12" fillId="0" borderId="5" xfId="6" applyFont="1" applyBorder="1" applyAlignment="1">
      <alignment horizontal="center" vertical="center" wrapText="1"/>
    </xf>
    <xf numFmtId="0" fontId="12" fillId="0" borderId="6" xfId="6" applyFont="1" applyBorder="1" applyAlignment="1">
      <alignment horizontal="center" vertical="center" wrapText="1"/>
    </xf>
    <xf numFmtId="0" fontId="14" fillId="2" borderId="9" xfId="6" applyFont="1" applyFill="1" applyBorder="1" applyAlignment="1">
      <alignment horizontal="center" vertical="center"/>
    </xf>
    <xf numFmtId="0" fontId="14" fillId="2" borderId="10" xfId="6" applyFont="1" applyFill="1" applyBorder="1" applyAlignment="1">
      <alignment horizontal="center" vertical="center"/>
    </xf>
    <xf numFmtId="0" fontId="12" fillId="0" borderId="6" xfId="6" applyFont="1" applyBorder="1" applyAlignment="1">
      <alignment horizontal="left" vertical="center" wrapText="1"/>
    </xf>
  </cellXfs>
  <cellStyles count="13">
    <cellStyle name="Moneda" xfId="5" builtinId="4"/>
    <cellStyle name="Moneda 2" xfId="7" xr:uid="{302DF325-7678-419F-ADFD-CD1F013CAA8F}"/>
    <cellStyle name="Normal" xfId="0" builtinId="0"/>
    <cellStyle name="Normal 2" xfId="1" xr:uid="{00000000-0005-0000-0000-000003000000}"/>
    <cellStyle name="Normal 2 10" xfId="8" xr:uid="{DFDA6848-B302-43E7-BCD6-57C8E7E54287}"/>
    <cellStyle name="Normal 3" xfId="2" xr:uid="{00000000-0005-0000-0000-000004000000}"/>
    <cellStyle name="Normal 3 2" xfId="10" xr:uid="{763E9B7E-B5EF-4F1D-B4CC-9AFEC576EBFE}"/>
    <cellStyle name="Normal 4" xfId="4" xr:uid="{268403BD-DA4D-4513-95FF-8487943AB12B}"/>
    <cellStyle name="Normal 5" xfId="6" xr:uid="{D9B2A97F-26F1-44E9-9A62-F65B0D8322D6}"/>
    <cellStyle name="Porcentaje" xfId="12" builtinId="5"/>
    <cellStyle name="Porcentaje 2" xfId="3" xr:uid="{00000000-0005-0000-0000-000005000000}"/>
    <cellStyle name="Porcentaje 2 2" xfId="11" xr:uid="{0478DC14-96AC-402F-AC22-B1C8C6D337BE}"/>
    <cellStyle name="Porcentaje 3" xfId="9" xr:uid="{3BF84C65-E067-4C0E-9953-A7C49E76BB37}"/>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4</xdr:col>
      <xdr:colOff>0</xdr:colOff>
      <xdr:row>1</xdr:row>
      <xdr:rowOff>215612</xdr:rowOff>
    </xdr:from>
    <xdr:ext cx="1257143" cy="819150"/>
    <xdr:pic>
      <xdr:nvPicPr>
        <xdr:cNvPr id="2" name="Imagen 1">
          <a:extLst>
            <a:ext uri="{FF2B5EF4-FFF2-40B4-BE49-F238E27FC236}">
              <a16:creationId xmlns:a16="http://schemas.microsoft.com/office/drawing/2014/main" id="{C3CBF72F-FDBE-41DC-8F02-B7675C6CB9FF}"/>
            </a:ext>
          </a:extLst>
        </xdr:cNvPr>
        <xdr:cNvPicPr>
          <a:picLocks noChangeAspect="1"/>
        </xdr:cNvPicPr>
      </xdr:nvPicPr>
      <xdr:blipFill>
        <a:blip xmlns:r="http://schemas.openxmlformats.org/officeDocument/2006/relationships" r:embed="rId1"/>
        <a:stretch>
          <a:fillRect/>
        </a:stretch>
      </xdr:blipFill>
      <xdr:spPr>
        <a:xfrm>
          <a:off x="6172200" y="415637"/>
          <a:ext cx="1257143" cy="819150"/>
        </a:xfrm>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4</xdr:col>
      <xdr:colOff>0</xdr:colOff>
      <xdr:row>1</xdr:row>
      <xdr:rowOff>215612</xdr:rowOff>
    </xdr:from>
    <xdr:ext cx="1257143" cy="819150"/>
    <xdr:pic>
      <xdr:nvPicPr>
        <xdr:cNvPr id="2" name="Imagen 1">
          <a:extLst>
            <a:ext uri="{FF2B5EF4-FFF2-40B4-BE49-F238E27FC236}">
              <a16:creationId xmlns:a16="http://schemas.microsoft.com/office/drawing/2014/main" id="{7542A53B-7D37-45C3-87DD-81697B718F9F}"/>
            </a:ext>
          </a:extLst>
        </xdr:cNvPr>
        <xdr:cNvPicPr>
          <a:picLocks noChangeAspect="1"/>
        </xdr:cNvPicPr>
      </xdr:nvPicPr>
      <xdr:blipFill>
        <a:blip xmlns:r="http://schemas.openxmlformats.org/officeDocument/2006/relationships" r:embed="rId1"/>
        <a:stretch>
          <a:fillRect/>
        </a:stretch>
      </xdr:blipFill>
      <xdr:spPr>
        <a:xfrm>
          <a:off x="14722311" y="419719"/>
          <a:ext cx="1257143" cy="819150"/>
        </a:xfrm>
        <a:prstGeom prst="rect">
          <a:avLst/>
        </a:prstGeom>
      </xdr:spPr>
    </xdr:pic>
    <xdr:clientData/>
  </xdr:one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090000"/>
        </a:solidFill>
        <a:ln w="9525" cap="flat" cmpd="sng" algn="ctr">
          <a:solidFill>
            <a:srgbClr val="4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val="090000"/>
        </a:solidFill>
        <a:ln w="9525" cap="flat" cmpd="sng" algn="ctr">
          <a:solidFill>
            <a:srgbClr val="4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7A96D2C-5A62-40C3-90CD-F5DB10452782}">
  <sheetPr>
    <tabColor theme="4" tint="-0.249977111117893"/>
    <pageSetUpPr fitToPage="1"/>
  </sheetPr>
  <dimension ref="A1:T40"/>
  <sheetViews>
    <sheetView topLeftCell="A16" zoomScale="85" zoomScaleNormal="85" zoomScaleSheetLayoutView="70" workbookViewId="0">
      <pane ySplit="5" topLeftCell="A28" activePane="bottomLeft" state="frozen"/>
      <selection activeCell="T16" sqref="T16"/>
      <selection pane="bottomLeft" activeCell="G30" sqref="G30"/>
    </sheetView>
  </sheetViews>
  <sheetFormatPr baseColWidth="10" defaultColWidth="11.44140625" defaultRowHeight="14.4" x14ac:dyDescent="0.3"/>
  <cols>
    <col min="1" max="1" width="9.88671875" style="4" customWidth="1"/>
    <col min="2" max="2" width="50.33203125" style="4" customWidth="1"/>
    <col min="3" max="3" width="11" style="4" customWidth="1"/>
    <col min="4" max="4" width="21.44140625" style="4" customWidth="1"/>
    <col min="5" max="5" width="21" style="4" customWidth="1"/>
    <col min="6" max="7" width="22" style="4" customWidth="1"/>
    <col min="8" max="8" width="21" style="4" customWidth="1"/>
    <col min="9" max="10" width="17.88671875" style="4" customWidth="1"/>
    <col min="11" max="17" width="21" style="4" customWidth="1"/>
    <col min="18" max="18" width="20.109375" style="4" bestFit="1" customWidth="1"/>
    <col min="19" max="19" width="17.88671875" style="19" customWidth="1"/>
    <col min="20" max="20" width="18.88671875" style="4" customWidth="1"/>
    <col min="21" max="21" width="15.44140625" style="4" bestFit="1" customWidth="1"/>
    <col min="22" max="22" width="14.44140625" style="4" bestFit="1" customWidth="1"/>
    <col min="23" max="16384" width="11.44140625" style="4"/>
  </cols>
  <sheetData>
    <row r="1" spans="1:20" ht="15" thickBot="1" x14ac:dyDescent="0.35">
      <c r="A1" s="1"/>
      <c r="B1" s="2"/>
      <c r="C1" s="2"/>
      <c r="D1" s="2"/>
      <c r="E1" s="2"/>
      <c r="F1" s="2"/>
      <c r="G1" s="2"/>
      <c r="H1" s="2"/>
      <c r="I1" s="2"/>
      <c r="J1" s="2"/>
      <c r="K1" s="2"/>
      <c r="L1" s="2"/>
      <c r="M1" s="2"/>
      <c r="N1" s="2"/>
      <c r="O1" s="2"/>
      <c r="P1" s="2"/>
      <c r="Q1" s="2"/>
      <c r="R1" s="2"/>
      <c r="S1" s="3"/>
      <c r="T1" s="2"/>
    </row>
    <row r="2" spans="1:20" ht="97.5" customHeight="1" thickBot="1" x14ac:dyDescent="0.35">
      <c r="A2" s="94" t="s">
        <v>1</v>
      </c>
      <c r="B2" s="95"/>
      <c r="C2" s="95"/>
      <c r="D2" s="95"/>
      <c r="E2" s="95"/>
      <c r="F2" s="95"/>
      <c r="G2" s="95"/>
      <c r="H2" s="95"/>
      <c r="I2" s="95"/>
      <c r="J2" s="95"/>
      <c r="K2" s="95"/>
      <c r="L2" s="95"/>
      <c r="M2" s="95"/>
      <c r="N2" s="95"/>
      <c r="O2" s="95"/>
      <c r="P2" s="95"/>
      <c r="Q2" s="95"/>
      <c r="R2" s="95"/>
      <c r="S2" s="95"/>
      <c r="T2" s="95"/>
    </row>
    <row r="3" spans="1:20" ht="36" customHeight="1" x14ac:dyDescent="0.3">
      <c r="A3" s="1"/>
      <c r="B3" s="2"/>
      <c r="C3" s="2"/>
      <c r="D3" s="26"/>
      <c r="E3" s="26"/>
      <c r="F3" s="26"/>
      <c r="G3" s="26"/>
      <c r="H3" s="26"/>
      <c r="I3" s="26"/>
      <c r="J3" s="26"/>
      <c r="K3" s="26"/>
      <c r="L3" s="26"/>
      <c r="M3" s="26"/>
      <c r="N3" s="26"/>
      <c r="O3" s="26"/>
      <c r="P3" s="26"/>
      <c r="Q3" s="26"/>
      <c r="R3" s="26"/>
      <c r="S3" s="27"/>
      <c r="T3" s="26"/>
    </row>
    <row r="4" spans="1:20" ht="15.75" customHeight="1" x14ac:dyDescent="0.3">
      <c r="A4" s="96" t="s">
        <v>0</v>
      </c>
      <c r="B4" s="97"/>
      <c r="C4" s="97"/>
      <c r="D4" s="28"/>
      <c r="E4" s="29"/>
      <c r="F4" s="29"/>
      <c r="G4" s="29"/>
      <c r="H4" s="29"/>
      <c r="I4" s="29"/>
      <c r="J4" s="29"/>
      <c r="K4" s="29"/>
      <c r="L4" s="29"/>
      <c r="M4" s="29"/>
      <c r="N4" s="29"/>
      <c r="O4" s="29"/>
      <c r="P4" s="29"/>
      <c r="Q4" s="29"/>
      <c r="R4" s="29"/>
      <c r="S4" s="5"/>
      <c r="T4" s="29"/>
    </row>
    <row r="5" spans="1:20" ht="16.2" thickBot="1" x14ac:dyDescent="0.35">
      <c r="A5" s="6"/>
      <c r="B5" s="30"/>
      <c r="C5" s="30"/>
      <c r="D5" s="31"/>
      <c r="E5" s="32"/>
      <c r="F5" s="32"/>
      <c r="G5" s="32"/>
      <c r="H5" s="32"/>
      <c r="I5" s="32"/>
      <c r="J5" s="32"/>
      <c r="K5" s="32"/>
      <c r="L5" s="32"/>
      <c r="M5" s="32"/>
      <c r="N5" s="32"/>
      <c r="O5" s="32"/>
      <c r="P5" s="32"/>
      <c r="Q5" s="32"/>
      <c r="R5" s="32"/>
      <c r="S5" s="7"/>
      <c r="T5" s="32"/>
    </row>
    <row r="6" spans="1:20" ht="48.75" customHeight="1" thickBot="1" x14ac:dyDescent="0.35">
      <c r="A6" s="98" t="s">
        <v>2</v>
      </c>
      <c r="B6" s="99"/>
      <c r="C6" s="99"/>
      <c r="D6" s="99"/>
      <c r="E6" s="99"/>
      <c r="F6" s="99"/>
      <c r="G6" s="99"/>
      <c r="H6" s="99"/>
      <c r="I6" s="99"/>
      <c r="J6" s="99"/>
      <c r="K6" s="99"/>
      <c r="L6" s="99"/>
      <c r="M6" s="99"/>
      <c r="N6" s="99"/>
      <c r="O6" s="99"/>
      <c r="P6" s="99"/>
      <c r="Q6" s="99"/>
      <c r="R6" s="99"/>
      <c r="S6" s="99"/>
      <c r="T6" s="99"/>
    </row>
    <row r="7" spans="1:20" ht="16.2" thickBot="1" x14ac:dyDescent="0.35">
      <c r="A7" s="6"/>
      <c r="B7" s="30"/>
      <c r="C7" s="30"/>
      <c r="D7" s="33"/>
      <c r="E7" s="33"/>
      <c r="F7" s="33"/>
      <c r="G7" s="33"/>
      <c r="H7" s="33"/>
      <c r="I7" s="33"/>
      <c r="J7" s="33"/>
      <c r="K7" s="33"/>
      <c r="L7" s="33"/>
      <c r="M7" s="33"/>
      <c r="N7" s="33"/>
      <c r="O7" s="33"/>
      <c r="P7" s="33"/>
      <c r="Q7" s="33"/>
      <c r="R7" s="33"/>
      <c r="S7" s="8"/>
      <c r="T7" s="33"/>
    </row>
    <row r="8" spans="1:20" ht="66.75" customHeight="1" thickBot="1" x14ac:dyDescent="0.35">
      <c r="A8" s="100" t="s">
        <v>3</v>
      </c>
      <c r="B8" s="101"/>
      <c r="C8" s="101"/>
      <c r="D8" s="102" t="s">
        <v>46</v>
      </c>
      <c r="E8" s="102"/>
      <c r="F8" s="102"/>
      <c r="G8" s="102"/>
      <c r="H8" s="102"/>
      <c r="I8" s="102"/>
      <c r="J8" s="102"/>
      <c r="K8" s="102"/>
      <c r="L8" s="102"/>
      <c r="M8" s="102"/>
      <c r="N8" s="102"/>
      <c r="O8" s="102"/>
      <c r="P8" s="102"/>
      <c r="Q8" s="102"/>
      <c r="R8" s="102"/>
      <c r="S8" s="102"/>
      <c r="T8" s="102"/>
    </row>
    <row r="9" spans="1:20" ht="59.25" customHeight="1" thickBot="1" x14ac:dyDescent="0.35">
      <c r="A9" s="79" t="s">
        <v>4</v>
      </c>
      <c r="B9" s="80"/>
      <c r="C9" s="80"/>
      <c r="D9" s="21"/>
      <c r="E9" s="21"/>
      <c r="F9" s="21"/>
      <c r="G9" s="21"/>
      <c r="H9" s="21"/>
      <c r="I9" s="21"/>
      <c r="J9" s="21"/>
      <c r="K9" s="21"/>
      <c r="L9" s="21"/>
      <c r="M9" s="21"/>
      <c r="N9" s="21"/>
      <c r="O9" s="21"/>
      <c r="P9" s="21"/>
      <c r="Q9" s="21"/>
      <c r="R9" s="21"/>
      <c r="S9" s="21"/>
      <c r="T9" s="21"/>
    </row>
    <row r="10" spans="1:20" ht="15.6" x14ac:dyDescent="0.3">
      <c r="A10" s="75" t="s">
        <v>5</v>
      </c>
      <c r="B10" s="76"/>
      <c r="C10" s="22" t="s">
        <v>28</v>
      </c>
      <c r="E10" s="34"/>
      <c r="F10" s="34"/>
      <c r="G10" s="34"/>
      <c r="H10" s="34"/>
      <c r="I10" s="34"/>
      <c r="J10" s="34"/>
      <c r="K10" s="34"/>
      <c r="L10" s="34"/>
      <c r="M10" s="34"/>
      <c r="N10" s="34"/>
      <c r="O10" s="34"/>
      <c r="P10" s="34"/>
      <c r="Q10" s="34"/>
      <c r="R10" s="34"/>
      <c r="S10" s="9"/>
      <c r="T10" s="34"/>
    </row>
    <row r="11" spans="1:20" ht="15.75" customHeight="1" x14ac:dyDescent="0.3">
      <c r="A11" s="77" t="s">
        <v>6</v>
      </c>
      <c r="B11" s="78"/>
      <c r="C11" s="23">
        <v>0</v>
      </c>
      <c r="E11" s="35"/>
      <c r="F11" s="35"/>
      <c r="G11" s="35"/>
      <c r="H11" s="35"/>
      <c r="I11" s="35"/>
      <c r="J11" s="35"/>
      <c r="K11" s="35"/>
      <c r="L11" s="35"/>
      <c r="M11" s="35"/>
      <c r="N11" s="35"/>
      <c r="O11" s="35"/>
      <c r="P11" s="35"/>
      <c r="Q11" s="35"/>
      <c r="R11" s="35"/>
      <c r="S11" s="10"/>
      <c r="T11" s="35"/>
    </row>
    <row r="12" spans="1:20" ht="15.75" customHeight="1" x14ac:dyDescent="0.3">
      <c r="A12" s="77" t="s">
        <v>7</v>
      </c>
      <c r="B12" s="78"/>
      <c r="C12" s="23">
        <v>318</v>
      </c>
      <c r="E12" s="35"/>
      <c r="F12" s="35"/>
      <c r="G12" s="35"/>
      <c r="H12" s="35"/>
      <c r="I12" s="35"/>
      <c r="J12" s="35"/>
      <c r="K12" s="35"/>
      <c r="L12" s="36"/>
      <c r="M12" s="35"/>
      <c r="N12" s="35"/>
      <c r="O12" s="35"/>
      <c r="P12" s="35"/>
      <c r="Q12" s="35"/>
      <c r="R12" s="35"/>
      <c r="S12" s="10"/>
      <c r="T12" s="35"/>
    </row>
    <row r="13" spans="1:20" ht="15.75" customHeight="1" x14ac:dyDescent="0.3">
      <c r="A13" s="77" t="s">
        <v>8</v>
      </c>
      <c r="B13" s="78"/>
      <c r="C13" s="23">
        <v>3</v>
      </c>
      <c r="E13" s="35"/>
      <c r="F13" s="35"/>
      <c r="G13" s="35"/>
      <c r="H13" s="35"/>
      <c r="I13" s="35"/>
      <c r="J13" s="35"/>
      <c r="K13" s="35"/>
      <c r="L13" s="36"/>
      <c r="M13" s="35"/>
      <c r="N13" s="35"/>
      <c r="O13" s="35"/>
      <c r="P13" s="35"/>
      <c r="Q13" s="35"/>
      <c r="R13" s="35"/>
      <c r="S13" s="10"/>
      <c r="T13" s="35"/>
    </row>
    <row r="14" spans="1:20" ht="16.2" thickBot="1" x14ac:dyDescent="0.35">
      <c r="A14" s="6"/>
      <c r="B14" s="48"/>
      <c r="C14" s="48"/>
      <c r="D14" s="35"/>
      <c r="E14" s="35"/>
      <c r="F14" s="35"/>
      <c r="G14" s="35"/>
      <c r="H14" s="35"/>
      <c r="I14" s="35"/>
      <c r="J14" s="35"/>
      <c r="K14" s="35"/>
      <c r="L14" s="35"/>
      <c r="M14" s="35"/>
      <c r="N14" s="35"/>
      <c r="O14" s="35"/>
      <c r="P14" s="35"/>
      <c r="Q14" s="35"/>
      <c r="R14" s="35"/>
      <c r="S14" s="8"/>
      <c r="T14" s="35"/>
    </row>
    <row r="15" spans="1:20" x14ac:dyDescent="0.3">
      <c r="A15" s="79"/>
      <c r="B15" s="80"/>
      <c r="C15" s="80"/>
      <c r="D15" s="80"/>
      <c r="E15" s="80"/>
      <c r="F15" s="80"/>
      <c r="G15" s="80"/>
      <c r="H15" s="80"/>
      <c r="I15" s="80"/>
      <c r="J15" s="80"/>
      <c r="K15" s="80"/>
      <c r="L15" s="80"/>
      <c r="M15" s="80"/>
      <c r="N15" s="80"/>
      <c r="O15" s="80"/>
      <c r="P15" s="80"/>
      <c r="Q15" s="80"/>
      <c r="R15" s="80"/>
      <c r="S15" s="80"/>
      <c r="T15" s="81"/>
    </row>
    <row r="16" spans="1:20" ht="15" thickBot="1" x14ac:dyDescent="0.35">
      <c r="A16" s="82"/>
      <c r="B16" s="83"/>
      <c r="C16" s="83"/>
      <c r="D16" s="83"/>
      <c r="E16" s="83"/>
      <c r="F16" s="83"/>
      <c r="G16" s="83"/>
      <c r="H16" s="83"/>
      <c r="I16" s="83"/>
      <c r="J16" s="83"/>
      <c r="K16" s="83"/>
      <c r="L16" s="83"/>
      <c r="M16" s="83"/>
      <c r="N16" s="83"/>
      <c r="O16" s="83"/>
      <c r="P16" s="83"/>
      <c r="Q16" s="83"/>
      <c r="R16" s="83"/>
      <c r="S16" s="83"/>
      <c r="T16" s="84"/>
    </row>
    <row r="17" spans="1:20" ht="15.6" x14ac:dyDescent="0.3">
      <c r="A17" s="11"/>
      <c r="B17" s="55"/>
      <c r="C17" s="55"/>
      <c r="D17" s="55"/>
      <c r="E17" s="55"/>
      <c r="F17" s="55"/>
      <c r="G17" s="55"/>
      <c r="H17" s="55"/>
      <c r="I17" s="55"/>
      <c r="J17" s="55"/>
      <c r="K17" s="55"/>
      <c r="L17" s="55"/>
      <c r="M17" s="55"/>
      <c r="N17" s="55"/>
      <c r="O17" s="55"/>
      <c r="P17" s="55"/>
      <c r="Q17" s="55"/>
      <c r="R17" s="55"/>
      <c r="S17" s="8"/>
      <c r="T17" s="37"/>
    </row>
    <row r="18" spans="1:20" ht="50.25" customHeight="1" x14ac:dyDescent="0.3">
      <c r="A18" s="85" t="s">
        <v>15</v>
      </c>
      <c r="B18" s="86" t="s">
        <v>29</v>
      </c>
      <c r="C18" s="87"/>
      <c r="D18" s="61" t="s">
        <v>9</v>
      </c>
      <c r="E18" s="62" t="s">
        <v>10</v>
      </c>
      <c r="F18" s="58" t="s">
        <v>11</v>
      </c>
      <c r="G18" s="62" t="s">
        <v>47</v>
      </c>
      <c r="H18" s="90" t="s">
        <v>12</v>
      </c>
      <c r="I18" s="90"/>
      <c r="J18" s="90"/>
      <c r="K18" s="90"/>
      <c r="L18" s="90"/>
      <c r="M18" s="90"/>
      <c r="N18" s="90"/>
      <c r="O18" s="90"/>
      <c r="P18" s="90"/>
      <c r="Q18" s="90"/>
      <c r="R18" s="90"/>
      <c r="S18" s="90"/>
      <c r="T18" s="91"/>
    </row>
    <row r="19" spans="1:20" ht="54.75" customHeight="1" x14ac:dyDescent="0.3">
      <c r="A19" s="85"/>
      <c r="B19" s="88"/>
      <c r="C19" s="89"/>
      <c r="D19" s="63" t="s">
        <v>43</v>
      </c>
      <c r="E19" s="60" t="s">
        <v>44</v>
      </c>
      <c r="F19" s="59" t="s">
        <v>45</v>
      </c>
      <c r="G19" s="62" t="s">
        <v>48</v>
      </c>
      <c r="H19" s="92" t="s">
        <v>13</v>
      </c>
      <c r="I19" s="92"/>
      <c r="J19" s="92"/>
      <c r="K19" s="92"/>
      <c r="L19" s="92"/>
      <c r="M19" s="20" t="s">
        <v>9</v>
      </c>
      <c r="N19" s="20" t="s">
        <v>10</v>
      </c>
      <c r="O19" s="20" t="s">
        <v>11</v>
      </c>
      <c r="P19" s="20" t="s">
        <v>47</v>
      </c>
      <c r="Q19" s="92" t="s">
        <v>14</v>
      </c>
      <c r="R19" s="92"/>
      <c r="S19" s="92"/>
      <c r="T19" s="93"/>
    </row>
    <row r="20" spans="1:20" ht="85.5" customHeight="1" x14ac:dyDescent="0.3">
      <c r="A20" s="85"/>
      <c r="B20" s="12" t="s">
        <v>30</v>
      </c>
      <c r="C20" s="25" t="s">
        <v>42</v>
      </c>
      <c r="D20" s="13" t="s">
        <v>16</v>
      </c>
      <c r="E20" s="17" t="s">
        <v>16</v>
      </c>
      <c r="F20" s="53" t="s">
        <v>16</v>
      </c>
      <c r="G20" s="17" t="s">
        <v>16</v>
      </c>
      <c r="H20" s="24" t="s">
        <v>17</v>
      </c>
      <c r="I20" s="24" t="s">
        <v>18</v>
      </c>
      <c r="J20" s="24" t="s">
        <v>49</v>
      </c>
      <c r="K20" s="24" t="s">
        <v>19</v>
      </c>
      <c r="L20" s="24" t="s">
        <v>20</v>
      </c>
      <c r="M20" s="24" t="s">
        <v>21</v>
      </c>
      <c r="N20" s="24" t="s">
        <v>21</v>
      </c>
      <c r="O20" s="24" t="s">
        <v>21</v>
      </c>
      <c r="P20" s="24" t="s">
        <v>21</v>
      </c>
      <c r="Q20" s="24" t="s">
        <v>22</v>
      </c>
      <c r="R20" s="24" t="s">
        <v>23</v>
      </c>
      <c r="S20" s="24" t="s">
        <v>24</v>
      </c>
      <c r="T20" s="38" t="s">
        <v>25</v>
      </c>
    </row>
    <row r="21" spans="1:20" ht="52.2" x14ac:dyDescent="0.3">
      <c r="A21" s="39">
        <v>1</v>
      </c>
      <c r="B21" s="50" t="s">
        <v>32</v>
      </c>
      <c r="C21" s="52">
        <v>5</v>
      </c>
      <c r="D21" s="14">
        <v>400000</v>
      </c>
      <c r="E21" s="15">
        <v>405000</v>
      </c>
      <c r="F21" s="54">
        <v>294000</v>
      </c>
      <c r="G21" s="64">
        <v>280000</v>
      </c>
      <c r="H21" s="67">
        <f>AVERAGE(D21:G21)</f>
        <v>344750</v>
      </c>
      <c r="I21" s="16">
        <f>STDEVA(D21,E21,F21,G21)</f>
        <v>66959.564912963207</v>
      </c>
      <c r="J21" s="65">
        <f>1-(I21/H21)</f>
        <v>0.80577356080358753</v>
      </c>
      <c r="K21" s="16">
        <f>+H21-I21</f>
        <v>277790.43508703681</v>
      </c>
      <c r="L21" s="16">
        <f>+H21+I21</f>
        <v>411709.56491296319</v>
      </c>
      <c r="M21" s="16">
        <f>IF(AND(D21&gt;$K21,D21&lt;$L21),D21,"")</f>
        <v>400000</v>
      </c>
      <c r="N21" s="16">
        <f>IF(AND(E21&gt;$K21,E21&lt;$L21),E21,"")</f>
        <v>405000</v>
      </c>
      <c r="O21" s="16">
        <f>IF(AND(F21&gt;$K21,F21&lt;$L21),F21,"")</f>
        <v>294000</v>
      </c>
      <c r="P21" s="16">
        <f>IF(AND(G21&gt;$K21,G21&lt;$L21),G21,"")</f>
        <v>280000</v>
      </c>
      <c r="Q21" s="16">
        <f>ROUND(IF(AVERAGE(M21:O21)&lt;H21,AVERAGE(M21:O21),H21),0)</f>
        <v>344750</v>
      </c>
      <c r="R21" s="16">
        <f>ROUND(Q21*0.19,0)</f>
        <v>65503</v>
      </c>
      <c r="S21" s="16">
        <f>+Q21+R21</f>
        <v>410253</v>
      </c>
      <c r="T21" s="40">
        <f t="shared" ref="T21:T30" si="0">+S21*C21</f>
        <v>2051265</v>
      </c>
    </row>
    <row r="22" spans="1:20" ht="52.2" x14ac:dyDescent="0.3">
      <c r="A22" s="39">
        <v>2</v>
      </c>
      <c r="B22" s="50" t="s">
        <v>33</v>
      </c>
      <c r="C22" s="52">
        <v>5</v>
      </c>
      <c r="D22" s="14">
        <v>406000</v>
      </c>
      <c r="E22" s="15">
        <v>418000</v>
      </c>
      <c r="F22" s="54">
        <v>304500</v>
      </c>
      <c r="G22" s="64">
        <v>285000</v>
      </c>
      <c r="H22" s="67">
        <f t="shared" ref="H22:H30" si="1">AVERAGE(D22:G22)</f>
        <v>353375</v>
      </c>
      <c r="I22" s="16">
        <f t="shared" ref="I22:I30" si="2">STDEVA(D22,E22,F22,G22)</f>
        <v>68336.636099045238</v>
      </c>
      <c r="J22" s="65">
        <f t="shared" ref="J22:J30" si="3">1-(I22/H22)</f>
        <v>0.80661723070662827</v>
      </c>
      <c r="K22" s="16">
        <f>+H22-I22</f>
        <v>285038.36390095478</v>
      </c>
      <c r="L22" s="16">
        <f>+H22+I22</f>
        <v>421711.63609904522</v>
      </c>
      <c r="M22" s="16">
        <f t="shared" ref="M22:P30" si="4">IF(AND(D22&gt;$K22,D22&lt;$L22),D22,"")</f>
        <v>406000</v>
      </c>
      <c r="N22" s="16">
        <f t="shared" si="4"/>
        <v>418000</v>
      </c>
      <c r="O22" s="16">
        <f t="shared" si="4"/>
        <v>304500</v>
      </c>
      <c r="P22" s="16" t="str">
        <f t="shared" si="4"/>
        <v/>
      </c>
      <c r="Q22" s="16">
        <f>ROUND(IF(AVERAGE(M22:O22)&lt;H22,AVERAGE(M22:O22),H22),0)</f>
        <v>353375</v>
      </c>
      <c r="R22" s="16">
        <f>ROUND(Q22*0.19,0)</f>
        <v>67141</v>
      </c>
      <c r="S22" s="16">
        <f>+Q22+R22</f>
        <v>420516</v>
      </c>
      <c r="T22" s="40">
        <f t="shared" si="0"/>
        <v>2102580</v>
      </c>
    </row>
    <row r="23" spans="1:20" ht="52.2" x14ac:dyDescent="0.3">
      <c r="A23" s="39">
        <v>3</v>
      </c>
      <c r="B23" s="50" t="s">
        <v>34</v>
      </c>
      <c r="C23" s="52">
        <v>6</v>
      </c>
      <c r="D23" s="14">
        <v>420000</v>
      </c>
      <c r="E23" s="15">
        <v>440000</v>
      </c>
      <c r="F23" s="54">
        <v>315000</v>
      </c>
      <c r="G23" s="64">
        <v>292000</v>
      </c>
      <c r="H23" s="67">
        <f t="shared" si="1"/>
        <v>366750</v>
      </c>
      <c r="I23" s="16">
        <f t="shared" si="2"/>
        <v>74087.223369935164</v>
      </c>
      <c r="J23" s="65">
        <f t="shared" si="3"/>
        <v>0.79798984766207182</v>
      </c>
      <c r="K23" s="16">
        <f t="shared" ref="K23:K30" si="5">+H23-I23</f>
        <v>292662.77663006482</v>
      </c>
      <c r="L23" s="16">
        <f t="shared" ref="L23:L30" si="6">+H23+I23</f>
        <v>440837.22336993518</v>
      </c>
      <c r="M23" s="16">
        <f t="shared" si="4"/>
        <v>420000</v>
      </c>
      <c r="N23" s="16">
        <f t="shared" si="4"/>
        <v>440000</v>
      </c>
      <c r="O23" s="16">
        <f t="shared" si="4"/>
        <v>315000</v>
      </c>
      <c r="P23" s="16" t="str">
        <f t="shared" si="4"/>
        <v/>
      </c>
      <c r="Q23" s="16">
        <f t="shared" ref="Q23:Q30" si="7">ROUND(IF(AVERAGE(M23:O23)&lt;H23,AVERAGE(M23:O23),H23),0)</f>
        <v>366750</v>
      </c>
      <c r="R23" s="16">
        <f t="shared" ref="R23:R30" si="8">ROUND(Q23*0.19,0)</f>
        <v>69683</v>
      </c>
      <c r="S23" s="16">
        <f t="shared" ref="S23:S30" si="9">+Q23+R23</f>
        <v>436433</v>
      </c>
      <c r="T23" s="40">
        <f t="shared" si="0"/>
        <v>2618598</v>
      </c>
    </row>
    <row r="24" spans="1:20" ht="52.2" x14ac:dyDescent="0.3">
      <c r="A24" s="39">
        <v>4</v>
      </c>
      <c r="B24" s="50" t="s">
        <v>35</v>
      </c>
      <c r="C24" s="52">
        <v>7</v>
      </c>
      <c r="D24" s="14">
        <v>320000</v>
      </c>
      <c r="E24" s="15">
        <v>310000</v>
      </c>
      <c r="F24" s="54">
        <v>240000</v>
      </c>
      <c r="G24" s="64">
        <v>242500</v>
      </c>
      <c r="H24" s="67">
        <f t="shared" si="1"/>
        <v>278125</v>
      </c>
      <c r="I24" s="16">
        <f t="shared" si="2"/>
        <v>42787.021007154341</v>
      </c>
      <c r="J24" s="65">
        <f t="shared" si="3"/>
        <v>0.84615902559225409</v>
      </c>
      <c r="K24" s="16">
        <f t="shared" si="5"/>
        <v>235337.97899284566</v>
      </c>
      <c r="L24" s="16">
        <f t="shared" si="6"/>
        <v>320912.02100715437</v>
      </c>
      <c r="M24" s="16">
        <f t="shared" si="4"/>
        <v>320000</v>
      </c>
      <c r="N24" s="16">
        <f t="shared" si="4"/>
        <v>310000</v>
      </c>
      <c r="O24" s="16">
        <f t="shared" si="4"/>
        <v>240000</v>
      </c>
      <c r="P24" s="16">
        <f t="shared" si="4"/>
        <v>242500</v>
      </c>
      <c r="Q24" s="16">
        <f t="shared" si="7"/>
        <v>278125</v>
      </c>
      <c r="R24" s="16">
        <f t="shared" si="8"/>
        <v>52844</v>
      </c>
      <c r="S24" s="16">
        <f t="shared" si="9"/>
        <v>330969</v>
      </c>
      <c r="T24" s="40">
        <f t="shared" si="0"/>
        <v>2316783</v>
      </c>
    </row>
    <row r="25" spans="1:20" ht="52.2" x14ac:dyDescent="0.3">
      <c r="A25" s="39">
        <v>5</v>
      </c>
      <c r="B25" s="50" t="s">
        <v>36</v>
      </c>
      <c r="C25" s="52">
        <v>4</v>
      </c>
      <c r="D25" s="14">
        <v>448000</v>
      </c>
      <c r="E25" s="15">
        <v>500000</v>
      </c>
      <c r="F25" s="54">
        <v>336000</v>
      </c>
      <c r="G25" s="64">
        <v>323000</v>
      </c>
      <c r="H25" s="67">
        <f t="shared" si="1"/>
        <v>401750</v>
      </c>
      <c r="I25" s="16">
        <f t="shared" si="2"/>
        <v>86249.154585228636</v>
      </c>
      <c r="J25" s="65">
        <f t="shared" si="3"/>
        <v>0.78531635448605197</v>
      </c>
      <c r="K25" s="16">
        <f t="shared" si="5"/>
        <v>315500.84541477135</v>
      </c>
      <c r="L25" s="16">
        <f t="shared" si="6"/>
        <v>487999.15458522865</v>
      </c>
      <c r="M25" s="16">
        <f t="shared" si="4"/>
        <v>448000</v>
      </c>
      <c r="N25" s="16" t="str">
        <f t="shared" si="4"/>
        <v/>
      </c>
      <c r="O25" s="16">
        <f t="shared" si="4"/>
        <v>336000</v>
      </c>
      <c r="P25" s="16">
        <f t="shared" si="4"/>
        <v>323000</v>
      </c>
      <c r="Q25" s="16">
        <f t="shared" si="7"/>
        <v>392000</v>
      </c>
      <c r="R25" s="16">
        <f t="shared" si="8"/>
        <v>74480</v>
      </c>
      <c r="S25" s="16">
        <f t="shared" si="9"/>
        <v>466480</v>
      </c>
      <c r="T25" s="40">
        <f t="shared" si="0"/>
        <v>1865920</v>
      </c>
    </row>
    <row r="26" spans="1:20" ht="52.2" x14ac:dyDescent="0.3">
      <c r="A26" s="39">
        <v>6</v>
      </c>
      <c r="B26" s="50" t="s">
        <v>37</v>
      </c>
      <c r="C26" s="52">
        <v>3</v>
      </c>
      <c r="D26" s="14">
        <v>504000</v>
      </c>
      <c r="E26" s="15">
        <v>550000</v>
      </c>
      <c r="F26" s="54">
        <v>378000</v>
      </c>
      <c r="G26" s="64">
        <v>334000</v>
      </c>
      <c r="H26" s="67">
        <f t="shared" si="1"/>
        <v>441500</v>
      </c>
      <c r="I26" s="16">
        <f t="shared" si="2"/>
        <v>102089.8297252637</v>
      </c>
      <c r="J26" s="65">
        <f t="shared" si="3"/>
        <v>0.7687659575871717</v>
      </c>
      <c r="K26" s="16">
        <f t="shared" si="5"/>
        <v>339410.1702747363</v>
      </c>
      <c r="L26" s="16">
        <f t="shared" si="6"/>
        <v>543589.82972526364</v>
      </c>
      <c r="M26" s="16">
        <f t="shared" si="4"/>
        <v>504000</v>
      </c>
      <c r="N26" s="16" t="str">
        <f t="shared" si="4"/>
        <v/>
      </c>
      <c r="O26" s="16">
        <f t="shared" si="4"/>
        <v>378000</v>
      </c>
      <c r="P26" s="16" t="str">
        <f t="shared" si="4"/>
        <v/>
      </c>
      <c r="Q26" s="16">
        <f t="shared" si="7"/>
        <v>441000</v>
      </c>
      <c r="R26" s="16">
        <f t="shared" si="8"/>
        <v>83790</v>
      </c>
      <c r="S26" s="16">
        <f t="shared" si="9"/>
        <v>524790</v>
      </c>
      <c r="T26" s="40">
        <f t="shared" si="0"/>
        <v>1574370</v>
      </c>
    </row>
    <row r="27" spans="1:20" ht="52.2" x14ac:dyDescent="0.3">
      <c r="A27" s="39">
        <v>7</v>
      </c>
      <c r="B27" s="50" t="s">
        <v>38</v>
      </c>
      <c r="C27" s="52">
        <v>4</v>
      </c>
      <c r="D27" s="14">
        <v>420000</v>
      </c>
      <c r="E27" s="15">
        <v>440000</v>
      </c>
      <c r="F27" s="54">
        <v>315000</v>
      </c>
      <c r="G27" s="64">
        <v>285000</v>
      </c>
      <c r="H27" s="67">
        <f t="shared" si="1"/>
        <v>365000</v>
      </c>
      <c r="I27" s="16">
        <f t="shared" si="2"/>
        <v>76485.29270389177</v>
      </c>
      <c r="J27" s="65">
        <f t="shared" si="3"/>
        <v>0.79045125286604989</v>
      </c>
      <c r="K27" s="16">
        <f t="shared" si="5"/>
        <v>288514.70729610824</v>
      </c>
      <c r="L27" s="16">
        <f t="shared" si="6"/>
        <v>441485.29270389176</v>
      </c>
      <c r="M27" s="16">
        <f t="shared" si="4"/>
        <v>420000</v>
      </c>
      <c r="N27" s="16">
        <f t="shared" si="4"/>
        <v>440000</v>
      </c>
      <c r="O27" s="16">
        <f t="shared" si="4"/>
        <v>315000</v>
      </c>
      <c r="P27" s="16" t="str">
        <f t="shared" si="4"/>
        <v/>
      </c>
      <c r="Q27" s="16">
        <f t="shared" si="7"/>
        <v>365000</v>
      </c>
      <c r="R27" s="16">
        <f t="shared" si="8"/>
        <v>69350</v>
      </c>
      <c r="S27" s="16">
        <f t="shared" si="9"/>
        <v>434350</v>
      </c>
      <c r="T27" s="40">
        <f t="shared" si="0"/>
        <v>1737400</v>
      </c>
    </row>
    <row r="28" spans="1:20" ht="52.2" x14ac:dyDescent="0.3">
      <c r="A28" s="39">
        <v>8</v>
      </c>
      <c r="B28" s="51" t="s">
        <v>39</v>
      </c>
      <c r="C28" s="52">
        <v>5</v>
      </c>
      <c r="D28" s="14">
        <v>1640000</v>
      </c>
      <c r="E28" s="15">
        <v>1655000</v>
      </c>
      <c r="F28" s="54">
        <v>1794000</v>
      </c>
      <c r="G28" s="68">
        <v>244000</v>
      </c>
      <c r="H28" s="67">
        <f t="shared" si="1"/>
        <v>1333250</v>
      </c>
      <c r="I28" s="16">
        <f t="shared" si="2"/>
        <v>729468.92782809236</v>
      </c>
      <c r="J28" s="65">
        <f t="shared" si="3"/>
        <v>0.45286410813568923</v>
      </c>
      <c r="K28" s="16">
        <f t="shared" si="5"/>
        <v>603781.07217190764</v>
      </c>
      <c r="L28" s="16">
        <f t="shared" si="6"/>
        <v>2062718.9278280924</v>
      </c>
      <c r="M28" s="16">
        <f t="shared" si="4"/>
        <v>1640000</v>
      </c>
      <c r="N28" s="16">
        <f t="shared" si="4"/>
        <v>1655000</v>
      </c>
      <c r="O28" s="16">
        <f t="shared" si="4"/>
        <v>1794000</v>
      </c>
      <c r="P28" s="16" t="str">
        <f t="shared" si="4"/>
        <v/>
      </c>
      <c r="Q28" s="16">
        <f t="shared" si="7"/>
        <v>1333250</v>
      </c>
      <c r="R28" s="16">
        <f t="shared" si="8"/>
        <v>253318</v>
      </c>
      <c r="S28" s="16">
        <f t="shared" si="9"/>
        <v>1586568</v>
      </c>
      <c r="T28" s="40">
        <f t="shared" si="0"/>
        <v>7932840</v>
      </c>
    </row>
    <row r="29" spans="1:20" ht="52.2" x14ac:dyDescent="0.3">
      <c r="A29" s="39">
        <v>9</v>
      </c>
      <c r="B29" s="51" t="s">
        <v>40</v>
      </c>
      <c r="C29" s="52">
        <v>2</v>
      </c>
      <c r="D29" s="14">
        <v>1702000</v>
      </c>
      <c r="E29" s="15">
        <v>1730000</v>
      </c>
      <c r="F29" s="54">
        <v>1846500</v>
      </c>
      <c r="G29" s="68">
        <v>261000</v>
      </c>
      <c r="H29" s="67">
        <f t="shared" si="1"/>
        <v>1384875</v>
      </c>
      <c r="I29" s="16">
        <f t="shared" si="2"/>
        <v>751858.18421206705</v>
      </c>
      <c r="J29" s="65">
        <f t="shared" si="3"/>
        <v>0.45709310644493761</v>
      </c>
      <c r="K29" s="16">
        <f t="shared" si="5"/>
        <v>633016.81578793295</v>
      </c>
      <c r="L29" s="16">
        <f t="shared" si="6"/>
        <v>2136733.1842120672</v>
      </c>
      <c r="M29" s="16">
        <f t="shared" si="4"/>
        <v>1702000</v>
      </c>
      <c r="N29" s="16">
        <f t="shared" si="4"/>
        <v>1730000</v>
      </c>
      <c r="O29" s="16">
        <f t="shared" si="4"/>
        <v>1846500</v>
      </c>
      <c r="P29" s="16" t="str">
        <f t="shared" si="4"/>
        <v/>
      </c>
      <c r="Q29" s="16">
        <f t="shared" si="7"/>
        <v>1384875</v>
      </c>
      <c r="R29" s="16">
        <f t="shared" si="8"/>
        <v>263126</v>
      </c>
      <c r="S29" s="16">
        <f t="shared" si="9"/>
        <v>1648001</v>
      </c>
      <c r="T29" s="40">
        <f t="shared" si="0"/>
        <v>3296002</v>
      </c>
    </row>
    <row r="30" spans="1:20" ht="52.2" x14ac:dyDescent="0.3">
      <c r="A30" s="39">
        <v>10</v>
      </c>
      <c r="B30" s="51" t="s">
        <v>41</v>
      </c>
      <c r="C30" s="52">
        <v>4</v>
      </c>
      <c r="D30" s="14">
        <v>1690000</v>
      </c>
      <c r="E30" s="15">
        <v>1713000</v>
      </c>
      <c r="F30" s="54">
        <v>1836000</v>
      </c>
      <c r="G30" s="68">
        <v>258000</v>
      </c>
      <c r="H30" s="67">
        <f t="shared" si="1"/>
        <v>1374250</v>
      </c>
      <c r="I30" s="16">
        <f t="shared" si="2"/>
        <v>746921.84999503125</v>
      </c>
      <c r="J30" s="65">
        <f t="shared" si="3"/>
        <v>0.45648764781151085</v>
      </c>
      <c r="K30" s="16">
        <f t="shared" si="5"/>
        <v>627328.15000496875</v>
      </c>
      <c r="L30" s="16">
        <f t="shared" si="6"/>
        <v>2121171.849995031</v>
      </c>
      <c r="M30" s="16">
        <f t="shared" si="4"/>
        <v>1690000</v>
      </c>
      <c r="N30" s="16">
        <f t="shared" si="4"/>
        <v>1713000</v>
      </c>
      <c r="O30" s="16">
        <f t="shared" si="4"/>
        <v>1836000</v>
      </c>
      <c r="P30" s="16" t="str">
        <f t="shared" si="4"/>
        <v/>
      </c>
      <c r="Q30" s="16">
        <f t="shared" si="7"/>
        <v>1374250</v>
      </c>
      <c r="R30" s="16">
        <f t="shared" si="8"/>
        <v>261108</v>
      </c>
      <c r="S30" s="16">
        <f t="shared" si="9"/>
        <v>1635358</v>
      </c>
      <c r="T30" s="40">
        <f t="shared" si="0"/>
        <v>6541432</v>
      </c>
    </row>
    <row r="31" spans="1:20" ht="25.5" customHeight="1" thickBot="1" x14ac:dyDescent="0.35">
      <c r="A31" s="69" t="s">
        <v>26</v>
      </c>
      <c r="B31" s="70"/>
      <c r="C31" s="70"/>
      <c r="D31" s="66">
        <f>SUM(D21:D30)</f>
        <v>7950000</v>
      </c>
      <c r="E31" s="66">
        <f t="shared" ref="E31:G31" si="10">SUM(E21:E30)</f>
        <v>8161000</v>
      </c>
      <c r="F31" s="66">
        <f t="shared" si="10"/>
        <v>7659000</v>
      </c>
      <c r="G31" s="66">
        <f t="shared" si="10"/>
        <v>2804500</v>
      </c>
      <c r="H31" s="56">
        <f>SUM(H21:H30)</f>
        <v>6643625</v>
      </c>
      <c r="I31" s="56">
        <f t="shared" ref="I31:T31" si="11">SUM(I21:I30)</f>
        <v>2745243.6844386728</v>
      </c>
      <c r="J31" s="56"/>
      <c r="K31" s="56">
        <f t="shared" si="11"/>
        <v>3898381.3155613281</v>
      </c>
      <c r="L31" s="56">
        <f t="shared" si="11"/>
        <v>9388868.6844386719</v>
      </c>
      <c r="M31" s="56">
        <f t="shared" si="11"/>
        <v>7950000</v>
      </c>
      <c r="N31" s="56">
        <f t="shared" si="11"/>
        <v>7111000</v>
      </c>
      <c r="O31" s="56">
        <f t="shared" si="11"/>
        <v>7659000</v>
      </c>
      <c r="P31" s="56">
        <f t="shared" si="11"/>
        <v>845500</v>
      </c>
      <c r="Q31" s="56">
        <f t="shared" si="11"/>
        <v>6633375</v>
      </c>
      <c r="R31" s="56">
        <f t="shared" si="11"/>
        <v>1260343</v>
      </c>
      <c r="S31" s="56">
        <f t="shared" si="11"/>
        <v>7893718</v>
      </c>
      <c r="T31" s="57">
        <f t="shared" si="11"/>
        <v>32037190</v>
      </c>
    </row>
    <row r="32" spans="1:20" x14ac:dyDescent="0.3">
      <c r="A32" s="71"/>
      <c r="B32" s="72"/>
      <c r="C32" s="47"/>
      <c r="E32" s="41"/>
      <c r="F32" s="41"/>
      <c r="G32" s="41"/>
      <c r="H32" s="41"/>
      <c r="I32" s="41"/>
      <c r="J32" s="41"/>
      <c r="K32" s="41"/>
      <c r="L32" s="41"/>
      <c r="M32" s="41"/>
      <c r="N32" s="41"/>
      <c r="O32" s="41"/>
      <c r="P32" s="41"/>
      <c r="Q32" s="41"/>
      <c r="R32" s="41"/>
      <c r="S32" s="18"/>
      <c r="T32" s="41"/>
    </row>
    <row r="33" spans="1:20" ht="16.2" customHeight="1" x14ac:dyDescent="0.3">
      <c r="A33" s="73" t="s">
        <v>27</v>
      </c>
      <c r="B33" s="73"/>
      <c r="C33" s="73"/>
      <c r="D33" s="73"/>
      <c r="E33" s="73"/>
      <c r="F33" s="73"/>
      <c r="G33" s="73"/>
      <c r="H33" s="73"/>
      <c r="I33" s="73"/>
      <c r="J33" s="73"/>
      <c r="K33" s="73"/>
      <c r="L33" s="73"/>
      <c r="M33" s="73"/>
      <c r="N33" s="73"/>
      <c r="O33" s="73"/>
      <c r="P33" s="73"/>
      <c r="Q33" s="73"/>
      <c r="R33" s="73"/>
      <c r="S33" s="73"/>
      <c r="T33" s="73"/>
    </row>
    <row r="34" spans="1:20" ht="207.75" customHeight="1" x14ac:dyDescent="0.3">
      <c r="A34" s="74" t="s">
        <v>50</v>
      </c>
      <c r="B34" s="74"/>
      <c r="C34" s="74"/>
      <c r="D34" s="74"/>
      <c r="E34" s="74"/>
      <c r="F34" s="74"/>
      <c r="G34" s="74"/>
      <c r="H34" s="74"/>
      <c r="I34" s="74"/>
      <c r="J34" s="74"/>
      <c r="K34" s="74"/>
      <c r="L34" s="74"/>
      <c r="M34" s="74"/>
      <c r="N34" s="74"/>
      <c r="O34" s="74"/>
      <c r="P34" s="74"/>
      <c r="Q34" s="74"/>
      <c r="R34" s="74"/>
      <c r="S34" s="74"/>
      <c r="T34" s="74"/>
    </row>
    <row r="35" spans="1:20" x14ac:dyDescent="0.3">
      <c r="A35" s="42" t="s">
        <v>31</v>
      </c>
      <c r="S35" s="43"/>
    </row>
    <row r="36" spans="1:20" ht="15" thickBot="1" x14ac:dyDescent="0.35">
      <c r="A36" s="44"/>
      <c r="B36" s="45"/>
      <c r="C36" s="45"/>
      <c r="D36" s="45"/>
      <c r="E36" s="45"/>
      <c r="F36" s="45"/>
      <c r="G36" s="45"/>
      <c r="H36" s="45"/>
      <c r="I36" s="45"/>
      <c r="J36" s="45"/>
      <c r="K36" s="45"/>
      <c r="L36" s="45"/>
      <c r="M36" s="45"/>
      <c r="N36" s="45"/>
      <c r="O36" s="45"/>
      <c r="P36" s="45"/>
      <c r="Q36" s="45"/>
      <c r="R36" s="45"/>
      <c r="S36" s="46"/>
      <c r="T36" s="45"/>
    </row>
    <row r="37" spans="1:20" x14ac:dyDescent="0.3">
      <c r="C37" s="49"/>
    </row>
    <row r="38" spans="1:20" x14ac:dyDescent="0.3">
      <c r="B38" s="49"/>
    </row>
    <row r="39" spans="1:20" x14ac:dyDescent="0.3">
      <c r="B39" s="49"/>
    </row>
    <row r="40" spans="1:20" x14ac:dyDescent="0.3">
      <c r="B40" s="49"/>
    </row>
  </sheetData>
  <mergeCells count="20">
    <mergeCell ref="A9:C9"/>
    <mergeCell ref="A2:T2"/>
    <mergeCell ref="A4:C4"/>
    <mergeCell ref="A6:T6"/>
    <mergeCell ref="A8:C8"/>
    <mergeCell ref="D8:T8"/>
    <mergeCell ref="A31:C31"/>
    <mergeCell ref="A32:B32"/>
    <mergeCell ref="A33:T33"/>
    <mergeCell ref="A34:T34"/>
    <mergeCell ref="A10:B10"/>
    <mergeCell ref="A11:B11"/>
    <mergeCell ref="A12:B12"/>
    <mergeCell ref="A13:B13"/>
    <mergeCell ref="A15:T16"/>
    <mergeCell ref="A18:A20"/>
    <mergeCell ref="B18:C19"/>
    <mergeCell ref="H18:T18"/>
    <mergeCell ref="H19:L19"/>
    <mergeCell ref="Q19:T19"/>
  </mergeCells>
  <printOptions horizontalCentered="1" verticalCentered="1"/>
  <pageMargins left="0.17" right="0.24" top="0.74803149606299213" bottom="0.74803149606299213" header="0.31496062992125984" footer="0.31496062992125984"/>
  <pageSetup scale="32"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94F9EFA-DF27-4F22-9B2B-267118DA31CF}">
  <sheetPr>
    <tabColor theme="6" tint="-0.249977111117893"/>
    <pageSetUpPr fitToPage="1"/>
  </sheetPr>
  <dimension ref="A1:T40"/>
  <sheetViews>
    <sheetView tabSelected="1" topLeftCell="A16" zoomScale="85" zoomScaleNormal="85" zoomScaleSheetLayoutView="70" workbookViewId="0">
      <pane ySplit="5" topLeftCell="A21" activePane="bottomLeft" state="frozen"/>
      <selection activeCell="T16" sqref="T16"/>
      <selection pane="bottomLeft"/>
    </sheetView>
  </sheetViews>
  <sheetFormatPr baseColWidth="10" defaultColWidth="11.44140625" defaultRowHeight="14.4" x14ac:dyDescent="0.3"/>
  <cols>
    <col min="1" max="1" width="9.88671875" style="4" customWidth="1"/>
    <col min="2" max="2" width="50.33203125" style="4" customWidth="1"/>
    <col min="3" max="3" width="11" style="4" customWidth="1"/>
    <col min="4" max="4" width="21.44140625" style="4" customWidth="1"/>
    <col min="5" max="5" width="21" style="4" customWidth="1"/>
    <col min="6" max="7" width="22" style="4" customWidth="1"/>
    <col min="8" max="8" width="21" style="4" customWidth="1"/>
    <col min="9" max="10" width="17.88671875" style="4" customWidth="1"/>
    <col min="11" max="17" width="21" style="4" customWidth="1"/>
    <col min="18" max="18" width="20.109375" style="4" bestFit="1" customWidth="1"/>
    <col min="19" max="19" width="17.88671875" style="19" customWidth="1"/>
    <col min="20" max="20" width="18.88671875" style="4" customWidth="1"/>
    <col min="21" max="21" width="15.44140625" style="4" bestFit="1" customWidth="1"/>
    <col min="22" max="22" width="14.44140625" style="4" bestFit="1" customWidth="1"/>
    <col min="23" max="16384" width="11.44140625" style="4"/>
  </cols>
  <sheetData>
    <row r="1" spans="1:20" ht="15" thickBot="1" x14ac:dyDescent="0.35">
      <c r="A1" s="1"/>
      <c r="B1" s="2"/>
      <c r="C1" s="2"/>
      <c r="D1" s="2"/>
      <c r="E1" s="2"/>
      <c r="F1" s="2"/>
      <c r="G1" s="2"/>
      <c r="H1" s="2"/>
      <c r="I1" s="2"/>
      <c r="J1" s="2"/>
      <c r="K1" s="2"/>
      <c r="L1" s="2"/>
      <c r="M1" s="2"/>
      <c r="N1" s="2"/>
      <c r="O1" s="2"/>
      <c r="P1" s="2"/>
      <c r="Q1" s="2"/>
      <c r="R1" s="2"/>
      <c r="S1" s="3"/>
      <c r="T1" s="2"/>
    </row>
    <row r="2" spans="1:20" ht="97.5" customHeight="1" thickBot="1" x14ac:dyDescent="0.35">
      <c r="A2" s="94" t="s">
        <v>1</v>
      </c>
      <c r="B2" s="95"/>
      <c r="C2" s="95"/>
      <c r="D2" s="95"/>
      <c r="E2" s="95"/>
      <c r="F2" s="95"/>
      <c r="G2" s="95"/>
      <c r="H2" s="95"/>
      <c r="I2" s="95"/>
      <c r="J2" s="95"/>
      <c r="K2" s="95"/>
      <c r="L2" s="95"/>
      <c r="M2" s="95"/>
      <c r="N2" s="95"/>
      <c r="O2" s="95"/>
      <c r="P2" s="95"/>
      <c r="Q2" s="95"/>
      <c r="R2" s="95"/>
      <c r="S2" s="95"/>
      <c r="T2" s="95"/>
    </row>
    <row r="3" spans="1:20" ht="36" customHeight="1" x14ac:dyDescent="0.3">
      <c r="A3" s="1"/>
      <c r="B3" s="2"/>
      <c r="C3" s="2"/>
      <c r="D3" s="26"/>
      <c r="E3" s="26"/>
      <c r="F3" s="26"/>
      <c r="G3" s="26"/>
      <c r="H3" s="26"/>
      <c r="I3" s="26"/>
      <c r="J3" s="26"/>
      <c r="K3" s="26"/>
      <c r="L3" s="26"/>
      <c r="M3" s="26"/>
      <c r="N3" s="26"/>
      <c r="O3" s="26"/>
      <c r="P3" s="26"/>
      <c r="Q3" s="26"/>
      <c r="R3" s="26"/>
      <c r="S3" s="27"/>
      <c r="T3" s="26"/>
    </row>
    <row r="4" spans="1:20" ht="15.75" customHeight="1" x14ac:dyDescent="0.3">
      <c r="A4" s="96" t="s">
        <v>0</v>
      </c>
      <c r="B4" s="97"/>
      <c r="C4" s="97"/>
      <c r="D4" s="28"/>
      <c r="E4" s="29"/>
      <c r="F4" s="29"/>
      <c r="G4" s="29"/>
      <c r="H4" s="29"/>
      <c r="I4" s="29"/>
      <c r="J4" s="29"/>
      <c r="K4" s="29"/>
      <c r="L4" s="29"/>
      <c r="M4" s="29"/>
      <c r="N4" s="29"/>
      <c r="O4" s="29"/>
      <c r="P4" s="29"/>
      <c r="Q4" s="29"/>
      <c r="R4" s="29"/>
      <c r="S4" s="5"/>
      <c r="T4" s="29"/>
    </row>
    <row r="5" spans="1:20" ht="16.2" thickBot="1" x14ac:dyDescent="0.35">
      <c r="A5" s="6"/>
      <c r="B5" s="30"/>
      <c r="C5" s="30"/>
      <c r="D5" s="31"/>
      <c r="E5" s="32"/>
      <c r="F5" s="32"/>
      <c r="G5" s="32"/>
      <c r="H5" s="32"/>
      <c r="I5" s="32"/>
      <c r="J5" s="32"/>
      <c r="K5" s="32"/>
      <c r="L5" s="32"/>
      <c r="M5" s="32"/>
      <c r="N5" s="32"/>
      <c r="O5" s="32"/>
      <c r="P5" s="32"/>
      <c r="Q5" s="32"/>
      <c r="R5" s="32"/>
      <c r="S5" s="7"/>
      <c r="T5" s="32"/>
    </row>
    <row r="6" spans="1:20" ht="48.75" customHeight="1" thickBot="1" x14ac:dyDescent="0.35">
      <c r="A6" s="98" t="s">
        <v>2</v>
      </c>
      <c r="B6" s="99"/>
      <c r="C6" s="99"/>
      <c r="D6" s="99"/>
      <c r="E6" s="99"/>
      <c r="F6" s="99"/>
      <c r="G6" s="99"/>
      <c r="H6" s="99"/>
      <c r="I6" s="99"/>
      <c r="J6" s="99"/>
      <c r="K6" s="99"/>
      <c r="L6" s="99"/>
      <c r="M6" s="99"/>
      <c r="N6" s="99"/>
      <c r="O6" s="99"/>
      <c r="P6" s="99"/>
      <c r="Q6" s="99"/>
      <c r="R6" s="99"/>
      <c r="S6" s="99"/>
      <c r="T6" s="99"/>
    </row>
    <row r="7" spans="1:20" ht="16.2" thickBot="1" x14ac:dyDescent="0.35">
      <c r="A7" s="6"/>
      <c r="B7" s="30"/>
      <c r="C7" s="30"/>
      <c r="D7" s="33"/>
      <c r="E7" s="33"/>
      <c r="F7" s="33"/>
      <c r="G7" s="33"/>
      <c r="H7" s="33"/>
      <c r="I7" s="33"/>
      <c r="J7" s="33"/>
      <c r="K7" s="33"/>
      <c r="L7" s="33"/>
      <c r="M7" s="33"/>
      <c r="N7" s="33"/>
      <c r="O7" s="33"/>
      <c r="P7" s="33"/>
      <c r="Q7" s="33"/>
      <c r="R7" s="33"/>
      <c r="S7" s="8"/>
      <c r="T7" s="33"/>
    </row>
    <row r="8" spans="1:20" ht="66.75" customHeight="1" thickBot="1" x14ac:dyDescent="0.35">
      <c r="A8" s="100" t="s">
        <v>3</v>
      </c>
      <c r="B8" s="101"/>
      <c r="C8" s="101"/>
      <c r="D8" s="102" t="s">
        <v>46</v>
      </c>
      <c r="E8" s="102"/>
      <c r="F8" s="102"/>
      <c r="G8" s="102"/>
      <c r="H8" s="102"/>
      <c r="I8" s="102"/>
      <c r="J8" s="102"/>
      <c r="K8" s="102"/>
      <c r="L8" s="102"/>
      <c r="M8" s="102"/>
      <c r="N8" s="102"/>
      <c r="O8" s="102"/>
      <c r="P8" s="102"/>
      <c r="Q8" s="102"/>
      <c r="R8" s="102"/>
      <c r="S8" s="102"/>
      <c r="T8" s="102"/>
    </row>
    <row r="9" spans="1:20" ht="59.25" customHeight="1" thickBot="1" x14ac:dyDescent="0.35">
      <c r="A9" s="79" t="s">
        <v>4</v>
      </c>
      <c r="B9" s="80"/>
      <c r="C9" s="80"/>
      <c r="D9" s="21"/>
      <c r="E9" s="21"/>
      <c r="F9" s="21"/>
      <c r="G9" s="21"/>
      <c r="H9" s="21"/>
      <c r="I9" s="21"/>
      <c r="J9" s="21"/>
      <c r="K9" s="21"/>
      <c r="L9" s="21"/>
      <c r="M9" s="21"/>
      <c r="N9" s="21"/>
      <c r="O9" s="21"/>
      <c r="P9" s="21"/>
      <c r="Q9" s="21"/>
      <c r="R9" s="21"/>
      <c r="S9" s="21"/>
      <c r="T9" s="21"/>
    </row>
    <row r="10" spans="1:20" ht="15.6" x14ac:dyDescent="0.3">
      <c r="A10" s="75" t="s">
        <v>5</v>
      </c>
      <c r="B10" s="76"/>
      <c r="C10" s="22" t="s">
        <v>28</v>
      </c>
      <c r="E10" s="34"/>
      <c r="F10" s="34"/>
      <c r="G10" s="34"/>
      <c r="H10" s="34"/>
      <c r="I10" s="34"/>
      <c r="J10" s="34"/>
      <c r="K10" s="34"/>
      <c r="L10" s="34"/>
      <c r="M10" s="34"/>
      <c r="N10" s="34"/>
      <c r="O10" s="34"/>
      <c r="P10" s="34"/>
      <c r="Q10" s="34"/>
      <c r="R10" s="34"/>
      <c r="S10" s="9"/>
      <c r="T10" s="34"/>
    </row>
    <row r="11" spans="1:20" ht="15.75" customHeight="1" x14ac:dyDescent="0.3">
      <c r="A11" s="77" t="s">
        <v>6</v>
      </c>
      <c r="B11" s="78"/>
      <c r="C11" s="23">
        <v>0</v>
      </c>
      <c r="E11" s="35"/>
      <c r="F11" s="35"/>
      <c r="G11" s="35"/>
      <c r="H11" s="35"/>
      <c r="I11" s="35"/>
      <c r="J11" s="35"/>
      <c r="K11" s="35"/>
      <c r="L11" s="35"/>
      <c r="M11" s="35"/>
      <c r="N11" s="35"/>
      <c r="O11" s="35"/>
      <c r="P11" s="35"/>
      <c r="Q11" s="35"/>
      <c r="R11" s="35"/>
      <c r="S11" s="10"/>
      <c r="T11" s="35"/>
    </row>
    <row r="12" spans="1:20" ht="15.75" customHeight="1" x14ac:dyDescent="0.3">
      <c r="A12" s="77" t="s">
        <v>7</v>
      </c>
      <c r="B12" s="78"/>
      <c r="C12" s="23">
        <v>318</v>
      </c>
      <c r="E12" s="35"/>
      <c r="F12" s="35"/>
      <c r="G12" s="35"/>
      <c r="H12" s="35"/>
      <c r="I12" s="35"/>
      <c r="J12" s="35"/>
      <c r="K12" s="35"/>
      <c r="L12" s="36"/>
      <c r="M12" s="35"/>
      <c r="N12" s="35"/>
      <c r="O12" s="35"/>
      <c r="P12" s="35"/>
      <c r="Q12" s="35"/>
      <c r="R12" s="35"/>
      <c r="S12" s="10"/>
      <c r="T12" s="35"/>
    </row>
    <row r="13" spans="1:20" ht="15.75" customHeight="1" x14ac:dyDescent="0.3">
      <c r="A13" s="77" t="s">
        <v>8</v>
      </c>
      <c r="B13" s="78"/>
      <c r="C13" s="23">
        <v>3</v>
      </c>
      <c r="E13" s="35"/>
      <c r="F13" s="35"/>
      <c r="G13" s="35"/>
      <c r="H13" s="35"/>
      <c r="I13" s="35"/>
      <c r="J13" s="35"/>
      <c r="K13" s="35"/>
      <c r="L13" s="36"/>
      <c r="M13" s="35"/>
      <c r="N13" s="35"/>
      <c r="O13" s="35"/>
      <c r="P13" s="35"/>
      <c r="Q13" s="35"/>
      <c r="R13" s="35"/>
      <c r="S13" s="10"/>
      <c r="T13" s="35"/>
    </row>
    <row r="14" spans="1:20" ht="16.2" thickBot="1" x14ac:dyDescent="0.35">
      <c r="A14" s="6"/>
      <c r="B14" s="48"/>
      <c r="C14" s="48"/>
      <c r="D14" s="35"/>
      <c r="E14" s="35"/>
      <c r="F14" s="35"/>
      <c r="G14" s="35"/>
      <c r="H14" s="35"/>
      <c r="I14" s="35"/>
      <c r="J14" s="35"/>
      <c r="K14" s="35"/>
      <c r="L14" s="35"/>
      <c r="M14" s="35"/>
      <c r="N14" s="35"/>
      <c r="O14" s="35"/>
      <c r="P14" s="35"/>
      <c r="Q14" s="35"/>
      <c r="R14" s="35"/>
      <c r="S14" s="8"/>
      <c r="T14" s="35"/>
    </row>
    <row r="15" spans="1:20" x14ac:dyDescent="0.3">
      <c r="A15" s="79"/>
      <c r="B15" s="80"/>
      <c r="C15" s="80"/>
      <c r="D15" s="80"/>
      <c r="E15" s="80"/>
      <c r="F15" s="80"/>
      <c r="G15" s="80"/>
      <c r="H15" s="80"/>
      <c r="I15" s="80"/>
      <c r="J15" s="80"/>
      <c r="K15" s="80"/>
      <c r="L15" s="80"/>
      <c r="M15" s="80"/>
      <c r="N15" s="80"/>
      <c r="O15" s="80"/>
      <c r="P15" s="80"/>
      <c r="Q15" s="80"/>
      <c r="R15" s="80"/>
      <c r="S15" s="80"/>
      <c r="T15" s="81"/>
    </row>
    <row r="16" spans="1:20" ht="15" thickBot="1" x14ac:dyDescent="0.35">
      <c r="A16" s="82"/>
      <c r="B16" s="83"/>
      <c r="C16" s="83"/>
      <c r="D16" s="83"/>
      <c r="E16" s="83"/>
      <c r="F16" s="83"/>
      <c r="G16" s="83"/>
      <c r="H16" s="83"/>
      <c r="I16" s="83"/>
      <c r="J16" s="83"/>
      <c r="K16" s="83"/>
      <c r="L16" s="83"/>
      <c r="M16" s="83"/>
      <c r="N16" s="83"/>
      <c r="O16" s="83"/>
      <c r="P16" s="83"/>
      <c r="Q16" s="83"/>
      <c r="R16" s="83"/>
      <c r="S16" s="83"/>
      <c r="T16" s="84"/>
    </row>
    <row r="17" spans="1:20" ht="15.6" x14ac:dyDescent="0.3">
      <c r="A17" s="11"/>
      <c r="B17" s="55"/>
      <c r="C17" s="55"/>
      <c r="D17" s="55"/>
      <c r="E17" s="55"/>
      <c r="F17" s="55"/>
      <c r="G17" s="55"/>
      <c r="H17" s="55"/>
      <c r="I17" s="55"/>
      <c r="J17" s="55"/>
      <c r="K17" s="55"/>
      <c r="L17" s="55"/>
      <c r="M17" s="55"/>
      <c r="N17" s="55"/>
      <c r="O17" s="55"/>
      <c r="P17" s="55"/>
      <c r="Q17" s="55"/>
      <c r="R17" s="55"/>
      <c r="S17" s="8"/>
      <c r="T17" s="37"/>
    </row>
    <row r="18" spans="1:20" ht="50.25" customHeight="1" x14ac:dyDescent="0.3">
      <c r="A18" s="85" t="s">
        <v>15</v>
      </c>
      <c r="B18" s="86" t="s">
        <v>29</v>
      </c>
      <c r="C18" s="87"/>
      <c r="D18" s="61" t="s">
        <v>9</v>
      </c>
      <c r="E18" s="62" t="s">
        <v>10</v>
      </c>
      <c r="F18" s="58" t="s">
        <v>11</v>
      </c>
      <c r="G18" s="62" t="s">
        <v>47</v>
      </c>
      <c r="H18" s="90" t="s">
        <v>12</v>
      </c>
      <c r="I18" s="90"/>
      <c r="J18" s="90"/>
      <c r="K18" s="90"/>
      <c r="L18" s="90"/>
      <c r="M18" s="90"/>
      <c r="N18" s="90"/>
      <c r="O18" s="90"/>
      <c r="P18" s="90"/>
      <c r="Q18" s="90"/>
      <c r="R18" s="90"/>
      <c r="S18" s="90"/>
      <c r="T18" s="91"/>
    </row>
    <row r="19" spans="1:20" ht="54.75" customHeight="1" x14ac:dyDescent="0.3">
      <c r="A19" s="85"/>
      <c r="B19" s="88"/>
      <c r="C19" s="89"/>
      <c r="D19" s="63" t="s">
        <v>43</v>
      </c>
      <c r="E19" s="60" t="s">
        <v>44</v>
      </c>
      <c r="F19" s="59" t="s">
        <v>45</v>
      </c>
      <c r="G19" s="62" t="s">
        <v>48</v>
      </c>
      <c r="H19" s="92" t="s">
        <v>13</v>
      </c>
      <c r="I19" s="92"/>
      <c r="J19" s="92"/>
      <c r="K19" s="92"/>
      <c r="L19" s="92"/>
      <c r="M19" s="20" t="s">
        <v>9</v>
      </c>
      <c r="N19" s="20" t="s">
        <v>10</v>
      </c>
      <c r="O19" s="20" t="s">
        <v>11</v>
      </c>
      <c r="P19" s="20" t="s">
        <v>47</v>
      </c>
      <c r="Q19" s="92" t="s">
        <v>14</v>
      </c>
      <c r="R19" s="92"/>
      <c r="S19" s="92"/>
      <c r="T19" s="93"/>
    </row>
    <row r="20" spans="1:20" ht="85.5" customHeight="1" x14ac:dyDescent="0.3">
      <c r="A20" s="85"/>
      <c r="B20" s="12" t="s">
        <v>30</v>
      </c>
      <c r="C20" s="25" t="s">
        <v>42</v>
      </c>
      <c r="D20" s="13" t="s">
        <v>16</v>
      </c>
      <c r="E20" s="17" t="s">
        <v>16</v>
      </c>
      <c r="F20" s="53" t="s">
        <v>16</v>
      </c>
      <c r="G20" s="17" t="s">
        <v>16</v>
      </c>
      <c r="H20" s="24" t="s">
        <v>17</v>
      </c>
      <c r="I20" s="24" t="s">
        <v>18</v>
      </c>
      <c r="J20" s="24" t="s">
        <v>49</v>
      </c>
      <c r="K20" s="24" t="s">
        <v>19</v>
      </c>
      <c r="L20" s="24" t="s">
        <v>20</v>
      </c>
      <c r="M20" s="24" t="s">
        <v>21</v>
      </c>
      <c r="N20" s="24" t="s">
        <v>21</v>
      </c>
      <c r="O20" s="24" t="s">
        <v>21</v>
      </c>
      <c r="P20" s="24" t="s">
        <v>21</v>
      </c>
      <c r="Q20" s="24" t="s">
        <v>22</v>
      </c>
      <c r="R20" s="24" t="s">
        <v>23</v>
      </c>
      <c r="S20" s="24" t="s">
        <v>24</v>
      </c>
      <c r="T20" s="38" t="s">
        <v>25</v>
      </c>
    </row>
    <row r="21" spans="1:20" ht="52.2" x14ac:dyDescent="0.3">
      <c r="A21" s="39">
        <v>1</v>
      </c>
      <c r="B21" s="50" t="s">
        <v>32</v>
      </c>
      <c r="C21" s="52">
        <v>5</v>
      </c>
      <c r="D21" s="14">
        <v>400000</v>
      </c>
      <c r="E21" s="15">
        <v>405000</v>
      </c>
      <c r="F21" s="54">
        <v>294000</v>
      </c>
      <c r="G21" s="64">
        <v>280000</v>
      </c>
      <c r="H21" s="67">
        <f>AVERAGE(D21:G21)</f>
        <v>344750</v>
      </c>
      <c r="I21" s="16">
        <f>STDEVA(D21,E21,F21,G21)</f>
        <v>66959.564912963207</v>
      </c>
      <c r="J21" s="65">
        <f>1-(I21/H21)</f>
        <v>0.80577356080358753</v>
      </c>
      <c r="K21" s="16">
        <f>+H21-I21</f>
        <v>277790.43508703681</v>
      </c>
      <c r="L21" s="16">
        <f>+H21+I21</f>
        <v>411709.56491296319</v>
      </c>
      <c r="M21" s="16">
        <f>IF(AND(D21&gt;$K21,D21&lt;$L21),D21,"")</f>
        <v>400000</v>
      </c>
      <c r="N21" s="16">
        <f>IF(AND(E21&gt;$K21,E21&lt;$L21),E21,"")</f>
        <v>405000</v>
      </c>
      <c r="O21" s="16">
        <f>IF(AND(F21&gt;$K21,F21&lt;$L21),F21,"")</f>
        <v>294000</v>
      </c>
      <c r="P21" s="16">
        <f>IF(AND(G21&gt;$K21,G21&lt;$L21),G21,"")</f>
        <v>280000</v>
      </c>
      <c r="Q21" s="16">
        <f>ROUND(IF(AVERAGE(M21:O21)&lt;H21,AVERAGE(M21:O21),H21),0)</f>
        <v>344750</v>
      </c>
      <c r="R21" s="16">
        <f>ROUND(Q21*0.19,0)</f>
        <v>65503</v>
      </c>
      <c r="S21" s="16">
        <f>+Q21+R21</f>
        <v>410253</v>
      </c>
      <c r="T21" s="40">
        <f t="shared" ref="T21:T30" si="0">+S21*C21</f>
        <v>2051265</v>
      </c>
    </row>
    <row r="22" spans="1:20" ht="52.2" x14ac:dyDescent="0.3">
      <c r="A22" s="39">
        <v>2</v>
      </c>
      <c r="B22" s="50" t="s">
        <v>33</v>
      </c>
      <c r="C22" s="52">
        <v>5</v>
      </c>
      <c r="D22" s="14">
        <v>406000</v>
      </c>
      <c r="E22" s="15">
        <v>418000</v>
      </c>
      <c r="F22" s="54">
        <v>304500</v>
      </c>
      <c r="G22" s="64">
        <v>285000</v>
      </c>
      <c r="H22" s="67">
        <f t="shared" ref="H22:H30" si="1">AVERAGE(D22:G22)</f>
        <v>353375</v>
      </c>
      <c r="I22" s="16">
        <f t="shared" ref="I22:I30" si="2">STDEVA(D22,E22,F22,G22)</f>
        <v>68336.636099045238</v>
      </c>
      <c r="J22" s="65">
        <f t="shared" ref="J22:J30" si="3">1-(I22/H22)</f>
        <v>0.80661723070662827</v>
      </c>
      <c r="K22" s="16">
        <f>+H22-I22</f>
        <v>285038.36390095478</v>
      </c>
      <c r="L22" s="16">
        <f>+H22+I22</f>
        <v>421711.63609904522</v>
      </c>
      <c r="M22" s="16">
        <f t="shared" ref="M22:M30" si="4">IF(AND(D22&gt;$K22,D22&lt;$L22),D22,"")</f>
        <v>406000</v>
      </c>
      <c r="N22" s="16">
        <f t="shared" ref="N22:N30" si="5">IF(AND(E22&gt;$K22,E22&lt;$L22),E22,"")</f>
        <v>418000</v>
      </c>
      <c r="O22" s="16">
        <f t="shared" ref="O22:O30" si="6">IF(AND(F22&gt;$K22,F22&lt;$L22),F22,"")</f>
        <v>304500</v>
      </c>
      <c r="P22" s="16" t="str">
        <f t="shared" ref="P22:P30" si="7">IF(AND(G22&gt;$K22,G22&lt;$L22),G22,"")</f>
        <v/>
      </c>
      <c r="Q22" s="16">
        <f>ROUND(IF(AVERAGE(M22:O22)&lt;H22,AVERAGE(M22:O22),H22),0)</f>
        <v>353375</v>
      </c>
      <c r="R22" s="16">
        <f>ROUND(Q22*0.19,0)</f>
        <v>67141</v>
      </c>
      <c r="S22" s="16">
        <f>+Q22+R22</f>
        <v>420516</v>
      </c>
      <c r="T22" s="40">
        <f t="shared" si="0"/>
        <v>2102580</v>
      </c>
    </row>
    <row r="23" spans="1:20" ht="52.2" x14ac:dyDescent="0.3">
      <c r="A23" s="39">
        <v>3</v>
      </c>
      <c r="B23" s="50" t="s">
        <v>34</v>
      </c>
      <c r="C23" s="52">
        <v>4</v>
      </c>
      <c r="D23" s="14">
        <v>420000</v>
      </c>
      <c r="E23" s="15">
        <v>440000</v>
      </c>
      <c r="F23" s="54">
        <v>315000</v>
      </c>
      <c r="G23" s="64">
        <v>292000</v>
      </c>
      <c r="H23" s="67">
        <f t="shared" si="1"/>
        <v>366750</v>
      </c>
      <c r="I23" s="16">
        <f t="shared" si="2"/>
        <v>74087.223369935164</v>
      </c>
      <c r="J23" s="65">
        <f t="shared" si="3"/>
        <v>0.79798984766207182</v>
      </c>
      <c r="K23" s="16">
        <f t="shared" ref="K23:K30" si="8">+H23-I23</f>
        <v>292662.77663006482</v>
      </c>
      <c r="L23" s="16">
        <f t="shared" ref="L23:L30" si="9">+H23+I23</f>
        <v>440837.22336993518</v>
      </c>
      <c r="M23" s="16">
        <f t="shared" si="4"/>
        <v>420000</v>
      </c>
      <c r="N23" s="16">
        <f t="shared" si="5"/>
        <v>440000</v>
      </c>
      <c r="O23" s="16">
        <f t="shared" si="6"/>
        <v>315000</v>
      </c>
      <c r="P23" s="16" t="str">
        <f t="shared" si="7"/>
        <v/>
      </c>
      <c r="Q23" s="16">
        <f t="shared" ref="Q23:Q30" si="10">ROUND(IF(AVERAGE(M23:O23)&lt;H23,AVERAGE(M23:O23),H23),0)</f>
        <v>366750</v>
      </c>
      <c r="R23" s="16">
        <f t="shared" ref="R23:R30" si="11">ROUND(Q23*0.19,0)</f>
        <v>69683</v>
      </c>
      <c r="S23" s="16">
        <f t="shared" ref="S23:S30" si="12">+Q23+R23</f>
        <v>436433</v>
      </c>
      <c r="T23" s="40">
        <f t="shared" si="0"/>
        <v>1745732</v>
      </c>
    </row>
    <row r="24" spans="1:20" ht="52.2" x14ac:dyDescent="0.3">
      <c r="A24" s="39">
        <v>4</v>
      </c>
      <c r="B24" s="50" t="s">
        <v>35</v>
      </c>
      <c r="C24" s="52">
        <v>4</v>
      </c>
      <c r="D24" s="14">
        <v>320000</v>
      </c>
      <c r="E24" s="15">
        <v>310000</v>
      </c>
      <c r="F24" s="54">
        <v>240000</v>
      </c>
      <c r="G24" s="64">
        <v>242500</v>
      </c>
      <c r="H24" s="67">
        <f t="shared" si="1"/>
        <v>278125</v>
      </c>
      <c r="I24" s="16">
        <f t="shared" si="2"/>
        <v>42787.021007154341</v>
      </c>
      <c r="J24" s="65">
        <f t="shared" si="3"/>
        <v>0.84615902559225409</v>
      </c>
      <c r="K24" s="16">
        <f t="shared" si="8"/>
        <v>235337.97899284566</v>
      </c>
      <c r="L24" s="16">
        <f t="shared" si="9"/>
        <v>320912.02100715437</v>
      </c>
      <c r="M24" s="16">
        <f t="shared" si="4"/>
        <v>320000</v>
      </c>
      <c r="N24" s="16">
        <f t="shared" si="5"/>
        <v>310000</v>
      </c>
      <c r="O24" s="16">
        <f t="shared" si="6"/>
        <v>240000</v>
      </c>
      <c r="P24" s="16">
        <f t="shared" si="7"/>
        <v>242500</v>
      </c>
      <c r="Q24" s="16">
        <f t="shared" si="10"/>
        <v>278125</v>
      </c>
      <c r="R24" s="16">
        <f t="shared" si="11"/>
        <v>52844</v>
      </c>
      <c r="S24" s="16">
        <f t="shared" si="12"/>
        <v>330969</v>
      </c>
      <c r="T24" s="40">
        <f t="shared" si="0"/>
        <v>1323876</v>
      </c>
    </row>
    <row r="25" spans="1:20" ht="52.2" x14ac:dyDescent="0.3">
      <c r="A25" s="39">
        <v>5</v>
      </c>
      <c r="B25" s="50" t="s">
        <v>36</v>
      </c>
      <c r="C25" s="52">
        <v>4</v>
      </c>
      <c r="D25" s="14">
        <v>448000</v>
      </c>
      <c r="E25" s="15">
        <v>500000</v>
      </c>
      <c r="F25" s="54">
        <v>336000</v>
      </c>
      <c r="G25" s="64">
        <v>323000</v>
      </c>
      <c r="H25" s="67">
        <f t="shared" si="1"/>
        <v>401750</v>
      </c>
      <c r="I25" s="16">
        <f t="shared" si="2"/>
        <v>86249.154585228636</v>
      </c>
      <c r="J25" s="65">
        <f t="shared" si="3"/>
        <v>0.78531635448605197</v>
      </c>
      <c r="K25" s="16">
        <f t="shared" si="8"/>
        <v>315500.84541477135</v>
      </c>
      <c r="L25" s="16">
        <f t="shared" si="9"/>
        <v>487999.15458522865</v>
      </c>
      <c r="M25" s="16">
        <f t="shared" si="4"/>
        <v>448000</v>
      </c>
      <c r="N25" s="16" t="str">
        <f t="shared" si="5"/>
        <v/>
      </c>
      <c r="O25" s="16">
        <f t="shared" si="6"/>
        <v>336000</v>
      </c>
      <c r="P25" s="16">
        <f t="shared" si="7"/>
        <v>323000</v>
      </c>
      <c r="Q25" s="16">
        <f t="shared" si="10"/>
        <v>392000</v>
      </c>
      <c r="R25" s="16">
        <f t="shared" si="11"/>
        <v>74480</v>
      </c>
      <c r="S25" s="16">
        <f t="shared" si="12"/>
        <v>466480</v>
      </c>
      <c r="T25" s="40">
        <f t="shared" si="0"/>
        <v>1865920</v>
      </c>
    </row>
    <row r="26" spans="1:20" ht="52.2" x14ac:dyDescent="0.3">
      <c r="A26" s="39">
        <v>6</v>
      </c>
      <c r="B26" s="50" t="s">
        <v>37</v>
      </c>
      <c r="C26" s="52">
        <v>4</v>
      </c>
      <c r="D26" s="14">
        <v>504000</v>
      </c>
      <c r="E26" s="15">
        <v>550000</v>
      </c>
      <c r="F26" s="54">
        <v>378000</v>
      </c>
      <c r="G26" s="64">
        <v>334000</v>
      </c>
      <c r="H26" s="67">
        <f t="shared" si="1"/>
        <v>441500</v>
      </c>
      <c r="I26" s="16">
        <f t="shared" si="2"/>
        <v>102089.8297252637</v>
      </c>
      <c r="J26" s="65">
        <f t="shared" si="3"/>
        <v>0.7687659575871717</v>
      </c>
      <c r="K26" s="16">
        <f t="shared" si="8"/>
        <v>339410.1702747363</v>
      </c>
      <c r="L26" s="16">
        <f t="shared" si="9"/>
        <v>543589.82972526364</v>
      </c>
      <c r="M26" s="16">
        <f t="shared" si="4"/>
        <v>504000</v>
      </c>
      <c r="N26" s="16" t="str">
        <f t="shared" si="5"/>
        <v/>
      </c>
      <c r="O26" s="16">
        <f t="shared" si="6"/>
        <v>378000</v>
      </c>
      <c r="P26" s="16" t="str">
        <f t="shared" si="7"/>
        <v/>
      </c>
      <c r="Q26" s="16">
        <f t="shared" si="10"/>
        <v>441000</v>
      </c>
      <c r="R26" s="16">
        <f t="shared" si="11"/>
        <v>83790</v>
      </c>
      <c r="S26" s="16">
        <f t="shared" si="12"/>
        <v>524790</v>
      </c>
      <c r="T26" s="40">
        <f t="shared" si="0"/>
        <v>2099160</v>
      </c>
    </row>
    <row r="27" spans="1:20" ht="52.2" x14ac:dyDescent="0.3">
      <c r="A27" s="39">
        <v>7</v>
      </c>
      <c r="B27" s="50" t="s">
        <v>38</v>
      </c>
      <c r="C27" s="52">
        <v>4</v>
      </c>
      <c r="D27" s="14">
        <v>420000</v>
      </c>
      <c r="E27" s="15">
        <v>440000</v>
      </c>
      <c r="F27" s="54">
        <v>315000</v>
      </c>
      <c r="G27" s="64">
        <v>285000</v>
      </c>
      <c r="H27" s="67">
        <f t="shared" si="1"/>
        <v>365000</v>
      </c>
      <c r="I27" s="16">
        <f t="shared" si="2"/>
        <v>76485.29270389177</v>
      </c>
      <c r="J27" s="65">
        <f t="shared" si="3"/>
        <v>0.79045125286604989</v>
      </c>
      <c r="K27" s="16">
        <f t="shared" si="8"/>
        <v>288514.70729610824</v>
      </c>
      <c r="L27" s="16">
        <f t="shared" si="9"/>
        <v>441485.29270389176</v>
      </c>
      <c r="M27" s="16">
        <f t="shared" si="4"/>
        <v>420000</v>
      </c>
      <c r="N27" s="16">
        <f t="shared" si="5"/>
        <v>440000</v>
      </c>
      <c r="O27" s="16">
        <f t="shared" si="6"/>
        <v>315000</v>
      </c>
      <c r="P27" s="16" t="str">
        <f t="shared" si="7"/>
        <v/>
      </c>
      <c r="Q27" s="16">
        <f t="shared" si="10"/>
        <v>365000</v>
      </c>
      <c r="R27" s="16">
        <f t="shared" si="11"/>
        <v>69350</v>
      </c>
      <c r="S27" s="16">
        <f t="shared" si="12"/>
        <v>434350</v>
      </c>
      <c r="T27" s="40">
        <f t="shared" si="0"/>
        <v>1737400</v>
      </c>
    </row>
    <row r="28" spans="1:20" ht="69.599999999999994" x14ac:dyDescent="0.3">
      <c r="A28" s="39">
        <v>8</v>
      </c>
      <c r="B28" s="51" t="s">
        <v>39</v>
      </c>
      <c r="C28" s="52">
        <v>5</v>
      </c>
      <c r="D28" s="14">
        <v>1640000</v>
      </c>
      <c r="E28" s="15">
        <v>1655000</v>
      </c>
      <c r="F28" s="54">
        <v>1794000</v>
      </c>
      <c r="G28" s="64"/>
      <c r="H28" s="67">
        <f t="shared" si="1"/>
        <v>1696333.3333333333</v>
      </c>
      <c r="I28" s="16">
        <f t="shared" si="2"/>
        <v>84913.681661634095</v>
      </c>
      <c r="J28" s="65">
        <f t="shared" si="3"/>
        <v>0.94994280900277017</v>
      </c>
      <c r="K28" s="16">
        <f t="shared" si="8"/>
        <v>1611419.6516716992</v>
      </c>
      <c r="L28" s="16">
        <f t="shared" si="9"/>
        <v>1781247.0149949673</v>
      </c>
      <c r="M28" s="16">
        <f t="shared" si="4"/>
        <v>1640000</v>
      </c>
      <c r="N28" s="16">
        <f t="shared" si="5"/>
        <v>1655000</v>
      </c>
      <c r="O28" s="16" t="str">
        <f t="shared" si="6"/>
        <v/>
      </c>
      <c r="P28" s="16" t="str">
        <f t="shared" si="7"/>
        <v/>
      </c>
      <c r="Q28" s="16">
        <f t="shared" si="10"/>
        <v>1647500</v>
      </c>
      <c r="R28" s="16">
        <f t="shared" si="11"/>
        <v>313025</v>
      </c>
      <c r="S28" s="16">
        <f t="shared" si="12"/>
        <v>1960525</v>
      </c>
      <c r="T28" s="40">
        <f t="shared" si="0"/>
        <v>9802625</v>
      </c>
    </row>
    <row r="29" spans="1:20" ht="69.599999999999994" x14ac:dyDescent="0.3">
      <c r="A29" s="39">
        <v>9</v>
      </c>
      <c r="B29" s="51" t="s">
        <v>40</v>
      </c>
      <c r="C29" s="52">
        <v>2</v>
      </c>
      <c r="D29" s="14">
        <v>1702000</v>
      </c>
      <c r="E29" s="15">
        <v>1730000</v>
      </c>
      <c r="F29" s="54">
        <v>1846500</v>
      </c>
      <c r="G29" s="64"/>
      <c r="H29" s="67">
        <f t="shared" si="1"/>
        <v>1759500</v>
      </c>
      <c r="I29" s="16">
        <f t="shared" si="2"/>
        <v>76633.869796585379</v>
      </c>
      <c r="J29" s="65">
        <f t="shared" si="3"/>
        <v>0.9564456551312388</v>
      </c>
      <c r="K29" s="16">
        <f t="shared" si="8"/>
        <v>1682866.1302034147</v>
      </c>
      <c r="L29" s="16">
        <f t="shared" si="9"/>
        <v>1836133.8697965853</v>
      </c>
      <c r="M29" s="16">
        <f t="shared" si="4"/>
        <v>1702000</v>
      </c>
      <c r="N29" s="16">
        <f t="shared" si="5"/>
        <v>1730000</v>
      </c>
      <c r="O29" s="16" t="str">
        <f t="shared" si="6"/>
        <v/>
      </c>
      <c r="P29" s="16" t="str">
        <f t="shared" si="7"/>
        <v/>
      </c>
      <c r="Q29" s="16">
        <f t="shared" si="10"/>
        <v>1716000</v>
      </c>
      <c r="R29" s="16">
        <f t="shared" si="11"/>
        <v>326040</v>
      </c>
      <c r="S29" s="16">
        <f t="shared" si="12"/>
        <v>2042040</v>
      </c>
      <c r="T29" s="40">
        <f t="shared" si="0"/>
        <v>4084080</v>
      </c>
    </row>
    <row r="30" spans="1:20" ht="52.2" x14ac:dyDescent="0.3">
      <c r="A30" s="39">
        <v>10</v>
      </c>
      <c r="B30" s="51" t="s">
        <v>41</v>
      </c>
      <c r="C30" s="52">
        <v>4</v>
      </c>
      <c r="D30" s="14">
        <v>1690000</v>
      </c>
      <c r="E30" s="15">
        <v>1713000</v>
      </c>
      <c r="F30" s="54">
        <v>1836000</v>
      </c>
      <c r="G30" s="64"/>
      <c r="H30" s="67">
        <f t="shared" si="1"/>
        <v>1746333.3333333333</v>
      </c>
      <c r="I30" s="16">
        <f t="shared" si="2"/>
        <v>78500.530783768161</v>
      </c>
      <c r="J30" s="65">
        <f t="shared" si="3"/>
        <v>0.95504836946911542</v>
      </c>
      <c r="K30" s="16">
        <f t="shared" si="8"/>
        <v>1667832.8025495652</v>
      </c>
      <c r="L30" s="16">
        <f t="shared" si="9"/>
        <v>1824833.8641171013</v>
      </c>
      <c r="M30" s="16">
        <f t="shared" si="4"/>
        <v>1690000</v>
      </c>
      <c r="N30" s="16">
        <f t="shared" si="5"/>
        <v>1713000</v>
      </c>
      <c r="O30" s="16" t="str">
        <f t="shared" si="6"/>
        <v/>
      </c>
      <c r="P30" s="16" t="str">
        <f t="shared" si="7"/>
        <v/>
      </c>
      <c r="Q30" s="16">
        <f t="shared" si="10"/>
        <v>1701500</v>
      </c>
      <c r="R30" s="16">
        <f t="shared" si="11"/>
        <v>323285</v>
      </c>
      <c r="S30" s="16">
        <f t="shared" si="12"/>
        <v>2024785</v>
      </c>
      <c r="T30" s="40">
        <f t="shared" si="0"/>
        <v>8099140</v>
      </c>
    </row>
    <row r="31" spans="1:20" ht="25.5" customHeight="1" thickBot="1" x14ac:dyDescent="0.35">
      <c r="A31" s="69" t="s">
        <v>26</v>
      </c>
      <c r="B31" s="70"/>
      <c r="C31" s="70"/>
      <c r="D31" s="66">
        <f>SUM(D21:D30)</f>
        <v>7950000</v>
      </c>
      <c r="E31" s="66">
        <f t="shared" ref="E31:G31" si="13">SUM(E21:E30)</f>
        <v>8161000</v>
      </c>
      <c r="F31" s="66">
        <f t="shared" si="13"/>
        <v>7659000</v>
      </c>
      <c r="G31" s="66">
        <f t="shared" si="13"/>
        <v>2041500</v>
      </c>
      <c r="H31" s="56">
        <f>SUM(H21:H30)</f>
        <v>7753416.666666666</v>
      </c>
      <c r="I31" s="56">
        <f t="shared" ref="I31:T31" si="14">SUM(I21:I30)</f>
        <v>757042.80464546965</v>
      </c>
      <c r="J31" s="56"/>
      <c r="K31" s="56">
        <f t="shared" si="14"/>
        <v>6996373.8620211976</v>
      </c>
      <c r="L31" s="56">
        <f t="shared" si="14"/>
        <v>8510459.4713121355</v>
      </c>
      <c r="M31" s="56">
        <f t="shared" si="14"/>
        <v>7950000</v>
      </c>
      <c r="N31" s="56">
        <f t="shared" si="14"/>
        <v>7111000</v>
      </c>
      <c r="O31" s="56">
        <f t="shared" si="14"/>
        <v>2182500</v>
      </c>
      <c r="P31" s="56">
        <f t="shared" si="14"/>
        <v>845500</v>
      </c>
      <c r="Q31" s="56">
        <f t="shared" si="14"/>
        <v>7606000</v>
      </c>
      <c r="R31" s="56">
        <f t="shared" si="14"/>
        <v>1445141</v>
      </c>
      <c r="S31" s="56">
        <f t="shared" si="14"/>
        <v>9051141</v>
      </c>
      <c r="T31" s="57">
        <f t="shared" si="14"/>
        <v>34911778</v>
      </c>
    </row>
    <row r="32" spans="1:20" x14ac:dyDescent="0.3">
      <c r="A32" s="71"/>
      <c r="B32" s="72"/>
      <c r="C32" s="47"/>
      <c r="E32" s="41"/>
      <c r="F32" s="41"/>
      <c r="G32" s="41"/>
      <c r="H32" s="41"/>
      <c r="I32" s="41"/>
      <c r="J32" s="41"/>
      <c r="K32" s="41"/>
      <c r="L32" s="41"/>
      <c r="M32" s="41"/>
      <c r="N32" s="41"/>
      <c r="O32" s="41"/>
      <c r="P32" s="41"/>
      <c r="Q32" s="41"/>
      <c r="R32" s="41"/>
      <c r="S32" s="18"/>
      <c r="T32" s="41"/>
    </row>
    <row r="33" spans="1:20" ht="16.2" customHeight="1" x14ac:dyDescent="0.3">
      <c r="A33" s="73" t="s">
        <v>27</v>
      </c>
      <c r="B33" s="73"/>
      <c r="C33" s="73"/>
      <c r="D33" s="73"/>
      <c r="E33" s="73"/>
      <c r="F33" s="73"/>
      <c r="G33" s="73"/>
      <c r="H33" s="73"/>
      <c r="I33" s="73"/>
      <c r="J33" s="73"/>
      <c r="K33" s="73"/>
      <c r="L33" s="73"/>
      <c r="M33" s="73"/>
      <c r="N33" s="73"/>
      <c r="O33" s="73"/>
      <c r="P33" s="73"/>
      <c r="Q33" s="73"/>
      <c r="R33" s="73"/>
      <c r="S33" s="73"/>
      <c r="T33" s="73"/>
    </row>
    <row r="34" spans="1:20" ht="256.5" customHeight="1" x14ac:dyDescent="0.3">
      <c r="A34" s="74" t="s">
        <v>51</v>
      </c>
      <c r="B34" s="74"/>
      <c r="C34" s="74"/>
      <c r="D34" s="74"/>
      <c r="E34" s="74"/>
      <c r="F34" s="74"/>
      <c r="G34" s="74"/>
      <c r="H34" s="74"/>
      <c r="I34" s="74"/>
      <c r="J34" s="74"/>
      <c r="K34" s="74"/>
      <c r="L34" s="74"/>
      <c r="M34" s="74"/>
      <c r="N34" s="74"/>
      <c r="O34" s="74"/>
      <c r="P34" s="74"/>
      <c r="Q34" s="74"/>
      <c r="R34" s="74"/>
      <c r="S34" s="74"/>
      <c r="T34" s="74"/>
    </row>
    <row r="35" spans="1:20" x14ac:dyDescent="0.3">
      <c r="A35" s="42" t="s">
        <v>31</v>
      </c>
      <c r="S35" s="43"/>
    </row>
    <row r="36" spans="1:20" ht="15" thickBot="1" x14ac:dyDescent="0.35">
      <c r="A36" s="44"/>
      <c r="B36" s="45"/>
      <c r="C36" s="45"/>
      <c r="D36" s="45"/>
      <c r="E36" s="45"/>
      <c r="F36" s="45"/>
      <c r="G36" s="45"/>
      <c r="H36" s="45"/>
      <c r="I36" s="45"/>
      <c r="J36" s="45"/>
      <c r="K36" s="45"/>
      <c r="L36" s="45"/>
      <c r="M36" s="45"/>
      <c r="N36" s="45"/>
      <c r="O36" s="45"/>
      <c r="P36" s="45"/>
      <c r="Q36" s="45"/>
      <c r="R36" s="45"/>
      <c r="S36" s="46"/>
      <c r="T36" s="45"/>
    </row>
    <row r="37" spans="1:20" x14ac:dyDescent="0.3">
      <c r="C37" s="49"/>
    </row>
    <row r="38" spans="1:20" x14ac:dyDescent="0.3">
      <c r="B38" s="49"/>
    </row>
    <row r="39" spans="1:20" x14ac:dyDescent="0.3">
      <c r="B39" s="49"/>
    </row>
    <row r="40" spans="1:20" x14ac:dyDescent="0.3">
      <c r="B40" s="49"/>
    </row>
  </sheetData>
  <mergeCells count="20">
    <mergeCell ref="A33:T33"/>
    <mergeCell ref="A34:T34"/>
    <mergeCell ref="B18:C19"/>
    <mergeCell ref="A31:C31"/>
    <mergeCell ref="H19:L19"/>
    <mergeCell ref="Q19:T19"/>
    <mergeCell ref="A32:B32"/>
    <mergeCell ref="A2:T2"/>
    <mergeCell ref="A6:T6"/>
    <mergeCell ref="D8:T8"/>
    <mergeCell ref="A9:C9"/>
    <mergeCell ref="A8:C8"/>
    <mergeCell ref="A4:C4"/>
    <mergeCell ref="A15:T16"/>
    <mergeCell ref="H18:T18"/>
    <mergeCell ref="A18:A20"/>
    <mergeCell ref="A13:B13"/>
    <mergeCell ref="A10:B10"/>
    <mergeCell ref="A11:B11"/>
    <mergeCell ref="A12:B12"/>
  </mergeCells>
  <printOptions horizontalCentered="1" verticalCentered="1"/>
  <pageMargins left="0.17" right="0.24" top="0.74803149606299213" bottom="0.74803149606299213" header="0.31496062992125984" footer="0.31496062992125984"/>
  <pageSetup scale="30"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ESTUDIO DE MERCADO INICIAL.</vt:lpstr>
      <vt:lpstr>ESTUDIO DE MERCADO FINAL</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Rodrigo Giraldo Torres</dc:creator>
  <cp:lastModifiedBy>Andrés Castro</cp:lastModifiedBy>
  <cp:lastPrinted>2025-10-29T20:42:50Z</cp:lastPrinted>
  <dcterms:created xsi:type="dcterms:W3CDTF">2016-04-19T14:13:44Z</dcterms:created>
  <dcterms:modified xsi:type="dcterms:W3CDTF">2025-12-02T23:31:15Z</dcterms:modified>
</cp:coreProperties>
</file>