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d.docs.live.net/7e78c564cfb08454/8. SEC PARTICIPACIÓN/3. PROCESOS/21. ADICIONAL HABITANTES/"/>
    </mc:Choice>
  </mc:AlternateContent>
  <xr:revisionPtr revIDLastSave="320" documentId="13_ncr:1_{04BE0074-92A8-41B0-8041-330EDF4B3C0E}" xr6:coauthVersionLast="47" xr6:coauthVersionMax="47" xr10:uidLastSave="{A944146C-B2BE-462A-8723-B958547707CC}"/>
  <bookViews>
    <workbookView xWindow="19090" yWindow="-110" windowWidth="19420" windowHeight="10300" firstSheet="2" activeTab="2" xr2:uid="{86A6C23C-6CC6-E54A-B303-5E8D6305108C}"/>
  </bookViews>
  <sheets>
    <sheet name="1 MES" sheetId="3" state="hidden" r:id="rId1"/>
    <sheet name="PRESUPUESTO" sheetId="4" state="hidden" r:id="rId2"/>
    <sheet name="Formulario 1"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2" i="5" l="1"/>
  <c r="J41" i="5"/>
  <c r="I43" i="5"/>
  <c r="I42" i="5"/>
  <c r="I41" i="5"/>
  <c r="J38" i="5"/>
  <c r="K38" i="5"/>
  <c r="J42" i="3"/>
  <c r="J41" i="3"/>
  <c r="I22" i="5"/>
  <c r="I20" i="5"/>
  <c r="I32" i="5"/>
  <c r="I30" i="5"/>
  <c r="I29" i="5"/>
  <c r="I28" i="5"/>
  <c r="I27" i="5"/>
  <c r="I26" i="5"/>
  <c r="I19" i="5"/>
  <c r="I18" i="5"/>
  <c r="I16" i="5"/>
  <c r="I15" i="5"/>
  <c r="I14" i="5"/>
  <c r="I13" i="5"/>
  <c r="I12" i="5"/>
  <c r="I11" i="5"/>
  <c r="I10" i="5"/>
  <c r="I9" i="5"/>
  <c r="I8" i="5"/>
  <c r="I7" i="5"/>
  <c r="I6" i="5"/>
  <c r="I17" i="5"/>
  <c r="I25" i="5"/>
  <c r="I35" i="5"/>
  <c r="I36" i="5"/>
  <c r="I37" i="5"/>
  <c r="I23" i="5"/>
  <c r="I24" i="5"/>
  <c r="I34" i="5"/>
  <c r="I33" i="5"/>
  <c r="I31" i="5"/>
  <c r="I21" i="5"/>
  <c r="M43" i="4"/>
  <c r="M42" i="4"/>
  <c r="M41" i="4"/>
  <c r="M38" i="4"/>
  <c r="K7" i="4"/>
  <c r="M7" i="4"/>
  <c r="K8" i="4"/>
  <c r="M8" i="4" s="1"/>
  <c r="K9" i="4"/>
  <c r="M9" i="4"/>
  <c r="K10" i="4"/>
  <c r="M10" i="4" s="1"/>
  <c r="K11" i="4"/>
  <c r="M11" i="4"/>
  <c r="K12" i="4"/>
  <c r="M12" i="4"/>
  <c r="K13" i="4"/>
  <c r="M13" i="4"/>
  <c r="K14" i="4"/>
  <c r="M14" i="4" s="1"/>
  <c r="K15" i="4"/>
  <c r="M15" i="4"/>
  <c r="K16" i="4"/>
  <c r="M16" i="4"/>
  <c r="K17" i="4"/>
  <c r="M17" i="4"/>
  <c r="K18" i="4"/>
  <c r="M18" i="4"/>
  <c r="K19" i="4"/>
  <c r="M19" i="4"/>
  <c r="K20" i="4"/>
  <c r="M20" i="4" s="1"/>
  <c r="K21" i="4"/>
  <c r="M21" i="4"/>
  <c r="K22" i="4"/>
  <c r="M22" i="4"/>
  <c r="K23" i="4"/>
  <c r="M23" i="4"/>
  <c r="K24" i="4"/>
  <c r="M24" i="4"/>
  <c r="K25" i="4"/>
  <c r="M25" i="4"/>
  <c r="K26" i="4"/>
  <c r="M26" i="4" s="1"/>
  <c r="K27" i="4"/>
  <c r="M27" i="4"/>
  <c r="K28" i="4"/>
  <c r="M28" i="4"/>
  <c r="K29" i="4"/>
  <c r="M29" i="4"/>
  <c r="K30" i="4"/>
  <c r="M30" i="4"/>
  <c r="K31" i="4"/>
  <c r="M31" i="4"/>
  <c r="K32" i="4"/>
  <c r="M32" i="4" s="1"/>
  <c r="K33" i="4"/>
  <c r="M33" i="4"/>
  <c r="K34" i="4"/>
  <c r="M34" i="4"/>
  <c r="K35" i="4"/>
  <c r="M35" i="4"/>
  <c r="K36" i="4"/>
  <c r="M36" i="4"/>
  <c r="K37" i="4"/>
  <c r="M37" i="4"/>
  <c r="M6" i="4"/>
  <c r="K6" i="4"/>
  <c r="I38" i="5" l="1"/>
  <c r="J43" i="5" l="1"/>
  <c r="J41" i="4" l="1"/>
  <c r="J46" i="4"/>
  <c r="K46" i="4" s="1"/>
  <c r="H46" i="4"/>
  <c r="K45" i="4"/>
  <c r="J45" i="4"/>
  <c r="K41" i="4"/>
  <c r="I43" i="4"/>
  <c r="I42" i="4"/>
  <c r="I41" i="4"/>
  <c r="H43" i="4"/>
  <c r="H42" i="4" s="1"/>
  <c r="H41" i="4"/>
  <c r="I7" i="4" l="1"/>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6" i="4"/>
  <c r="I36" i="3"/>
  <c r="I37" i="3"/>
  <c r="I35" i="3"/>
  <c r="I34" i="3"/>
  <c r="I33" i="3"/>
  <c r="I32" i="3"/>
  <c r="I31" i="3"/>
  <c r="I30" i="3"/>
  <c r="I29" i="3"/>
  <c r="I28" i="3"/>
  <c r="I27" i="3"/>
  <c r="I26" i="3"/>
  <c r="I25" i="3"/>
  <c r="I24" i="3"/>
  <c r="I23" i="3"/>
  <c r="I22" i="3"/>
  <c r="I21" i="3"/>
  <c r="I20" i="3"/>
  <c r="I19" i="3"/>
  <c r="I18" i="3"/>
  <c r="I7" i="3"/>
  <c r="I8" i="3"/>
  <c r="I9" i="3"/>
  <c r="I10" i="3"/>
  <c r="I11" i="3"/>
  <c r="I12" i="3"/>
  <c r="I13" i="3"/>
  <c r="I14" i="3"/>
  <c r="I15" i="3"/>
  <c r="I16" i="3"/>
  <c r="I17" i="3"/>
  <c r="I6" i="3"/>
  <c r="I38" i="4" l="1"/>
  <c r="I39" i="3"/>
  <c r="H42" i="3" s="1"/>
  <c r="H43" i="3" l="1"/>
  <c r="H44" i="3" l="1"/>
</calcChain>
</file>

<file path=xl/sharedStrings.xml><?xml version="1.0" encoding="utf-8"?>
<sst xmlns="http://schemas.openxmlformats.org/spreadsheetml/2006/main" count="302" uniqueCount="116">
  <si>
    <t>ÍTEMS</t>
  </si>
  <si>
    <t>REQUERIMIENTO</t>
  </si>
  <si>
    <t>DESCRIPCIÓN</t>
  </si>
  <si>
    <t>UNIDAD DE MEDIDA</t>
  </si>
  <si>
    <t>Coordinador</t>
  </si>
  <si>
    <t>MENSUAL</t>
  </si>
  <si>
    <t>Psicologo</t>
  </si>
  <si>
    <t>Auxiliar de enfermeria</t>
  </si>
  <si>
    <t>Educador / instructor fisico</t>
  </si>
  <si>
    <t>Manipulador de alimentos</t>
  </si>
  <si>
    <t>Secretaria</t>
  </si>
  <si>
    <t>Trabajador social</t>
  </si>
  <si>
    <t>Medico</t>
  </si>
  <si>
    <t>Nutricionista</t>
  </si>
  <si>
    <t>Personal de oficios Varios</t>
  </si>
  <si>
    <t>Lider Diurno</t>
  </si>
  <si>
    <t>Lider Nocturno</t>
  </si>
  <si>
    <t>ALOJAMIENTO</t>
  </si>
  <si>
    <t>Costo mensual por alojamiento</t>
  </si>
  <si>
    <t>ALIMENTACIÓN</t>
  </si>
  <si>
    <t>ASEO PERSONAL</t>
  </si>
  <si>
    <t>Hacer entrega de Kit de aseo mensual (1) toalla, Un (1) rollo de papel higiénico triple hoja de 37 m, Un (1) jabón de baño antibacterial de 120 grs, Un (1) cepillo de dientes para adultos con cerdas suaves, Un (1) desodorante en crema de 100 grs, Dos (2) máquinas de afeitar de tres hojas con banda lubricante, Una (1) crema dental con flúor de 100 ml, Toallas higiénicas paquete x 12 unidades (si el beneficiario es hombre, el kit a entregar no debe contener este producto), Detergente en polvo x 125 grs o Detergente líquido a demanda del beneficiario, , Shampoo x 180 ml. (Rubro disponible, el cual se legalizará de acuerdo al numero  de personas atendidas y a la necesidad).</t>
  </si>
  <si>
    <t>Kit x mes</t>
  </si>
  <si>
    <t>DOTACIÓN VESTIDO Y CALZADO</t>
  </si>
  <si>
    <t>Dotación de vestido (Vestuario 1 paquete al mes, 1 suéter, 1 interior, 1 pantalón de estilo bermudas – material algodón / sudaderas – material burda- se intercalan cada mes). (Rubro disponible, el cual se legalizará de auerdo al número de personas atendidas y a la necesidad)</t>
  </si>
  <si>
    <t>Paquete por mes</t>
  </si>
  <si>
    <t>Dotación de calzado cerrado en material sintético resistente 1 cada 3 meses. (Rubro disponible, el cual se legalizará de acuerdo al número  de personas</t>
  </si>
  <si>
    <t>Unidad (par) cada 3 meses</t>
  </si>
  <si>
    <t>Mensual</t>
  </si>
  <si>
    <t>DOTACIÓN DE MATERIALES PEDAGÓGICOS</t>
  </si>
  <si>
    <t>EMERGENCIAS Y BOTIQUIN</t>
  </si>
  <si>
    <t>Emergencias y botiquín (Medicamentos no incluidos en el POS) (Guantes estériles 2 pares, Baja lengua 10 unidades, Algodón 1 paquete, Linterna 1 unidad, Tijeras 1 unidad, Gasa 1 caja, Esparadrapo 1 rollo, Curas 20 unidades, Manual de primeros auxilios 1 unidad, Esparadrapo de papel 1 rollo y Termómetro 2 unidades, alcohol, espuma para limpiar)</t>
  </si>
  <si>
    <t>TOTAL ACTIVIDADES MENSUALES</t>
  </si>
  <si>
    <t>BUSQUEDA ACTIVA</t>
  </si>
  <si>
    <t>RETORNO LUGAR DE ORIGEN</t>
  </si>
  <si>
    <t>Costos asociados al retorno del habitante de calle a su lugar de origen, con su aceptación. Una vez la persona decida retornar a su lugar de origen, la esal deberá disponer de la suma de $1.000.000 para garantizar el retorno de los habitantes de calle (cubrirá los gastos asociados con transporte y viáticos). (Rubro disponible, el cual se legalizará de acuerdo al número de personas atendidas y a la necesidad) VALOR PREESTABLECIDO POR LA ENTIDAD</t>
  </si>
  <si>
    <t>De acuerdo con la necesidad</t>
  </si>
  <si>
    <t>TOTAL CONVENIO</t>
  </si>
  <si>
    <t>VALOR TOTAL DEL CONVENIO</t>
  </si>
  <si>
    <t>VALOR UNITARIO</t>
  </si>
  <si>
    <t>CANT. INICIAL</t>
  </si>
  <si>
    <t>Columna1</t>
  </si>
  <si>
    <t>Columna2</t>
  </si>
  <si>
    <t>Columna3</t>
  </si>
  <si>
    <t>Columna4</t>
  </si>
  <si>
    <t>Columna5</t>
  </si>
  <si>
    <t>Columna6</t>
  </si>
  <si>
    <t>Columna9</t>
  </si>
  <si>
    <t>Columna10</t>
  </si>
  <si>
    <t>PERSONAL REQUE.</t>
  </si>
  <si>
    <t>MESES A CONVENIR</t>
  </si>
  <si>
    <r>
      <rPr>
        <b/>
        <sz val="8"/>
        <rFont val="Arial Narrow"/>
        <family val="2"/>
      </rPr>
      <t>Alojamiento/arriendo mensuaL de inmueble.</t>
    </r>
    <r>
      <rPr>
        <sz val="8"/>
        <rFont val="Arial Narrow"/>
        <family val="2"/>
      </rPr>
      <t xml:space="preserve"> Durante la duración del convenio, las veinticuatro (24) horas del día, se debe garantizar un espacio dentro de las instalaciones de la ESAL para la estancia y descanso (cama, colchón y almohada con forro anti fluido, sábana y toalla. Estas deben estar en perfectas condiciones verificables) de los beneficiarios y para su higiene personal (ducha, sanitario, lavadero y áreas comunes para descanso). Debe existir un lockers para colocar sus pertenencias, cada uno de estos espacios deben contar con las normas de higiene y salubridad vigentes. De acuerdo  las especificaciones técnicas-</t>
    </r>
  </si>
  <si>
    <r>
      <rPr>
        <b/>
        <sz val="8"/>
        <rFont val="Arial Narrow"/>
        <family val="2"/>
      </rPr>
      <t>Alimentación (desayuno y cena de acuerdo con minuta 2005 del ICBF),</t>
    </r>
    <r>
      <rPr>
        <sz val="8"/>
        <rFont val="Arial Narrow"/>
        <family val="2"/>
      </rPr>
      <t xml:space="preserve"> Consiste en dos comidas diarias (Desayuno, y Cena) por cada ciudadano. Dicha alimen tación se debe establecer a través de minuta nutricional con 15 ciclos de menús avalada por profesional en nutrición adscrito a la ESAL, siguiendo los parámetros de la minuta patrón entregada por el municipio. Así mismo, se debe garantizar que las raciones cuenten con todas las normas de higiene y presentación. El servicio de alimentación     incluye     la manipulación de alimentos.	</t>
    </r>
  </si>
  <si>
    <t>Unidad de desayuno       (1x80x30)</t>
  </si>
  <si>
    <t>Unidad de cena                (1x80x30)</t>
  </si>
  <si>
    <t>VISITAS DOMICILIARIAS</t>
  </si>
  <si>
    <t>Gastos asociados con el traslado de personal para realizar visitas domiciliarias. Sin exceder 80 al mes</t>
  </si>
  <si>
    <t>Insumos para apoyar la capacitación y desarrollo de competencias para el trabajo para la rehabilitación y reinserción de los 80 habitantes de calle, papelería en general, materiales para actividades lúdicas y otros gastos requeridos en el transcurso del convenio, debidamente reportados y aprobados por el supervisor. (Rubro disponible, el cual se legalizará de acuerdo a la necesidad)</t>
  </si>
  <si>
    <t>Servicio de energia</t>
  </si>
  <si>
    <t>Servicio de Agua</t>
  </si>
  <si>
    <t>Servicio de Gas</t>
  </si>
  <si>
    <t>Servicio de Internet y Telefonia Fija</t>
  </si>
  <si>
    <t>Productos de aseo y desifeccion Casa Hogar</t>
  </si>
  <si>
    <t>Transporte acompañamiento citas medicas  y seguimiento hospitalario.</t>
  </si>
  <si>
    <t>Imprevistos</t>
  </si>
  <si>
    <t>Búsqueda activa de habitante de calle- o trabajo de campo, consiste en llegar a las zonas donde generalmente se encuentran y se les socializa el programa de oferta institucional y se trata de Sensibilizar- que asista al hogar de paso 1 busqueda durante cada mes del convenio</t>
  </si>
  <si>
    <t>Unidad durante cada mes del convenio</t>
  </si>
  <si>
    <r>
      <t>I</t>
    </r>
    <r>
      <rPr>
        <b/>
        <sz val="8"/>
        <rFont val="Arial Narrow"/>
        <family val="2"/>
      </rPr>
      <t>NTEGRACIÓN FAMILIAR</t>
    </r>
  </si>
  <si>
    <t>Integración Familiar, consiste en realizar actividades de integración con el grupo familiar del habitante de calle para que ayuden en el proceso de aceptación y situación de su familiar frente a su condición y de rehabilitación (El total de habitantes de calle se dividirá en tres grupos para la realización de las integraciones, por lo que serán 3 sesiones de integración, en un lugar amplio   al   aire   libre   con capacidad mínima para 80 personas, con sillas y mueblería necesaria para llevar a cabo actividades de integración, alimentación solicitada por la secretaria de participación. Toda esta información está sujeta a la aprobación del supervisor del convenio</t>
  </si>
  <si>
    <t>1
integración distribuida en 3
sesiones          (3 grupos de personas) durante todo el periodo de ejecución del Convenio</t>
  </si>
  <si>
    <t>DESHABITUACION</t>
  </si>
  <si>
    <t>Proceso de asilamiento terapeutico para habitantes de calle que culminan  de procesos de desintoxicacion liderados por las EPS.</t>
  </si>
  <si>
    <t>Se dispondran de 3 cupos mensuales para los habitantes de calle.</t>
  </si>
  <si>
    <t xml:space="preserve">                                                                                                                                                                                                                                  
OBJETO: AUNAR ESFUERZOS TECNICOS, ADMINISTRATIVOS Y FINANCIEROS PARA BRINDAR ATENCION INTEGRAL A LAS PERSONAS HABITANTES DE CALLE DEL DISTRITO DE CARTAGENA DE INDIAS A TRAVES DE UN HOGAR DE PASO, PARA LA VIGENCIA 2025.</t>
  </si>
  <si>
    <t>APORTE VALOR ALCALDIA</t>
  </si>
  <si>
    <t>APORTE VALOR ESAL</t>
  </si>
  <si>
    <t xml:space="preserve">VALORTOTAL 1 MES Y 24 DIAS </t>
  </si>
  <si>
    <t>EJECUCCION PARA UN MES</t>
  </si>
  <si>
    <r>
      <t xml:space="preserve">GASTOS ADMINISTRATI VOS:
</t>
    </r>
    <r>
      <rPr>
        <sz val="8"/>
        <color rgb="FF000000"/>
        <rFont val="Arial Narrow"/>
        <family val="2"/>
      </rPr>
      <t>Se reconoce servicios de agua, energía eléctrica, gas natural, internet y telefonía. No se reconoce seguros, costo de reconexión, costo por mora en pago y otros costos adicionales que se puedan agregar a los recibos como cuotas de créditos y similares. Contempla gastos por la compra de implementos de aseo, mantenimiento de zonas y actividades</t>
    </r>
  </si>
  <si>
    <t>Alojamiento/arriendo mensuaL de inmueble. Durante la duración del convenio, las veinticuatro (24) horas del día, se debe garantizar un espacio dentro de las instalaciones de la ESAL para la estancia y descanso (cama, colchón y almohada con forro anti fluido, sábana y toalla. Estas deben estar en perfectas condiciones verificables) de los beneficiarios y para su higiene personal (ducha, sanitario, lavadero y áreas comunes para descanso). Debe existir un lockers para colocar sus pertenencias, cada uno de estos espacios deben contar con las normas de higiene y salubridad vigentes. De acuerdo  las especificaciones técnicas-</t>
  </si>
  <si>
    <t xml:space="preserve">Alimentación (desayuno y cena de acuerdo con minuta 2005 del ICBF), Consiste en dos comidas diarias (Desayuno, y Cena) por cada ciudadano. Dicha alimen tación se debe establecer a través de minuta nutricional con 15 ciclos de menús avalada por profesional en nutrición adscrito a la ESAL, siguiendo los parámetros de la minuta patrón entregada por el municipio. Así mismo, se debe garantizar que las raciones cuenten con todas las normas de higiene y presentación. El servicio de alimentación     incluye     la manipulación de alimentos.	</t>
  </si>
  <si>
    <t>INTEGRACIÓN FAMILIAR</t>
  </si>
  <si>
    <t>PERSONAL REQUERIDO</t>
  </si>
  <si>
    <t>SECRETARIA DE PARTICIPACIÓN Y DESARROLLO SOCIAL
PRESUPUESTO OFICIAL</t>
  </si>
  <si>
    <t>OBJETO: AUNAR ESFUERZOS TECNICOS, ADMINISTRATIVOS Y FINANCIEROS PARA BRINDAR ATENCION INTEGRAL A LAS PERSONAS HABITANTES DE CALLE DEL DISTRITO DE CARTAGENA DE INDIAS A TRAVES DE UN HOGAR DE PASO, PARA LA VIGENCIA 2025.</t>
  </si>
  <si>
    <r>
      <rPr>
        <b/>
        <sz val="10"/>
        <color theme="1"/>
        <rFont val="Aptos Narrow"/>
        <family val="2"/>
        <scheme val="minor"/>
      </rPr>
      <t>GASTOS ADMINISTRATI VOS:</t>
    </r>
    <r>
      <rPr>
        <sz val="10"/>
        <color theme="1"/>
        <rFont val="Aptos Narrow"/>
        <family val="2"/>
        <scheme val="minor"/>
      </rPr>
      <t xml:space="preserve">
Se reconoce servicios de agua, energía eléctrica, gas natural, internet y telefonía. No se reconoce seguros, costo de reconexión, costo por mora en pago y otros costos adicionales que se puedan agregar a los recibos como cuotas de créditos y similares. Contempla gastos por la compra de implementos de aseo, mantenimiento de zonas y actividades</t>
    </r>
  </si>
  <si>
    <t>VALOR TOTAL 1 MES</t>
  </si>
  <si>
    <t>ALCALDIA</t>
  </si>
  <si>
    <t>Valor día</t>
  </si>
  <si>
    <t>Cant. Días</t>
  </si>
  <si>
    <t>Valor convenio</t>
  </si>
  <si>
    <t>Kit</t>
  </si>
  <si>
    <t>Paquete</t>
  </si>
  <si>
    <t>Unidad (par)</t>
  </si>
  <si>
    <t>Global</t>
  </si>
  <si>
    <t>Proceso de asilamiento terapeutico para habitantes de calle que culminan  de procesos de desintoxicacion liderados por las EPS. Se dispondran de 3 cupos mensuales para los habitantes de calle.</t>
  </si>
  <si>
    <t>Dotación de calzado cerrado en material sintético resistente. (Rubro disponible, el cual se legalizará de acuerdo al número  de personas</t>
  </si>
  <si>
    <t>Gastos asociados con el traslado de personal para realizar visitas domiciliarias. Sin exceder 80 visitas</t>
  </si>
  <si>
    <t>CANTIDAD</t>
  </si>
  <si>
    <t>Integración Familiar, consiste en realizar actividades de integración con el grupo familiar del habitante de calle para que ayuden en el proceso de aceptación y situación de su familiar frente a su condición y de rehabilitación (El total de habitantes de calle se dividirá en tres grupos para la realización de las integraciones, por lo que serán 3 sesiones de integración, en un lugar amplio   al   aire   libre   con capacidad mínima para 80 personas, con sillas y mueblería necesaria para llevar a cabo actividades de integración, alimentación solicitada por la secretaria de participación. Toda esta información está sujeta a la aprobación del supervisor del convenio.</t>
  </si>
  <si>
    <t xml:space="preserve">Unidad de desayuno      </t>
  </si>
  <si>
    <t xml:space="preserve">Unidad de cena               </t>
  </si>
  <si>
    <t>Unidad</t>
  </si>
  <si>
    <t>RENDIMIENTO (MES/DIAS)</t>
  </si>
  <si>
    <t>APORTE ESAL</t>
  </si>
  <si>
    <t>APORTE ALCALDIA</t>
  </si>
  <si>
    <t>SECRETARIA DE PARTICIPACIÓN Y DESARROLLO SOCIAL
FORMULARIO No. 1
OFERTA ECONÓMICA</t>
  </si>
  <si>
    <t>Valor en letras:</t>
  </si>
  <si>
    <t>NOMBRE DEL PROPONENTE</t>
  </si>
  <si>
    <t>FIRMA:</t>
  </si>
  <si>
    <t>NIT.:</t>
  </si>
  <si>
    <t>DIRECCIÓN:</t>
  </si>
  <si>
    <t>TELÉFONO:</t>
  </si>
  <si>
    <t>APORTE VALOR ALCALDIA:</t>
  </si>
  <si>
    <t>APORTE VALOR ESAL:</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</si>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</sst>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0.00_ ;[Red]\-#,##0.00\ "/>
    <numFmt numFmtId="168" formatCode="_-* #,##0_-;\-* #,##0_-;_-* &quot;-&quot;??_-;_-@_-"/>
  </numFmts>
  <fonts count="20" x14ac:knownFonts="1">
    <font>
      <sz val="12"/>
      <color theme="1"/>
      <name val="Aptos Narrow"/>
      <family val="2"/>
      <scheme val="minor"/>
    </font>
    <font>
      <sz val="12"/>
      <color theme="1"/>
      <name val="Aptos Narrow"/>
      <family val="2"/>
      <scheme val="minor"/>
    </font>
    <font>
      <b/>
      <sz val="10"/>
      <name val="Arial Narrow"/>
      <family val="2"/>
    </font>
    <font>
      <sz val="10"/>
      <color theme="1"/>
      <name val="Arial Narrow"/>
      <family val="2"/>
    </font>
    <font>
      <b/>
      <sz val="10"/>
      <color rgb="FF000000"/>
      <name val="Arial Narrow"/>
      <family val="2"/>
    </font>
    <font>
      <sz val="10"/>
      <color rgb="FF000000"/>
      <name val="Arial Narrow"/>
      <family val="2"/>
    </font>
    <font>
      <b/>
      <sz val="10"/>
      <color theme="1"/>
      <name val="Arial Narrow"/>
      <family val="2"/>
    </font>
    <font>
      <sz val="8"/>
      <name val="Aptos Narrow"/>
      <family val="2"/>
      <scheme val="minor"/>
    </font>
    <font>
      <sz val="9"/>
      <color theme="1"/>
      <name val="Arial Narrow"/>
      <family val="2"/>
    </font>
    <font>
      <b/>
      <sz val="9"/>
      <color rgb="FF000000"/>
      <name val="Arial Narrow"/>
      <family val="2"/>
    </font>
    <font>
      <sz val="8"/>
      <color theme="1"/>
      <name val="Arial Narrow"/>
      <family val="2"/>
    </font>
    <font>
      <sz val="8"/>
      <name val="Arial Narrow"/>
      <family val="2"/>
    </font>
    <font>
      <sz val="8"/>
      <color rgb="FF000000"/>
      <name val="Arial Narrow"/>
      <family val="2"/>
    </font>
    <font>
      <b/>
      <sz val="8"/>
      <name val="Arial Narrow"/>
      <family val="2"/>
    </font>
    <font>
      <b/>
      <sz val="8"/>
      <color rgb="FF000000"/>
      <name val="Arial Narrow"/>
      <family val="2"/>
    </font>
    <font>
      <sz val="10"/>
      <color theme="1"/>
      <name val="Aptos Narrow"/>
      <family val="2"/>
      <scheme val="minor"/>
    </font>
    <font>
      <b/>
      <sz val="10"/>
      <color theme="1"/>
      <name val="Aptos Narrow"/>
      <family val="2"/>
      <scheme val="minor"/>
    </font>
    <font>
      <b/>
      <sz val="11"/>
      <name val="Arial"/>
      <family val="2"/>
    </font>
    <font>
      <b/>
      <sz val="11"/>
      <color theme="1"/>
      <name val="Aptos Narrow"/>
      <family val="2"/>
      <scheme val="minor"/>
    </font>
    <font>
      <b/>
      <sz val="12"/>
      <color theme="1"/>
      <name val="Aptos Narrow"/>
      <family val="2"/>
      <scheme val="minor"/>
    </font>
  </fonts>
  <fills count="7">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rgb="FFFFFF00"/>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style="medium">
        <color indexed="64"/>
      </bottom>
      <diagonal/>
    </border>
    <border>
      <left/>
      <right style="thin">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164">
    <xf numFmtId="0" fontId="0" fillId="0" borderId="0" xfId="0"/>
    <xf numFmtId="0" fontId="3" fillId="0" borderId="0" xfId="0" applyFont="1" applyProtection="1">
      <protection locked="0"/>
    </xf>
    <xf numFmtId="0" fontId="4" fillId="2" borderId="10"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165" fontId="3" fillId="0" borderId="3" xfId="1" applyNumberFormat="1" applyFont="1" applyFill="1" applyBorder="1" applyAlignment="1" applyProtection="1">
      <alignment vertical="center"/>
      <protection locked="0"/>
    </xf>
    <xf numFmtId="0" fontId="6" fillId="0" borderId="0" xfId="0" applyFont="1" applyProtection="1">
      <protection locked="0"/>
    </xf>
    <xf numFmtId="165" fontId="3" fillId="0" borderId="3" xfId="1" applyNumberFormat="1" applyFont="1" applyBorder="1" applyAlignment="1" applyProtection="1">
      <alignment vertical="center" wrapText="1"/>
      <protection locked="0"/>
    </xf>
    <xf numFmtId="0" fontId="6" fillId="0" borderId="12" xfId="0" applyFont="1" applyBorder="1" applyAlignment="1" applyProtection="1">
      <alignment horizontal="left"/>
      <protection locked="0"/>
    </xf>
    <xf numFmtId="0" fontId="6" fillId="0" borderId="13" xfId="0" applyFont="1" applyBorder="1" applyAlignment="1" applyProtection="1">
      <alignment horizontal="center"/>
      <protection locked="0"/>
    </xf>
    <xf numFmtId="165" fontId="6" fillId="0" borderId="13" xfId="0" applyNumberFormat="1" applyFont="1" applyBorder="1" applyAlignment="1" applyProtection="1">
      <alignment vertical="center" wrapText="1"/>
      <protection locked="0"/>
    </xf>
    <xf numFmtId="0" fontId="6" fillId="3" borderId="0" xfId="0" applyFont="1" applyFill="1" applyAlignment="1" applyProtection="1">
      <alignment horizontal="center"/>
      <protection locked="0"/>
    </xf>
    <xf numFmtId="4" fontId="3" fillId="3" borderId="0" xfId="0" applyNumberFormat="1" applyFont="1" applyFill="1" applyAlignment="1" applyProtection="1">
      <alignment vertical="center" wrapText="1"/>
      <protection locked="0"/>
    </xf>
    <xf numFmtId="0" fontId="8" fillId="0" borderId="0" xfId="0" applyFont="1" applyProtection="1">
      <protection locked="0"/>
    </xf>
    <xf numFmtId="0" fontId="9" fillId="2" borderId="7" xfId="0" applyFont="1" applyFill="1" applyBorder="1" applyAlignment="1" applyProtection="1">
      <alignment horizontal="center" vertical="center"/>
      <protection locked="0"/>
    </xf>
    <xf numFmtId="0" fontId="9" fillId="2" borderId="7" xfId="0"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165" fontId="3" fillId="0" borderId="0" xfId="0" applyNumberFormat="1" applyFont="1" applyProtection="1">
      <protection locked="0"/>
    </xf>
    <xf numFmtId="0" fontId="10" fillId="0" borderId="3" xfId="0" applyFont="1" applyBorder="1" applyAlignment="1">
      <alignment horizontal="left" vertical="center"/>
    </xf>
    <xf numFmtId="0" fontId="3" fillId="0" borderId="3" xfId="0" applyFont="1" applyBorder="1" applyAlignment="1" applyProtection="1">
      <alignment horizontal="center" vertical="center" wrapText="1"/>
      <protection locked="0"/>
    </xf>
    <xf numFmtId="0" fontId="10" fillId="0" borderId="3" xfId="0" applyFont="1" applyBorder="1" applyAlignment="1">
      <alignment horizontal="center" vertical="center" wrapText="1"/>
    </xf>
    <xf numFmtId="166" fontId="12" fillId="0" borderId="3" xfId="0" applyNumberFormat="1" applyFont="1" applyBorder="1" applyAlignment="1">
      <alignment horizontal="center" vertical="center" wrapText="1"/>
    </xf>
    <xf numFmtId="0" fontId="11" fillId="0" borderId="3" xfId="0" applyFont="1" applyBorder="1" applyAlignment="1">
      <alignment horizontal="left" vertical="center"/>
    </xf>
    <xf numFmtId="0" fontId="11" fillId="0" borderId="3" xfId="0" applyFont="1" applyBorder="1" applyAlignment="1">
      <alignment horizontal="center" vertical="center" wrapText="1"/>
    </xf>
    <xf numFmtId="0" fontId="11" fillId="0" borderId="3" xfId="0" applyFont="1" applyBorder="1" applyAlignment="1">
      <alignment horizontal="left" vertical="center" wrapText="1"/>
    </xf>
    <xf numFmtId="166" fontId="12" fillId="0" borderId="3" xfId="0" applyNumberFormat="1" applyFont="1" applyBorder="1" applyAlignment="1">
      <alignment horizontal="right" vertical="center" wrapText="1"/>
    </xf>
    <xf numFmtId="166" fontId="12" fillId="0" borderId="9" xfId="0" applyNumberFormat="1" applyFont="1" applyBorder="1" applyAlignment="1">
      <alignment horizontal="right" vertical="center" wrapText="1"/>
    </xf>
    <xf numFmtId="0" fontId="11" fillId="0" borderId="3" xfId="0" applyFont="1" applyBorder="1" applyAlignment="1">
      <alignment vertical="center" wrapText="1"/>
    </xf>
    <xf numFmtId="0" fontId="14" fillId="0" borderId="6" xfId="0" applyFont="1" applyBorder="1" applyAlignment="1">
      <alignment horizontal="left" vertical="center" wrapText="1"/>
    </xf>
    <xf numFmtId="0" fontId="14" fillId="0" borderId="15" xfId="0" applyFont="1" applyBorder="1" applyAlignment="1">
      <alignment horizontal="left" vertical="center" wrapText="1"/>
    </xf>
    <xf numFmtId="0" fontId="14" fillId="0" borderId="18" xfId="0" applyFont="1" applyBorder="1" applyAlignment="1">
      <alignment horizontal="left" vertical="center" wrapText="1"/>
    </xf>
    <xf numFmtId="0" fontId="10" fillId="0" borderId="13" xfId="0" applyFont="1" applyBorder="1" applyAlignment="1">
      <alignment horizontal="justify" vertical="center" wrapText="1"/>
    </xf>
    <xf numFmtId="0" fontId="12" fillId="0" borderId="13" xfId="0" applyFont="1" applyBorder="1" applyAlignment="1">
      <alignment horizontal="center" vertical="center" wrapText="1"/>
    </xf>
    <xf numFmtId="166" fontId="12" fillId="0" borderId="13" xfId="0" applyNumberFormat="1" applyFont="1" applyBorder="1" applyAlignment="1">
      <alignment horizontal="right" vertical="center" wrapText="1"/>
    </xf>
    <xf numFmtId="166" fontId="12" fillId="0" borderId="13" xfId="0" applyNumberFormat="1" applyFont="1" applyBorder="1" applyAlignment="1">
      <alignment horizontal="center" vertical="center" wrapText="1"/>
    </xf>
    <xf numFmtId="0" fontId="11" fillId="0" borderId="11" xfId="0" applyFont="1" applyBorder="1" applyAlignment="1">
      <alignment vertical="center" wrapText="1"/>
    </xf>
    <xf numFmtId="0" fontId="11" fillId="0" borderId="11" xfId="0" applyFont="1" applyBorder="1" applyAlignment="1">
      <alignment horizontal="center" vertical="center" wrapText="1"/>
    </xf>
    <xf numFmtId="166" fontId="12" fillId="0" borderId="10" xfId="0" applyNumberFormat="1" applyFont="1" applyBorder="1" applyAlignment="1">
      <alignment horizontal="right" vertical="center" wrapText="1"/>
    </xf>
    <xf numFmtId="166" fontId="12" fillId="0" borderId="11" xfId="0" applyNumberFormat="1" applyFont="1" applyBorder="1" applyAlignment="1">
      <alignment horizontal="center" vertical="center" wrapText="1"/>
    </xf>
    <xf numFmtId="166" fontId="12" fillId="0" borderId="7" xfId="0" applyNumberFormat="1" applyFont="1" applyBorder="1" applyAlignment="1">
      <alignment horizontal="center" vertical="center" wrapText="1"/>
    </xf>
    <xf numFmtId="0" fontId="11" fillId="0" borderId="14"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17" xfId="0" applyFont="1" applyBorder="1" applyAlignment="1">
      <alignment horizontal="center" vertical="center" wrapText="1"/>
    </xf>
    <xf numFmtId="166" fontId="11" fillId="0" borderId="17" xfId="0" applyNumberFormat="1" applyFont="1" applyBorder="1" applyAlignment="1">
      <alignment horizontal="right" vertical="center" wrapText="1"/>
    </xf>
    <xf numFmtId="166" fontId="11" fillId="0" borderId="17" xfId="0" applyNumberFormat="1" applyFont="1" applyBorder="1" applyAlignment="1">
      <alignment horizontal="center" vertical="center" wrapText="1"/>
    </xf>
    <xf numFmtId="0" fontId="11" fillId="0" borderId="13" xfId="0" applyFont="1" applyBorder="1" applyAlignment="1">
      <alignment horizontal="left" vertical="center" wrapText="1"/>
    </xf>
    <xf numFmtId="0" fontId="11" fillId="0" borderId="11" xfId="0" applyFont="1" applyBorder="1" applyAlignment="1">
      <alignment horizontal="left" vertical="center" wrapText="1"/>
    </xf>
    <xf numFmtId="0" fontId="11" fillId="0" borderId="7" xfId="0" applyFont="1" applyBorder="1" applyAlignment="1">
      <alignment vertical="center" wrapText="1"/>
    </xf>
    <xf numFmtId="0" fontId="11" fillId="0" borderId="7" xfId="0" applyFont="1" applyBorder="1" applyAlignment="1">
      <alignment horizontal="center" vertical="center" wrapText="1"/>
    </xf>
    <xf numFmtId="0" fontId="11" fillId="0" borderId="17" xfId="0" applyFont="1" applyBorder="1" applyAlignment="1">
      <alignment horizontal="left" vertical="center" wrapText="1"/>
    </xf>
    <xf numFmtId="166" fontId="12" fillId="0" borderId="17" xfId="0" applyNumberFormat="1" applyFont="1" applyBorder="1" applyAlignment="1">
      <alignment horizontal="center" vertical="center" wrapText="1"/>
    </xf>
    <xf numFmtId="0" fontId="5" fillId="0" borderId="13" xfId="0" applyFont="1" applyBorder="1" applyAlignment="1" applyProtection="1">
      <alignment horizontal="center" vertical="center" wrapText="1"/>
      <protection locked="0"/>
    </xf>
    <xf numFmtId="165" fontId="3" fillId="0" borderId="13" xfId="1" applyNumberFormat="1" applyFont="1" applyFill="1" applyBorder="1" applyAlignment="1" applyProtection="1">
      <alignment vertical="center"/>
      <protection locked="0"/>
    </xf>
    <xf numFmtId="0" fontId="11" fillId="0" borderId="20" xfId="0" applyFont="1" applyBorder="1" applyAlignment="1">
      <alignment horizontal="left" vertical="center" wrapText="1"/>
    </xf>
    <xf numFmtId="0" fontId="11" fillId="0" borderId="20" xfId="0" applyFont="1" applyBorder="1" applyAlignment="1">
      <alignment horizontal="center" vertical="center"/>
    </xf>
    <xf numFmtId="0" fontId="11" fillId="0" borderId="20" xfId="0" applyFont="1" applyBorder="1" applyAlignment="1">
      <alignment horizontal="center" vertical="center" wrapText="1"/>
    </xf>
    <xf numFmtId="166" fontId="12" fillId="0" borderId="20" xfId="0" applyNumberFormat="1" applyFont="1" applyBorder="1" applyAlignment="1">
      <alignment horizontal="center" vertical="center" wrapText="1"/>
    </xf>
    <xf numFmtId="0" fontId="11" fillId="0" borderId="7" xfId="0" applyFont="1" applyBorder="1" applyAlignment="1">
      <alignment horizontal="left" vertical="center" wrapText="1"/>
    </xf>
    <xf numFmtId="1" fontId="11" fillId="0" borderId="7" xfId="0" applyNumberFormat="1" applyFont="1" applyBorder="1" applyAlignment="1">
      <alignment horizontal="center" vertical="center" wrapText="1"/>
    </xf>
    <xf numFmtId="0" fontId="11" fillId="0" borderId="17" xfId="0" applyFont="1" applyBorder="1" applyAlignment="1">
      <alignment horizontal="left" vertical="center"/>
    </xf>
    <xf numFmtId="1" fontId="11" fillId="0" borderId="17" xfId="0" applyNumberFormat="1" applyFont="1" applyBorder="1" applyAlignment="1">
      <alignment horizontal="center" vertical="center" wrapText="1"/>
    </xf>
    <xf numFmtId="0" fontId="6" fillId="0" borderId="9" xfId="0" applyFont="1" applyBorder="1" applyAlignment="1" applyProtection="1">
      <alignment vertical="center" wrapText="1"/>
      <protection locked="0"/>
    </xf>
    <xf numFmtId="0" fontId="5" fillId="0" borderId="21" xfId="0" applyFont="1" applyBorder="1" applyAlignment="1" applyProtection="1">
      <alignment horizontal="center" vertical="center"/>
      <protection locked="0"/>
    </xf>
    <xf numFmtId="0" fontId="5" fillId="0" borderId="22" xfId="0" applyFont="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0" fontId="5" fillId="3" borderId="25" xfId="0" applyFont="1" applyFill="1" applyBorder="1" applyAlignment="1" applyProtection="1">
      <alignment horizontal="center" vertical="center"/>
      <protection locked="0"/>
    </xf>
    <xf numFmtId="0" fontId="5" fillId="3" borderId="26" xfId="0" applyFont="1" applyFill="1" applyBorder="1" applyAlignment="1" applyProtection="1">
      <alignment horizontal="center" vertical="center"/>
      <protection locked="0"/>
    </xf>
    <xf numFmtId="0" fontId="5" fillId="3" borderId="19" xfId="0" applyFont="1" applyFill="1" applyBorder="1" applyAlignment="1" applyProtection="1">
      <alignment horizontal="center" vertical="center"/>
      <protection locked="0"/>
    </xf>
    <xf numFmtId="0" fontId="13" fillId="0" borderId="12" xfId="0" applyFont="1" applyBorder="1" applyAlignment="1">
      <alignment horizontal="left" vertical="center" wrapText="1"/>
    </xf>
    <xf numFmtId="0" fontId="13" fillId="0" borderId="8" xfId="0" applyFont="1" applyBorder="1" applyAlignment="1">
      <alignment horizontal="left" vertical="center"/>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13" fillId="0" borderId="8" xfId="0" applyFont="1" applyBorder="1" applyAlignment="1">
      <alignment vertical="center" wrapText="1"/>
    </xf>
    <xf numFmtId="0" fontId="13" fillId="0" borderId="27" xfId="0" applyFont="1" applyBorder="1" applyAlignment="1">
      <alignment vertical="center" wrapText="1"/>
    </xf>
    <xf numFmtId="0" fontId="13" fillId="0" borderId="10" xfId="0" applyFont="1" applyBorder="1" applyAlignment="1">
      <alignment horizontal="left" vertical="center" wrapText="1"/>
    </xf>
    <xf numFmtId="0" fontId="13" fillId="0" borderId="9" xfId="0" applyFont="1" applyBorder="1" applyAlignment="1">
      <alignment vertical="center" wrapText="1"/>
    </xf>
    <xf numFmtId="0" fontId="14" fillId="3" borderId="12" xfId="0" applyFont="1" applyFill="1" applyBorder="1" applyAlignment="1">
      <alignment vertical="center" wrapText="1"/>
    </xf>
    <xf numFmtId="0" fontId="13" fillId="0" borderId="10" xfId="0" applyFont="1" applyBorder="1" applyAlignment="1">
      <alignment vertical="center" wrapText="1"/>
    </xf>
    <xf numFmtId="0" fontId="11" fillId="0" borderId="9" xfId="0" applyFont="1" applyBorder="1" applyAlignment="1">
      <alignment horizontal="justify" vertical="center"/>
    </xf>
    <xf numFmtId="0" fontId="13" fillId="0" borderId="9" xfId="0" applyFont="1" applyBorder="1" applyAlignment="1">
      <alignment horizontal="justify" vertical="center"/>
    </xf>
    <xf numFmtId="0" fontId="13" fillId="0" borderId="9" xfId="0" applyFont="1" applyBorder="1" applyAlignment="1">
      <alignment horizontal="left" vertical="center" wrapText="1"/>
    </xf>
    <xf numFmtId="0" fontId="4" fillId="0" borderId="10" xfId="0" applyFont="1" applyBorder="1" applyAlignment="1" applyProtection="1">
      <alignment horizontal="left" vertical="center"/>
      <protection locked="0"/>
    </xf>
    <xf numFmtId="0" fontId="3" fillId="0" borderId="26" xfId="0" applyFont="1" applyBorder="1" applyAlignment="1" applyProtection="1">
      <alignment horizontal="center"/>
      <protection locked="0"/>
    </xf>
    <xf numFmtId="0" fontId="3" fillId="0" borderId="22" xfId="0" applyFont="1" applyBorder="1" applyAlignment="1" applyProtection="1">
      <alignment horizontal="center" vertical="center"/>
      <protection locked="0"/>
    </xf>
    <xf numFmtId="0" fontId="5" fillId="0" borderId="29" xfId="0" applyFont="1" applyBorder="1" applyAlignment="1" applyProtection="1">
      <alignment horizontal="center" vertical="center"/>
      <protection locked="0"/>
    </xf>
    <xf numFmtId="0" fontId="5" fillId="0" borderId="25" xfId="0" applyFont="1" applyBorder="1" applyAlignment="1" applyProtection="1">
      <alignment horizontal="center" vertical="center"/>
      <protection locked="0"/>
    </xf>
    <xf numFmtId="0" fontId="3" fillId="0" borderId="19" xfId="0" applyFont="1" applyBorder="1" applyAlignment="1" applyProtection="1">
      <alignment horizontal="center"/>
      <protection locked="0"/>
    </xf>
    <xf numFmtId="0" fontId="11" fillId="0" borderId="30" xfId="0" applyFont="1" applyBorder="1" applyAlignment="1">
      <alignment horizontal="center" vertical="center"/>
    </xf>
    <xf numFmtId="0" fontId="11" fillId="0" borderId="22" xfId="0" applyFont="1" applyBorder="1" applyAlignment="1">
      <alignment horizontal="center" vertical="center"/>
    </xf>
    <xf numFmtId="0" fontId="11" fillId="0" borderId="23" xfId="0" applyFont="1" applyBorder="1" applyAlignment="1">
      <alignment horizontal="center" vertical="center"/>
    </xf>
    <xf numFmtId="0" fontId="3" fillId="0" borderId="0" xfId="0" applyFont="1" applyAlignment="1" applyProtection="1">
      <alignment horizontal="center"/>
      <protection locked="0"/>
    </xf>
    <xf numFmtId="165" fontId="6" fillId="3" borderId="31" xfId="0" applyNumberFormat="1" applyFont="1" applyFill="1" applyBorder="1" applyAlignment="1" applyProtection="1">
      <alignment vertical="center" wrapText="1"/>
      <protection locked="0"/>
    </xf>
    <xf numFmtId="0" fontId="14" fillId="0" borderId="15" xfId="0" applyFont="1" applyBorder="1" applyAlignment="1">
      <alignment horizontal="left" vertical="center"/>
    </xf>
    <xf numFmtId="0" fontId="0" fillId="0" borderId="0" xfId="0" applyAlignment="1">
      <alignment horizontal="center" vertical="center"/>
    </xf>
    <xf numFmtId="0" fontId="0" fillId="0" borderId="0" xfId="0" applyAlignment="1">
      <alignment vertical="center"/>
    </xf>
    <xf numFmtId="0" fontId="15" fillId="0" borderId="0" xfId="0" applyFont="1" applyAlignment="1">
      <alignment horizontal="center" vertical="center"/>
    </xf>
    <xf numFmtId="0" fontId="15" fillId="0" borderId="0" xfId="0" applyFont="1" applyAlignment="1">
      <alignment vertical="center"/>
    </xf>
    <xf numFmtId="167" fontId="15" fillId="0" borderId="0" xfId="0" applyNumberFormat="1" applyFont="1" applyAlignment="1">
      <alignment horizontal="center" vertical="center"/>
    </xf>
    <xf numFmtId="167" fontId="0" fillId="0" borderId="0" xfId="0" applyNumberFormat="1" applyAlignment="1">
      <alignment horizontal="center" vertical="center"/>
    </xf>
    <xf numFmtId="167" fontId="16" fillId="0" borderId="0" xfId="0" applyNumberFormat="1" applyFont="1" applyAlignment="1">
      <alignment horizontal="center" vertical="center"/>
    </xf>
    <xf numFmtId="0" fontId="0" fillId="0" borderId="0" xfId="0" applyAlignment="1">
      <alignment vertical="center" wrapText="1"/>
    </xf>
    <xf numFmtId="0" fontId="15" fillId="0" borderId="0" xfId="0" applyFont="1" applyAlignment="1">
      <alignment vertical="center" wrapText="1"/>
    </xf>
    <xf numFmtId="0" fontId="15" fillId="0" borderId="3" xfId="0" applyFont="1" applyBorder="1" applyAlignment="1">
      <alignment horizontal="center" vertical="center"/>
    </xf>
    <xf numFmtId="0" fontId="15" fillId="0" borderId="3" xfId="0" applyFont="1" applyBorder="1" applyAlignment="1">
      <alignment vertical="center" wrapText="1"/>
    </xf>
    <xf numFmtId="167" fontId="15" fillId="0" borderId="3" xfId="0" applyNumberFormat="1" applyFont="1" applyBorder="1" applyAlignment="1">
      <alignment horizontal="center" vertical="center"/>
    </xf>
    <xf numFmtId="0" fontId="15" fillId="0" borderId="13" xfId="0" applyFont="1" applyBorder="1" applyAlignment="1">
      <alignment horizontal="center" vertical="center"/>
    </xf>
    <xf numFmtId="0" fontId="15" fillId="0" borderId="13" xfId="0" applyFont="1" applyBorder="1" applyAlignment="1">
      <alignment vertical="center" wrapText="1"/>
    </xf>
    <xf numFmtId="167" fontId="15" fillId="0" borderId="13" xfId="0" applyNumberFormat="1" applyFont="1" applyBorder="1" applyAlignment="1">
      <alignment horizontal="center" vertical="center"/>
    </xf>
    <xf numFmtId="0" fontId="0" fillId="0" borderId="0" xfId="0" applyAlignment="1">
      <alignment horizontal="center" vertical="center" wrapText="1"/>
    </xf>
    <xf numFmtId="0" fontId="15" fillId="0" borderId="3"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0" xfId="0" applyFont="1" applyAlignment="1">
      <alignment horizontal="center" vertical="center" wrapText="1"/>
    </xf>
    <xf numFmtId="0" fontId="16" fillId="4" borderId="3" xfId="0" applyFont="1" applyFill="1" applyBorder="1" applyAlignment="1">
      <alignment horizontal="center" vertical="center" wrapText="1"/>
    </xf>
    <xf numFmtId="167" fontId="16" fillId="4" borderId="3" xfId="0" applyNumberFormat="1" applyFont="1" applyFill="1" applyBorder="1" applyAlignment="1">
      <alignment horizontal="center" vertical="center" wrapText="1"/>
    </xf>
    <xf numFmtId="167" fontId="16" fillId="5" borderId="3" xfId="0" applyNumberFormat="1" applyFont="1" applyFill="1" applyBorder="1" applyAlignment="1">
      <alignment horizontal="center" vertical="center"/>
    </xf>
    <xf numFmtId="0" fontId="16" fillId="0" borderId="3" xfId="0" applyFont="1" applyBorder="1" applyAlignment="1">
      <alignment vertical="center"/>
    </xf>
    <xf numFmtId="0" fontId="16" fillId="0" borderId="13" xfId="0" applyFont="1" applyBorder="1" applyAlignment="1">
      <alignment horizontal="center" vertical="center"/>
    </xf>
    <xf numFmtId="0" fontId="16" fillId="0" borderId="3" xfId="0" applyFont="1" applyBorder="1" applyAlignment="1">
      <alignment horizontal="center" vertical="center"/>
    </xf>
    <xf numFmtId="0" fontId="16" fillId="0" borderId="13" xfId="0" applyFont="1" applyBorder="1" applyAlignment="1">
      <alignment vertical="center"/>
    </xf>
    <xf numFmtId="0" fontId="16" fillId="0" borderId="3" xfId="0" applyFont="1" applyBorder="1" applyAlignment="1">
      <alignment vertical="center" wrapText="1"/>
    </xf>
    <xf numFmtId="9" fontId="15" fillId="0" borderId="0" xfId="2" applyFont="1" applyAlignment="1">
      <alignment horizontal="center" vertical="center"/>
    </xf>
    <xf numFmtId="9" fontId="16" fillId="0" borderId="0" xfId="2" applyFont="1" applyAlignment="1">
      <alignment horizontal="center" vertical="center"/>
    </xf>
    <xf numFmtId="43" fontId="0" fillId="0" borderId="0" xfId="3" applyFont="1"/>
    <xf numFmtId="43" fontId="15" fillId="0" borderId="0" xfId="3" applyFont="1" applyAlignment="1">
      <alignment horizontal="center" vertical="center"/>
    </xf>
    <xf numFmtId="0" fontId="16" fillId="4" borderId="36" xfId="0" applyFont="1" applyFill="1" applyBorder="1" applyAlignment="1">
      <alignment horizontal="center" vertical="center" wrapText="1"/>
    </xf>
    <xf numFmtId="43" fontId="0" fillId="0" borderId="0" xfId="0" applyNumberFormat="1"/>
    <xf numFmtId="0" fontId="0" fillId="0" borderId="0" xfId="0" applyAlignment="1">
      <alignment horizontal="center"/>
    </xf>
    <xf numFmtId="43" fontId="19" fillId="0" borderId="0" xfId="3" applyFont="1"/>
    <xf numFmtId="9" fontId="18" fillId="0" borderId="0" xfId="2" applyFont="1" applyAlignment="1">
      <alignment horizontal="center" vertical="center"/>
    </xf>
    <xf numFmtId="44" fontId="3" fillId="0" borderId="0" xfId="0" applyNumberFormat="1" applyFont="1" applyProtection="1">
      <protection locked="0"/>
    </xf>
    <xf numFmtId="43" fontId="6" fillId="6" borderId="0" xfId="3" applyFont="1" applyFill="1" applyProtection="1">
      <protection locked="0"/>
    </xf>
    <xf numFmtId="168" fontId="0" fillId="0" borderId="0" xfId="0" applyNumberFormat="1" applyAlignment="1">
      <alignment horizontal="center" vertical="center"/>
    </xf>
    <xf numFmtId="43" fontId="0" fillId="0" borderId="0" xfId="0" applyNumberFormat="1" applyAlignment="1">
      <alignment horizontal="center" vertical="center"/>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6" fillId="3" borderId="32" xfId="0" applyFont="1" applyFill="1" applyBorder="1" applyAlignment="1" applyProtection="1">
      <alignment horizontal="right"/>
      <protection locked="0"/>
    </xf>
    <xf numFmtId="0" fontId="6" fillId="3" borderId="2" xfId="0" applyFont="1" applyFill="1" applyBorder="1" applyAlignment="1" applyProtection="1">
      <alignment horizontal="right"/>
      <protection locked="0"/>
    </xf>
    <xf numFmtId="0" fontId="6" fillId="3" borderId="33" xfId="0" applyFont="1" applyFill="1" applyBorder="1" applyAlignment="1" applyProtection="1">
      <alignment horizontal="right"/>
      <protection locked="0"/>
    </xf>
    <xf numFmtId="0" fontId="17" fillId="0" borderId="34" xfId="0" applyFont="1" applyBorder="1" applyAlignment="1">
      <alignment horizontal="center" vertical="center" wrapText="1"/>
    </xf>
    <xf numFmtId="0" fontId="17" fillId="0" borderId="35" xfId="0" applyFont="1" applyBorder="1" applyAlignment="1">
      <alignment horizontal="center" vertical="center" wrapText="1"/>
    </xf>
    <xf numFmtId="0" fontId="17" fillId="0" borderId="9" xfId="0" applyFont="1" applyBorder="1" applyAlignment="1">
      <alignment horizontal="center" vertical="center" wrapText="1"/>
    </xf>
    <xf numFmtId="0" fontId="16" fillId="0" borderId="13" xfId="0" applyFont="1" applyBorder="1" applyAlignment="1">
      <alignment horizontal="center" vertical="center"/>
    </xf>
    <xf numFmtId="0" fontId="16" fillId="0" borderId="11" xfId="0" applyFont="1" applyBorder="1" applyAlignment="1">
      <alignment horizontal="center" vertical="center"/>
    </xf>
    <xf numFmtId="0" fontId="0" fillId="0" borderId="3" xfId="0" applyBorder="1" applyAlignment="1">
      <alignment horizontal="center" vertical="center"/>
    </xf>
    <xf numFmtId="0" fontId="17" fillId="0" borderId="3" xfId="0" applyFont="1" applyBorder="1" applyAlignment="1">
      <alignment horizontal="center" vertical="center" wrapText="1"/>
    </xf>
    <xf numFmtId="0" fontId="16" fillId="0" borderId="0" xfId="0" applyFont="1" applyAlignment="1">
      <alignment horizontal="right" vertical="center" wrapText="1"/>
    </xf>
    <xf numFmtId="0" fontId="16" fillId="0" borderId="3" xfId="0" applyFont="1" applyBorder="1" applyAlignment="1">
      <alignment horizontal="left" vertical="center"/>
    </xf>
    <xf numFmtId="0" fontId="16" fillId="5" borderId="3" xfId="0" applyFont="1" applyFill="1" applyBorder="1" applyAlignment="1">
      <alignment horizontal="center" vertical="center"/>
    </xf>
    <xf numFmtId="0" fontId="16" fillId="0" borderId="20" xfId="0" applyFont="1" applyBorder="1" applyAlignment="1">
      <alignment horizontal="center" vertical="center"/>
    </xf>
    <xf numFmtId="0" fontId="15" fillId="0" borderId="13" xfId="0" applyFont="1" applyBorder="1" applyAlignment="1">
      <alignment horizontal="left" vertical="center" wrapText="1"/>
    </xf>
    <xf numFmtId="0" fontId="15" fillId="0" borderId="11" xfId="0" applyFont="1" applyBorder="1" applyAlignment="1">
      <alignment horizontal="left" vertical="center" wrapText="1"/>
    </xf>
    <xf numFmtId="0" fontId="16" fillId="0" borderId="3" xfId="0" applyFont="1" applyBorder="1" applyAlignment="1">
      <alignment horizontal="left" vertical="center" wrapText="1"/>
    </xf>
    <xf numFmtId="0" fontId="15" fillId="0" borderId="3" xfId="0" applyFont="1" applyBorder="1" applyAlignment="1">
      <alignment horizontal="left" vertical="center" wrapText="1"/>
    </xf>
    <xf numFmtId="167" fontId="0" fillId="0" borderId="3" xfId="0" applyNumberFormat="1" applyBorder="1" applyAlignment="1">
      <alignment vertical="center"/>
    </xf>
    <xf numFmtId="0" fontId="16" fillId="0" borderId="0" xfId="0" applyFont="1" applyAlignment="1">
      <alignment horizontal="left" vertical="center"/>
    </xf>
    <xf numFmtId="0" fontId="13" fillId="0" borderId="0" xfId="0" applyFont="1" applyBorder="1" applyAlignment="1">
      <alignment vertical="center"/>
    </xf>
    <xf numFmtId="0" fontId="15" fillId="0" borderId="0" xfId="0" applyFont="1" applyBorder="1" applyAlignment="1">
      <alignment vertical="center"/>
    </xf>
    <xf numFmtId="0" fontId="0" fillId="0" borderId="0" xfId="0" applyBorder="1" applyAlignment="1">
      <alignment vertical="center"/>
    </xf>
    <xf numFmtId="0" fontId="0" fillId="0" borderId="0" xfId="0" applyBorder="1" applyAlignment="1">
      <alignment horizontal="center" vertical="center"/>
    </xf>
    <xf numFmtId="0" fontId="16" fillId="0" borderId="0" xfId="0" applyFont="1" applyAlignment="1">
      <alignment vertical="center" wrapText="1"/>
    </xf>
    <xf numFmtId="0" fontId="16" fillId="0" borderId="0" xfId="0" applyFont="1" applyAlignment="1">
      <alignment vertical="center"/>
    </xf>
  </cellXfs>
  <cellStyles count="4">
    <cellStyle name="Millares" xfId="3" builtinId="3"/>
    <cellStyle name="Moneda [0]" xfId="1" builtinId="7"/>
    <cellStyle name="Normal" xfId="0" builtinId="0"/>
    <cellStyle name="Porcentaje" xfId="2" builtinId="5"/>
  </cellStyles>
  <dxfs count="12">
    <dxf>
      <protection locked="0" hidden="0"/>
    </dxf>
    <dxf>
      <font>
        <b val="0"/>
        <i val="0"/>
        <strike val="0"/>
        <condense val="0"/>
        <extend val="0"/>
        <outline val="0"/>
        <shadow val="0"/>
        <u val="none"/>
        <vertAlign val="baseline"/>
        <sz val="10"/>
        <color theme="1"/>
        <name val="Arial Narrow"/>
        <family val="2"/>
        <scheme val="none"/>
      </font>
      <numFmt numFmtId="165" formatCode="_-&quot;$&quot;* #,##0.00_-;\-&quot;$&quot;* #,##0.00_-;_-&quot;$&quot;* &quot;-&quot;_-;_-@_-"/>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protection locked="0" hidden="0"/>
    </dxf>
    <dxf>
      <protection locked="0" hidden="0"/>
    </dxf>
    <dxf>
      <protection locked="0" hidden="0"/>
    </dxf>
    <dxf>
      <font>
        <b val="0"/>
        <i val="0"/>
        <strike val="0"/>
        <condense val="0"/>
        <extend val="0"/>
        <outline val="0"/>
        <shadow val="0"/>
        <u val="none"/>
        <vertAlign val="baseline"/>
        <sz val="10"/>
        <color rgb="FF000000"/>
        <name val="Arial Narrow"/>
        <family val="2"/>
        <scheme val="none"/>
      </font>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left style="medium">
          <color indexed="64"/>
        </left>
        <right style="medium">
          <color indexed="64"/>
        </right>
        <top style="medium">
          <color indexed="64"/>
        </top>
        <bottom style="medium">
          <color indexed="64"/>
        </bottom>
      </border>
    </dxf>
    <dxf>
      <protection locked="0" hidden="0"/>
    </dxf>
    <dxf>
      <border outline="0">
        <bottom style="thin">
          <color indexed="64"/>
        </bottom>
      </border>
    </dxf>
    <dxf>
      <font>
        <b/>
        <i val="0"/>
        <strike val="0"/>
        <condense val="0"/>
        <extend val="0"/>
        <outline val="0"/>
        <shadow val="0"/>
        <u val="none"/>
        <vertAlign val="baseline"/>
        <sz val="10"/>
        <color rgb="FF000000"/>
        <name val="Arial Narrow"/>
        <family val="2"/>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39687</xdr:colOff>
      <xdr:row>1</xdr:row>
      <xdr:rowOff>31749</xdr:rowOff>
    </xdr:from>
    <xdr:to>
      <xdr:col>8</xdr:col>
      <xdr:colOff>779458</xdr:colOff>
      <xdr:row>2</xdr:row>
      <xdr:rowOff>349250</xdr:rowOff>
    </xdr:to>
    <xdr:pic>
      <xdr:nvPicPr>
        <xdr:cNvPr id="3" name="Imagen 2">
          <a:extLst>
            <a:ext uri="{FF2B5EF4-FFF2-40B4-BE49-F238E27FC236}">
              <a16:creationId xmlns:a16="http://schemas.microsoft.com/office/drawing/2014/main" id="{02C15C72-00A7-43F0-9639-ADB41E9A6B26}"/>
            </a:ext>
          </a:extLst>
        </xdr:cNvPr>
        <xdr:cNvPicPr>
          <a:picLocks noChangeAspect="1"/>
        </xdr:cNvPicPr>
      </xdr:nvPicPr>
      <xdr:blipFill>
        <a:blip xmlns:r="http://schemas.openxmlformats.org/officeDocument/2006/relationships" r:embed="rId1"/>
        <a:stretch>
          <a:fillRect/>
        </a:stretch>
      </xdr:blipFill>
      <xdr:spPr>
        <a:xfrm>
          <a:off x="8207375" y="238124"/>
          <a:ext cx="1660521" cy="7858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436562</xdr:colOff>
      <xdr:row>1</xdr:row>
      <xdr:rowOff>31749</xdr:rowOff>
    </xdr:from>
    <xdr:to>
      <xdr:col>10</xdr:col>
      <xdr:colOff>374645</xdr:colOff>
      <xdr:row>2</xdr:row>
      <xdr:rowOff>349250</xdr:rowOff>
    </xdr:to>
    <xdr:pic>
      <xdr:nvPicPr>
        <xdr:cNvPr id="2" name="Imagen 1">
          <a:extLst>
            <a:ext uri="{FF2B5EF4-FFF2-40B4-BE49-F238E27FC236}">
              <a16:creationId xmlns:a16="http://schemas.microsoft.com/office/drawing/2014/main" id="{90DC869A-86B0-40A7-BB70-6EBEA7F6FA98}"/>
            </a:ext>
          </a:extLst>
        </xdr:cNvPr>
        <xdr:cNvPicPr>
          <a:picLocks noChangeAspect="1"/>
        </xdr:cNvPicPr>
      </xdr:nvPicPr>
      <xdr:blipFill>
        <a:blip xmlns:r="http://schemas.openxmlformats.org/officeDocument/2006/relationships" r:embed="rId1"/>
        <a:stretch>
          <a:fillRect/>
        </a:stretch>
      </xdr:blipFill>
      <xdr:spPr>
        <a:xfrm>
          <a:off x="9421812" y="238124"/>
          <a:ext cx="1620833" cy="785814"/>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B3C73D3-01B6-4E27-BDB5-7672185D05DC}" name="Tabla1" displayName="Tabla1" ref="B4:I39" totalsRowShown="0" headerRowDxfId="11" dataDxfId="9" headerRowBorderDxfId="10" tableBorderDxfId="8">
  <tableColumns count="8">
    <tableColumn id="1" xr3:uid="{B4F69611-F770-4D1E-8B81-A984405F5D35}" name="Columna1" dataDxfId="7"/>
    <tableColumn id="2" xr3:uid="{076FA647-BCA7-44FD-9FD4-B6F3A1225B3B}" name="Columna2" dataDxfId="6"/>
    <tableColumn id="3" xr3:uid="{D91EC4CC-C968-4C95-8A4E-E5D49569B08B}" name="Columna3" dataDxfId="5"/>
    <tableColumn id="4" xr3:uid="{31DE279D-BDDB-4492-9E60-60965E7525A5}" name="Columna4" dataDxfId="4"/>
    <tableColumn id="5" xr3:uid="{CFFDA6C7-0C15-4BA1-BE83-6CCA0D9E9D31}" name="Columna5" dataDxfId="3"/>
    <tableColumn id="6" xr3:uid="{59EF5D69-67C3-4AAC-99E8-3B0E13DC1737}" name="Columna6" dataDxfId="2"/>
    <tableColumn id="10" xr3:uid="{D195FF06-305E-4DB8-BEE4-C42A987D1267}" name="Columna10" dataDxfId="1" dataCellStyle="Moneda [0]"/>
    <tableColumn id="9" xr3:uid="{89645BB9-507D-4FFE-9FC9-6173EAAEE8EE}" name="Columna9" dataDxfId="0"/>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8065A-959D-4637-8472-A881CA8250E4}">
  <sheetPr>
    <tabColor rgb="FFFFFF00"/>
  </sheetPr>
  <dimension ref="B1:K44"/>
  <sheetViews>
    <sheetView topLeftCell="A2" zoomScale="97" zoomScaleNormal="97" workbookViewId="0">
      <selection activeCell="J7" sqref="J7"/>
    </sheetView>
  </sheetViews>
  <sheetFormatPr baseColWidth="10" defaultColWidth="11" defaultRowHeight="13" x14ac:dyDescent="0.3"/>
  <cols>
    <col min="1" max="1" width="4.58203125" style="1" customWidth="1"/>
    <col min="2" max="2" width="4.83203125" style="1" customWidth="1"/>
    <col min="3" max="3" width="14.25" style="1" customWidth="1"/>
    <col min="4" max="4" width="30.75" style="1" customWidth="1"/>
    <col min="5" max="5" width="14.33203125" style="1" customWidth="1"/>
    <col min="6" max="6" width="7.08203125" style="1" customWidth="1"/>
    <col min="7" max="7" width="7.75" style="1" customWidth="1"/>
    <col min="8" max="8" width="12.5" style="1" customWidth="1"/>
    <col min="9" max="9" width="14.5" style="1" bestFit="1" customWidth="1"/>
    <col min="10" max="10" width="12.25" style="1" bestFit="1" customWidth="1"/>
    <col min="11" max="11" width="14.33203125" style="1" bestFit="1" customWidth="1"/>
    <col min="12" max="16384" width="11" style="1"/>
  </cols>
  <sheetData>
    <row r="1" spans="2:9" ht="13.5" thickBot="1" x14ac:dyDescent="0.35"/>
    <row r="2" spans="2:9" ht="53.15" customHeight="1" thickBot="1" x14ac:dyDescent="0.35">
      <c r="B2" s="134" t="s">
        <v>73</v>
      </c>
      <c r="C2" s="135"/>
      <c r="D2" s="135"/>
      <c r="E2" s="135"/>
      <c r="F2" s="135"/>
      <c r="G2" s="135"/>
      <c r="H2" s="135"/>
      <c r="I2" s="135"/>
    </row>
    <row r="3" spans="2:9" ht="17.25" customHeight="1" thickBot="1" x14ac:dyDescent="0.35">
      <c r="B3" s="136" t="s">
        <v>77</v>
      </c>
      <c r="C3" s="137"/>
      <c r="D3" s="137"/>
      <c r="E3" s="137"/>
      <c r="F3" s="137"/>
      <c r="G3" s="137"/>
      <c r="H3" s="137"/>
      <c r="I3" s="137"/>
    </row>
    <row r="4" spans="2:9" ht="26.5" hidden="1" thickBot="1" x14ac:dyDescent="0.35">
      <c r="B4" s="2" t="s">
        <v>41</v>
      </c>
      <c r="C4" s="3" t="s">
        <v>42</v>
      </c>
      <c r="D4" s="4" t="s">
        <v>43</v>
      </c>
      <c r="E4" s="4" t="s">
        <v>44</v>
      </c>
      <c r="F4" s="4" t="s">
        <v>45</v>
      </c>
      <c r="G4" s="4" t="s">
        <v>46</v>
      </c>
      <c r="H4" s="4" t="s">
        <v>48</v>
      </c>
      <c r="I4" s="4" t="s">
        <v>47</v>
      </c>
    </row>
    <row r="5" spans="2:9" s="14" customFormat="1" ht="56.25" customHeight="1" thickBot="1" x14ac:dyDescent="0.3">
      <c r="B5" s="65" t="s">
        <v>0</v>
      </c>
      <c r="C5" s="15" t="s">
        <v>1</v>
      </c>
      <c r="D5" s="16" t="s">
        <v>2</v>
      </c>
      <c r="E5" s="16" t="s">
        <v>3</v>
      </c>
      <c r="F5" s="16" t="s">
        <v>40</v>
      </c>
      <c r="G5" s="16" t="s">
        <v>50</v>
      </c>
      <c r="H5" s="16" t="s">
        <v>39</v>
      </c>
      <c r="I5" s="16" t="s">
        <v>38</v>
      </c>
    </row>
    <row r="6" spans="2:9" ht="15" customHeight="1" x14ac:dyDescent="0.3">
      <c r="B6" s="66">
        <v>1</v>
      </c>
      <c r="C6" s="62" t="s">
        <v>49</v>
      </c>
      <c r="D6" s="19" t="s">
        <v>4</v>
      </c>
      <c r="E6" s="20" t="s">
        <v>5</v>
      </c>
      <c r="F6" s="21">
        <v>1</v>
      </c>
      <c r="G6" s="20">
        <v>1</v>
      </c>
      <c r="H6" s="22">
        <v>3590942.4</v>
      </c>
      <c r="I6" s="6">
        <f>Tabla1[[#This Row],[Columna5]]*Tabla1[[#This Row],[Columna6]]*Tabla1[[#This Row],[Columna10]]</f>
        <v>3590942.4</v>
      </c>
    </row>
    <row r="7" spans="2:9" ht="15" customHeight="1" x14ac:dyDescent="0.3">
      <c r="B7" s="67"/>
      <c r="C7" s="62" t="s">
        <v>49</v>
      </c>
      <c r="D7" s="19" t="s">
        <v>6</v>
      </c>
      <c r="E7" s="20" t="s">
        <v>5</v>
      </c>
      <c r="F7" s="21">
        <v>2</v>
      </c>
      <c r="G7" s="20">
        <v>1</v>
      </c>
      <c r="H7" s="22">
        <v>3014568</v>
      </c>
      <c r="I7" s="6">
        <f>Tabla1[[#This Row],[Columna5]]*Tabla1[[#This Row],[Columna6]]*Tabla1[[#This Row],[Columna10]]</f>
        <v>6029136</v>
      </c>
    </row>
    <row r="8" spans="2:9" ht="15" customHeight="1" x14ac:dyDescent="0.3">
      <c r="B8" s="67"/>
      <c r="C8" s="62" t="s">
        <v>49</v>
      </c>
      <c r="D8" s="19" t="s">
        <v>7</v>
      </c>
      <c r="E8" s="20" t="s">
        <v>5</v>
      </c>
      <c r="F8" s="21">
        <v>2</v>
      </c>
      <c r="G8" s="20">
        <v>1</v>
      </c>
      <c r="H8" s="22">
        <v>2126433.6</v>
      </c>
      <c r="I8" s="6">
        <f>Tabla1[[#This Row],[Columna5]]*Tabla1[[#This Row],[Columna6]]*Tabla1[[#This Row],[Columna10]]</f>
        <v>4252867.2</v>
      </c>
    </row>
    <row r="9" spans="2:9" ht="15" customHeight="1" x14ac:dyDescent="0.3">
      <c r="B9" s="67"/>
      <c r="C9" s="62" t="s">
        <v>49</v>
      </c>
      <c r="D9" s="19" t="s">
        <v>8</v>
      </c>
      <c r="E9" s="20" t="s">
        <v>5</v>
      </c>
      <c r="F9" s="21">
        <v>1</v>
      </c>
      <c r="G9" s="20">
        <v>1</v>
      </c>
      <c r="H9" s="22">
        <v>3240000</v>
      </c>
      <c r="I9" s="6">
        <f>Tabla1[[#This Row],[Columna5]]*Tabla1[[#This Row],[Columna6]]*Tabla1[[#This Row],[Columna10]]</f>
        <v>3240000</v>
      </c>
    </row>
    <row r="10" spans="2:9" ht="15" customHeight="1" x14ac:dyDescent="0.3">
      <c r="B10" s="67"/>
      <c r="C10" s="62" t="s">
        <v>49</v>
      </c>
      <c r="D10" s="19" t="s">
        <v>9</v>
      </c>
      <c r="E10" s="20" t="s">
        <v>5</v>
      </c>
      <c r="F10" s="21">
        <v>4</v>
      </c>
      <c r="G10" s="20">
        <v>1</v>
      </c>
      <c r="H10" s="22">
        <v>1869091.2</v>
      </c>
      <c r="I10" s="6">
        <f>Tabla1[[#This Row],[Columna5]]*Tabla1[[#This Row],[Columna6]]*Tabla1[[#This Row],[Columna10]]</f>
        <v>7476364.7999999998</v>
      </c>
    </row>
    <row r="11" spans="2:9" ht="15" customHeight="1" x14ac:dyDescent="0.3">
      <c r="B11" s="67"/>
      <c r="C11" s="62" t="s">
        <v>49</v>
      </c>
      <c r="D11" s="19" t="s">
        <v>10</v>
      </c>
      <c r="E11" s="20" t="s">
        <v>5</v>
      </c>
      <c r="F11" s="21">
        <v>1</v>
      </c>
      <c r="G11" s="20">
        <v>1</v>
      </c>
      <c r="H11" s="22">
        <v>1834401.6</v>
      </c>
      <c r="I11" s="6">
        <f>Tabla1[[#This Row],[Columna5]]*Tabla1[[#This Row],[Columna6]]*Tabla1[[#This Row],[Columna10]]</f>
        <v>1834401.6</v>
      </c>
    </row>
    <row r="12" spans="2:9" ht="15" customHeight="1" x14ac:dyDescent="0.3">
      <c r="B12" s="67"/>
      <c r="C12" s="62" t="s">
        <v>49</v>
      </c>
      <c r="D12" s="19" t="s">
        <v>11</v>
      </c>
      <c r="E12" s="20" t="s">
        <v>5</v>
      </c>
      <c r="F12" s="21">
        <v>2</v>
      </c>
      <c r="G12" s="20">
        <v>1</v>
      </c>
      <c r="H12" s="22">
        <v>2906568</v>
      </c>
      <c r="I12" s="6">
        <f>Tabla1[[#This Row],[Columna5]]*Tabla1[[#This Row],[Columna6]]*Tabla1[[#This Row],[Columna10]]</f>
        <v>5813136</v>
      </c>
    </row>
    <row r="13" spans="2:9" ht="15" customHeight="1" x14ac:dyDescent="0.3">
      <c r="B13" s="67"/>
      <c r="C13" s="62" t="s">
        <v>49</v>
      </c>
      <c r="D13" s="19" t="s">
        <v>12</v>
      </c>
      <c r="E13" s="20" t="s">
        <v>5</v>
      </c>
      <c r="F13" s="21">
        <v>1</v>
      </c>
      <c r="G13" s="20">
        <v>1</v>
      </c>
      <c r="H13" s="22">
        <v>4320000</v>
      </c>
      <c r="I13" s="6">
        <f>Tabla1[[#This Row],[Columna5]]*Tabla1[[#This Row],[Columna6]]*Tabla1[[#This Row],[Columna10]]</f>
        <v>4320000</v>
      </c>
    </row>
    <row r="14" spans="2:9" ht="15" customHeight="1" x14ac:dyDescent="0.3">
      <c r="B14" s="67"/>
      <c r="C14" s="62" t="s">
        <v>49</v>
      </c>
      <c r="D14" s="19" t="s">
        <v>13</v>
      </c>
      <c r="E14" s="20" t="s">
        <v>5</v>
      </c>
      <c r="F14" s="21">
        <v>1</v>
      </c>
      <c r="G14" s="20">
        <v>1</v>
      </c>
      <c r="H14" s="22">
        <v>3060000</v>
      </c>
      <c r="I14" s="6">
        <f>Tabla1[[#This Row],[Columna5]]*Tabla1[[#This Row],[Columna6]]*Tabla1[[#This Row],[Columna10]]</f>
        <v>3060000</v>
      </c>
    </row>
    <row r="15" spans="2:9" s="17" customFormat="1" ht="15" customHeight="1" x14ac:dyDescent="0.4">
      <c r="B15" s="67"/>
      <c r="C15" s="62" t="s">
        <v>49</v>
      </c>
      <c r="D15" s="23" t="s">
        <v>14</v>
      </c>
      <c r="E15" s="20" t="s">
        <v>5</v>
      </c>
      <c r="F15" s="24">
        <v>3</v>
      </c>
      <c r="G15" s="20">
        <v>1</v>
      </c>
      <c r="H15" s="22">
        <v>1667203.2</v>
      </c>
      <c r="I15" s="6">
        <f>Tabla1[[#This Row],[Columna5]]*Tabla1[[#This Row],[Columna6]]*Tabla1[[#This Row],[Columna10]]</f>
        <v>5001609.5999999996</v>
      </c>
    </row>
    <row r="16" spans="2:9" ht="15" customHeight="1" x14ac:dyDescent="0.3">
      <c r="B16" s="67"/>
      <c r="C16" s="62" t="s">
        <v>49</v>
      </c>
      <c r="D16" s="23" t="s">
        <v>15</v>
      </c>
      <c r="E16" s="20" t="s">
        <v>5</v>
      </c>
      <c r="F16" s="24">
        <v>2</v>
      </c>
      <c r="G16" s="20">
        <v>1</v>
      </c>
      <c r="H16" s="22">
        <v>1883577.6</v>
      </c>
      <c r="I16" s="6">
        <f>Tabla1[[#This Row],[Columna5]]*Tabla1[[#This Row],[Columna6]]*Tabla1[[#This Row],[Columna10]]</f>
        <v>3767155.2</v>
      </c>
    </row>
    <row r="17" spans="2:11" ht="19.5" customHeight="1" thickBot="1" x14ac:dyDescent="0.35">
      <c r="B17" s="68"/>
      <c r="C17" s="62" t="s">
        <v>49</v>
      </c>
      <c r="D17" s="23" t="s">
        <v>16</v>
      </c>
      <c r="E17" s="20" t="s">
        <v>5</v>
      </c>
      <c r="F17" s="24">
        <v>4</v>
      </c>
      <c r="G17" s="20">
        <v>1</v>
      </c>
      <c r="H17" s="22">
        <v>1883577.6</v>
      </c>
      <c r="I17" s="6">
        <f>Tabla1[[#This Row],[Columna5]]*Tabla1[[#This Row],[Columna6]]*Tabla1[[#This Row],[Columna10]]</f>
        <v>7534310.4000000004</v>
      </c>
    </row>
    <row r="18" spans="2:11" ht="198" customHeight="1" thickBot="1" x14ac:dyDescent="0.35">
      <c r="B18" s="63">
        <v>2</v>
      </c>
      <c r="C18" s="69" t="s">
        <v>17</v>
      </c>
      <c r="D18" s="46" t="s">
        <v>51</v>
      </c>
      <c r="E18" s="52" t="s">
        <v>18</v>
      </c>
      <c r="F18" s="52">
        <v>1</v>
      </c>
      <c r="G18" s="20">
        <v>1</v>
      </c>
      <c r="H18" s="35">
        <v>38300000</v>
      </c>
      <c r="I18" s="53">
        <f>Tabla1[[#This Row],[Columna5]]*Tabla1[[#This Row],[Columna6]]*Tabla1[[#This Row],[Columna10]]</f>
        <v>38300000</v>
      </c>
    </row>
    <row r="19" spans="2:11" ht="181.5" customHeight="1" x14ac:dyDescent="0.3">
      <c r="B19" s="64">
        <v>3</v>
      </c>
      <c r="C19" s="70" t="s">
        <v>19</v>
      </c>
      <c r="D19" s="58" t="s">
        <v>52</v>
      </c>
      <c r="E19" s="49" t="s">
        <v>53</v>
      </c>
      <c r="F19" s="59">
        <v>2400</v>
      </c>
      <c r="G19" s="20">
        <v>1</v>
      </c>
      <c r="H19" s="40">
        <v>8800</v>
      </c>
      <c r="I19" s="40">
        <f t="shared" ref="I19:I26" si="0">+F19*G19*H19</f>
        <v>21120000</v>
      </c>
    </row>
    <row r="20" spans="2:11" ht="48.75" customHeight="1" thickBot="1" x14ac:dyDescent="0.35">
      <c r="B20" s="64"/>
      <c r="C20" s="71"/>
      <c r="D20" s="60"/>
      <c r="E20" s="43" t="s">
        <v>54</v>
      </c>
      <c r="F20" s="61">
        <v>2400</v>
      </c>
      <c r="G20" s="20">
        <v>1</v>
      </c>
      <c r="H20" s="51">
        <v>13800</v>
      </c>
      <c r="I20" s="51">
        <f t="shared" si="0"/>
        <v>33120000</v>
      </c>
    </row>
    <row r="21" spans="2:11" ht="189" customHeight="1" thickBot="1" x14ac:dyDescent="0.35">
      <c r="B21" s="64">
        <v>4</v>
      </c>
      <c r="C21" s="72" t="s">
        <v>20</v>
      </c>
      <c r="D21" s="54" t="s">
        <v>21</v>
      </c>
      <c r="E21" s="55" t="s">
        <v>22</v>
      </c>
      <c r="F21" s="56">
        <v>80</v>
      </c>
      <c r="G21" s="20">
        <v>1</v>
      </c>
      <c r="H21" s="57">
        <v>94000</v>
      </c>
      <c r="I21" s="57">
        <f t="shared" si="0"/>
        <v>7520000</v>
      </c>
    </row>
    <row r="22" spans="2:11" ht="84.75" customHeight="1" x14ac:dyDescent="0.3">
      <c r="B22" s="83">
        <v>5</v>
      </c>
      <c r="C22" s="73" t="s">
        <v>23</v>
      </c>
      <c r="D22" s="48" t="s">
        <v>24</v>
      </c>
      <c r="E22" s="49" t="s">
        <v>25</v>
      </c>
      <c r="F22" s="49">
        <v>80</v>
      </c>
      <c r="G22" s="20">
        <v>1</v>
      </c>
      <c r="H22" s="40">
        <v>95000</v>
      </c>
      <c r="I22" s="40">
        <f t="shared" si="0"/>
        <v>7600000</v>
      </c>
    </row>
    <row r="23" spans="2:11" ht="58" customHeight="1" thickBot="1" x14ac:dyDescent="0.35">
      <c r="B23" s="64"/>
      <c r="C23" s="74"/>
      <c r="D23" s="50" t="s">
        <v>26</v>
      </c>
      <c r="E23" s="43" t="s">
        <v>27</v>
      </c>
      <c r="F23" s="43">
        <v>80</v>
      </c>
      <c r="G23" s="20">
        <v>1</v>
      </c>
      <c r="H23" s="51">
        <v>48000</v>
      </c>
      <c r="I23" s="51">
        <f t="shared" si="0"/>
        <v>3840000</v>
      </c>
      <c r="K23" s="18"/>
    </row>
    <row r="24" spans="2:11" ht="42" customHeight="1" x14ac:dyDescent="0.3">
      <c r="B24" s="84">
        <v>6</v>
      </c>
      <c r="C24" s="75" t="s">
        <v>55</v>
      </c>
      <c r="D24" s="47" t="s">
        <v>56</v>
      </c>
      <c r="E24" s="37" t="s">
        <v>28</v>
      </c>
      <c r="F24" s="37">
        <v>1</v>
      </c>
      <c r="G24" s="20">
        <v>1</v>
      </c>
      <c r="H24" s="39">
        <v>1100000</v>
      </c>
      <c r="I24" s="39">
        <f t="shared" si="0"/>
        <v>1100000</v>
      </c>
    </row>
    <row r="25" spans="2:11" ht="117" customHeight="1" x14ac:dyDescent="0.3">
      <c r="B25" s="64">
        <v>7</v>
      </c>
      <c r="C25" s="76" t="s">
        <v>29</v>
      </c>
      <c r="D25" s="25" t="s">
        <v>57</v>
      </c>
      <c r="E25" s="24" t="s">
        <v>28</v>
      </c>
      <c r="F25" s="24">
        <v>1</v>
      </c>
      <c r="G25" s="20">
        <v>1</v>
      </c>
      <c r="H25" s="26">
        <v>1800000</v>
      </c>
      <c r="I25" s="22">
        <f t="shared" si="0"/>
        <v>1800000</v>
      </c>
    </row>
    <row r="26" spans="2:11" ht="122.25" customHeight="1" thickBot="1" x14ac:dyDescent="0.35">
      <c r="B26" s="85">
        <v>8</v>
      </c>
      <c r="C26" s="77" t="s">
        <v>30</v>
      </c>
      <c r="D26" s="32" t="s">
        <v>31</v>
      </c>
      <c r="E26" s="33" t="s">
        <v>28</v>
      </c>
      <c r="F26" s="33">
        <v>1</v>
      </c>
      <c r="G26" s="20">
        <v>1</v>
      </c>
      <c r="H26" s="34">
        <v>4500000</v>
      </c>
      <c r="I26" s="35">
        <f t="shared" si="0"/>
        <v>4500000</v>
      </c>
    </row>
    <row r="27" spans="2:11" ht="189" x14ac:dyDescent="0.3">
      <c r="B27" s="86">
        <v>9</v>
      </c>
      <c r="C27" s="29" t="s">
        <v>78</v>
      </c>
      <c r="D27" s="41" t="s">
        <v>58</v>
      </c>
      <c r="E27" s="24" t="s">
        <v>28</v>
      </c>
      <c r="F27" s="24">
        <v>1</v>
      </c>
      <c r="G27" s="20">
        <v>1</v>
      </c>
      <c r="H27" s="26">
        <v>4600000</v>
      </c>
      <c r="I27" s="22">
        <f>+F27*G27*H27</f>
        <v>4600000</v>
      </c>
    </row>
    <row r="28" spans="2:11" x14ac:dyDescent="0.3">
      <c r="B28" s="83"/>
      <c r="C28" s="93"/>
      <c r="D28" s="41" t="s">
        <v>59</v>
      </c>
      <c r="E28" s="24" t="s">
        <v>28</v>
      </c>
      <c r="F28" s="24">
        <v>1</v>
      </c>
      <c r="G28" s="20">
        <v>1</v>
      </c>
      <c r="H28" s="26">
        <v>3800000</v>
      </c>
      <c r="I28" s="22">
        <f t="shared" ref="I28:I33" si="1">+F28*G28*H28</f>
        <v>3800000</v>
      </c>
    </row>
    <row r="29" spans="2:11" x14ac:dyDescent="0.3">
      <c r="B29" s="83"/>
      <c r="C29" s="30"/>
      <c r="D29" s="41" t="s">
        <v>60</v>
      </c>
      <c r="E29" s="24" t="s">
        <v>28</v>
      </c>
      <c r="F29" s="24">
        <v>1</v>
      </c>
      <c r="G29" s="20">
        <v>1</v>
      </c>
      <c r="H29" s="26">
        <v>820000</v>
      </c>
      <c r="I29" s="22">
        <f t="shared" si="1"/>
        <v>820000</v>
      </c>
    </row>
    <row r="30" spans="2:11" x14ac:dyDescent="0.3">
      <c r="B30" s="83"/>
      <c r="C30" s="30"/>
      <c r="D30" s="41" t="s">
        <v>61</v>
      </c>
      <c r="E30" s="24" t="s">
        <v>28</v>
      </c>
      <c r="F30" s="24">
        <v>1</v>
      </c>
      <c r="G30" s="20">
        <v>1</v>
      </c>
      <c r="H30" s="26">
        <v>160000</v>
      </c>
      <c r="I30" s="22">
        <f t="shared" si="1"/>
        <v>160000</v>
      </c>
    </row>
    <row r="31" spans="2:11" x14ac:dyDescent="0.3">
      <c r="B31" s="83"/>
      <c r="C31" s="30"/>
      <c r="D31" s="41" t="s">
        <v>62</v>
      </c>
      <c r="E31" s="24" t="s">
        <v>28</v>
      </c>
      <c r="F31" s="24">
        <v>1</v>
      </c>
      <c r="G31" s="20">
        <v>1</v>
      </c>
      <c r="H31" s="26">
        <v>3800000</v>
      </c>
      <c r="I31" s="22">
        <f t="shared" si="1"/>
        <v>3800000</v>
      </c>
    </row>
    <row r="32" spans="2:11" ht="21" x14ac:dyDescent="0.3">
      <c r="B32" s="83"/>
      <c r="C32" s="30"/>
      <c r="D32" s="41" t="s">
        <v>63</v>
      </c>
      <c r="E32" s="24" t="s">
        <v>28</v>
      </c>
      <c r="F32" s="24">
        <v>1</v>
      </c>
      <c r="G32" s="20">
        <v>1</v>
      </c>
      <c r="H32" s="26">
        <v>3300000</v>
      </c>
      <c r="I32" s="22">
        <f t="shared" si="1"/>
        <v>3300000</v>
      </c>
    </row>
    <row r="33" spans="2:11" ht="13.5" thickBot="1" x14ac:dyDescent="0.35">
      <c r="B33" s="87"/>
      <c r="C33" s="31"/>
      <c r="D33" s="42" t="s">
        <v>64</v>
      </c>
      <c r="E33" s="43" t="s">
        <v>28</v>
      </c>
      <c r="F33" s="43">
        <v>1</v>
      </c>
      <c r="G33" s="20">
        <v>1</v>
      </c>
      <c r="H33" s="44">
        <v>1333333.3330000001</v>
      </c>
      <c r="I33" s="45">
        <f t="shared" si="1"/>
        <v>1333333.3330000001</v>
      </c>
    </row>
    <row r="34" spans="2:11" ht="86.25" customHeight="1" x14ac:dyDescent="0.3">
      <c r="B34" s="88">
        <v>10</v>
      </c>
      <c r="C34" s="78" t="s">
        <v>33</v>
      </c>
      <c r="D34" s="36" t="s">
        <v>65</v>
      </c>
      <c r="E34" s="37" t="s">
        <v>66</v>
      </c>
      <c r="F34" s="37">
        <v>1</v>
      </c>
      <c r="G34" s="20">
        <v>1</v>
      </c>
      <c r="H34" s="38">
        <v>3300000</v>
      </c>
      <c r="I34" s="39">
        <f>+F34*G34*H34</f>
        <v>3300000</v>
      </c>
    </row>
    <row r="35" spans="2:11" ht="194.25" customHeight="1" x14ac:dyDescent="0.3">
      <c r="B35" s="89">
        <v>11</v>
      </c>
      <c r="C35" s="79" t="s">
        <v>67</v>
      </c>
      <c r="D35" s="25" t="s">
        <v>68</v>
      </c>
      <c r="E35" s="24" t="s">
        <v>69</v>
      </c>
      <c r="F35" s="24">
        <v>1</v>
      </c>
      <c r="G35" s="20">
        <v>1</v>
      </c>
      <c r="H35" s="27">
        <v>1200000</v>
      </c>
      <c r="I35" s="22">
        <f>+F35*G35*H35</f>
        <v>1200000</v>
      </c>
    </row>
    <row r="36" spans="2:11" ht="85.5" customHeight="1" x14ac:dyDescent="0.3">
      <c r="B36" s="89">
        <v>12</v>
      </c>
      <c r="C36" s="80" t="s">
        <v>70</v>
      </c>
      <c r="D36" s="25" t="s">
        <v>71</v>
      </c>
      <c r="E36" s="24" t="s">
        <v>72</v>
      </c>
      <c r="F36" s="24">
        <v>3</v>
      </c>
      <c r="G36" s="20">
        <v>1</v>
      </c>
      <c r="H36" s="27">
        <v>2700000</v>
      </c>
      <c r="I36" s="22">
        <f>+F36*G36*H36</f>
        <v>8100000</v>
      </c>
    </row>
    <row r="37" spans="2:11" ht="134.25" customHeight="1" thickBot="1" x14ac:dyDescent="0.35">
      <c r="B37" s="90">
        <v>13</v>
      </c>
      <c r="C37" s="81" t="s">
        <v>34</v>
      </c>
      <c r="D37" s="28" t="s">
        <v>35</v>
      </c>
      <c r="E37" s="24" t="s">
        <v>36</v>
      </c>
      <c r="F37" s="24">
        <v>1</v>
      </c>
      <c r="G37" s="20">
        <v>1</v>
      </c>
      <c r="H37" s="27">
        <v>1000000</v>
      </c>
      <c r="I37" s="22">
        <f t="shared" ref="I37" si="2">+F37*G37*H37</f>
        <v>1000000</v>
      </c>
    </row>
    <row r="38" spans="2:11" s="7" customFormat="1" x14ac:dyDescent="0.3">
      <c r="B38" s="82" t="s">
        <v>32</v>
      </c>
      <c r="C38" s="5"/>
      <c r="D38" s="5"/>
      <c r="E38" s="5"/>
      <c r="F38" s="5"/>
      <c r="G38" s="5"/>
      <c r="H38" s="8"/>
      <c r="I38" s="8"/>
    </row>
    <row r="39" spans="2:11" x14ac:dyDescent="0.3">
      <c r="B39" s="9" t="s">
        <v>37</v>
      </c>
      <c r="C39" s="10"/>
      <c r="D39" s="10"/>
      <c r="E39" s="10"/>
      <c r="F39" s="10"/>
      <c r="G39" s="10"/>
      <c r="H39" s="11"/>
      <c r="I39" s="11">
        <f>SUM(I6:I37)</f>
        <v>206233256.53299999</v>
      </c>
      <c r="K39" s="18"/>
    </row>
    <row r="40" spans="2:11" x14ac:dyDescent="0.3">
      <c r="B40" s="12"/>
      <c r="C40" s="12"/>
      <c r="D40" s="12"/>
      <c r="E40" s="12"/>
      <c r="F40" s="12"/>
      <c r="G40" s="12"/>
      <c r="H40" s="12"/>
      <c r="I40" s="13"/>
    </row>
    <row r="41" spans="2:11" ht="13.5" thickBot="1" x14ac:dyDescent="0.35">
      <c r="I41" s="91"/>
      <c r="J41" s="130">
        <f>(I39*20)/30</f>
        <v>137488837.68866667</v>
      </c>
    </row>
    <row r="42" spans="2:11" ht="16.5" customHeight="1" thickBot="1" x14ac:dyDescent="0.35">
      <c r="E42" s="138" t="s">
        <v>74</v>
      </c>
      <c r="F42" s="139"/>
      <c r="G42" s="140"/>
      <c r="H42" s="92">
        <f>+I39*90%</f>
        <v>185609930.87970001</v>
      </c>
      <c r="J42" s="131">
        <f>+J41*90%</f>
        <v>123739953.91980001</v>
      </c>
    </row>
    <row r="43" spans="2:11" ht="16.5" customHeight="1" thickBot="1" x14ac:dyDescent="0.35">
      <c r="E43" s="138" t="s">
        <v>75</v>
      </c>
      <c r="F43" s="139"/>
      <c r="G43" s="140"/>
      <c r="H43" s="92">
        <f>+I39*10%</f>
        <v>20623325.653300002</v>
      </c>
    </row>
    <row r="44" spans="2:11" ht="16.5" customHeight="1" thickBot="1" x14ac:dyDescent="0.35">
      <c r="E44" s="138" t="s">
        <v>76</v>
      </c>
      <c r="F44" s="139"/>
      <c r="G44" s="140"/>
      <c r="H44" s="92">
        <f>SUM(H42:H43)</f>
        <v>206233256.53299999</v>
      </c>
    </row>
  </sheetData>
  <mergeCells count="5">
    <mergeCell ref="B2:I2"/>
    <mergeCell ref="B3:I3"/>
    <mergeCell ref="E42:G42"/>
    <mergeCell ref="E43:G43"/>
    <mergeCell ref="E44:G44"/>
  </mergeCells>
  <phoneticPr fontId="7" type="noConversion"/>
  <printOptions horizontalCentered="1"/>
  <pageMargins left="0.45" right="0.45" top="0.75" bottom="0.5" header="0.3" footer="0.3"/>
  <pageSetup paperSize="5" scale="72" orientation="landscape" r:id="rId1"/>
  <ignoredErrors>
    <ignoredError sqref="I38 I39 I6:I26 I37 I27:I35" unlockedFormula="1"/>
  </ignoredErrors>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DC77D-B818-43B9-B3A3-6D2A93E718CE}">
  <dimension ref="B1:M46"/>
  <sheetViews>
    <sheetView showGridLines="0" topLeftCell="B36" zoomScale="80" zoomScaleNormal="80" workbookViewId="0">
      <selection activeCell="I38" sqref="I38"/>
    </sheetView>
  </sheetViews>
  <sheetFormatPr baseColWidth="10" defaultRowHeight="16" x14ac:dyDescent="0.4"/>
  <cols>
    <col min="1" max="1" width="6.25" customWidth="1"/>
    <col min="2" max="2" width="4.9140625" style="94" customWidth="1"/>
    <col min="3" max="3" width="22.25" style="95" customWidth="1"/>
    <col min="4" max="4" width="37.4140625" style="101" customWidth="1"/>
    <col min="5" max="5" width="15.08203125" style="109" customWidth="1"/>
    <col min="6" max="6" width="10.6640625" style="94"/>
    <col min="7" max="7" width="11.58203125" style="94" customWidth="1"/>
    <col min="8" max="8" width="12.08203125" style="94" customWidth="1"/>
    <col min="9" max="9" width="11.5" style="99" bestFit="1" customWidth="1"/>
    <col min="10" max="10" width="7.6640625" customWidth="1"/>
    <col min="11" max="11" width="14.1640625" bestFit="1" customWidth="1"/>
    <col min="12" max="12" width="10.6640625" style="127"/>
    <col min="13" max="13" width="15.1640625" bestFit="1" customWidth="1"/>
  </cols>
  <sheetData>
    <row r="1" spans="2:13" ht="16" customHeight="1" x14ac:dyDescent="0.4"/>
    <row r="2" spans="2:13" ht="37" customHeight="1" x14ac:dyDescent="0.4">
      <c r="B2" s="147" t="s">
        <v>83</v>
      </c>
      <c r="C2" s="147"/>
      <c r="D2" s="147"/>
      <c r="E2" s="147"/>
      <c r="F2" s="147"/>
      <c r="G2" s="147"/>
      <c r="H2" s="146"/>
      <c r="I2" s="146"/>
    </row>
    <row r="3" spans="2:13" ht="30.5" customHeight="1" x14ac:dyDescent="0.4">
      <c r="B3" s="147"/>
      <c r="C3" s="147"/>
      <c r="D3" s="147"/>
      <c r="E3" s="147"/>
      <c r="F3" s="147"/>
      <c r="G3" s="147"/>
      <c r="H3" s="146"/>
      <c r="I3" s="146"/>
    </row>
    <row r="4" spans="2:13" ht="50" customHeight="1" x14ac:dyDescent="0.4">
      <c r="B4" s="141" t="s">
        <v>84</v>
      </c>
      <c r="C4" s="142"/>
      <c r="D4" s="142"/>
      <c r="E4" s="142"/>
      <c r="F4" s="142"/>
      <c r="G4" s="142"/>
      <c r="H4" s="142"/>
      <c r="I4" s="143"/>
    </row>
    <row r="5" spans="2:13" ht="26" x14ac:dyDescent="0.4">
      <c r="B5" s="113" t="s">
        <v>0</v>
      </c>
      <c r="C5" s="113" t="s">
        <v>1</v>
      </c>
      <c r="D5" s="113" t="s">
        <v>2</v>
      </c>
      <c r="E5" s="113" t="s">
        <v>3</v>
      </c>
      <c r="F5" s="113" t="s">
        <v>40</v>
      </c>
      <c r="G5" s="113" t="s">
        <v>50</v>
      </c>
      <c r="H5" s="113" t="s">
        <v>39</v>
      </c>
      <c r="I5" s="114" t="s">
        <v>38</v>
      </c>
      <c r="K5" s="125" t="s">
        <v>88</v>
      </c>
      <c r="L5" s="125" t="s">
        <v>89</v>
      </c>
      <c r="M5" s="125" t="s">
        <v>90</v>
      </c>
    </row>
    <row r="6" spans="2:13" x14ac:dyDescent="0.4">
      <c r="B6" s="144">
        <v>1</v>
      </c>
      <c r="C6" s="149" t="s">
        <v>82</v>
      </c>
      <c r="D6" s="104" t="s">
        <v>4</v>
      </c>
      <c r="E6" s="110" t="s">
        <v>5</v>
      </c>
      <c r="F6" s="103">
        <v>1</v>
      </c>
      <c r="G6" s="103">
        <v>1</v>
      </c>
      <c r="H6" s="105">
        <v>3590942</v>
      </c>
      <c r="I6" s="105">
        <f>+F6*G6*H6</f>
        <v>3590942</v>
      </c>
      <c r="K6" s="123">
        <f>+H6/30</f>
        <v>119698.06666666667</v>
      </c>
      <c r="L6" s="127">
        <v>20</v>
      </c>
      <c r="M6" s="126">
        <f>+F6*K6*L6</f>
        <v>2393961.3333333335</v>
      </c>
    </row>
    <row r="7" spans="2:13" x14ac:dyDescent="0.4">
      <c r="B7" s="151"/>
      <c r="C7" s="149"/>
      <c r="D7" s="104" t="s">
        <v>6</v>
      </c>
      <c r="E7" s="110" t="s">
        <v>5</v>
      </c>
      <c r="F7" s="103">
        <v>2</v>
      </c>
      <c r="G7" s="103">
        <v>1</v>
      </c>
      <c r="H7" s="105">
        <v>3014568</v>
      </c>
      <c r="I7" s="105">
        <f t="shared" ref="I7:I37" si="0">+F7*G7*H7</f>
        <v>6029136</v>
      </c>
      <c r="K7" s="123">
        <f t="shared" ref="K7:K37" si="1">+H7/30</f>
        <v>100485.6</v>
      </c>
      <c r="L7" s="127">
        <v>20</v>
      </c>
      <c r="M7" s="126">
        <f t="shared" ref="M7:M37" si="2">+F7*K7*L7</f>
        <v>4019424</v>
      </c>
    </row>
    <row r="8" spans="2:13" x14ac:dyDescent="0.4">
      <c r="B8" s="151"/>
      <c r="C8" s="149"/>
      <c r="D8" s="104" t="s">
        <v>7</v>
      </c>
      <c r="E8" s="110" t="s">
        <v>5</v>
      </c>
      <c r="F8" s="103">
        <v>2</v>
      </c>
      <c r="G8" s="103">
        <v>1</v>
      </c>
      <c r="H8" s="105">
        <v>2126434</v>
      </c>
      <c r="I8" s="105">
        <f t="shared" si="0"/>
        <v>4252868</v>
      </c>
      <c r="K8" s="123">
        <f t="shared" si="1"/>
        <v>70881.133333333331</v>
      </c>
      <c r="L8" s="127">
        <v>20</v>
      </c>
      <c r="M8" s="126">
        <f t="shared" si="2"/>
        <v>2835245.333333333</v>
      </c>
    </row>
    <row r="9" spans="2:13" x14ac:dyDescent="0.4">
      <c r="B9" s="151"/>
      <c r="C9" s="149"/>
      <c r="D9" s="104" t="s">
        <v>8</v>
      </c>
      <c r="E9" s="110" t="s">
        <v>5</v>
      </c>
      <c r="F9" s="103">
        <v>1</v>
      </c>
      <c r="G9" s="103">
        <v>1</v>
      </c>
      <c r="H9" s="105">
        <v>3240000</v>
      </c>
      <c r="I9" s="105">
        <f t="shared" si="0"/>
        <v>3240000</v>
      </c>
      <c r="K9" s="123">
        <f t="shared" si="1"/>
        <v>108000</v>
      </c>
      <c r="L9" s="127">
        <v>20</v>
      </c>
      <c r="M9" s="126">
        <f t="shared" si="2"/>
        <v>2160000</v>
      </c>
    </row>
    <row r="10" spans="2:13" x14ac:dyDescent="0.4">
      <c r="B10" s="151"/>
      <c r="C10" s="149"/>
      <c r="D10" s="104" t="s">
        <v>9</v>
      </c>
      <c r="E10" s="110" t="s">
        <v>5</v>
      </c>
      <c r="F10" s="103">
        <v>4</v>
      </c>
      <c r="G10" s="103">
        <v>1</v>
      </c>
      <c r="H10" s="105">
        <v>1869091</v>
      </c>
      <c r="I10" s="105">
        <f t="shared" si="0"/>
        <v>7476364</v>
      </c>
      <c r="K10" s="123">
        <f t="shared" si="1"/>
        <v>62303.033333333333</v>
      </c>
      <c r="L10" s="127">
        <v>20</v>
      </c>
      <c r="M10" s="126">
        <f t="shared" si="2"/>
        <v>4984242.666666667</v>
      </c>
    </row>
    <row r="11" spans="2:13" x14ac:dyDescent="0.4">
      <c r="B11" s="151"/>
      <c r="C11" s="149"/>
      <c r="D11" s="104" t="s">
        <v>10</v>
      </c>
      <c r="E11" s="110" t="s">
        <v>5</v>
      </c>
      <c r="F11" s="103">
        <v>1</v>
      </c>
      <c r="G11" s="103">
        <v>1</v>
      </c>
      <c r="H11" s="105">
        <v>1834402</v>
      </c>
      <c r="I11" s="105">
        <f t="shared" si="0"/>
        <v>1834402</v>
      </c>
      <c r="K11" s="123">
        <f t="shared" si="1"/>
        <v>61146.73333333333</v>
      </c>
      <c r="L11" s="127">
        <v>20</v>
      </c>
      <c r="M11" s="126">
        <f t="shared" si="2"/>
        <v>1222934.6666666665</v>
      </c>
    </row>
    <row r="12" spans="2:13" x14ac:dyDescent="0.4">
      <c r="B12" s="151"/>
      <c r="C12" s="149"/>
      <c r="D12" s="104" t="s">
        <v>11</v>
      </c>
      <c r="E12" s="110" t="s">
        <v>5</v>
      </c>
      <c r="F12" s="103">
        <v>2</v>
      </c>
      <c r="G12" s="103">
        <v>1</v>
      </c>
      <c r="H12" s="105">
        <v>2906568</v>
      </c>
      <c r="I12" s="105">
        <f t="shared" si="0"/>
        <v>5813136</v>
      </c>
      <c r="K12" s="123">
        <f t="shared" si="1"/>
        <v>96885.6</v>
      </c>
      <c r="L12" s="127">
        <v>20</v>
      </c>
      <c r="M12" s="126">
        <f t="shared" si="2"/>
        <v>3875424</v>
      </c>
    </row>
    <row r="13" spans="2:13" x14ac:dyDescent="0.4">
      <c r="B13" s="151"/>
      <c r="C13" s="149"/>
      <c r="D13" s="104" t="s">
        <v>12</v>
      </c>
      <c r="E13" s="110" t="s">
        <v>5</v>
      </c>
      <c r="F13" s="103">
        <v>1</v>
      </c>
      <c r="G13" s="103">
        <v>1</v>
      </c>
      <c r="H13" s="105">
        <v>4320000</v>
      </c>
      <c r="I13" s="105">
        <f t="shared" si="0"/>
        <v>4320000</v>
      </c>
      <c r="K13" s="123">
        <f t="shared" si="1"/>
        <v>144000</v>
      </c>
      <c r="L13" s="127">
        <v>20</v>
      </c>
      <c r="M13" s="126">
        <f t="shared" si="2"/>
        <v>2880000</v>
      </c>
    </row>
    <row r="14" spans="2:13" x14ac:dyDescent="0.4">
      <c r="B14" s="151"/>
      <c r="C14" s="149"/>
      <c r="D14" s="104" t="s">
        <v>13</v>
      </c>
      <c r="E14" s="110" t="s">
        <v>5</v>
      </c>
      <c r="F14" s="103">
        <v>1</v>
      </c>
      <c r="G14" s="103">
        <v>1</v>
      </c>
      <c r="H14" s="105">
        <v>3060000</v>
      </c>
      <c r="I14" s="105">
        <f t="shared" si="0"/>
        <v>3060000</v>
      </c>
      <c r="K14" s="123">
        <f t="shared" si="1"/>
        <v>102000</v>
      </c>
      <c r="L14" s="127">
        <v>20</v>
      </c>
      <c r="M14" s="126">
        <f t="shared" si="2"/>
        <v>2040000</v>
      </c>
    </row>
    <row r="15" spans="2:13" x14ac:dyDescent="0.4">
      <c r="B15" s="151"/>
      <c r="C15" s="149"/>
      <c r="D15" s="104" t="s">
        <v>14</v>
      </c>
      <c r="E15" s="110" t="s">
        <v>5</v>
      </c>
      <c r="F15" s="103">
        <v>3</v>
      </c>
      <c r="G15" s="103">
        <v>1</v>
      </c>
      <c r="H15" s="105">
        <v>1667203</v>
      </c>
      <c r="I15" s="105">
        <f t="shared" si="0"/>
        <v>5001609</v>
      </c>
      <c r="K15" s="123">
        <f t="shared" si="1"/>
        <v>55573.433333333334</v>
      </c>
      <c r="L15" s="127">
        <v>20</v>
      </c>
      <c r="M15" s="126">
        <f t="shared" si="2"/>
        <v>3334406</v>
      </c>
    </row>
    <row r="16" spans="2:13" x14ac:dyDescent="0.4">
      <c r="B16" s="151"/>
      <c r="C16" s="149"/>
      <c r="D16" s="104" t="s">
        <v>15</v>
      </c>
      <c r="E16" s="110" t="s">
        <v>5</v>
      </c>
      <c r="F16" s="103">
        <v>2</v>
      </c>
      <c r="G16" s="103">
        <v>1</v>
      </c>
      <c r="H16" s="105">
        <v>1883578</v>
      </c>
      <c r="I16" s="105">
        <f t="shared" si="0"/>
        <v>3767156</v>
      </c>
      <c r="K16" s="123">
        <f t="shared" si="1"/>
        <v>62785.933333333334</v>
      </c>
      <c r="L16" s="127">
        <v>20</v>
      </c>
      <c r="M16" s="126">
        <f t="shared" si="2"/>
        <v>2511437.3333333335</v>
      </c>
    </row>
    <row r="17" spans="2:13" x14ac:dyDescent="0.4">
      <c r="B17" s="145"/>
      <c r="C17" s="149"/>
      <c r="D17" s="104" t="s">
        <v>16</v>
      </c>
      <c r="E17" s="110" t="s">
        <v>5</v>
      </c>
      <c r="F17" s="103">
        <v>4</v>
      </c>
      <c r="G17" s="103">
        <v>1</v>
      </c>
      <c r="H17" s="105">
        <v>1883578</v>
      </c>
      <c r="I17" s="105">
        <f t="shared" si="0"/>
        <v>7534312</v>
      </c>
      <c r="K17" s="123">
        <f t="shared" si="1"/>
        <v>62785.933333333334</v>
      </c>
      <c r="L17" s="127">
        <v>20</v>
      </c>
      <c r="M17" s="126">
        <f t="shared" si="2"/>
        <v>5022874.666666667</v>
      </c>
    </row>
    <row r="18" spans="2:13" ht="161" customHeight="1" x14ac:dyDescent="0.4">
      <c r="B18" s="118">
        <v>2</v>
      </c>
      <c r="C18" s="116" t="s">
        <v>17</v>
      </c>
      <c r="D18" s="104" t="s">
        <v>79</v>
      </c>
      <c r="E18" s="110" t="s">
        <v>18</v>
      </c>
      <c r="F18" s="103">
        <v>1</v>
      </c>
      <c r="G18" s="103">
        <v>1</v>
      </c>
      <c r="H18" s="105">
        <v>38300000</v>
      </c>
      <c r="I18" s="105">
        <f t="shared" si="0"/>
        <v>38300000</v>
      </c>
      <c r="K18" s="123">
        <f t="shared" si="1"/>
        <v>1276666.6666666667</v>
      </c>
      <c r="L18" s="127">
        <v>20</v>
      </c>
      <c r="M18" s="126">
        <f t="shared" si="2"/>
        <v>25533333.333333336</v>
      </c>
    </row>
    <row r="19" spans="2:13" ht="123" customHeight="1" x14ac:dyDescent="0.4">
      <c r="B19" s="144">
        <v>3</v>
      </c>
      <c r="C19" s="149" t="s">
        <v>19</v>
      </c>
      <c r="D19" s="152" t="s">
        <v>80</v>
      </c>
      <c r="E19" s="110" t="s">
        <v>53</v>
      </c>
      <c r="F19" s="103">
        <v>2400</v>
      </c>
      <c r="G19" s="103">
        <v>1</v>
      </c>
      <c r="H19" s="105">
        <v>8800</v>
      </c>
      <c r="I19" s="105">
        <f t="shared" si="0"/>
        <v>21120000</v>
      </c>
      <c r="K19" s="123">
        <f t="shared" si="1"/>
        <v>293.33333333333331</v>
      </c>
      <c r="L19" s="127">
        <v>20</v>
      </c>
      <c r="M19" s="126">
        <f t="shared" si="2"/>
        <v>14080000</v>
      </c>
    </row>
    <row r="20" spans="2:13" ht="26" x14ac:dyDescent="0.4">
      <c r="B20" s="145"/>
      <c r="C20" s="149"/>
      <c r="D20" s="153"/>
      <c r="E20" s="110" t="s">
        <v>54</v>
      </c>
      <c r="F20" s="103">
        <v>2400</v>
      </c>
      <c r="G20" s="103">
        <v>1</v>
      </c>
      <c r="H20" s="105">
        <v>13800</v>
      </c>
      <c r="I20" s="105">
        <f t="shared" si="0"/>
        <v>33120000</v>
      </c>
      <c r="K20" s="123">
        <f t="shared" si="1"/>
        <v>460</v>
      </c>
      <c r="L20" s="127">
        <v>20</v>
      </c>
      <c r="M20" s="126">
        <f t="shared" si="2"/>
        <v>22080000</v>
      </c>
    </row>
    <row r="21" spans="2:13" ht="184.5" customHeight="1" x14ac:dyDescent="0.4">
      <c r="B21" s="118">
        <v>4</v>
      </c>
      <c r="C21" s="116" t="s">
        <v>20</v>
      </c>
      <c r="D21" s="104" t="s">
        <v>21</v>
      </c>
      <c r="E21" s="110" t="s">
        <v>22</v>
      </c>
      <c r="F21" s="103">
        <v>80</v>
      </c>
      <c r="G21" s="103">
        <v>1</v>
      </c>
      <c r="H21" s="105">
        <v>94000</v>
      </c>
      <c r="I21" s="105">
        <f t="shared" si="0"/>
        <v>7520000</v>
      </c>
      <c r="K21" s="123">
        <f t="shared" si="1"/>
        <v>3133.3333333333335</v>
      </c>
      <c r="L21" s="127">
        <v>20</v>
      </c>
      <c r="M21" s="126">
        <f t="shared" si="2"/>
        <v>5013333.333333334</v>
      </c>
    </row>
    <row r="22" spans="2:13" ht="87.5" customHeight="1" x14ac:dyDescent="0.4">
      <c r="B22" s="144">
        <v>5</v>
      </c>
      <c r="C22" s="154" t="s">
        <v>23</v>
      </c>
      <c r="D22" s="104" t="s">
        <v>24</v>
      </c>
      <c r="E22" s="110" t="s">
        <v>25</v>
      </c>
      <c r="F22" s="103">
        <v>80</v>
      </c>
      <c r="G22" s="103">
        <v>1</v>
      </c>
      <c r="H22" s="105">
        <v>95000</v>
      </c>
      <c r="I22" s="105">
        <f t="shared" si="0"/>
        <v>7600000</v>
      </c>
      <c r="K22" s="123">
        <f t="shared" si="1"/>
        <v>3166.6666666666665</v>
      </c>
      <c r="L22" s="127">
        <v>20</v>
      </c>
      <c r="M22" s="126">
        <f t="shared" si="2"/>
        <v>5066666.666666666</v>
      </c>
    </row>
    <row r="23" spans="2:13" ht="50.5" customHeight="1" x14ac:dyDescent="0.4">
      <c r="B23" s="145"/>
      <c r="C23" s="154"/>
      <c r="D23" s="104" t="s">
        <v>26</v>
      </c>
      <c r="E23" s="110" t="s">
        <v>27</v>
      </c>
      <c r="F23" s="103">
        <v>80</v>
      </c>
      <c r="G23" s="103">
        <v>1</v>
      </c>
      <c r="H23" s="105">
        <v>48000</v>
      </c>
      <c r="I23" s="105">
        <f t="shared" si="0"/>
        <v>3840000</v>
      </c>
      <c r="K23" s="123">
        <f t="shared" si="1"/>
        <v>1600</v>
      </c>
      <c r="L23" s="127">
        <v>20</v>
      </c>
      <c r="M23" s="126">
        <f t="shared" si="2"/>
        <v>2560000</v>
      </c>
    </row>
    <row r="24" spans="2:13" ht="36.5" customHeight="1" x14ac:dyDescent="0.4">
      <c r="B24" s="118">
        <v>6</v>
      </c>
      <c r="C24" s="116" t="s">
        <v>55</v>
      </c>
      <c r="D24" s="104" t="s">
        <v>56</v>
      </c>
      <c r="E24" s="110" t="s">
        <v>28</v>
      </c>
      <c r="F24" s="103">
        <v>1</v>
      </c>
      <c r="G24" s="103">
        <v>1</v>
      </c>
      <c r="H24" s="105">
        <v>1100000</v>
      </c>
      <c r="I24" s="105">
        <f t="shared" si="0"/>
        <v>1100000</v>
      </c>
      <c r="K24" s="123">
        <f t="shared" si="1"/>
        <v>36666.666666666664</v>
      </c>
      <c r="L24" s="127">
        <v>20</v>
      </c>
      <c r="M24" s="126">
        <f t="shared" si="2"/>
        <v>733333.33333333326</v>
      </c>
    </row>
    <row r="25" spans="2:13" ht="111" customHeight="1" x14ac:dyDescent="0.4">
      <c r="B25" s="118">
        <v>7</v>
      </c>
      <c r="C25" s="120" t="s">
        <v>29</v>
      </c>
      <c r="D25" s="104" t="s">
        <v>57</v>
      </c>
      <c r="E25" s="110" t="s">
        <v>28</v>
      </c>
      <c r="F25" s="103">
        <v>1</v>
      </c>
      <c r="G25" s="103">
        <v>1</v>
      </c>
      <c r="H25" s="105">
        <v>1800000</v>
      </c>
      <c r="I25" s="105">
        <f t="shared" si="0"/>
        <v>1800000</v>
      </c>
      <c r="K25" s="123">
        <f t="shared" si="1"/>
        <v>60000</v>
      </c>
      <c r="L25" s="127">
        <v>20</v>
      </c>
      <c r="M25" s="126">
        <f t="shared" si="2"/>
        <v>1200000</v>
      </c>
    </row>
    <row r="26" spans="2:13" ht="103" customHeight="1" x14ac:dyDescent="0.4">
      <c r="B26" s="118">
        <v>8</v>
      </c>
      <c r="C26" s="116" t="s">
        <v>30</v>
      </c>
      <c r="D26" s="104" t="s">
        <v>31</v>
      </c>
      <c r="E26" s="110" t="s">
        <v>28</v>
      </c>
      <c r="F26" s="103">
        <v>1</v>
      </c>
      <c r="G26" s="103">
        <v>1</v>
      </c>
      <c r="H26" s="105">
        <v>4500000</v>
      </c>
      <c r="I26" s="105">
        <f t="shared" si="0"/>
        <v>4500000</v>
      </c>
      <c r="K26" s="123">
        <f t="shared" si="1"/>
        <v>150000</v>
      </c>
      <c r="L26" s="127">
        <v>20</v>
      </c>
      <c r="M26" s="126">
        <f t="shared" si="2"/>
        <v>3000000</v>
      </c>
    </row>
    <row r="27" spans="2:13" ht="23" customHeight="1" x14ac:dyDescent="0.4">
      <c r="B27" s="144">
        <v>9</v>
      </c>
      <c r="C27" s="155" t="s">
        <v>85</v>
      </c>
      <c r="D27" s="104" t="s">
        <v>58</v>
      </c>
      <c r="E27" s="110" t="s">
        <v>28</v>
      </c>
      <c r="F27" s="103">
        <v>1</v>
      </c>
      <c r="G27" s="103">
        <v>1</v>
      </c>
      <c r="H27" s="105">
        <v>4600000</v>
      </c>
      <c r="I27" s="105">
        <f t="shared" si="0"/>
        <v>4600000</v>
      </c>
      <c r="K27" s="123">
        <f t="shared" si="1"/>
        <v>153333.33333333334</v>
      </c>
      <c r="L27" s="127">
        <v>20</v>
      </c>
      <c r="M27" s="126">
        <f t="shared" si="2"/>
        <v>3066666.666666667</v>
      </c>
    </row>
    <row r="28" spans="2:13" ht="32" customHeight="1" x14ac:dyDescent="0.4">
      <c r="B28" s="151"/>
      <c r="C28" s="155"/>
      <c r="D28" s="104" t="s">
        <v>59</v>
      </c>
      <c r="E28" s="110" t="s">
        <v>28</v>
      </c>
      <c r="F28" s="103">
        <v>1</v>
      </c>
      <c r="G28" s="103">
        <v>1</v>
      </c>
      <c r="H28" s="105">
        <v>3800000</v>
      </c>
      <c r="I28" s="105">
        <f t="shared" si="0"/>
        <v>3800000</v>
      </c>
      <c r="K28" s="123">
        <f t="shared" si="1"/>
        <v>126666.66666666667</v>
      </c>
      <c r="L28" s="127">
        <v>20</v>
      </c>
      <c r="M28" s="126">
        <f t="shared" si="2"/>
        <v>2533333.3333333335</v>
      </c>
    </row>
    <row r="29" spans="2:13" ht="31" customHeight="1" x14ac:dyDescent="0.4">
      <c r="B29" s="151"/>
      <c r="C29" s="155"/>
      <c r="D29" s="104" t="s">
        <v>60</v>
      </c>
      <c r="E29" s="110" t="s">
        <v>28</v>
      </c>
      <c r="F29" s="103">
        <v>1</v>
      </c>
      <c r="G29" s="103">
        <v>1</v>
      </c>
      <c r="H29" s="105">
        <v>820000</v>
      </c>
      <c r="I29" s="105">
        <f t="shared" si="0"/>
        <v>820000</v>
      </c>
      <c r="K29" s="123">
        <f t="shared" si="1"/>
        <v>27333.333333333332</v>
      </c>
      <c r="L29" s="127">
        <v>20</v>
      </c>
      <c r="M29" s="126">
        <f t="shared" si="2"/>
        <v>546666.66666666663</v>
      </c>
    </row>
    <row r="30" spans="2:13" ht="28.5" customHeight="1" x14ac:dyDescent="0.4">
      <c r="B30" s="151"/>
      <c r="C30" s="155"/>
      <c r="D30" s="104" t="s">
        <v>61</v>
      </c>
      <c r="E30" s="110" t="s">
        <v>28</v>
      </c>
      <c r="F30" s="103">
        <v>1</v>
      </c>
      <c r="G30" s="103">
        <v>1</v>
      </c>
      <c r="H30" s="105">
        <v>160000</v>
      </c>
      <c r="I30" s="105">
        <f t="shared" si="0"/>
        <v>160000</v>
      </c>
      <c r="K30" s="123">
        <f t="shared" si="1"/>
        <v>5333.333333333333</v>
      </c>
      <c r="L30" s="127">
        <v>20</v>
      </c>
      <c r="M30" s="126">
        <f t="shared" si="2"/>
        <v>106666.66666666666</v>
      </c>
    </row>
    <row r="31" spans="2:13" ht="22.5" customHeight="1" x14ac:dyDescent="0.4">
      <c r="B31" s="151"/>
      <c r="C31" s="155"/>
      <c r="D31" s="104" t="s">
        <v>62</v>
      </c>
      <c r="E31" s="110" t="s">
        <v>28</v>
      </c>
      <c r="F31" s="103">
        <v>1</v>
      </c>
      <c r="G31" s="103">
        <v>1</v>
      </c>
      <c r="H31" s="105">
        <v>3800000</v>
      </c>
      <c r="I31" s="105">
        <f t="shared" si="0"/>
        <v>3800000</v>
      </c>
      <c r="K31" s="123">
        <f t="shared" si="1"/>
        <v>126666.66666666667</v>
      </c>
      <c r="L31" s="127">
        <v>20</v>
      </c>
      <c r="M31" s="126">
        <f t="shared" si="2"/>
        <v>2533333.3333333335</v>
      </c>
    </row>
    <row r="32" spans="2:13" ht="41.5" customHeight="1" x14ac:dyDescent="0.4">
      <c r="B32" s="151"/>
      <c r="C32" s="155"/>
      <c r="D32" s="104" t="s">
        <v>63</v>
      </c>
      <c r="E32" s="110" t="s">
        <v>28</v>
      </c>
      <c r="F32" s="103">
        <v>1</v>
      </c>
      <c r="G32" s="103">
        <v>1</v>
      </c>
      <c r="H32" s="105">
        <v>3300000</v>
      </c>
      <c r="I32" s="105">
        <f t="shared" si="0"/>
        <v>3300000</v>
      </c>
      <c r="K32" s="123">
        <f t="shared" si="1"/>
        <v>110000</v>
      </c>
      <c r="L32" s="127">
        <v>20</v>
      </c>
      <c r="M32" s="126">
        <f t="shared" si="2"/>
        <v>2200000</v>
      </c>
    </row>
    <row r="33" spans="2:13" ht="25.5" customHeight="1" x14ac:dyDescent="0.4">
      <c r="B33" s="145"/>
      <c r="C33" s="155"/>
      <c r="D33" s="104" t="s">
        <v>64</v>
      </c>
      <c r="E33" s="110" t="s">
        <v>28</v>
      </c>
      <c r="F33" s="103">
        <v>1</v>
      </c>
      <c r="G33" s="103">
        <v>1</v>
      </c>
      <c r="H33" s="105">
        <v>1333333</v>
      </c>
      <c r="I33" s="105">
        <f t="shared" si="0"/>
        <v>1333333</v>
      </c>
      <c r="K33" s="123">
        <f t="shared" si="1"/>
        <v>44444.433333333334</v>
      </c>
      <c r="L33" s="127">
        <v>20</v>
      </c>
      <c r="M33" s="126">
        <f t="shared" si="2"/>
        <v>888888.66666666674</v>
      </c>
    </row>
    <row r="34" spans="2:13" ht="78" x14ac:dyDescent="0.4">
      <c r="B34" s="118">
        <v>10</v>
      </c>
      <c r="C34" s="116" t="s">
        <v>33</v>
      </c>
      <c r="D34" s="104" t="s">
        <v>65</v>
      </c>
      <c r="E34" s="110" t="s">
        <v>66</v>
      </c>
      <c r="F34" s="103">
        <v>1</v>
      </c>
      <c r="G34" s="103">
        <v>1</v>
      </c>
      <c r="H34" s="105">
        <v>3300000</v>
      </c>
      <c r="I34" s="105">
        <f t="shared" si="0"/>
        <v>3300000</v>
      </c>
      <c r="K34" s="123">
        <f t="shared" si="1"/>
        <v>110000</v>
      </c>
      <c r="L34" s="127">
        <v>20</v>
      </c>
      <c r="M34" s="126">
        <f t="shared" si="2"/>
        <v>2200000</v>
      </c>
    </row>
    <row r="35" spans="2:13" ht="169" x14ac:dyDescent="0.4">
      <c r="B35" s="118">
        <v>11</v>
      </c>
      <c r="C35" s="116" t="s">
        <v>81</v>
      </c>
      <c r="D35" s="104" t="s">
        <v>68</v>
      </c>
      <c r="E35" s="110" t="s">
        <v>69</v>
      </c>
      <c r="F35" s="103">
        <v>1</v>
      </c>
      <c r="G35" s="103">
        <v>1</v>
      </c>
      <c r="H35" s="105">
        <v>1200000</v>
      </c>
      <c r="I35" s="105">
        <f t="shared" si="0"/>
        <v>1200000</v>
      </c>
      <c r="K35" s="123">
        <f t="shared" si="1"/>
        <v>40000</v>
      </c>
      <c r="L35" s="127">
        <v>20</v>
      </c>
      <c r="M35" s="126">
        <f t="shared" si="2"/>
        <v>800000</v>
      </c>
    </row>
    <row r="36" spans="2:13" ht="52" x14ac:dyDescent="0.4">
      <c r="B36" s="118">
        <v>12</v>
      </c>
      <c r="C36" s="116" t="s">
        <v>70</v>
      </c>
      <c r="D36" s="104" t="s">
        <v>71</v>
      </c>
      <c r="E36" s="110" t="s">
        <v>72</v>
      </c>
      <c r="F36" s="103">
        <v>3</v>
      </c>
      <c r="G36" s="103">
        <v>1</v>
      </c>
      <c r="H36" s="105">
        <v>2700000</v>
      </c>
      <c r="I36" s="105">
        <f t="shared" si="0"/>
        <v>8100000</v>
      </c>
      <c r="K36" s="123">
        <f t="shared" si="1"/>
        <v>90000</v>
      </c>
      <c r="L36" s="127">
        <v>20</v>
      </c>
      <c r="M36" s="126">
        <f t="shared" si="2"/>
        <v>5400000</v>
      </c>
    </row>
    <row r="37" spans="2:13" ht="130" x14ac:dyDescent="0.4">
      <c r="B37" s="117">
        <v>13</v>
      </c>
      <c r="C37" s="119" t="s">
        <v>34</v>
      </c>
      <c r="D37" s="107" t="s">
        <v>35</v>
      </c>
      <c r="E37" s="111" t="s">
        <v>36</v>
      </c>
      <c r="F37" s="106">
        <v>1</v>
      </c>
      <c r="G37" s="106">
        <v>1</v>
      </c>
      <c r="H37" s="108">
        <v>1000000</v>
      </c>
      <c r="I37" s="108">
        <f t="shared" si="0"/>
        <v>1000000</v>
      </c>
      <c r="K37" s="123">
        <f t="shared" si="1"/>
        <v>33333.333333333336</v>
      </c>
      <c r="L37" s="127">
        <v>20</v>
      </c>
      <c r="M37" s="126">
        <f t="shared" si="2"/>
        <v>666666.66666666674</v>
      </c>
    </row>
    <row r="38" spans="2:13" x14ac:dyDescent="0.4">
      <c r="B38" s="150" t="s">
        <v>37</v>
      </c>
      <c r="C38" s="150"/>
      <c r="D38" s="150"/>
      <c r="E38" s="150"/>
      <c r="F38" s="150"/>
      <c r="G38" s="150"/>
      <c r="H38" s="150"/>
      <c r="I38" s="115">
        <f>SUM(I6:I37)</f>
        <v>206233258</v>
      </c>
      <c r="M38" s="126">
        <f>SUM(M6:M37)</f>
        <v>137488838.66666666</v>
      </c>
    </row>
    <row r="39" spans="2:13" x14ac:dyDescent="0.4">
      <c r="B39" s="96"/>
      <c r="C39" s="97"/>
      <c r="D39" s="102"/>
      <c r="E39" s="112"/>
      <c r="F39" s="96"/>
      <c r="G39" s="96"/>
      <c r="H39" s="96"/>
      <c r="I39" s="98"/>
    </row>
    <row r="40" spans="2:13" x14ac:dyDescent="0.4">
      <c r="B40" s="96"/>
      <c r="C40" s="97"/>
      <c r="D40" s="102"/>
      <c r="E40" s="112"/>
      <c r="F40" s="96"/>
      <c r="G40" s="96"/>
      <c r="H40" s="96"/>
      <c r="I40" s="98"/>
    </row>
    <row r="41" spans="2:13" ht="27" customHeight="1" x14ac:dyDescent="0.4">
      <c r="B41" s="96"/>
      <c r="C41" s="97"/>
      <c r="D41" s="102"/>
      <c r="E41" s="148" t="s">
        <v>74</v>
      </c>
      <c r="F41" s="148"/>
      <c r="G41" s="148"/>
      <c r="H41" s="100">
        <f>+I38*90%</f>
        <v>185609932.20000002</v>
      </c>
      <c r="I41" s="121">
        <f>+H41/H43</f>
        <v>0.90000000000000013</v>
      </c>
      <c r="J41" s="123">
        <f>+H41*50%</f>
        <v>92804966.100000009</v>
      </c>
      <c r="K41" s="123">
        <f>+J41*85%</f>
        <v>78884221.185000002</v>
      </c>
      <c r="M41" s="128">
        <f>+M38*90%</f>
        <v>123739954.8</v>
      </c>
    </row>
    <row r="42" spans="2:13" x14ac:dyDescent="0.4">
      <c r="B42" s="96"/>
      <c r="C42" s="97"/>
      <c r="D42" s="102"/>
      <c r="E42" s="148" t="s">
        <v>75</v>
      </c>
      <c r="F42" s="148"/>
      <c r="G42" s="148"/>
      <c r="H42" s="100">
        <f>+H43-H41</f>
        <v>20623325.799999982</v>
      </c>
      <c r="I42" s="121">
        <f>+H42/H43</f>
        <v>9.9999999999999908E-2</v>
      </c>
      <c r="M42" s="128">
        <f>+M38*10%</f>
        <v>13748883.866666667</v>
      </c>
    </row>
    <row r="43" spans="2:13" ht="27" customHeight="1" x14ac:dyDescent="0.4">
      <c r="B43" s="96"/>
      <c r="C43" s="97"/>
      <c r="D43" s="102"/>
      <c r="E43" s="148" t="s">
        <v>86</v>
      </c>
      <c r="F43" s="148"/>
      <c r="G43" s="148"/>
      <c r="H43" s="100">
        <f>+I38</f>
        <v>206233258</v>
      </c>
      <c r="I43" s="122">
        <f>+I41+I42</f>
        <v>1</v>
      </c>
      <c r="M43" s="128">
        <f>+M41+M42</f>
        <v>137488838.66666666</v>
      </c>
    </row>
    <row r="44" spans="2:13" x14ac:dyDescent="0.4">
      <c r="B44" s="96"/>
      <c r="C44" s="97"/>
      <c r="D44" s="102"/>
      <c r="E44" s="112"/>
      <c r="F44" s="96"/>
      <c r="G44" s="96"/>
      <c r="H44" s="96"/>
      <c r="I44" s="98"/>
    </row>
    <row r="45" spans="2:13" x14ac:dyDescent="0.4">
      <c r="B45" s="96"/>
      <c r="C45" s="97"/>
      <c r="D45" s="102"/>
      <c r="E45" s="112"/>
      <c r="F45" s="96"/>
      <c r="G45" s="96"/>
      <c r="H45" s="100">
        <v>92165475</v>
      </c>
      <c r="I45" s="98"/>
      <c r="J45" s="123">
        <f>+H45*50%</f>
        <v>46082737.5</v>
      </c>
      <c r="K45" s="123">
        <f>+J45*85%</f>
        <v>39170326.875</v>
      </c>
    </row>
    <row r="46" spans="2:13" x14ac:dyDescent="0.4">
      <c r="B46" s="96"/>
      <c r="C46" s="97"/>
      <c r="D46" s="102"/>
      <c r="E46" s="112"/>
      <c r="F46" s="96"/>
      <c r="G46" s="96" t="s">
        <v>87</v>
      </c>
      <c r="H46" s="124">
        <f>+H45*90%</f>
        <v>82948927.5</v>
      </c>
      <c r="I46" s="98"/>
      <c r="J46" s="123">
        <f>+H46*50%</f>
        <v>41474463.75</v>
      </c>
      <c r="K46" s="123">
        <f>+J46*85%</f>
        <v>35253294.1875</v>
      </c>
    </row>
  </sheetData>
  <mergeCells count="16">
    <mergeCell ref="B4:I4"/>
    <mergeCell ref="B22:B23"/>
    <mergeCell ref="H2:I3"/>
    <mergeCell ref="B2:G3"/>
    <mergeCell ref="E43:G43"/>
    <mergeCell ref="C6:C17"/>
    <mergeCell ref="C19:C20"/>
    <mergeCell ref="B38:H38"/>
    <mergeCell ref="B27:B33"/>
    <mergeCell ref="B19:B20"/>
    <mergeCell ref="D19:D20"/>
    <mergeCell ref="B6:B17"/>
    <mergeCell ref="C22:C23"/>
    <mergeCell ref="C27:C33"/>
    <mergeCell ref="E41:G41"/>
    <mergeCell ref="E42:G4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98905-FC39-4566-BF7A-657AEBB4D7BF}">
  <sheetPr>
    <tabColor rgb="FFFFFF00"/>
  </sheetPr>
  <dimension ref="B1:K49"/>
  <sheetViews>
    <sheetView showGridLines="0" tabSelected="1" topLeftCell="A36" zoomScale="80" zoomScaleNormal="80" workbookViewId="0">
      <selection activeCell="I42" sqref="I42"/>
    </sheetView>
  </sheetViews>
  <sheetFormatPr baseColWidth="10" defaultRowHeight="16" x14ac:dyDescent="0.4"/>
  <cols>
    <col min="1" max="1" width="6.25" customWidth="1"/>
    <col min="2" max="2" width="4.9140625" style="94" customWidth="1"/>
    <col min="3" max="3" width="22.25" style="95" customWidth="1"/>
    <col min="4" max="4" width="37.4140625" style="101" customWidth="1"/>
    <col min="5" max="5" width="9.6640625" style="109" customWidth="1"/>
    <col min="6" max="6" width="10.6640625" style="94"/>
    <col min="7" max="7" width="11.58203125" style="94" customWidth="1"/>
    <col min="8" max="8" width="10.75" style="94" customWidth="1"/>
    <col min="9" max="9" width="11.5" style="99" bestFit="1" customWidth="1"/>
  </cols>
  <sheetData>
    <row r="1" spans="2:11" ht="16" customHeight="1" x14ac:dyDescent="0.4"/>
    <row r="2" spans="2:11" ht="37" customHeight="1" x14ac:dyDescent="0.4">
      <c r="B2" s="147" t="s">
        <v>106</v>
      </c>
      <c r="C2" s="147"/>
      <c r="D2" s="147"/>
      <c r="E2" s="147"/>
      <c r="F2" s="147"/>
      <c r="G2" s="147"/>
      <c r="H2" s="147"/>
      <c r="I2" s="146"/>
      <c r="J2" s="146"/>
      <c r="K2" s="146"/>
    </row>
    <row r="3" spans="2:11" ht="30.5" customHeight="1" x14ac:dyDescent="0.4">
      <c r="B3" s="147"/>
      <c r="C3" s="147"/>
      <c r="D3" s="147"/>
      <c r="E3" s="147"/>
      <c r="F3" s="147"/>
      <c r="G3" s="147"/>
      <c r="H3" s="147"/>
      <c r="I3" s="146"/>
      <c r="J3" s="146"/>
      <c r="K3" s="146"/>
    </row>
    <row r="4" spans="2:11" ht="50" customHeight="1" x14ac:dyDescent="0.4">
      <c r="B4" s="147" t="s">
        <v>84</v>
      </c>
      <c r="C4" s="147"/>
      <c r="D4" s="147"/>
      <c r="E4" s="147"/>
      <c r="F4" s="147"/>
      <c r="G4" s="147"/>
      <c r="H4" s="147"/>
      <c r="I4" s="147"/>
      <c r="J4" s="147"/>
      <c r="K4" s="147"/>
    </row>
    <row r="5" spans="2:11" ht="26" x14ac:dyDescent="0.4">
      <c r="B5" s="113" t="s">
        <v>0</v>
      </c>
      <c r="C5" s="113" t="s">
        <v>1</v>
      </c>
      <c r="D5" s="113" t="s">
        <v>2</v>
      </c>
      <c r="E5" s="113" t="s">
        <v>3</v>
      </c>
      <c r="F5" s="113" t="s">
        <v>98</v>
      </c>
      <c r="G5" s="113" t="s">
        <v>103</v>
      </c>
      <c r="H5" s="113" t="s">
        <v>39</v>
      </c>
      <c r="I5" s="114" t="s">
        <v>38</v>
      </c>
      <c r="J5" s="114" t="s">
        <v>105</v>
      </c>
      <c r="K5" s="114" t="s">
        <v>104</v>
      </c>
    </row>
    <row r="6" spans="2:11" x14ac:dyDescent="0.4">
      <c r="B6" s="144">
        <v>1</v>
      </c>
      <c r="C6" s="149" t="s">
        <v>82</v>
      </c>
      <c r="D6" s="104" t="s">
        <v>4</v>
      </c>
      <c r="E6" s="110" t="s">
        <v>102</v>
      </c>
      <c r="F6" s="103">
        <v>1</v>
      </c>
      <c r="G6" s="103">
        <v>20</v>
      </c>
      <c r="H6" s="105"/>
      <c r="I6" s="105">
        <f>+F6*G6*H6</f>
        <v>0</v>
      </c>
      <c r="J6" s="156"/>
      <c r="K6" s="156"/>
    </row>
    <row r="7" spans="2:11" x14ac:dyDescent="0.4">
      <c r="B7" s="151"/>
      <c r="C7" s="149"/>
      <c r="D7" s="104" t="s">
        <v>6</v>
      </c>
      <c r="E7" s="110" t="s">
        <v>102</v>
      </c>
      <c r="F7" s="103">
        <v>2</v>
      </c>
      <c r="G7" s="103">
        <v>20</v>
      </c>
      <c r="H7" s="105"/>
      <c r="I7" s="105">
        <f t="shared" ref="I7:I37" si="0">+F7*G7*H7</f>
        <v>0</v>
      </c>
      <c r="J7" s="156"/>
      <c r="K7" s="156"/>
    </row>
    <row r="8" spans="2:11" x14ac:dyDescent="0.4">
      <c r="B8" s="151"/>
      <c r="C8" s="149"/>
      <c r="D8" s="104" t="s">
        <v>7</v>
      </c>
      <c r="E8" s="110" t="s">
        <v>102</v>
      </c>
      <c r="F8" s="103">
        <v>2</v>
      </c>
      <c r="G8" s="103">
        <v>20</v>
      </c>
      <c r="H8" s="105"/>
      <c r="I8" s="105">
        <f t="shared" si="0"/>
        <v>0</v>
      </c>
      <c r="J8" s="156"/>
      <c r="K8" s="156"/>
    </row>
    <row r="9" spans="2:11" x14ac:dyDescent="0.4">
      <c r="B9" s="151"/>
      <c r="C9" s="149"/>
      <c r="D9" s="104" t="s">
        <v>8</v>
      </c>
      <c r="E9" s="110" t="s">
        <v>102</v>
      </c>
      <c r="F9" s="103">
        <v>1</v>
      </c>
      <c r="G9" s="103">
        <v>20</v>
      </c>
      <c r="H9" s="105"/>
      <c r="I9" s="105">
        <f t="shared" si="0"/>
        <v>0</v>
      </c>
      <c r="J9" s="156"/>
      <c r="K9" s="156"/>
    </row>
    <row r="10" spans="2:11" x14ac:dyDescent="0.4">
      <c r="B10" s="151"/>
      <c r="C10" s="149"/>
      <c r="D10" s="104" t="s">
        <v>9</v>
      </c>
      <c r="E10" s="110" t="s">
        <v>102</v>
      </c>
      <c r="F10" s="103">
        <v>4</v>
      </c>
      <c r="G10" s="103">
        <v>20</v>
      </c>
      <c r="H10" s="105"/>
      <c r="I10" s="105">
        <f t="shared" si="0"/>
        <v>0</v>
      </c>
      <c r="J10" s="156"/>
      <c r="K10" s="156"/>
    </row>
    <row r="11" spans="2:11" x14ac:dyDescent="0.4">
      <c r="B11" s="151"/>
      <c r="C11" s="149"/>
      <c r="D11" s="104" t="s">
        <v>10</v>
      </c>
      <c r="E11" s="110" t="s">
        <v>102</v>
      </c>
      <c r="F11" s="103">
        <v>1</v>
      </c>
      <c r="G11" s="103">
        <v>20</v>
      </c>
      <c r="H11" s="105"/>
      <c r="I11" s="105">
        <f t="shared" si="0"/>
        <v>0</v>
      </c>
      <c r="J11" s="156"/>
      <c r="K11" s="156"/>
    </row>
    <row r="12" spans="2:11" x14ac:dyDescent="0.4">
      <c r="B12" s="151"/>
      <c r="C12" s="149"/>
      <c r="D12" s="104" t="s">
        <v>11</v>
      </c>
      <c r="E12" s="110" t="s">
        <v>102</v>
      </c>
      <c r="F12" s="103">
        <v>2</v>
      </c>
      <c r="G12" s="103">
        <v>20</v>
      </c>
      <c r="H12" s="105"/>
      <c r="I12" s="105">
        <f t="shared" si="0"/>
        <v>0</v>
      </c>
      <c r="J12" s="156"/>
      <c r="K12" s="156"/>
    </row>
    <row r="13" spans="2:11" x14ac:dyDescent="0.4">
      <c r="B13" s="151"/>
      <c r="C13" s="149"/>
      <c r="D13" s="104" t="s">
        <v>12</v>
      </c>
      <c r="E13" s="110" t="s">
        <v>102</v>
      </c>
      <c r="F13" s="103">
        <v>1</v>
      </c>
      <c r="G13" s="103">
        <v>20</v>
      </c>
      <c r="H13" s="105"/>
      <c r="I13" s="105">
        <f t="shared" si="0"/>
        <v>0</v>
      </c>
      <c r="J13" s="156"/>
      <c r="K13" s="156"/>
    </row>
    <row r="14" spans="2:11" x14ac:dyDescent="0.4">
      <c r="B14" s="151"/>
      <c r="C14" s="149"/>
      <c r="D14" s="104" t="s">
        <v>13</v>
      </c>
      <c r="E14" s="110" t="s">
        <v>102</v>
      </c>
      <c r="F14" s="103">
        <v>1</v>
      </c>
      <c r="G14" s="103">
        <v>20</v>
      </c>
      <c r="H14" s="105"/>
      <c r="I14" s="105">
        <f t="shared" si="0"/>
        <v>0</v>
      </c>
      <c r="J14" s="156"/>
      <c r="K14" s="156"/>
    </row>
    <row r="15" spans="2:11" x14ac:dyDescent="0.4">
      <c r="B15" s="151"/>
      <c r="C15" s="149"/>
      <c r="D15" s="104" t="s">
        <v>14</v>
      </c>
      <c r="E15" s="110" t="s">
        <v>102</v>
      </c>
      <c r="F15" s="103">
        <v>3</v>
      </c>
      <c r="G15" s="103">
        <v>20</v>
      </c>
      <c r="H15" s="105"/>
      <c r="I15" s="105">
        <f t="shared" si="0"/>
        <v>0</v>
      </c>
      <c r="J15" s="156"/>
      <c r="K15" s="156"/>
    </row>
    <row r="16" spans="2:11" x14ac:dyDescent="0.4">
      <c r="B16" s="151"/>
      <c r="C16" s="149"/>
      <c r="D16" s="104" t="s">
        <v>15</v>
      </c>
      <c r="E16" s="110" t="s">
        <v>102</v>
      </c>
      <c r="F16" s="103">
        <v>2</v>
      </c>
      <c r="G16" s="103">
        <v>20</v>
      </c>
      <c r="H16" s="105"/>
      <c r="I16" s="105">
        <f t="shared" si="0"/>
        <v>0</v>
      </c>
      <c r="J16" s="156"/>
      <c r="K16" s="156"/>
    </row>
    <row r="17" spans="2:11" x14ac:dyDescent="0.4">
      <c r="B17" s="145"/>
      <c r="C17" s="149"/>
      <c r="D17" s="104" t="s">
        <v>16</v>
      </c>
      <c r="E17" s="110" t="s">
        <v>102</v>
      </c>
      <c r="F17" s="103">
        <v>4</v>
      </c>
      <c r="G17" s="103">
        <v>20</v>
      </c>
      <c r="H17" s="105"/>
      <c r="I17" s="105">
        <f t="shared" si="0"/>
        <v>0</v>
      </c>
      <c r="J17" s="156"/>
      <c r="K17" s="156"/>
    </row>
    <row r="18" spans="2:11" ht="170" customHeight="1" x14ac:dyDescent="0.4">
      <c r="B18" s="118">
        <v>2</v>
      </c>
      <c r="C18" s="116" t="s">
        <v>17</v>
      </c>
      <c r="D18" s="104" t="s">
        <v>79</v>
      </c>
      <c r="E18" s="110" t="s">
        <v>94</v>
      </c>
      <c r="F18" s="103">
        <v>1</v>
      </c>
      <c r="G18" s="103">
        <v>1</v>
      </c>
      <c r="H18" s="105"/>
      <c r="I18" s="105">
        <f t="shared" si="0"/>
        <v>0</v>
      </c>
      <c r="J18" s="156"/>
      <c r="K18" s="156"/>
    </row>
    <row r="19" spans="2:11" ht="72.5" customHeight="1" x14ac:dyDescent="0.4">
      <c r="B19" s="144">
        <v>3</v>
      </c>
      <c r="C19" s="149" t="s">
        <v>19</v>
      </c>
      <c r="D19" s="152" t="s">
        <v>80</v>
      </c>
      <c r="E19" s="110" t="s">
        <v>100</v>
      </c>
      <c r="F19" s="103">
        <v>80</v>
      </c>
      <c r="G19" s="103">
        <v>20</v>
      </c>
      <c r="H19" s="105"/>
      <c r="I19" s="105">
        <f t="shared" si="0"/>
        <v>0</v>
      </c>
      <c r="J19" s="156"/>
      <c r="K19" s="156"/>
    </row>
    <row r="20" spans="2:11" ht="73" customHeight="1" x14ac:dyDescent="0.4">
      <c r="B20" s="145"/>
      <c r="C20" s="149"/>
      <c r="D20" s="153"/>
      <c r="E20" s="110" t="s">
        <v>101</v>
      </c>
      <c r="F20" s="103">
        <v>80</v>
      </c>
      <c r="G20" s="103">
        <v>20</v>
      </c>
      <c r="H20" s="105"/>
      <c r="I20" s="105">
        <f t="shared" si="0"/>
        <v>0</v>
      </c>
      <c r="J20" s="156"/>
      <c r="K20" s="156"/>
    </row>
    <row r="21" spans="2:11" ht="184.5" customHeight="1" x14ac:dyDescent="0.4">
      <c r="B21" s="118">
        <v>4</v>
      </c>
      <c r="C21" s="116" t="s">
        <v>20</v>
      </c>
      <c r="D21" s="104" t="s">
        <v>21</v>
      </c>
      <c r="E21" s="110" t="s">
        <v>91</v>
      </c>
      <c r="F21" s="103">
        <v>80</v>
      </c>
      <c r="G21" s="103">
        <v>1</v>
      </c>
      <c r="H21" s="105"/>
      <c r="I21" s="105">
        <f t="shared" si="0"/>
        <v>0</v>
      </c>
      <c r="J21" s="156"/>
      <c r="K21" s="156"/>
    </row>
    <row r="22" spans="2:11" ht="87.5" customHeight="1" x14ac:dyDescent="0.4">
      <c r="B22" s="144">
        <v>5</v>
      </c>
      <c r="C22" s="154" t="s">
        <v>23</v>
      </c>
      <c r="D22" s="104" t="s">
        <v>24</v>
      </c>
      <c r="E22" s="110" t="s">
        <v>92</v>
      </c>
      <c r="F22" s="103">
        <v>80</v>
      </c>
      <c r="G22" s="103">
        <v>1</v>
      </c>
      <c r="H22" s="105"/>
      <c r="I22" s="105">
        <f t="shared" si="0"/>
        <v>0</v>
      </c>
      <c r="J22" s="156"/>
      <c r="K22" s="156"/>
    </row>
    <row r="23" spans="2:11" ht="50.5" customHeight="1" x14ac:dyDescent="0.4">
      <c r="B23" s="145"/>
      <c r="C23" s="154"/>
      <c r="D23" s="104" t="s">
        <v>96</v>
      </c>
      <c r="E23" s="110" t="s">
        <v>93</v>
      </c>
      <c r="F23" s="103">
        <v>80</v>
      </c>
      <c r="G23" s="103">
        <v>1</v>
      </c>
      <c r="H23" s="105"/>
      <c r="I23" s="105">
        <f t="shared" si="0"/>
        <v>0</v>
      </c>
      <c r="J23" s="156"/>
      <c r="K23" s="156"/>
    </row>
    <row r="24" spans="2:11" ht="36.5" customHeight="1" x14ac:dyDescent="0.4">
      <c r="B24" s="118">
        <v>6</v>
      </c>
      <c r="C24" s="116" t="s">
        <v>55</v>
      </c>
      <c r="D24" s="104" t="s">
        <v>97</v>
      </c>
      <c r="E24" s="110" t="s">
        <v>94</v>
      </c>
      <c r="F24" s="103">
        <v>1</v>
      </c>
      <c r="G24" s="103">
        <v>1</v>
      </c>
      <c r="H24" s="105"/>
      <c r="I24" s="105">
        <f t="shared" si="0"/>
        <v>0</v>
      </c>
      <c r="J24" s="156"/>
      <c r="K24" s="156"/>
    </row>
    <row r="25" spans="2:11" ht="111" customHeight="1" x14ac:dyDescent="0.4">
      <c r="B25" s="118">
        <v>7</v>
      </c>
      <c r="C25" s="120" t="s">
        <v>29</v>
      </c>
      <c r="D25" s="104" t="s">
        <v>57</v>
      </c>
      <c r="E25" s="110" t="s">
        <v>94</v>
      </c>
      <c r="F25" s="103">
        <v>1</v>
      </c>
      <c r="G25" s="103">
        <v>1</v>
      </c>
      <c r="H25" s="105"/>
      <c r="I25" s="105">
        <f t="shared" si="0"/>
        <v>0</v>
      </c>
      <c r="J25" s="156"/>
      <c r="K25" s="156"/>
    </row>
    <row r="26" spans="2:11" ht="103" customHeight="1" x14ac:dyDescent="0.4">
      <c r="B26" s="118">
        <v>8</v>
      </c>
      <c r="C26" s="116" t="s">
        <v>30</v>
      </c>
      <c r="D26" s="104" t="s">
        <v>31</v>
      </c>
      <c r="E26" s="110" t="s">
        <v>94</v>
      </c>
      <c r="F26" s="103">
        <v>1</v>
      </c>
      <c r="G26" s="103">
        <v>1</v>
      </c>
      <c r="H26" s="105"/>
      <c r="I26" s="105">
        <f t="shared" si="0"/>
        <v>0</v>
      </c>
      <c r="J26" s="156"/>
      <c r="K26" s="156"/>
    </row>
    <row r="27" spans="2:11" ht="23" customHeight="1" x14ac:dyDescent="0.4">
      <c r="B27" s="144">
        <v>9</v>
      </c>
      <c r="C27" s="155" t="s">
        <v>85</v>
      </c>
      <c r="D27" s="104" t="s">
        <v>58</v>
      </c>
      <c r="E27" s="110" t="s">
        <v>94</v>
      </c>
      <c r="F27" s="103">
        <v>1</v>
      </c>
      <c r="G27" s="103">
        <v>1</v>
      </c>
      <c r="H27" s="105"/>
      <c r="I27" s="105">
        <f t="shared" si="0"/>
        <v>0</v>
      </c>
      <c r="J27" s="156"/>
      <c r="K27" s="156"/>
    </row>
    <row r="28" spans="2:11" ht="32" customHeight="1" x14ac:dyDescent="0.4">
      <c r="B28" s="151"/>
      <c r="C28" s="155"/>
      <c r="D28" s="104" t="s">
        <v>59</v>
      </c>
      <c r="E28" s="110" t="s">
        <v>94</v>
      </c>
      <c r="F28" s="103">
        <v>1</v>
      </c>
      <c r="G28" s="103">
        <v>1</v>
      </c>
      <c r="H28" s="105"/>
      <c r="I28" s="105">
        <f t="shared" si="0"/>
        <v>0</v>
      </c>
      <c r="J28" s="156"/>
      <c r="K28" s="156"/>
    </row>
    <row r="29" spans="2:11" ht="31" customHeight="1" x14ac:dyDescent="0.4">
      <c r="B29" s="151"/>
      <c r="C29" s="155"/>
      <c r="D29" s="104" t="s">
        <v>60</v>
      </c>
      <c r="E29" s="110" t="s">
        <v>94</v>
      </c>
      <c r="F29" s="103">
        <v>1</v>
      </c>
      <c r="G29" s="103">
        <v>1</v>
      </c>
      <c r="H29" s="105"/>
      <c r="I29" s="105">
        <f t="shared" si="0"/>
        <v>0</v>
      </c>
      <c r="J29" s="156"/>
      <c r="K29" s="156"/>
    </row>
    <row r="30" spans="2:11" ht="28.5" customHeight="1" x14ac:dyDescent="0.4">
      <c r="B30" s="151"/>
      <c r="C30" s="155"/>
      <c r="D30" s="104" t="s">
        <v>61</v>
      </c>
      <c r="E30" s="110" t="s">
        <v>94</v>
      </c>
      <c r="F30" s="103">
        <v>1</v>
      </c>
      <c r="G30" s="103">
        <v>1</v>
      </c>
      <c r="H30" s="105"/>
      <c r="I30" s="105">
        <f t="shared" si="0"/>
        <v>0</v>
      </c>
      <c r="J30" s="156"/>
      <c r="K30" s="156"/>
    </row>
    <row r="31" spans="2:11" ht="22.5" customHeight="1" x14ac:dyDescent="0.4">
      <c r="B31" s="151"/>
      <c r="C31" s="155"/>
      <c r="D31" s="104" t="s">
        <v>62</v>
      </c>
      <c r="E31" s="110" t="s">
        <v>94</v>
      </c>
      <c r="F31" s="103">
        <v>1</v>
      </c>
      <c r="G31" s="103">
        <v>1</v>
      </c>
      <c r="H31" s="105"/>
      <c r="I31" s="105">
        <f t="shared" si="0"/>
        <v>0</v>
      </c>
      <c r="J31" s="156"/>
      <c r="K31" s="156"/>
    </row>
    <row r="32" spans="2:11" ht="41.5" customHeight="1" x14ac:dyDescent="0.4">
      <c r="B32" s="151"/>
      <c r="C32" s="155"/>
      <c r="D32" s="104" t="s">
        <v>63</v>
      </c>
      <c r="E32" s="110" t="s">
        <v>94</v>
      </c>
      <c r="F32" s="103">
        <v>1</v>
      </c>
      <c r="G32" s="103">
        <v>1</v>
      </c>
      <c r="H32" s="105"/>
      <c r="I32" s="105">
        <f t="shared" si="0"/>
        <v>0</v>
      </c>
      <c r="J32" s="156"/>
      <c r="K32" s="156"/>
    </row>
    <row r="33" spans="2:11" ht="25.5" customHeight="1" x14ac:dyDescent="0.4">
      <c r="B33" s="145"/>
      <c r="C33" s="155"/>
      <c r="D33" s="104" t="s">
        <v>64</v>
      </c>
      <c r="E33" s="110" t="s">
        <v>94</v>
      </c>
      <c r="F33" s="103">
        <v>1</v>
      </c>
      <c r="G33" s="103">
        <v>1</v>
      </c>
      <c r="H33" s="105"/>
      <c r="I33" s="105">
        <f t="shared" si="0"/>
        <v>0</v>
      </c>
      <c r="J33" s="156"/>
      <c r="K33" s="156"/>
    </row>
    <row r="34" spans="2:11" ht="85.5" customHeight="1" x14ac:dyDescent="0.4">
      <c r="B34" s="118">
        <v>10</v>
      </c>
      <c r="C34" s="116" t="s">
        <v>33</v>
      </c>
      <c r="D34" s="104" t="s">
        <v>65</v>
      </c>
      <c r="E34" s="110" t="s">
        <v>94</v>
      </c>
      <c r="F34" s="103">
        <v>1</v>
      </c>
      <c r="G34" s="103">
        <v>1</v>
      </c>
      <c r="H34" s="105"/>
      <c r="I34" s="105">
        <f t="shared" si="0"/>
        <v>0</v>
      </c>
      <c r="J34" s="156"/>
      <c r="K34" s="156"/>
    </row>
    <row r="35" spans="2:11" ht="178.5" customHeight="1" x14ac:dyDescent="0.4">
      <c r="B35" s="118">
        <v>11</v>
      </c>
      <c r="C35" s="116" t="s">
        <v>81</v>
      </c>
      <c r="D35" s="104" t="s">
        <v>99</v>
      </c>
      <c r="E35" s="110" t="s">
        <v>94</v>
      </c>
      <c r="F35" s="103">
        <v>1</v>
      </c>
      <c r="G35" s="103">
        <v>1</v>
      </c>
      <c r="H35" s="105"/>
      <c r="I35" s="105">
        <f t="shared" si="0"/>
        <v>0</v>
      </c>
      <c r="J35" s="156"/>
      <c r="K35" s="156"/>
    </row>
    <row r="36" spans="2:11" ht="52" x14ac:dyDescent="0.4">
      <c r="B36" s="118">
        <v>12</v>
      </c>
      <c r="C36" s="116" t="s">
        <v>70</v>
      </c>
      <c r="D36" s="104" t="s">
        <v>95</v>
      </c>
      <c r="E36" s="110" t="s">
        <v>94</v>
      </c>
      <c r="F36" s="103">
        <v>3</v>
      </c>
      <c r="G36" s="103">
        <v>1</v>
      </c>
      <c r="H36" s="105"/>
      <c r="I36" s="105">
        <f t="shared" si="0"/>
        <v>0</v>
      </c>
      <c r="J36" s="156"/>
      <c r="K36" s="156"/>
    </row>
    <row r="37" spans="2:11" ht="130" x14ac:dyDescent="0.4">
      <c r="B37" s="117">
        <v>13</v>
      </c>
      <c r="C37" s="119" t="s">
        <v>34</v>
      </c>
      <c r="D37" s="107" t="s">
        <v>35</v>
      </c>
      <c r="E37" s="110" t="s">
        <v>94</v>
      </c>
      <c r="F37" s="106">
        <v>1</v>
      </c>
      <c r="G37" s="103">
        <v>1</v>
      </c>
      <c r="H37" s="105"/>
      <c r="I37" s="108">
        <f t="shared" si="0"/>
        <v>0</v>
      </c>
      <c r="J37" s="156"/>
      <c r="K37" s="156"/>
    </row>
    <row r="38" spans="2:11" x14ac:dyDescent="0.4">
      <c r="B38" s="150" t="s">
        <v>37</v>
      </c>
      <c r="C38" s="150"/>
      <c r="D38" s="150"/>
      <c r="E38" s="150"/>
      <c r="F38" s="150"/>
      <c r="G38" s="150"/>
      <c r="H38" s="150"/>
      <c r="I38" s="115">
        <f>SUM(I6:I37)</f>
        <v>0</v>
      </c>
      <c r="J38" s="115">
        <f t="shared" ref="J38:K38" si="1">SUM(J6:J37)</f>
        <v>0</v>
      </c>
      <c r="K38" s="115">
        <f t="shared" si="1"/>
        <v>0</v>
      </c>
    </row>
    <row r="39" spans="2:11" x14ac:dyDescent="0.4">
      <c r="B39" s="96"/>
      <c r="C39" s="97"/>
      <c r="D39" s="102"/>
      <c r="E39" s="112"/>
      <c r="F39" s="96"/>
      <c r="G39" s="96"/>
      <c r="H39" s="96"/>
      <c r="I39" s="98"/>
    </row>
    <row r="40" spans="2:11" x14ac:dyDescent="0.4">
      <c r="B40" s="157" t="s">
        <v>107</v>
      </c>
      <c r="C40" s="97"/>
      <c r="D40" s="102"/>
      <c r="E40" s="112"/>
      <c r="F40" s="96"/>
      <c r="G40" s="96"/>
      <c r="H40" s="96"/>
      <c r="I40" s="98"/>
    </row>
    <row r="41" spans="2:11" ht="27" customHeight="1" x14ac:dyDescent="0.4">
      <c r="B41" s="96"/>
      <c r="C41" s="97"/>
      <c r="D41" s="102"/>
      <c r="F41" s="162"/>
      <c r="G41" s="163" t="s">
        <v>113</v>
      </c>
      <c r="H41" s="163"/>
      <c r="I41" s="100">
        <f>+J38</f>
        <v>0</v>
      </c>
      <c r="J41" s="129">
        <f>IFERROR(I41/I43,0)</f>
        <v>0</v>
      </c>
    </row>
    <row r="42" spans="2:11" ht="16" customHeight="1" x14ac:dyDescent="0.4">
      <c r="B42" s="96"/>
      <c r="C42" s="97"/>
      <c r="D42" s="102"/>
      <c r="F42" s="162"/>
      <c r="G42" s="163" t="s">
        <v>114</v>
      </c>
      <c r="H42" s="163"/>
      <c r="I42" s="100">
        <f>+K38</f>
        <v>0</v>
      </c>
      <c r="J42" s="129">
        <f>IFERROR(I42/I43,0)</f>
        <v>0</v>
      </c>
    </row>
    <row r="43" spans="2:11" ht="27" customHeight="1" x14ac:dyDescent="0.4">
      <c r="B43" s="96"/>
      <c r="C43" s="97"/>
      <c r="D43" s="102"/>
      <c r="F43" s="162"/>
      <c r="G43" s="163" t="s">
        <v>115</v>
      </c>
      <c r="H43" s="163"/>
      <c r="I43" s="100">
        <f>+I41+I42</f>
        <v>0</v>
      </c>
      <c r="J43" s="129">
        <f>+J41+J42</f>
        <v>0</v>
      </c>
    </row>
    <row r="44" spans="2:11" x14ac:dyDescent="0.4">
      <c r="B44" s="158" t="s">
        <v>109</v>
      </c>
      <c r="C44" s="159"/>
      <c r="D44" s="102"/>
      <c r="E44" s="112"/>
      <c r="F44" s="96"/>
      <c r="G44" s="96"/>
      <c r="H44" s="96"/>
      <c r="I44" s="98"/>
    </row>
    <row r="45" spans="2:11" x14ac:dyDescent="0.4">
      <c r="B45" s="158" t="s">
        <v>108</v>
      </c>
      <c r="C45" s="160"/>
      <c r="H45" s="132"/>
    </row>
    <row r="46" spans="2:11" x14ac:dyDescent="0.4">
      <c r="B46" s="158" t="s">
        <v>110</v>
      </c>
      <c r="C46" s="160"/>
      <c r="H46" s="133"/>
    </row>
    <row r="47" spans="2:11" x14ac:dyDescent="0.4">
      <c r="B47" s="158" t="s">
        <v>111</v>
      </c>
      <c r="C47" s="160"/>
    </row>
    <row r="48" spans="2:11" x14ac:dyDescent="0.4">
      <c r="B48" s="158" t="s">
        <v>112</v>
      </c>
      <c r="C48" s="160"/>
    </row>
    <row r="49" spans="2:3" x14ac:dyDescent="0.4">
      <c r="B49" s="161"/>
      <c r="C49" s="160"/>
    </row>
  </sheetData>
  <mergeCells count="16">
    <mergeCell ref="B19:B20"/>
    <mergeCell ref="C19:C20"/>
    <mergeCell ref="D19:D20"/>
    <mergeCell ref="B6:B17"/>
    <mergeCell ref="C6:C17"/>
    <mergeCell ref="I2:K3"/>
    <mergeCell ref="B2:H3"/>
    <mergeCell ref="B4:K4"/>
    <mergeCell ref="B22:B23"/>
    <mergeCell ref="C22:C23"/>
    <mergeCell ref="B27:B33"/>
    <mergeCell ref="C27:C33"/>
    <mergeCell ref="B38:H38"/>
    <mergeCell ref="G41:H41"/>
    <mergeCell ref="G42:H42"/>
    <mergeCell ref="G43:H4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1 MES</vt:lpstr>
      <vt:lpstr>PRESUPUESTO</vt: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 TORREGROSA</dc:creator>
  <cp:lastModifiedBy>roberto añez peralta</cp:lastModifiedBy>
  <cp:lastPrinted>2025-06-11T21:35:34Z</cp:lastPrinted>
  <dcterms:created xsi:type="dcterms:W3CDTF">2024-08-20T17:25:17Z</dcterms:created>
  <dcterms:modified xsi:type="dcterms:W3CDTF">2025-12-02T16:14:47Z</dcterms:modified>
</cp:coreProperties>
</file>