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jsanchep_cendoj_ramajudicial_gov_co/Documents/Escritorio/JULIO CESAR/RAMA - EVELIN/BIENESTAR Y SST/LUZ DARY/CONTRATOS 2025/EPPS 2025/"/>
    </mc:Choice>
  </mc:AlternateContent>
  <xr:revisionPtr revIDLastSave="120" documentId="8_{BE09F1D4-C588-490B-8B57-C750543BF0D9}" xr6:coauthVersionLast="47" xr6:coauthVersionMax="47" xr10:uidLastSave="{3A1FCCBD-518C-4277-9E09-CB288F0F6084}"/>
  <bookViews>
    <workbookView xWindow="14295" yWindow="0" windowWidth="14610" windowHeight="15585" xr2:uid="{53377DA0-7951-4189-95C9-1A1E851D544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1" l="1"/>
  <c r="Q5" i="1"/>
  <c r="P5" i="1"/>
  <c r="P6" i="1"/>
  <c r="P7" i="1"/>
  <c r="P8" i="1"/>
  <c r="P9" i="1"/>
  <c r="P10" i="1"/>
  <c r="P11" i="1"/>
  <c r="P12" i="1"/>
  <c r="P13" i="1"/>
  <c r="P14" i="1"/>
  <c r="P4" i="1"/>
  <c r="O5" i="1"/>
  <c r="O6" i="1"/>
  <c r="O7" i="1"/>
  <c r="O8" i="1"/>
  <c r="O9" i="1"/>
  <c r="O10" i="1"/>
  <c r="O11" i="1"/>
  <c r="O12" i="1"/>
  <c r="O13" i="1"/>
  <c r="O14" i="1"/>
  <c r="O4" i="1"/>
  <c r="Q6" i="1"/>
  <c r="Q7" i="1"/>
  <c r="Q8" i="1"/>
  <c r="Q9" i="1"/>
  <c r="Q10" i="1"/>
  <c r="Q11" i="1"/>
  <c r="Q13" i="1"/>
  <c r="Q14" i="1"/>
  <c r="Q4" i="1"/>
  <c r="R4" i="1" s="1"/>
  <c r="L7" i="1"/>
  <c r="L8" i="1"/>
  <c r="L9" i="1"/>
  <c r="L14" i="1"/>
  <c r="K5" i="1"/>
  <c r="K6" i="1"/>
  <c r="K7" i="1"/>
  <c r="K8" i="1"/>
  <c r="K9" i="1"/>
  <c r="K10" i="1"/>
  <c r="K11" i="1"/>
  <c r="K12" i="1"/>
  <c r="K13" i="1"/>
  <c r="K14" i="1"/>
  <c r="K4" i="1"/>
  <c r="N14" i="1"/>
  <c r="N13" i="1"/>
  <c r="N12" i="1"/>
  <c r="N11" i="1"/>
  <c r="N10" i="1"/>
  <c r="N9" i="1"/>
  <c r="N8" i="1"/>
  <c r="N7" i="1"/>
  <c r="N6" i="1"/>
  <c r="N5" i="1"/>
  <c r="N4" i="1"/>
  <c r="J14" i="1"/>
  <c r="J13" i="1"/>
  <c r="L13" i="1" s="1"/>
  <c r="J12" i="1"/>
  <c r="L12" i="1" s="1"/>
  <c r="J11" i="1"/>
  <c r="L11" i="1" s="1"/>
  <c r="J10" i="1"/>
  <c r="L10" i="1" s="1"/>
  <c r="J9" i="1"/>
  <c r="J8" i="1"/>
  <c r="J7" i="1"/>
  <c r="J6" i="1"/>
  <c r="L6" i="1" s="1"/>
  <c r="J5" i="1"/>
  <c r="L5" i="1" s="1"/>
  <c r="J4" i="1"/>
  <c r="L4" i="1" s="1"/>
  <c r="H15" i="1"/>
  <c r="R11" i="1" l="1"/>
  <c r="S11" i="1" s="1"/>
  <c r="R9" i="1"/>
  <c r="S9" i="1" s="1"/>
  <c r="S8" i="1"/>
  <c r="R8" i="1"/>
  <c r="R7" i="1"/>
  <c r="S7" i="1" s="1"/>
  <c r="S6" i="1"/>
  <c r="R6" i="1"/>
  <c r="P15" i="1"/>
  <c r="R14" i="1"/>
  <c r="S14" i="1" s="1"/>
  <c r="R13" i="1"/>
  <c r="S13" i="1" s="1"/>
  <c r="R12" i="1"/>
  <c r="S12" i="1" s="1"/>
  <c r="S10" i="1"/>
  <c r="R10" i="1"/>
  <c r="R5" i="1"/>
  <c r="S5" i="1" s="1"/>
  <c r="L15" i="1"/>
  <c r="H5" i="1" l="1"/>
  <c r="H4" i="1"/>
  <c r="G5" i="1"/>
  <c r="G6" i="1"/>
  <c r="G7" i="1"/>
  <c r="G8" i="1"/>
  <c r="G9" i="1"/>
  <c r="G10" i="1"/>
  <c r="G11" i="1"/>
  <c r="G12" i="1"/>
  <c r="G13" i="1"/>
  <c r="G14" i="1"/>
  <c r="F5" i="1"/>
  <c r="F6" i="1"/>
  <c r="H6" i="1" s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4" i="1"/>
  <c r="G4" i="1"/>
  <c r="S4" i="1" l="1"/>
  <c r="S15" i="1" s="1"/>
</calcChain>
</file>

<file path=xl/sharedStrings.xml><?xml version="1.0" encoding="utf-8"?>
<sst xmlns="http://schemas.openxmlformats.org/spreadsheetml/2006/main" count="51" uniqueCount="33">
  <si>
    <t>DIRECCIÓN SECCIONAL DE ADMINISTRACIÓN JUDICIAL DE CUNDINAMARCA- AMAZONAS</t>
  </si>
  <si>
    <t>VALORES DEFINIDOS POR LA ENTIDAD</t>
  </si>
  <si>
    <t>ITEM</t>
  </si>
  <si>
    <t>DESCRIPCIÓN</t>
  </si>
  <si>
    <t>UNIDAD DE MEDIDA</t>
  </si>
  <si>
    <t xml:space="preserve">CANTIDAD </t>
  </si>
  <si>
    <t>VALOR UNITARIO</t>
  </si>
  <si>
    <t>IVA VALOR UNITARIO</t>
  </si>
  <si>
    <t>VALOR TOTAL IVA INCLUIDO</t>
  </si>
  <si>
    <t>VALORES UNITARIOS ENTIDAD</t>
  </si>
  <si>
    <t>VALOR TOTAL IVA ENTIDAD</t>
  </si>
  <si>
    <t>VALOR TOTAL ENTIDAD IVA INCLUIDO</t>
  </si>
  <si>
    <t>Und</t>
  </si>
  <si>
    <t>TOTAL</t>
  </si>
  <si>
    <t>BRAZALETE PARA BRIGADISTA</t>
  </si>
  <si>
    <t>CHALECO PARA BRIGADISTA</t>
  </si>
  <si>
    <t>PITO</t>
  </si>
  <si>
    <t>GUANTES DE NILON RECUBIERTOS EN NITRILO</t>
  </si>
  <si>
    <t>GAFAS DE SEGURIDAD</t>
  </si>
  <si>
    <t>CANGURO CON BOTIQUIN PERSONAL PARA BRIGADISTA</t>
  </si>
  <si>
    <t>TAPABOCAS</t>
  </si>
  <si>
    <t>GUANTE QUIRURGICOS EN NITRILO</t>
  </si>
  <si>
    <t>CHAQUETA - COE</t>
  </si>
  <si>
    <t>KIT COE</t>
  </si>
  <si>
    <t>WALKIE TOLKIE</t>
  </si>
  <si>
    <t>Caja x 50 Und</t>
  </si>
  <si>
    <t>Caja x 100 Und</t>
  </si>
  <si>
    <t>SUBTOTAL VALOR UNITARIO</t>
  </si>
  <si>
    <t>ANEXO - ESTUDIO DE MERCADO - CUADRO COMPARATIVO DE COTIZACIONES</t>
  </si>
  <si>
    <t>ALTA PUBLICIDAD SAS</t>
  </si>
  <si>
    <t>PRESUPUESTO DEFINIDO POR LA ENTIDAD</t>
  </si>
  <si>
    <t>VG CONSULTING SAS</t>
  </si>
  <si>
    <t>SELLARTE SAS BIC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</si>
</sst>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61">
    <xf numFmtId="0" fontId="0" fillId="0" borderId="0" xfId="0"/>
    <xf numFmtId="164" fontId="4" fillId="4" borderId="22" xfId="2" applyNumberFormat="1" applyFont="1" applyFill="1" applyBorder="1" applyAlignment="1">
      <alignment horizontal="center" vertical="center" wrapText="1"/>
    </xf>
    <xf numFmtId="164" fontId="4" fillId="4" borderId="16" xfId="2" applyNumberFormat="1" applyFont="1" applyFill="1" applyBorder="1" applyAlignment="1">
      <alignment horizontal="center" vertical="center" wrapText="1"/>
    </xf>
    <xf numFmtId="164" fontId="4" fillId="4" borderId="15" xfId="2" applyNumberFormat="1" applyFont="1" applyFill="1" applyBorder="1" applyAlignment="1">
      <alignment horizontal="center" vertical="center" wrapText="1"/>
    </xf>
    <xf numFmtId="164" fontId="4" fillId="4" borderId="17" xfId="2" applyNumberFormat="1" applyFont="1" applyFill="1" applyBorder="1" applyAlignment="1">
      <alignment horizontal="center" vertical="center" wrapText="1"/>
    </xf>
    <xf numFmtId="164" fontId="4" fillId="4" borderId="18" xfId="2" applyNumberFormat="1" applyFont="1" applyFill="1" applyBorder="1" applyAlignment="1">
      <alignment horizontal="center" vertical="center" wrapText="1"/>
    </xf>
    <xf numFmtId="164" fontId="4" fillId="4" borderId="28" xfId="2" applyNumberFormat="1" applyFont="1" applyFill="1" applyBorder="1" applyAlignment="1">
      <alignment horizontal="center" vertical="center" wrapText="1"/>
    </xf>
    <xf numFmtId="164" fontId="4" fillId="4" borderId="14" xfId="2" applyNumberFormat="1" applyFont="1" applyFill="1" applyBorder="1" applyAlignment="1">
      <alignment horizontal="center" vertical="center" wrapText="1"/>
    </xf>
    <xf numFmtId="164" fontId="4" fillId="4" borderId="29" xfId="2" applyNumberFormat="1" applyFont="1" applyFill="1" applyBorder="1" applyAlignment="1">
      <alignment horizontal="center" vertical="center" wrapText="1"/>
    </xf>
    <xf numFmtId="164" fontId="4" fillId="4" borderId="13" xfId="2" applyNumberFormat="1" applyFont="1" applyFill="1" applyBorder="1" applyAlignment="1">
      <alignment horizontal="center" vertical="center" wrapText="1"/>
    </xf>
    <xf numFmtId="3" fontId="3" fillId="4" borderId="16" xfId="0" applyNumberFormat="1" applyFont="1" applyFill="1" applyBorder="1" applyAlignment="1">
      <alignment horizontal="center" vertical="center" wrapText="1"/>
    </xf>
    <xf numFmtId="3" fontId="3" fillId="5" borderId="16" xfId="0" applyNumberFormat="1" applyFont="1" applyFill="1" applyBorder="1" applyAlignment="1">
      <alignment horizontal="center" vertical="center" wrapText="1"/>
    </xf>
    <xf numFmtId="3" fontId="3" fillId="5" borderId="25" xfId="0" applyNumberFormat="1" applyFont="1" applyFill="1" applyBorder="1" applyAlignment="1">
      <alignment horizontal="center" vertical="center" wrapText="1"/>
    </xf>
    <xf numFmtId="3" fontId="3" fillId="4" borderId="15" xfId="0" applyNumberFormat="1" applyFont="1" applyFill="1" applyBorder="1" applyAlignment="1">
      <alignment horizontal="center" vertical="center" wrapText="1"/>
    </xf>
    <xf numFmtId="3" fontId="3" fillId="4" borderId="22" xfId="0" applyNumberFormat="1" applyFont="1" applyFill="1" applyBorder="1" applyAlignment="1">
      <alignment horizontal="center" vertical="center" wrapText="1"/>
    </xf>
    <xf numFmtId="3" fontId="3" fillId="5" borderId="15" xfId="0" applyNumberFormat="1" applyFont="1" applyFill="1" applyBorder="1" applyAlignment="1">
      <alignment horizontal="center" vertical="center" wrapText="1"/>
    </xf>
    <xf numFmtId="3" fontId="3" fillId="5" borderId="22" xfId="0" applyNumberFormat="1" applyFont="1" applyFill="1" applyBorder="1" applyAlignment="1">
      <alignment horizontal="center" vertical="center" wrapText="1"/>
    </xf>
    <xf numFmtId="3" fontId="3" fillId="5" borderId="26" xfId="0" applyNumberFormat="1" applyFont="1" applyFill="1" applyBorder="1" applyAlignment="1">
      <alignment horizontal="center" vertical="center" wrapText="1"/>
    </xf>
    <xf numFmtId="3" fontId="3" fillId="5" borderId="13" xfId="0" applyNumberFormat="1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3" fontId="3" fillId="5" borderId="14" xfId="0" applyNumberFormat="1" applyFont="1" applyFill="1" applyBorder="1" applyAlignment="1">
      <alignment horizontal="center" vertical="center" wrapText="1"/>
    </xf>
    <xf numFmtId="3" fontId="4" fillId="5" borderId="19" xfId="0" applyNumberFormat="1" applyFont="1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3" fontId="4" fillId="5" borderId="26" xfId="0" applyNumberFormat="1" applyFont="1" applyFill="1" applyBorder="1" applyAlignment="1">
      <alignment horizontal="center" vertical="center" wrapText="1"/>
    </xf>
    <xf numFmtId="3" fontId="3" fillId="5" borderId="23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3" fontId="3" fillId="5" borderId="24" xfId="0" applyNumberFormat="1" applyFont="1" applyFill="1" applyBorder="1" applyAlignment="1">
      <alignment horizontal="center" vertical="center" wrapText="1"/>
    </xf>
    <xf numFmtId="3" fontId="4" fillId="5" borderId="27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65" fontId="0" fillId="5" borderId="3" xfId="0" applyNumberForma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165" fontId="0" fillId="5" borderId="4" xfId="1" applyNumberFormat="1" applyFont="1" applyFill="1" applyBorder="1" applyAlignment="1">
      <alignment horizontal="center" vertical="center"/>
    </xf>
    <xf numFmtId="165" fontId="0" fillId="5" borderId="21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1" xfId="3" applyFont="1" applyFill="1" applyBorder="1" applyAlignment="1">
      <alignment horizontal="center" vertical="center"/>
    </xf>
    <xf numFmtId="0" fontId="2" fillId="3" borderId="2" xfId="3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</cellXfs>
  <cellStyles count="4">
    <cellStyle name="20% - Énfasis1" xfId="3" builtinId="30"/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2057E-DFED-461C-9B56-45754E5272D8}">
  <dimension ref="A1:T22"/>
  <sheetViews>
    <sheetView tabSelected="1" topLeftCell="L1" zoomScale="90" zoomScaleNormal="90" workbookViewId="0">
      <selection activeCell="Q4" sqref="Q4:S14"/>
    </sheetView>
  </sheetViews>
  <sheetFormatPr baseColWidth="10" defaultRowHeight="15" x14ac:dyDescent="0.25"/>
  <cols>
    <col min="1" max="1" width="7.28515625" customWidth="1"/>
    <col min="2" max="2" width="18.85546875" customWidth="1"/>
    <col min="3" max="3" width="9.140625" customWidth="1"/>
    <col min="4" max="4" width="10.7109375" customWidth="1"/>
    <col min="5" max="5" width="14.140625" bestFit="1" customWidth="1"/>
    <col min="6" max="6" width="12.5703125" bestFit="1" customWidth="1"/>
    <col min="7" max="7" width="15.28515625" bestFit="1" customWidth="1"/>
    <col min="8" max="8" width="16.140625" bestFit="1" customWidth="1"/>
    <col min="9" max="9" width="14.140625" bestFit="1" customWidth="1"/>
    <col min="10" max="10" width="12.5703125" bestFit="1" customWidth="1"/>
    <col min="11" max="11" width="15.28515625" bestFit="1" customWidth="1"/>
    <col min="12" max="12" width="16.140625" bestFit="1" customWidth="1"/>
    <col min="13" max="14" width="14.140625" bestFit="1" customWidth="1"/>
    <col min="15" max="15" width="15.28515625" bestFit="1" customWidth="1"/>
    <col min="16" max="16" width="15.140625" bestFit="1" customWidth="1"/>
    <col min="17" max="18" width="15.42578125" bestFit="1" customWidth="1"/>
    <col min="19" max="19" width="18.28515625" bestFit="1" customWidth="1"/>
    <col min="20" max="20" width="16.28515625" bestFit="1" customWidth="1"/>
    <col min="21" max="21" width="13" bestFit="1" customWidth="1"/>
  </cols>
  <sheetData>
    <row r="1" spans="1:19" ht="45" customHeight="1" thickBot="1" x14ac:dyDescent="0.3">
      <c r="A1" s="45" t="s">
        <v>28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19" ht="45.75" customHeight="1" x14ac:dyDescent="0.25">
      <c r="A2" s="47" t="s">
        <v>0</v>
      </c>
      <c r="B2" s="48"/>
      <c r="C2" s="48"/>
      <c r="D2" s="48"/>
      <c r="E2" s="49" t="s">
        <v>29</v>
      </c>
      <c r="F2" s="50"/>
      <c r="G2" s="50"/>
      <c r="H2" s="51"/>
      <c r="I2" s="52" t="s">
        <v>31</v>
      </c>
      <c r="J2" s="53"/>
      <c r="K2" s="53"/>
      <c r="L2" s="54"/>
      <c r="M2" s="49" t="s">
        <v>32</v>
      </c>
      <c r="N2" s="50"/>
      <c r="O2" s="50"/>
      <c r="P2" s="51"/>
      <c r="Q2" s="53" t="s">
        <v>1</v>
      </c>
      <c r="R2" s="53"/>
      <c r="S2" s="54"/>
    </row>
    <row r="3" spans="1:19" ht="38.25" x14ac:dyDescent="0.25">
      <c r="A3" s="11" t="s">
        <v>2</v>
      </c>
      <c r="B3" s="11" t="s">
        <v>3</v>
      </c>
      <c r="C3" s="11" t="s">
        <v>4</v>
      </c>
      <c r="D3" s="17" t="s">
        <v>5</v>
      </c>
      <c r="E3" s="13" t="s">
        <v>6</v>
      </c>
      <c r="F3" s="10" t="s">
        <v>7</v>
      </c>
      <c r="G3" s="10" t="s">
        <v>27</v>
      </c>
      <c r="H3" s="14" t="s">
        <v>8</v>
      </c>
      <c r="I3" s="15" t="s">
        <v>6</v>
      </c>
      <c r="J3" s="11" t="s">
        <v>7</v>
      </c>
      <c r="K3" s="11" t="s">
        <v>27</v>
      </c>
      <c r="L3" s="16" t="s">
        <v>8</v>
      </c>
      <c r="M3" s="13" t="s">
        <v>6</v>
      </c>
      <c r="N3" s="10" t="s">
        <v>7</v>
      </c>
      <c r="O3" s="10" t="s">
        <v>27</v>
      </c>
      <c r="P3" s="14" t="s">
        <v>8</v>
      </c>
      <c r="Q3" s="12" t="s">
        <v>9</v>
      </c>
      <c r="R3" s="11" t="s">
        <v>10</v>
      </c>
      <c r="S3" s="11" t="s">
        <v>11</v>
      </c>
    </row>
    <row r="4" spans="1:19" ht="30" x14ac:dyDescent="0.25">
      <c r="A4" s="18">
        <v>1</v>
      </c>
      <c r="B4" s="19" t="s">
        <v>14</v>
      </c>
      <c r="C4" s="20" t="s">
        <v>12</v>
      </c>
      <c r="D4" s="21">
        <v>350</v>
      </c>
      <c r="E4" s="9">
        <v>11000</v>
      </c>
      <c r="F4" s="7">
        <f>E4*19%</f>
        <v>2090</v>
      </c>
      <c r="G4" s="7">
        <f>E4*D4</f>
        <v>3850000</v>
      </c>
      <c r="H4" s="8">
        <f>(E4+F4)*D4</f>
        <v>4581500</v>
      </c>
      <c r="I4" s="9">
        <v>10500</v>
      </c>
      <c r="J4" s="7">
        <f>I4*19%</f>
        <v>1995</v>
      </c>
      <c r="K4" s="7">
        <f>I4*D4</f>
        <v>3675000</v>
      </c>
      <c r="L4" s="8">
        <f>(I4+J4)*D4</f>
        <v>4373250</v>
      </c>
      <c r="M4" s="9">
        <v>4300</v>
      </c>
      <c r="N4" s="7">
        <f>M4*19%</f>
        <v>817</v>
      </c>
      <c r="O4" s="7">
        <f>M4+N4</f>
        <v>5117</v>
      </c>
      <c r="P4" s="8">
        <f>(M4+N4)*D4</f>
        <v>1790950</v>
      </c>
      <c r="Q4" s="31">
        <f>(E4+I4+M4)/3</f>
        <v>8600</v>
      </c>
      <c r="R4" s="29">
        <f>Q4*0.19</f>
        <v>1634</v>
      </c>
      <c r="S4" s="29">
        <f>(Q4+R4)*D4</f>
        <v>3581900</v>
      </c>
    </row>
    <row r="5" spans="1:19" ht="30" x14ac:dyDescent="0.25">
      <c r="A5" s="15">
        <v>2</v>
      </c>
      <c r="B5" s="22" t="s">
        <v>15</v>
      </c>
      <c r="C5" s="11" t="s">
        <v>12</v>
      </c>
      <c r="D5" s="23">
        <v>350</v>
      </c>
      <c r="E5" s="3">
        <v>86700</v>
      </c>
      <c r="F5" s="2">
        <f t="shared" ref="F5:F14" si="0">E5*19%</f>
        <v>16473</v>
      </c>
      <c r="G5" s="2">
        <f>E5*D5</f>
        <v>30345000</v>
      </c>
      <c r="H5" s="1">
        <f t="shared" ref="H5:H14" si="1">(E5+F5)*D5</f>
        <v>36110550</v>
      </c>
      <c r="I5" s="3">
        <v>83000</v>
      </c>
      <c r="J5" s="2">
        <f t="shared" ref="J5:J14" si="2">I5*19%</f>
        <v>15770</v>
      </c>
      <c r="K5" s="2">
        <f t="shared" ref="K5:K14" si="3">I5*D5</f>
        <v>29050000</v>
      </c>
      <c r="L5" s="1">
        <f t="shared" ref="L5:L14" si="4">(I5+J5)*D5</f>
        <v>34569500</v>
      </c>
      <c r="M5" s="3">
        <v>0</v>
      </c>
      <c r="N5" s="2">
        <f t="shared" ref="N5:N14" si="5">M5*19%</f>
        <v>0</v>
      </c>
      <c r="O5" s="7">
        <f t="shared" ref="O5:O14" si="6">M5+N5</f>
        <v>0</v>
      </c>
      <c r="P5" s="8">
        <f t="shared" ref="P5:P14" si="7">(M5+N5)*D5</f>
        <v>0</v>
      </c>
      <c r="Q5" s="31">
        <f>(E5+I5)/2</f>
        <v>84850</v>
      </c>
      <c r="R5" s="29">
        <f t="shared" ref="R5:R14" si="8">Q5*0.19</f>
        <v>16121.5</v>
      </c>
      <c r="S5" s="29">
        <f t="shared" ref="S5:S14" si="9">(Q5+R5)*D5</f>
        <v>35340025</v>
      </c>
    </row>
    <row r="6" spans="1:19" x14ac:dyDescent="0.25">
      <c r="A6" s="15">
        <v>3</v>
      </c>
      <c r="B6" s="22" t="s">
        <v>16</v>
      </c>
      <c r="C6" s="11" t="s">
        <v>12</v>
      </c>
      <c r="D6" s="23">
        <v>350</v>
      </c>
      <c r="E6" s="3">
        <v>10200</v>
      </c>
      <c r="F6" s="2">
        <f t="shared" si="0"/>
        <v>1938</v>
      </c>
      <c r="G6" s="2">
        <f t="shared" ref="G6:G14" si="10">E6*D6</f>
        <v>3570000</v>
      </c>
      <c r="H6" s="1">
        <f t="shared" si="1"/>
        <v>4248300</v>
      </c>
      <c r="I6" s="3">
        <v>8700</v>
      </c>
      <c r="J6" s="2">
        <f t="shared" si="2"/>
        <v>1653</v>
      </c>
      <c r="K6" s="2">
        <f t="shared" si="3"/>
        <v>3045000</v>
      </c>
      <c r="L6" s="1">
        <f t="shared" si="4"/>
        <v>3623550</v>
      </c>
      <c r="M6" s="3">
        <v>18600</v>
      </c>
      <c r="N6" s="2">
        <f t="shared" si="5"/>
        <v>3534</v>
      </c>
      <c r="O6" s="7">
        <f t="shared" si="6"/>
        <v>22134</v>
      </c>
      <c r="P6" s="8">
        <f t="shared" si="7"/>
        <v>7746900</v>
      </c>
      <c r="Q6" s="31">
        <f t="shared" ref="Q6:Q14" si="11">(E6+I6+M6)/3</f>
        <v>12500</v>
      </c>
      <c r="R6" s="29">
        <f t="shared" si="8"/>
        <v>2375</v>
      </c>
      <c r="S6" s="29">
        <f t="shared" si="9"/>
        <v>5206250</v>
      </c>
    </row>
    <row r="7" spans="1:19" ht="45" x14ac:dyDescent="0.25">
      <c r="A7" s="15">
        <v>4</v>
      </c>
      <c r="B7" s="22" t="s">
        <v>17</v>
      </c>
      <c r="C7" s="11" t="s">
        <v>12</v>
      </c>
      <c r="D7" s="23">
        <v>350</v>
      </c>
      <c r="E7" s="3">
        <v>9500</v>
      </c>
      <c r="F7" s="2">
        <f t="shared" si="0"/>
        <v>1805</v>
      </c>
      <c r="G7" s="2">
        <f t="shared" si="10"/>
        <v>3325000</v>
      </c>
      <c r="H7" s="1">
        <f t="shared" si="1"/>
        <v>3956750</v>
      </c>
      <c r="I7" s="3">
        <v>9300</v>
      </c>
      <c r="J7" s="2">
        <f t="shared" si="2"/>
        <v>1767</v>
      </c>
      <c r="K7" s="2">
        <f t="shared" si="3"/>
        <v>3255000</v>
      </c>
      <c r="L7" s="1">
        <f t="shared" si="4"/>
        <v>3873450</v>
      </c>
      <c r="M7" s="3">
        <v>4700</v>
      </c>
      <c r="N7" s="2">
        <f t="shared" si="5"/>
        <v>893</v>
      </c>
      <c r="O7" s="7">
        <f t="shared" si="6"/>
        <v>5593</v>
      </c>
      <c r="P7" s="8">
        <f t="shared" si="7"/>
        <v>1957550</v>
      </c>
      <c r="Q7" s="31">
        <f t="shared" si="11"/>
        <v>7833.333333333333</v>
      </c>
      <c r="R7" s="29">
        <f t="shared" si="8"/>
        <v>1488.3333333333333</v>
      </c>
      <c r="S7" s="29">
        <f t="shared" si="9"/>
        <v>3262583.333333333</v>
      </c>
    </row>
    <row r="8" spans="1:19" ht="30" x14ac:dyDescent="0.25">
      <c r="A8" s="15">
        <v>5</v>
      </c>
      <c r="B8" s="22" t="s">
        <v>18</v>
      </c>
      <c r="C8" s="11" t="s">
        <v>12</v>
      </c>
      <c r="D8" s="23">
        <v>350</v>
      </c>
      <c r="E8" s="3">
        <v>14890</v>
      </c>
      <c r="F8" s="2">
        <f t="shared" si="0"/>
        <v>2829.1</v>
      </c>
      <c r="G8" s="2">
        <f t="shared" si="10"/>
        <v>5211500</v>
      </c>
      <c r="H8" s="1">
        <f t="shared" si="1"/>
        <v>6201684.9999999991</v>
      </c>
      <c r="I8" s="3">
        <v>12000</v>
      </c>
      <c r="J8" s="2">
        <f t="shared" si="2"/>
        <v>2280</v>
      </c>
      <c r="K8" s="2">
        <f t="shared" si="3"/>
        <v>4200000</v>
      </c>
      <c r="L8" s="1">
        <f t="shared" si="4"/>
        <v>4998000</v>
      </c>
      <c r="M8" s="3">
        <v>14400</v>
      </c>
      <c r="N8" s="2">
        <f t="shared" si="5"/>
        <v>2736</v>
      </c>
      <c r="O8" s="7">
        <f t="shared" si="6"/>
        <v>17136</v>
      </c>
      <c r="P8" s="8">
        <f t="shared" si="7"/>
        <v>5997600</v>
      </c>
      <c r="Q8" s="31">
        <f t="shared" si="11"/>
        <v>13763.333333333334</v>
      </c>
      <c r="R8" s="29">
        <f t="shared" si="8"/>
        <v>2615.0333333333333</v>
      </c>
      <c r="S8" s="29">
        <f t="shared" si="9"/>
        <v>5732428.333333333</v>
      </c>
    </row>
    <row r="9" spans="1:19" ht="60" x14ac:dyDescent="0.25">
      <c r="A9" s="15">
        <v>6</v>
      </c>
      <c r="B9" s="22" t="s">
        <v>19</v>
      </c>
      <c r="C9" s="11" t="s">
        <v>12</v>
      </c>
      <c r="D9" s="23">
        <v>350</v>
      </c>
      <c r="E9" s="3">
        <v>97500</v>
      </c>
      <c r="F9" s="2">
        <f t="shared" si="0"/>
        <v>18525</v>
      </c>
      <c r="G9" s="2">
        <f t="shared" si="10"/>
        <v>34125000</v>
      </c>
      <c r="H9" s="1">
        <f t="shared" si="1"/>
        <v>40608750</v>
      </c>
      <c r="I9" s="3">
        <v>88000</v>
      </c>
      <c r="J9" s="2">
        <f t="shared" si="2"/>
        <v>16720</v>
      </c>
      <c r="K9" s="2">
        <f t="shared" si="3"/>
        <v>30800000</v>
      </c>
      <c r="L9" s="1">
        <f t="shared" si="4"/>
        <v>36652000</v>
      </c>
      <c r="M9" s="3">
        <v>26250</v>
      </c>
      <c r="N9" s="2">
        <f t="shared" si="5"/>
        <v>4987.5</v>
      </c>
      <c r="O9" s="7">
        <f t="shared" si="6"/>
        <v>31237.5</v>
      </c>
      <c r="P9" s="8">
        <f t="shared" si="7"/>
        <v>10933125</v>
      </c>
      <c r="Q9" s="31">
        <f t="shared" si="11"/>
        <v>70583.333333333328</v>
      </c>
      <c r="R9" s="29">
        <f t="shared" si="8"/>
        <v>13410.833333333332</v>
      </c>
      <c r="S9" s="29">
        <f t="shared" si="9"/>
        <v>29397958.333333328</v>
      </c>
    </row>
    <row r="10" spans="1:19" ht="25.5" x14ac:dyDescent="0.25">
      <c r="A10" s="15">
        <v>7</v>
      </c>
      <c r="B10" s="22" t="s">
        <v>20</v>
      </c>
      <c r="C10" s="11" t="s">
        <v>25</v>
      </c>
      <c r="D10" s="23">
        <v>350</v>
      </c>
      <c r="E10" s="3">
        <v>8800</v>
      </c>
      <c r="F10" s="2">
        <f t="shared" si="0"/>
        <v>1672</v>
      </c>
      <c r="G10" s="2">
        <f t="shared" si="10"/>
        <v>3080000</v>
      </c>
      <c r="H10" s="1">
        <f t="shared" si="1"/>
        <v>3665200</v>
      </c>
      <c r="I10" s="3">
        <v>9500</v>
      </c>
      <c r="J10" s="2">
        <f t="shared" si="2"/>
        <v>1805</v>
      </c>
      <c r="K10" s="2">
        <f t="shared" si="3"/>
        <v>3325000</v>
      </c>
      <c r="L10" s="1">
        <f t="shared" si="4"/>
        <v>3956750</v>
      </c>
      <c r="M10" s="3">
        <v>7000</v>
      </c>
      <c r="N10" s="2">
        <f t="shared" si="5"/>
        <v>1330</v>
      </c>
      <c r="O10" s="7">
        <f t="shared" si="6"/>
        <v>8330</v>
      </c>
      <c r="P10" s="8">
        <f t="shared" si="7"/>
        <v>2915500</v>
      </c>
      <c r="Q10" s="31">
        <f t="shared" si="11"/>
        <v>8433.3333333333339</v>
      </c>
      <c r="R10" s="29">
        <f t="shared" si="8"/>
        <v>1602.3333333333335</v>
      </c>
      <c r="S10" s="29">
        <f t="shared" si="9"/>
        <v>3512483.333333334</v>
      </c>
    </row>
    <row r="11" spans="1:19" ht="45" x14ac:dyDescent="0.25">
      <c r="A11" s="15">
        <v>8</v>
      </c>
      <c r="B11" s="22" t="s">
        <v>21</v>
      </c>
      <c r="C11" s="11" t="s">
        <v>26</v>
      </c>
      <c r="D11" s="23">
        <v>350</v>
      </c>
      <c r="E11" s="3">
        <v>59650</v>
      </c>
      <c r="F11" s="2">
        <f t="shared" si="0"/>
        <v>11333.5</v>
      </c>
      <c r="G11" s="2">
        <f t="shared" si="10"/>
        <v>20877500</v>
      </c>
      <c r="H11" s="1">
        <f t="shared" si="1"/>
        <v>24844225</v>
      </c>
      <c r="I11" s="3">
        <v>50000</v>
      </c>
      <c r="J11" s="2">
        <f t="shared" si="2"/>
        <v>9500</v>
      </c>
      <c r="K11" s="2">
        <f t="shared" si="3"/>
        <v>17500000</v>
      </c>
      <c r="L11" s="1">
        <f t="shared" si="4"/>
        <v>20825000</v>
      </c>
      <c r="M11" s="3">
        <v>21200</v>
      </c>
      <c r="N11" s="2">
        <f t="shared" si="5"/>
        <v>4028</v>
      </c>
      <c r="O11" s="7">
        <f t="shared" si="6"/>
        <v>25228</v>
      </c>
      <c r="P11" s="8">
        <f t="shared" si="7"/>
        <v>8829800</v>
      </c>
      <c r="Q11" s="31">
        <f t="shared" si="11"/>
        <v>43616.666666666664</v>
      </c>
      <c r="R11" s="29">
        <f t="shared" si="8"/>
        <v>8287.1666666666661</v>
      </c>
      <c r="S11" s="29">
        <f t="shared" si="9"/>
        <v>18166341.666666664</v>
      </c>
    </row>
    <row r="12" spans="1:19" x14ac:dyDescent="0.25">
      <c r="A12" s="15">
        <v>9</v>
      </c>
      <c r="B12" s="22" t="s">
        <v>22</v>
      </c>
      <c r="C12" s="11" t="s">
        <v>12</v>
      </c>
      <c r="D12" s="23">
        <v>10</v>
      </c>
      <c r="E12" s="3">
        <v>510000</v>
      </c>
      <c r="F12" s="2">
        <f t="shared" si="0"/>
        <v>96900</v>
      </c>
      <c r="G12" s="2">
        <f t="shared" si="10"/>
        <v>5100000</v>
      </c>
      <c r="H12" s="1">
        <f t="shared" si="1"/>
        <v>6069000</v>
      </c>
      <c r="I12" s="3">
        <v>600000</v>
      </c>
      <c r="J12" s="2">
        <f t="shared" si="2"/>
        <v>114000</v>
      </c>
      <c r="K12" s="2">
        <f t="shared" si="3"/>
        <v>6000000</v>
      </c>
      <c r="L12" s="1">
        <f t="shared" si="4"/>
        <v>7140000</v>
      </c>
      <c r="M12" s="3">
        <v>0</v>
      </c>
      <c r="N12" s="2">
        <f t="shared" si="5"/>
        <v>0</v>
      </c>
      <c r="O12" s="7">
        <f t="shared" si="6"/>
        <v>0</v>
      </c>
      <c r="P12" s="8">
        <f t="shared" si="7"/>
        <v>0</v>
      </c>
      <c r="Q12" s="31">
        <f>(E12+I12)/2</f>
        <v>555000</v>
      </c>
      <c r="R12" s="29">
        <f t="shared" si="8"/>
        <v>105450</v>
      </c>
      <c r="S12" s="29">
        <f t="shared" si="9"/>
        <v>6604500</v>
      </c>
    </row>
    <row r="13" spans="1:19" x14ac:dyDescent="0.25">
      <c r="A13" s="15">
        <v>10</v>
      </c>
      <c r="B13" s="22" t="s">
        <v>23</v>
      </c>
      <c r="C13" s="11" t="s">
        <v>12</v>
      </c>
      <c r="D13" s="23">
        <v>1</v>
      </c>
      <c r="E13" s="3">
        <v>2150000</v>
      </c>
      <c r="F13" s="2">
        <f t="shared" si="0"/>
        <v>408500</v>
      </c>
      <c r="G13" s="2">
        <f t="shared" si="10"/>
        <v>2150000</v>
      </c>
      <c r="H13" s="1">
        <f t="shared" si="1"/>
        <v>2558500</v>
      </c>
      <c r="I13" s="3">
        <v>2500000</v>
      </c>
      <c r="J13" s="2">
        <f t="shared" si="2"/>
        <v>475000</v>
      </c>
      <c r="K13" s="2">
        <f t="shared" si="3"/>
        <v>2500000</v>
      </c>
      <c r="L13" s="1">
        <f t="shared" si="4"/>
        <v>2975000</v>
      </c>
      <c r="M13" s="3">
        <v>8050000</v>
      </c>
      <c r="N13" s="2">
        <f t="shared" si="5"/>
        <v>1529500</v>
      </c>
      <c r="O13" s="7">
        <f t="shared" si="6"/>
        <v>9579500</v>
      </c>
      <c r="P13" s="8">
        <f t="shared" si="7"/>
        <v>9579500</v>
      </c>
      <c r="Q13" s="31">
        <f t="shared" si="11"/>
        <v>4233333.333333333</v>
      </c>
      <c r="R13" s="29">
        <f t="shared" si="8"/>
        <v>804333.33333333326</v>
      </c>
      <c r="S13" s="29">
        <f t="shared" si="9"/>
        <v>5037666.666666666</v>
      </c>
    </row>
    <row r="14" spans="1:19" ht="15.75" thickBot="1" x14ac:dyDescent="0.3">
      <c r="A14" s="24">
        <v>11</v>
      </c>
      <c r="B14" s="25" t="s">
        <v>24</v>
      </c>
      <c r="C14" s="26" t="s">
        <v>12</v>
      </c>
      <c r="D14" s="27">
        <v>103</v>
      </c>
      <c r="E14" s="4">
        <v>102300</v>
      </c>
      <c r="F14" s="5">
        <f t="shared" si="0"/>
        <v>19437</v>
      </c>
      <c r="G14" s="5">
        <f t="shared" si="10"/>
        <v>10536900</v>
      </c>
      <c r="H14" s="6">
        <f t="shared" si="1"/>
        <v>12538911</v>
      </c>
      <c r="I14" s="4">
        <v>122000</v>
      </c>
      <c r="J14" s="5">
        <f t="shared" si="2"/>
        <v>23180</v>
      </c>
      <c r="K14" s="5">
        <f t="shared" si="3"/>
        <v>12566000</v>
      </c>
      <c r="L14" s="6">
        <f t="shared" si="4"/>
        <v>14953540</v>
      </c>
      <c r="M14" s="4">
        <v>237500</v>
      </c>
      <c r="N14" s="5">
        <f t="shared" si="5"/>
        <v>45125</v>
      </c>
      <c r="O14" s="7">
        <f t="shared" si="6"/>
        <v>282625</v>
      </c>
      <c r="P14" s="8">
        <f t="shared" si="7"/>
        <v>29110375</v>
      </c>
      <c r="Q14" s="32">
        <f t="shared" si="11"/>
        <v>153933.33333333334</v>
      </c>
      <c r="R14" s="30">
        <f t="shared" si="8"/>
        <v>29247.333333333336</v>
      </c>
      <c r="S14" s="30">
        <f t="shared" si="9"/>
        <v>18867608.666666668</v>
      </c>
    </row>
    <row r="15" spans="1:19" x14ac:dyDescent="0.25">
      <c r="A15" s="33"/>
      <c r="B15" s="33"/>
      <c r="C15" s="33"/>
      <c r="D15" s="34"/>
      <c r="E15" s="37" t="s">
        <v>13</v>
      </c>
      <c r="F15" s="38"/>
      <c r="G15" s="39"/>
      <c r="H15" s="43">
        <f>SUM(H4:H14)</f>
        <v>145383371</v>
      </c>
      <c r="I15" s="37" t="s">
        <v>13</v>
      </c>
      <c r="J15" s="38"/>
      <c r="K15" s="39"/>
      <c r="L15" s="43">
        <f>SUM(L4:L14)</f>
        <v>137940040</v>
      </c>
      <c r="M15" s="37" t="s">
        <v>13</v>
      </c>
      <c r="N15" s="38"/>
      <c r="O15" s="39"/>
      <c r="P15" s="43">
        <f>SUM(P4:P14)</f>
        <v>78861300</v>
      </c>
      <c r="Q15" s="55" t="s">
        <v>30</v>
      </c>
      <c r="R15" s="56"/>
      <c r="S15" s="59">
        <f>SUM(S4:S14)</f>
        <v>134709745.33333334</v>
      </c>
    </row>
    <row r="16" spans="1:19" ht="15.75" thickBot="1" x14ac:dyDescent="0.3">
      <c r="A16" s="35"/>
      <c r="B16" s="35"/>
      <c r="C16" s="35"/>
      <c r="D16" s="36"/>
      <c r="E16" s="40"/>
      <c r="F16" s="41"/>
      <c r="G16" s="42"/>
      <c r="H16" s="44"/>
      <c r="I16" s="40"/>
      <c r="J16" s="41"/>
      <c r="K16" s="42"/>
      <c r="L16" s="44"/>
      <c r="M16" s="40"/>
      <c r="N16" s="41"/>
      <c r="O16" s="42"/>
      <c r="P16" s="44"/>
      <c r="Q16" s="57"/>
      <c r="R16" s="58"/>
      <c r="S16" s="60"/>
    </row>
    <row r="18" spans="19:20" x14ac:dyDescent="0.25">
      <c r="T18" s="28"/>
    </row>
    <row r="19" spans="19:20" x14ac:dyDescent="0.25">
      <c r="S19" s="28"/>
      <c r="T19" s="28"/>
    </row>
    <row r="20" spans="19:20" x14ac:dyDescent="0.25">
      <c r="T20" s="28"/>
    </row>
    <row r="21" spans="19:20" x14ac:dyDescent="0.25">
      <c r="T21" s="28"/>
    </row>
    <row r="22" spans="19:20" x14ac:dyDescent="0.25">
      <c r="T22" s="28"/>
    </row>
  </sheetData>
  <mergeCells count="15">
    <mergeCell ref="A15:D16"/>
    <mergeCell ref="E15:G16"/>
    <mergeCell ref="H15:H16"/>
    <mergeCell ref="M15:O16"/>
    <mergeCell ref="A1:S1"/>
    <mergeCell ref="A2:D2"/>
    <mergeCell ref="E2:H2"/>
    <mergeCell ref="I2:L2"/>
    <mergeCell ref="M2:P2"/>
    <mergeCell ref="Q2:S2"/>
    <mergeCell ref="P15:P16"/>
    <mergeCell ref="I15:K16"/>
    <mergeCell ref="L15:L16"/>
    <mergeCell ref="Q15:R16"/>
    <mergeCell ref="S15:S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Sanchez Peña</dc:creator>
  <cp:lastModifiedBy>Julio Cesar Sanchez Peña</cp:lastModifiedBy>
  <dcterms:created xsi:type="dcterms:W3CDTF">2025-11-13T15:34:06Z</dcterms:created>
  <dcterms:modified xsi:type="dcterms:W3CDTF">2025-11-18T16:53:04Z</dcterms:modified>
</cp:coreProperties>
</file>