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OFICINA 2024\0. PENSILVANIA 2024\PROCESOS DE CONTRATACIÓN\37. SEGURIDAD VIAL\"/>
    </mc:Choice>
  </mc:AlternateContent>
  <xr:revisionPtr revIDLastSave="0" documentId="13_ncr:1_{7554F547-23CA-4381-960A-39513A268E58}" xr6:coauthVersionLast="47" xr6:coauthVersionMax="47" xr10:uidLastSave="{00000000-0000-0000-0000-000000000000}"/>
  <bookViews>
    <workbookView xWindow="-120" yWindow="-120" windowWidth="29040" windowHeight="15720" tabRatio="914" xr2:uid="{00000000-000D-0000-FFFF-FFFF00000000}"/>
  </bookViews>
  <sheets>
    <sheet name="PRESUPUESTO TOTALIZADO" sheetId="51" r:id="rId1"/>
    <sheet name="CRONOGRAMA Y FLUJO DE INVERSION" sheetId="57" state="hidden" r:id="rId2"/>
    <sheet name="PTO. PENSILVANIA" sheetId="43" state="hidden" r:id="rId3"/>
    <sheet name="PTO VIVIENDA BIFAMILIAR" sheetId="41" state="hidden" r:id="rId4"/>
    <sheet name="AIU" sheetId="62" r:id="rId5"/>
    <sheet name="PTO VIVIENDA UNIFAMILIAR" sheetId="40" state="hidden" r:id="rId6"/>
    <sheet name="PRESUPUESTO GENERAL" sheetId="13" state="hidden" r:id="rId7"/>
    <sheet name="PTO. MANZANARES" sheetId="49" state="hidden" r:id="rId8"/>
    <sheet name="PTO. LA MERCED" sheetId="48" state="hidden" r:id="rId9"/>
    <sheet name="PTO. AGUADAS" sheetId="45" state="hidden" r:id="rId10"/>
    <sheet name="PTO. DORADA" sheetId="44" state="hidden" r:id="rId11"/>
    <sheet name="PTO. NORCASIA" sheetId="42" state="hidden" r:id="rId12"/>
    <sheet name="CANTIDADES VIVIENDA BIFAMILIAR" sheetId="30" state="hidden" r:id="rId13"/>
    <sheet name="CANTIDADES  URBANISMO AGUADAS" sheetId="32" state="hidden" r:id="rId14"/>
    <sheet name="CANTIDADES URBANISMO MANZANARES" sheetId="33" state="hidden" r:id="rId15"/>
    <sheet name="CANTIDADES URBANISMO LA MERCED" sheetId="8" state="hidden" r:id="rId16"/>
    <sheet name="CANTIDADES URBANISMO LA DORADA" sheetId="34" state="hidden" r:id="rId17"/>
    <sheet name="CANTIDADES URBANISMO NORCASIA" sheetId="31" state="hidden" r:id="rId18"/>
    <sheet name="APOYO A LA SUPERVISIÓN" sheetId="39" state="hidden" r:id="rId19"/>
    <sheet name="Cantidades escalera" sheetId="28" state="hidden" r:id="rId20"/>
  </sheets>
  <externalReferences>
    <externalReference r:id="rId21"/>
    <externalReference r:id="rId22"/>
    <externalReference r:id="rId23"/>
  </externalReferences>
  <definedNames>
    <definedName name="Acero" localSheetId="4">#REF!</definedName>
    <definedName name="Acero">#REF!</definedName>
    <definedName name="Agregados" localSheetId="4">#REF!</definedName>
    <definedName name="Agregados">#REF!</definedName>
    <definedName name="Apar.Sanitarios" localSheetId="4">#REF!</definedName>
    <definedName name="Apar.Sanitarios">#REF!</definedName>
    <definedName name="_xlnm.Print_Area" localSheetId="4">AIU!$A$1:$J$37</definedName>
    <definedName name="_xlnm.Print_Area" localSheetId="18">'APOYO A LA SUPERVISIÓN'!$A$1:$I$16</definedName>
    <definedName name="_xlnm.Print_Area" localSheetId="13">'CANTIDADES  URBANISMO AGUADAS'!$A$1:$I$242</definedName>
    <definedName name="_xlnm.Print_Area" localSheetId="16">'CANTIDADES URBANISMO LA DORADA'!$A$1:$I$157</definedName>
    <definedName name="_xlnm.Print_Area" localSheetId="15">'CANTIDADES URBANISMO LA MERCED'!$A$1:$I$210</definedName>
    <definedName name="_xlnm.Print_Area" localSheetId="14">'CANTIDADES URBANISMO MANZANARES'!$A$1:$G$159</definedName>
    <definedName name="_xlnm.Print_Area" localSheetId="17">'CANTIDADES URBANISMO NORCASIA'!$A$1:$I$231</definedName>
    <definedName name="_xlnm.Print_Area" localSheetId="12">'CANTIDADES VIVIENDA BIFAMILIAR'!$A$1:$G$601</definedName>
    <definedName name="_xlnm.Print_Area" localSheetId="6">'PRESUPUESTO GENERAL'!$A$1:$V$877</definedName>
    <definedName name="_xlnm.Print_Area" localSheetId="0">'PRESUPUESTO TOTALIZADO'!$A$1:$F$24</definedName>
    <definedName name="_xlnm.Print_Area" localSheetId="3">'PTO VIVIENDA BIFAMILIAR'!$A$1:$F$125</definedName>
    <definedName name="_xlnm.Print_Area" localSheetId="5">'PTO VIVIENDA UNIFAMILIAR'!$A$1:$F$122</definedName>
    <definedName name="_xlnm.Print_Area" localSheetId="9">'PTO. AGUADAS'!$A$1:$F$50</definedName>
    <definedName name="_xlnm.Print_Area" localSheetId="10">'PTO. DORADA'!$A$1:$F$50</definedName>
    <definedName name="_xlnm.Print_Area" localSheetId="8">'PTO. LA MERCED'!$A$1:$F$50</definedName>
    <definedName name="_xlnm.Print_Area" localSheetId="7">'PTO. MANZANARES'!$A$1:$F$50</definedName>
    <definedName name="_xlnm.Print_Area" localSheetId="11">'PTO. NORCASIA'!$A$1:$F$49</definedName>
    <definedName name="_xlnm.Print_Area" localSheetId="2">'PTO. PENSILVANIA'!$A$1:$F$55</definedName>
    <definedName name="Carp.Aluminio" localSheetId="4">#REF!</definedName>
    <definedName name="Carp.Aluminio">#REF!</definedName>
    <definedName name="Carp.Metalica" localSheetId="4">#REF!</definedName>
    <definedName name="Carp.Metalica">#REF!</definedName>
    <definedName name="Cerrajeria" localSheetId="4">#REF!</definedName>
    <definedName name="Cerrajeria">#REF!</definedName>
    <definedName name="Ciudades" localSheetId="4">#REF!</definedName>
    <definedName name="Ciudades">#REF!</definedName>
    <definedName name="Combustible" localSheetId="4">#REF!</definedName>
    <definedName name="Combustible">#REF!</definedName>
    <definedName name="Concretos" localSheetId="4">#REF!</definedName>
    <definedName name="Concretos">#REF!</definedName>
    <definedName name="Cuadrillas" localSheetId="4">#REF!</definedName>
    <definedName name="Cuadrillas">#REF!</definedName>
    <definedName name="Cubierta" localSheetId="4">#REF!</definedName>
    <definedName name="Cubierta">#REF!</definedName>
    <definedName name="Drywall" localSheetId="4">#REF!</definedName>
    <definedName name="Drywall">#REF!</definedName>
    <definedName name="Equipos" localSheetId="4">#REF!</definedName>
    <definedName name="Equipos">#REF!</definedName>
    <definedName name="EquiposEspeciales" localSheetId="4">#REF!</definedName>
    <definedName name="EquiposEspeciales">#REF!</definedName>
    <definedName name="Ferreteria" localSheetId="4">#REF!</definedName>
    <definedName name="Ferreteria">#REF!</definedName>
    <definedName name="Formaletas" localSheetId="4">#REF!</definedName>
    <definedName name="Formaletas">#REF!</definedName>
    <definedName name="Geosinteticos" localSheetId="4">#REF!</definedName>
    <definedName name="Geosinteticos">#REF!</definedName>
    <definedName name="Impermeabilizantes" localSheetId="4">#REF!</definedName>
    <definedName name="Impermeabilizantes">#REF!</definedName>
    <definedName name="Inst.Electricas" localSheetId="4">#REF!</definedName>
    <definedName name="Inst.Electricas">#REF!</definedName>
    <definedName name="Inst.Hidrosanitarias" localSheetId="4">#REF!</definedName>
    <definedName name="Inst.Hidrosanitarias">#REF!</definedName>
    <definedName name="INSUMOS">[1]INSUMOS!$A$1:$A$859</definedName>
    <definedName name="Ladrillos" localSheetId="4">#REF!</definedName>
    <definedName name="Ladrillos">#REF!</definedName>
    <definedName name="Leh">[2]Ins_EH!$B$2:$B$33</definedName>
    <definedName name="LiMo">[2]Ins_MO!$B$2:$B$14</definedName>
    <definedName name="Ltr">[2]Ins_TR!$B$2:$B$12</definedName>
    <definedName name="Maderas" localSheetId="4">#REF!</definedName>
    <definedName name="Maderas">#REF!</definedName>
    <definedName name="Pinturas" localSheetId="4">#REF!</definedName>
    <definedName name="Pinturas">#REF!</definedName>
    <definedName name="PisosEnchapes" localSheetId="4">#REF!</definedName>
    <definedName name="PisosEnchapes">#REF!</definedName>
    <definedName name="Prefabricados" localSheetId="4">#REF!</definedName>
    <definedName name="Prefabricados">#REF!</definedName>
    <definedName name="VariosAnalisis" localSheetId="4">#REF!</definedName>
    <definedName name="VariosAnalisis">#REF!</definedName>
  </definedNames>
  <calcPr calcId="191029"/>
</workbook>
</file>

<file path=xl/calcChain.xml><?xml version="1.0" encoding="utf-8"?>
<calcChain xmlns="http://schemas.openxmlformats.org/spreadsheetml/2006/main">
  <c r="I19" i="62" l="1"/>
  <c r="F13" i="51"/>
  <c r="G15" i="62" l="1"/>
  <c r="G16" i="62" s="1"/>
  <c r="G17" i="62" s="1"/>
  <c r="G18" i="62" s="1"/>
  <c r="G20" i="62" s="1"/>
  <c r="G21" i="62" s="1"/>
  <c r="G22" i="62" s="1"/>
  <c r="G23" i="62" s="1"/>
  <c r="F15" i="62"/>
  <c r="F16" i="62" s="1"/>
  <c r="H14" i="62"/>
  <c r="G11" i="62"/>
  <c r="H11" i="62" s="1"/>
  <c r="I9" i="62" s="1"/>
  <c r="G10" i="62"/>
  <c r="H10" i="62" s="1"/>
  <c r="H16" i="62" l="1"/>
  <c r="F17" i="62"/>
  <c r="H15" i="62"/>
  <c r="F18" i="62" l="1"/>
  <c r="H17" i="62"/>
  <c r="H18" i="62" l="1"/>
  <c r="I13" i="62" s="1"/>
  <c r="F20" i="62"/>
  <c r="F21" i="62" l="1"/>
  <c r="H20" i="62"/>
  <c r="H21" i="62" l="1"/>
  <c r="F22" i="62"/>
  <c r="F23" i="62" l="1"/>
  <c r="H23" i="62" s="1"/>
  <c r="H22" i="62"/>
  <c r="I24" i="62" l="1"/>
  <c r="F59" i="43" l="1"/>
  <c r="F60" i="43" s="1"/>
  <c r="G22" i="43" l="1"/>
  <c r="H47" i="43"/>
  <c r="H48" i="43" s="1"/>
  <c r="G12" i="39" l="1"/>
  <c r="G73" i="41" l="1"/>
  <c r="G81" i="41"/>
  <c r="G83" i="41"/>
  <c r="G86" i="41"/>
  <c r="G92" i="41"/>
  <c r="G98" i="41"/>
  <c r="G104" i="41"/>
  <c r="G114" i="41"/>
  <c r="G120" i="41"/>
  <c r="AE165" i="57" l="1"/>
  <c r="I170" i="57" l="1"/>
  <c r="J170" i="57"/>
  <c r="K170" i="57"/>
  <c r="L170" i="57"/>
  <c r="M170" i="57"/>
  <c r="N170" i="57"/>
  <c r="O170" i="57"/>
  <c r="P170" i="57"/>
  <c r="Q170" i="57"/>
  <c r="R170" i="57"/>
  <c r="S170" i="57"/>
  <c r="T170" i="57"/>
  <c r="U170" i="57"/>
  <c r="V170" i="57"/>
  <c r="W170" i="57"/>
  <c r="X170" i="57"/>
  <c r="Y170" i="57"/>
  <c r="Z170" i="57"/>
  <c r="AA170" i="57"/>
  <c r="AB170" i="57"/>
  <c r="AC170" i="57"/>
  <c r="AD170" i="57"/>
  <c r="AE170" i="57"/>
  <c r="H170" i="57"/>
  <c r="E162" i="57"/>
  <c r="D162" i="57"/>
  <c r="F358" i="30" l="1"/>
  <c r="C201" i="8" l="1"/>
  <c r="C118" i="8"/>
  <c r="C218" i="31" l="1"/>
  <c r="H225" i="31" l="1"/>
  <c r="C120" i="31"/>
  <c r="F23" i="40" l="1"/>
  <c r="F24" i="45"/>
  <c r="F23" i="45"/>
  <c r="F10" i="42"/>
  <c r="D467" i="30"/>
  <c r="G442" i="30"/>
  <c r="G440" i="30"/>
  <c r="D434" i="30"/>
  <c r="D431" i="30" s="1"/>
  <c r="D404" i="30"/>
  <c r="D401" i="30" s="1"/>
  <c r="E368" i="30"/>
  <c r="E363" i="30"/>
  <c r="F367" i="30"/>
  <c r="F366" i="30"/>
  <c r="F365" i="30"/>
  <c r="F364" i="30"/>
  <c r="F361" i="30"/>
  <c r="F359" i="30"/>
  <c r="F356" i="30"/>
  <c r="F355" i="30"/>
  <c r="F349" i="30"/>
  <c r="F348" i="30"/>
  <c r="F347" i="30"/>
  <c r="F342" i="30"/>
  <c r="E350" i="30"/>
  <c r="E346" i="30"/>
  <c r="E307" i="30"/>
  <c r="E306" i="30"/>
  <c r="E213" i="30"/>
  <c r="E212" i="30"/>
  <c r="E211" i="30"/>
  <c r="E210" i="30"/>
  <c r="E209" i="30"/>
  <c r="E208" i="30"/>
  <c r="E207" i="30"/>
  <c r="E206" i="30"/>
  <c r="E205" i="30"/>
  <c r="E155" i="30"/>
  <c r="G155" i="30" s="1"/>
  <c r="E154" i="30"/>
  <c r="G154" i="30" s="1"/>
  <c r="E153" i="30"/>
  <c r="G153" i="30" s="1"/>
  <c r="E152" i="30"/>
  <c r="G152" i="30" s="1"/>
  <c r="E151" i="30"/>
  <c r="G151" i="30" s="1"/>
  <c r="E122" i="30"/>
  <c r="D118" i="30" s="1"/>
  <c r="D83" i="30"/>
  <c r="D50" i="30"/>
  <c r="F20" i="30"/>
  <c r="F19" i="30"/>
  <c r="F18" i="30"/>
  <c r="F17" i="30"/>
  <c r="F16" i="30"/>
  <c r="F15" i="30"/>
  <c r="F14" i="30"/>
  <c r="F13" i="30"/>
  <c r="F12" i="30"/>
  <c r="D20" i="43"/>
  <c r="H242" i="32"/>
  <c r="H241" i="32"/>
  <c r="D220" i="32"/>
  <c r="D209" i="32"/>
  <c r="D171" i="32"/>
  <c r="E147" i="32"/>
  <c r="F118" i="32"/>
  <c r="E76" i="32"/>
  <c r="E74" i="32"/>
  <c r="E72" i="32"/>
  <c r="F63" i="32"/>
  <c r="F62" i="32"/>
  <c r="F59" i="32"/>
  <c r="F55" i="32"/>
  <c r="F54" i="32"/>
  <c r="F53" i="32"/>
  <c r="F52" i="32"/>
  <c r="F51" i="32"/>
  <c r="E39" i="32"/>
  <c r="E37" i="32"/>
  <c r="E35" i="32"/>
  <c r="E33" i="32"/>
  <c r="D112" i="33"/>
  <c r="D109" i="33" s="1"/>
  <c r="G89" i="33"/>
  <c r="D72" i="33"/>
  <c r="F67" i="33"/>
  <c r="F63" i="33"/>
  <c r="E50" i="33"/>
  <c r="D47" i="33" s="1"/>
  <c r="G39" i="33"/>
  <c r="D36" i="33" s="1"/>
  <c r="E19" i="33"/>
  <c r="D16" i="33" s="1"/>
  <c r="C12" i="33"/>
  <c r="D7" i="33" s="1"/>
  <c r="D178" i="8"/>
  <c r="D168" i="8"/>
  <c r="D142" i="8"/>
  <c r="C130" i="8"/>
  <c r="D127" i="8" s="1"/>
  <c r="E111" i="8"/>
  <c r="D108" i="8" s="1"/>
  <c r="D101" i="8"/>
  <c r="G97" i="8"/>
  <c r="F94" i="8"/>
  <c r="E82" i="8"/>
  <c r="D76" i="8" s="1"/>
  <c r="F50" i="8"/>
  <c r="F49" i="8"/>
  <c r="F48" i="8"/>
  <c r="F47" i="8"/>
  <c r="F45" i="8"/>
  <c r="E34" i="8"/>
  <c r="E31" i="8"/>
  <c r="E28" i="8"/>
  <c r="D112" i="34"/>
  <c r="D109" i="34" s="1"/>
  <c r="G89" i="34"/>
  <c r="G39" i="34"/>
  <c r="D36" i="34" s="1"/>
  <c r="G31" i="34"/>
  <c r="D19" i="34"/>
  <c r="H226" i="31"/>
  <c r="E218" i="31"/>
  <c r="D215" i="31" s="1"/>
  <c r="D203" i="31"/>
  <c r="D191" i="31"/>
  <c r="D179" i="31"/>
  <c r="D160" i="31"/>
  <c r="G127" i="31"/>
  <c r="D124" i="31" s="1"/>
  <c r="E120" i="31"/>
  <c r="D117" i="31" s="1"/>
  <c r="D110" i="31"/>
  <c r="F105" i="31"/>
  <c r="F104" i="31"/>
  <c r="F103" i="31"/>
  <c r="D85" i="31"/>
  <c r="F61" i="31"/>
  <c r="F60" i="31"/>
  <c r="F57" i="31"/>
  <c r="F55" i="31"/>
  <c r="F53" i="31"/>
  <c r="F52" i="31"/>
  <c r="F51" i="31"/>
  <c r="F50" i="31"/>
  <c r="F49" i="31"/>
  <c r="F48" i="31"/>
  <c r="C46" i="31"/>
  <c r="F46" i="31" s="1"/>
  <c r="E35" i="31"/>
  <c r="E33" i="31"/>
  <c r="E31" i="31"/>
  <c r="E29" i="31"/>
  <c r="C14" i="31"/>
  <c r="D8" i="31" s="1"/>
  <c r="G8" i="39"/>
  <c r="I7" i="39"/>
  <c r="I6" i="39"/>
  <c r="F24" i="28"/>
  <c r="G12" i="28"/>
  <c r="G11" i="28"/>
  <c r="G10" i="28"/>
  <c r="G9" i="28"/>
  <c r="D238" i="32" l="1"/>
  <c r="F171" i="57"/>
  <c r="AE171" i="57" s="1"/>
  <c r="E39" i="31"/>
  <c r="D25" i="31" s="1"/>
  <c r="D59" i="33"/>
  <c r="D222" i="31"/>
  <c r="I8" i="39"/>
  <c r="C139" i="31"/>
  <c r="D136" i="31" s="1"/>
  <c r="D91" i="8"/>
  <c r="D202" i="30"/>
  <c r="D9" i="30"/>
  <c r="E80" i="32"/>
  <c r="E38" i="8"/>
  <c r="D24" i="8" s="1"/>
  <c r="E43" i="32"/>
  <c r="D119" i="41"/>
  <c r="D118" i="41"/>
  <c r="D117" i="41"/>
  <c r="D116" i="41"/>
  <c r="D115" i="41"/>
  <c r="B119" i="41"/>
  <c r="B118" i="41"/>
  <c r="B117" i="41"/>
  <c r="B116" i="41"/>
  <c r="B115" i="41"/>
  <c r="D42" i="30" l="1"/>
  <c r="AC171" i="57"/>
  <c r="AB171" i="57"/>
  <c r="AD171" i="57"/>
  <c r="D59" i="40" l="1"/>
  <c r="D58" i="40"/>
  <c r="D57" i="40"/>
  <c r="D56" i="40"/>
  <c r="D55" i="40"/>
  <c r="B59" i="40"/>
  <c r="B58" i="40"/>
  <c r="B57" i="40"/>
  <c r="B56" i="40"/>
  <c r="B55" i="40"/>
  <c r="B600" i="30"/>
  <c r="B597" i="30"/>
  <c r="B594" i="30"/>
  <c r="B588" i="30"/>
  <c r="B591" i="30"/>
  <c r="D158" i="57" l="1"/>
  <c r="D154" i="57"/>
  <c r="D160" i="57"/>
  <c r="D156" i="57"/>
  <c r="F169" i="57" l="1"/>
  <c r="AE169" i="57" s="1"/>
  <c r="AE174" i="57" s="1"/>
  <c r="Y169" i="57"/>
  <c r="Y174" i="57" s="1"/>
  <c r="I169" i="57"/>
  <c r="I174" i="57" s="1"/>
  <c r="P169" i="57"/>
  <c r="P174" i="57" s="1"/>
  <c r="M169" i="57"/>
  <c r="M174" i="57" s="1"/>
  <c r="W169" i="57"/>
  <c r="W174" i="57" s="1"/>
  <c r="AD169" i="57"/>
  <c r="AD174" i="57" s="1"/>
  <c r="N169" i="57"/>
  <c r="N174" i="57" s="1"/>
  <c r="U169" i="57"/>
  <c r="U174" i="57" s="1"/>
  <c r="AB169" i="57"/>
  <c r="AB174" i="57" s="1"/>
  <c r="L169" i="57"/>
  <c r="L174" i="57" s="1"/>
  <c r="S169" i="57"/>
  <c r="S174" i="57" s="1"/>
  <c r="Z169" i="57"/>
  <c r="Z174" i="57" s="1"/>
  <c r="J169" i="57"/>
  <c r="J174" i="57" s="1"/>
  <c r="Q169" i="57"/>
  <c r="Q174" i="57" s="1"/>
  <c r="X169" i="57"/>
  <c r="X174" i="57" s="1"/>
  <c r="H169" i="57"/>
  <c r="H174" i="57" s="1"/>
  <c r="H175" i="57" s="1"/>
  <c r="O169" i="57"/>
  <c r="O174" i="57" s="1"/>
  <c r="V169" i="57"/>
  <c r="V174" i="57" s="1"/>
  <c r="AC169" i="57"/>
  <c r="AC174" i="57" s="1"/>
  <c r="T169" i="57"/>
  <c r="T174" i="57" s="1"/>
  <c r="R169" i="57" l="1"/>
  <c r="R174" i="57" s="1"/>
  <c r="K169" i="57"/>
  <c r="K174" i="57" s="1"/>
  <c r="AA169" i="57"/>
  <c r="AA174" i="57" s="1"/>
  <c r="I175" i="57"/>
  <c r="J175" i="57" s="1"/>
  <c r="K175" i="57" l="1"/>
  <c r="L175" i="57" s="1"/>
  <c r="M175" i="57" s="1"/>
  <c r="N175" i="57" s="1"/>
  <c r="O175" i="57" s="1"/>
  <c r="P175" i="57" s="1"/>
  <c r="Q175" i="57" s="1"/>
  <c r="R175" i="57" s="1"/>
  <c r="S175" i="57" s="1"/>
  <c r="T175" i="57" s="1"/>
  <c r="U175" i="57" s="1"/>
  <c r="V175" i="57" s="1"/>
  <c r="W175" i="57" s="1"/>
  <c r="X175" i="57" s="1"/>
  <c r="Y175" i="57" s="1"/>
  <c r="Z175" i="57" s="1"/>
  <c r="AA175" i="57" s="1"/>
  <c r="AB175" i="57" s="1"/>
  <c r="AC175" i="57" s="1"/>
  <c r="AD175" i="57" s="1"/>
  <c r="AE175" i="57" s="1"/>
  <c r="C369" i="30"/>
  <c r="F369" i="30" s="1"/>
  <c r="C368" i="30"/>
  <c r="F368" i="30" s="1"/>
  <c r="C363" i="30"/>
  <c r="F363" i="30" s="1"/>
  <c r="C360" i="30"/>
  <c r="F360" i="30" s="1"/>
  <c r="C357" i="30"/>
  <c r="F357" i="30" s="1"/>
  <c r="C354" i="30"/>
  <c r="F354" i="30" s="1"/>
  <c r="C351" i="30"/>
  <c r="F351" i="30" s="1"/>
  <c r="C350" i="30"/>
  <c r="F350" i="30" s="1"/>
  <c r="C346" i="30"/>
  <c r="F346" i="30" s="1"/>
  <c r="C344" i="30"/>
  <c r="F344" i="30" s="1"/>
  <c r="C343" i="30"/>
  <c r="F343" i="30" s="1"/>
  <c r="C341" i="30"/>
  <c r="F341" i="30" s="1"/>
  <c r="D338" i="30" l="1"/>
  <c r="E257" i="30"/>
  <c r="G257" i="30" s="1"/>
  <c r="E258" i="30"/>
  <c r="G258" i="30" s="1"/>
  <c r="E259" i="30"/>
  <c r="G259" i="30" s="1"/>
  <c r="E260" i="30"/>
  <c r="G260" i="30" s="1"/>
  <c r="E256" i="30"/>
  <c r="G256" i="30" s="1"/>
  <c r="E251" i="30"/>
  <c r="E250" i="30"/>
  <c r="D147" i="30" l="1"/>
  <c r="B42" i="30" l="1"/>
  <c r="G13" i="39" l="1"/>
  <c r="I12" i="39"/>
  <c r="I13" i="39" s="1"/>
  <c r="I15" i="39" l="1"/>
  <c r="E118" i="8" l="1"/>
  <c r="D115" i="8" s="1"/>
  <c r="C58" i="32"/>
  <c r="C144" i="32"/>
  <c r="C119" i="32"/>
  <c r="C61" i="32"/>
  <c r="C137" i="32" l="1"/>
  <c r="E137" i="32" s="1"/>
  <c r="D134" i="32" s="1"/>
  <c r="F119" i="32"/>
  <c r="C234" i="32"/>
  <c r="E234" i="32" s="1"/>
  <c r="D231" i="32" s="1"/>
  <c r="F61" i="32"/>
  <c r="D167" i="32"/>
  <c r="F58" i="32"/>
  <c r="E144" i="32"/>
  <c r="D141" i="32" s="1"/>
  <c r="D63" i="57" l="1"/>
  <c r="D34" i="57" l="1"/>
  <c r="D38" i="57"/>
  <c r="D50" i="57"/>
  <c r="D46" i="57"/>
  <c r="D39" i="49"/>
  <c r="B39" i="49"/>
  <c r="D38" i="49"/>
  <c r="B38" i="49"/>
  <c r="D37" i="49"/>
  <c r="B37" i="49"/>
  <c r="D36" i="49"/>
  <c r="B36" i="49"/>
  <c r="D35" i="49"/>
  <c r="B35" i="49"/>
  <c r="D34" i="49"/>
  <c r="B34" i="49"/>
  <c r="B33" i="49"/>
  <c r="D32" i="49"/>
  <c r="B32" i="49"/>
  <c r="D31" i="49"/>
  <c r="B31" i="49"/>
  <c r="D30" i="49"/>
  <c r="B30" i="49"/>
  <c r="B29" i="49"/>
  <c r="D28" i="49"/>
  <c r="B28" i="49"/>
  <c r="D27" i="49"/>
  <c r="B27" i="49"/>
  <c r="D26" i="49"/>
  <c r="B26" i="49"/>
  <c r="B22" i="49"/>
  <c r="B21" i="49"/>
  <c r="B20" i="49"/>
  <c r="B19" i="49"/>
  <c r="D17" i="49"/>
  <c r="B17" i="49"/>
  <c r="B16" i="49"/>
  <c r="B15" i="49"/>
  <c r="B14" i="49"/>
  <c r="B13" i="49"/>
  <c r="D12" i="49"/>
  <c r="B12" i="49"/>
  <c r="B9" i="49"/>
  <c r="B8" i="49"/>
  <c r="B39" i="48"/>
  <c r="B38" i="48"/>
  <c r="B37" i="48"/>
  <c r="B36" i="48"/>
  <c r="B35" i="48"/>
  <c r="D34" i="48"/>
  <c r="B34" i="48"/>
  <c r="B33" i="48"/>
  <c r="D32" i="48"/>
  <c r="B32" i="48"/>
  <c r="D31" i="48"/>
  <c r="B31" i="48"/>
  <c r="B30" i="48"/>
  <c r="B29" i="48"/>
  <c r="D28" i="48"/>
  <c r="B28" i="48"/>
  <c r="B27" i="48"/>
  <c r="D26" i="48"/>
  <c r="B26" i="48"/>
  <c r="B22" i="48"/>
  <c r="B21" i="48"/>
  <c r="B20" i="48"/>
  <c r="B19" i="48"/>
  <c r="D17" i="48"/>
  <c r="B17" i="48"/>
  <c r="B16" i="48"/>
  <c r="B15" i="48"/>
  <c r="B14" i="48"/>
  <c r="B13" i="48"/>
  <c r="B12" i="48"/>
  <c r="D9" i="48"/>
  <c r="B9" i="48"/>
  <c r="B8" i="48"/>
  <c r="F10" i="45"/>
  <c r="B39" i="45"/>
  <c r="B38" i="45"/>
  <c r="B37" i="45"/>
  <c r="B36" i="45"/>
  <c r="B35" i="45"/>
  <c r="D34" i="45"/>
  <c r="B34" i="45"/>
  <c r="B33" i="45"/>
  <c r="D32" i="45"/>
  <c r="B32" i="45"/>
  <c r="D31" i="45"/>
  <c r="B31" i="45"/>
  <c r="B30" i="45"/>
  <c r="D29" i="45"/>
  <c r="B29" i="45"/>
  <c r="D28" i="45"/>
  <c r="B28" i="45"/>
  <c r="B27" i="45"/>
  <c r="D26" i="45"/>
  <c r="B26" i="45"/>
  <c r="B22" i="45"/>
  <c r="B21" i="45"/>
  <c r="B20" i="45"/>
  <c r="B19" i="45"/>
  <c r="D17" i="45"/>
  <c r="B17" i="45"/>
  <c r="D16" i="45"/>
  <c r="B16" i="45"/>
  <c r="B15" i="45"/>
  <c r="B14" i="45"/>
  <c r="B13" i="45"/>
  <c r="D12" i="45"/>
  <c r="B12" i="45"/>
  <c r="D9" i="45"/>
  <c r="B9" i="45"/>
  <c r="B8" i="45"/>
  <c r="D39" i="44"/>
  <c r="B39" i="44"/>
  <c r="D38" i="44"/>
  <c r="B38" i="44"/>
  <c r="D37" i="44"/>
  <c r="B37" i="44"/>
  <c r="D36" i="44"/>
  <c r="B36" i="44"/>
  <c r="D35" i="44"/>
  <c r="B35" i="44"/>
  <c r="D34" i="44"/>
  <c r="B34" i="44"/>
  <c r="B33" i="44"/>
  <c r="D32" i="44"/>
  <c r="B32" i="44"/>
  <c r="D31" i="44"/>
  <c r="B31" i="44"/>
  <c r="D30" i="44"/>
  <c r="B30" i="44"/>
  <c r="B29" i="44"/>
  <c r="D28" i="44"/>
  <c r="B28" i="44"/>
  <c r="D27" i="44"/>
  <c r="B27" i="44"/>
  <c r="D26" i="44"/>
  <c r="B26" i="44"/>
  <c r="B22" i="44"/>
  <c r="B21" i="44"/>
  <c r="B20" i="44"/>
  <c r="B19" i="44"/>
  <c r="D17" i="44"/>
  <c r="B17" i="44"/>
  <c r="B16" i="44"/>
  <c r="B15" i="44"/>
  <c r="B14" i="44"/>
  <c r="B13" i="44"/>
  <c r="D12" i="44"/>
  <c r="B12" i="44"/>
  <c r="B9" i="44"/>
  <c r="B8" i="44"/>
  <c r="F23" i="42"/>
  <c r="F24" i="42"/>
  <c r="B39" i="43"/>
  <c r="B38" i="43"/>
  <c r="B37" i="43"/>
  <c r="B36" i="43"/>
  <c r="B35" i="43"/>
  <c r="D34" i="43"/>
  <c r="B34" i="43"/>
  <c r="D33" i="43"/>
  <c r="B33" i="43"/>
  <c r="D32" i="43"/>
  <c r="B32" i="43"/>
  <c r="D31" i="43"/>
  <c r="B31" i="43"/>
  <c r="B30" i="43"/>
  <c r="B29" i="43"/>
  <c r="D28" i="43"/>
  <c r="B28" i="43"/>
  <c r="B27" i="43"/>
  <c r="D26" i="43"/>
  <c r="B26" i="43"/>
  <c r="B22" i="43"/>
  <c r="B21" i="43"/>
  <c r="B20" i="43"/>
  <c r="B19" i="43"/>
  <c r="B17" i="43"/>
  <c r="B16" i="43"/>
  <c r="B15" i="43"/>
  <c r="B14" i="43"/>
  <c r="B13" i="43"/>
  <c r="B12" i="43"/>
  <c r="D9" i="43"/>
  <c r="B9" i="43"/>
  <c r="B8" i="43"/>
  <c r="B39" i="42"/>
  <c r="B38" i="42"/>
  <c r="B37" i="42"/>
  <c r="B36" i="42"/>
  <c r="B35" i="42"/>
  <c r="D34" i="42"/>
  <c r="B34" i="42"/>
  <c r="B33" i="42"/>
  <c r="D32" i="42"/>
  <c r="B32" i="42"/>
  <c r="B31" i="42"/>
  <c r="B30" i="42"/>
  <c r="B29" i="42"/>
  <c r="D28" i="42"/>
  <c r="B28" i="42"/>
  <c r="B27" i="42"/>
  <c r="D26" i="42"/>
  <c r="B26" i="42"/>
  <c r="B22" i="42"/>
  <c r="B21" i="42"/>
  <c r="B20" i="42"/>
  <c r="B19" i="42"/>
  <c r="B17" i="42"/>
  <c r="B16" i="42"/>
  <c r="B15" i="42"/>
  <c r="B14" i="42"/>
  <c r="B13" i="42"/>
  <c r="B12" i="42"/>
  <c r="D9" i="42"/>
  <c r="B9" i="42"/>
  <c r="B8" i="42"/>
  <c r="B8" i="41"/>
  <c r="B68" i="41" s="1"/>
  <c r="B9" i="41"/>
  <c r="B69" i="41" s="1"/>
  <c r="B10" i="41"/>
  <c r="B70" i="41" s="1"/>
  <c r="B11" i="41"/>
  <c r="B71" i="41" s="1"/>
  <c r="B12" i="41"/>
  <c r="B72" i="41" s="1"/>
  <c r="B14" i="41"/>
  <c r="B74" i="41" s="1"/>
  <c r="B15" i="41"/>
  <c r="B75" i="41" s="1"/>
  <c r="B16" i="41"/>
  <c r="B76" i="41" s="1"/>
  <c r="B17" i="41"/>
  <c r="B77" i="41" s="1"/>
  <c r="B18" i="41"/>
  <c r="B78" i="41" s="1"/>
  <c r="B19" i="41"/>
  <c r="B20" i="41"/>
  <c r="B79" i="41" s="1"/>
  <c r="B21" i="41"/>
  <c r="B80" i="41" s="1"/>
  <c r="D21" i="41"/>
  <c r="B23" i="41"/>
  <c r="B82" i="41" s="1"/>
  <c r="B25" i="41"/>
  <c r="B84" i="41" s="1"/>
  <c r="B26" i="41"/>
  <c r="B85" i="41" s="1"/>
  <c r="B28" i="41"/>
  <c r="B87" i="41" s="1"/>
  <c r="B29" i="41"/>
  <c r="B88" i="41" s="1"/>
  <c r="D29" i="41"/>
  <c r="B30" i="41"/>
  <c r="B31" i="41"/>
  <c r="D31" i="41"/>
  <c r="B32" i="41"/>
  <c r="D32" i="41"/>
  <c r="B34" i="41"/>
  <c r="B93" i="41" s="1"/>
  <c r="D34" i="41"/>
  <c r="B35" i="41"/>
  <c r="B94" i="41" s="1"/>
  <c r="D35" i="41"/>
  <c r="B36" i="41"/>
  <c r="B95" i="41" s="1"/>
  <c r="D36" i="41"/>
  <c r="B37" i="41"/>
  <c r="B96" i="41" s="1"/>
  <c r="D37" i="41"/>
  <c r="B38" i="41"/>
  <c r="B97" i="41" s="1"/>
  <c r="D38" i="41"/>
  <c r="B40" i="41"/>
  <c r="B99" i="41" s="1"/>
  <c r="D40" i="41"/>
  <c r="B41" i="41"/>
  <c r="B100" i="41" s="1"/>
  <c r="D41" i="41"/>
  <c r="B42" i="41"/>
  <c r="B101" i="41" s="1"/>
  <c r="D42" i="41"/>
  <c r="B43" i="41"/>
  <c r="B102" i="41" s="1"/>
  <c r="D43" i="41"/>
  <c r="B44" i="41"/>
  <c r="B103" i="41" s="1"/>
  <c r="D44" i="41"/>
  <c r="B46" i="41"/>
  <c r="B105" i="41" s="1"/>
  <c r="B47" i="41"/>
  <c r="B106" i="41" s="1"/>
  <c r="D47" i="41"/>
  <c r="B48" i="41"/>
  <c r="B107" i="41" s="1"/>
  <c r="D48" i="41"/>
  <c r="B49" i="41"/>
  <c r="B108" i="41" s="1"/>
  <c r="B50" i="41"/>
  <c r="B109" i="41" s="1"/>
  <c r="D50" i="41"/>
  <c r="B51" i="41"/>
  <c r="B110" i="41" s="1"/>
  <c r="D51" i="41"/>
  <c r="B52" i="41"/>
  <c r="B111" i="41" s="1"/>
  <c r="D52" i="41"/>
  <c r="B53" i="41"/>
  <c r="B112" i="41" s="1"/>
  <c r="D53" i="41"/>
  <c r="B54" i="41"/>
  <c r="B113" i="41" s="1"/>
  <c r="D54" i="41"/>
  <c r="B56" i="41"/>
  <c r="D56" i="41"/>
  <c r="F58" i="41"/>
  <c r="B114" i="41"/>
  <c r="D113" i="41"/>
  <c r="D112" i="41"/>
  <c r="D109" i="41"/>
  <c r="D107" i="41"/>
  <c r="B104" i="41"/>
  <c r="D103" i="41"/>
  <c r="D102" i="41"/>
  <c r="D101" i="41"/>
  <c r="D100" i="41"/>
  <c r="D99" i="41"/>
  <c r="B98" i="41"/>
  <c r="D97" i="41"/>
  <c r="D96" i="41"/>
  <c r="D95" i="41"/>
  <c r="D94" i="41"/>
  <c r="D93" i="41"/>
  <c r="B92" i="41"/>
  <c r="D91" i="41"/>
  <c r="D90" i="41"/>
  <c r="B89" i="41"/>
  <c r="D88" i="41"/>
  <c r="B86" i="41"/>
  <c r="B83" i="41"/>
  <c r="B81" i="41"/>
  <c r="D80" i="41"/>
  <c r="D76" i="41"/>
  <c r="B73" i="41"/>
  <c r="D70" i="41"/>
  <c r="F118" i="40"/>
  <c r="D116" i="40"/>
  <c r="B115" i="40"/>
  <c r="D114" i="40"/>
  <c r="D113" i="40"/>
  <c r="D110" i="40"/>
  <c r="D108" i="40"/>
  <c r="E105" i="40"/>
  <c r="B105" i="40"/>
  <c r="D104" i="40"/>
  <c r="D103" i="40"/>
  <c r="D102" i="40"/>
  <c r="D101" i="40"/>
  <c r="D100" i="40"/>
  <c r="E99" i="40"/>
  <c r="B99" i="40"/>
  <c r="D98" i="40"/>
  <c r="D97" i="40"/>
  <c r="D96" i="40"/>
  <c r="D95" i="40"/>
  <c r="D94" i="40"/>
  <c r="E93" i="40"/>
  <c r="B93" i="40"/>
  <c r="D92" i="40"/>
  <c r="D91" i="40"/>
  <c r="B90" i="40"/>
  <c r="D89" i="40"/>
  <c r="E87" i="40"/>
  <c r="B87" i="40"/>
  <c r="E84" i="40"/>
  <c r="B84" i="40"/>
  <c r="E82" i="40"/>
  <c r="B82" i="40"/>
  <c r="D81" i="40"/>
  <c r="D76" i="40"/>
  <c r="E73" i="40"/>
  <c r="B73" i="40"/>
  <c r="D70" i="40"/>
  <c r="B116" i="40"/>
  <c r="D53" i="40"/>
  <c r="B53" i="40"/>
  <c r="B114" i="40" s="1"/>
  <c r="D52" i="40"/>
  <c r="B52" i="40"/>
  <c r="B113" i="40" s="1"/>
  <c r="D51" i="40"/>
  <c r="B51" i="40"/>
  <c r="B112" i="40" s="1"/>
  <c r="D50" i="40"/>
  <c r="B50" i="40"/>
  <c r="B111" i="40" s="1"/>
  <c r="D49" i="40"/>
  <c r="B49" i="40"/>
  <c r="B110" i="40" s="1"/>
  <c r="B48" i="40"/>
  <c r="B109" i="40" s="1"/>
  <c r="D47" i="40"/>
  <c r="B47" i="40"/>
  <c r="B108" i="40" s="1"/>
  <c r="D46" i="40"/>
  <c r="B46" i="40"/>
  <c r="B107" i="40" s="1"/>
  <c r="B45" i="40"/>
  <c r="B106" i="40" s="1"/>
  <c r="D43" i="40"/>
  <c r="B43" i="40"/>
  <c r="B104" i="40" s="1"/>
  <c r="D42" i="40"/>
  <c r="B42" i="40"/>
  <c r="B103" i="40" s="1"/>
  <c r="D41" i="40"/>
  <c r="B41" i="40"/>
  <c r="B102" i="40" s="1"/>
  <c r="D40" i="40"/>
  <c r="B40" i="40"/>
  <c r="B101" i="40" s="1"/>
  <c r="D39" i="40"/>
  <c r="B39" i="40"/>
  <c r="B100" i="40" s="1"/>
  <c r="D37" i="40"/>
  <c r="B37" i="40"/>
  <c r="B98" i="40" s="1"/>
  <c r="D36" i="40"/>
  <c r="B36" i="40"/>
  <c r="B97" i="40" s="1"/>
  <c r="D35" i="40"/>
  <c r="B35" i="40"/>
  <c r="B96" i="40" s="1"/>
  <c r="D34" i="40"/>
  <c r="B34" i="40"/>
  <c r="B95" i="40" s="1"/>
  <c r="D33" i="40"/>
  <c r="B33" i="40"/>
  <c r="B94" i="40" s="1"/>
  <c r="D31" i="40"/>
  <c r="B31" i="40"/>
  <c r="D30" i="40"/>
  <c r="B30" i="40"/>
  <c r="B29" i="40"/>
  <c r="D28" i="40"/>
  <c r="B28" i="40"/>
  <c r="B89" i="40" s="1"/>
  <c r="B27" i="40"/>
  <c r="B88" i="40" s="1"/>
  <c r="B25" i="40"/>
  <c r="B86" i="40" s="1"/>
  <c r="B24" i="40"/>
  <c r="B85" i="40" s="1"/>
  <c r="B22" i="40"/>
  <c r="B83" i="40" s="1"/>
  <c r="D20" i="40"/>
  <c r="B20" i="40"/>
  <c r="B81" i="40" s="1"/>
  <c r="B19" i="40"/>
  <c r="B80" i="40" s="1"/>
  <c r="B79" i="40"/>
  <c r="B18" i="40"/>
  <c r="B78" i="40" s="1"/>
  <c r="B17" i="40"/>
  <c r="B77" i="40" s="1"/>
  <c r="B16" i="40"/>
  <c r="B76" i="40" s="1"/>
  <c r="B15" i="40"/>
  <c r="B75" i="40" s="1"/>
  <c r="B14" i="40"/>
  <c r="B74" i="40" s="1"/>
  <c r="B12" i="40"/>
  <c r="B72" i="40" s="1"/>
  <c r="B11" i="40"/>
  <c r="B71" i="40" s="1"/>
  <c r="B10" i="40"/>
  <c r="B70" i="40" s="1"/>
  <c r="B9" i="40"/>
  <c r="B69" i="40" s="1"/>
  <c r="B8" i="40"/>
  <c r="B68" i="40" s="1"/>
  <c r="L104" i="13" l="1"/>
  <c r="L105" i="13"/>
  <c r="L106" i="13"/>
  <c r="L107" i="13"/>
  <c r="L108" i="13"/>
  <c r="L109" i="13"/>
  <c r="L110" i="13"/>
  <c r="D77" i="13"/>
  <c r="K77" i="13" s="1"/>
  <c r="D76" i="13"/>
  <c r="I76" i="13" s="1"/>
  <c r="B76" i="13"/>
  <c r="B77" i="13"/>
  <c r="D135" i="13"/>
  <c r="G135" i="13" s="1"/>
  <c r="D134" i="13"/>
  <c r="U134" i="13" s="1"/>
  <c r="B510" i="30"/>
  <c r="B492" i="30"/>
  <c r="G103" i="13"/>
  <c r="H103" i="13" s="1"/>
  <c r="I103" i="13"/>
  <c r="J103" i="13" s="1"/>
  <c r="K103" i="13"/>
  <c r="L103" i="13" s="1"/>
  <c r="M103" i="13"/>
  <c r="N103" i="13" s="1"/>
  <c r="O103" i="13"/>
  <c r="P103" i="13" s="1"/>
  <c r="Q103" i="13"/>
  <c r="R103" i="13" s="1"/>
  <c r="T103" i="13"/>
  <c r="V103" i="13"/>
  <c r="G160" i="13"/>
  <c r="H160" i="13" s="1"/>
  <c r="K160" i="13"/>
  <c r="L160" i="13" s="1"/>
  <c r="M160" i="13"/>
  <c r="N160" i="13" s="1"/>
  <c r="S160" i="13"/>
  <c r="T160" i="13" s="1"/>
  <c r="U160" i="13"/>
  <c r="V160" i="13" s="1"/>
  <c r="G161" i="13"/>
  <c r="H161" i="13" s="1"/>
  <c r="K161" i="13"/>
  <c r="L161" i="13" s="1"/>
  <c r="M161" i="13"/>
  <c r="N161" i="13" s="1"/>
  <c r="S161" i="13"/>
  <c r="T161" i="13" s="1"/>
  <c r="U161" i="13"/>
  <c r="V161" i="13" s="1"/>
  <c r="F103" i="13"/>
  <c r="F161" i="13"/>
  <c r="B75" i="13"/>
  <c r="B133" i="13"/>
  <c r="B467" i="30"/>
  <c r="B135" i="13" l="1"/>
  <c r="B134" i="13"/>
  <c r="D90" i="40"/>
  <c r="D75" i="13"/>
  <c r="G75" i="13" s="1"/>
  <c r="D30" i="41"/>
  <c r="D29" i="40"/>
  <c r="B90" i="41"/>
  <c r="B91" i="40"/>
  <c r="B91" i="41"/>
  <c r="B92" i="40"/>
  <c r="O77" i="13"/>
  <c r="I77" i="13"/>
  <c r="M76" i="13"/>
  <c r="G76" i="13"/>
  <c r="M135" i="13"/>
  <c r="S134" i="13"/>
  <c r="G134" i="13"/>
  <c r="M77" i="13"/>
  <c r="K76" i="13"/>
  <c r="U135" i="13"/>
  <c r="K135" i="13"/>
  <c r="M134" i="13"/>
  <c r="Q77" i="13"/>
  <c r="G77" i="13"/>
  <c r="Q76" i="13"/>
  <c r="S135" i="13"/>
  <c r="K134" i="13"/>
  <c r="O76" i="13"/>
  <c r="D103" i="57" l="1"/>
  <c r="D152" i="57"/>
  <c r="D120" i="57"/>
  <c r="D122" i="57"/>
  <c r="D107" i="57"/>
  <c r="D130" i="57"/>
  <c r="D109" i="57"/>
  <c r="D126" i="57"/>
  <c r="D116" i="57"/>
  <c r="D147" i="57"/>
  <c r="D92" i="57"/>
  <c r="D114" i="57"/>
  <c r="D118" i="57"/>
  <c r="D141" i="57"/>
  <c r="D124" i="57"/>
  <c r="D112" i="57"/>
  <c r="D149" i="57"/>
  <c r="D137" i="57"/>
  <c r="D128" i="57"/>
  <c r="Q75" i="13"/>
  <c r="D89" i="41"/>
  <c r="D133" i="13"/>
  <c r="U133" i="13" s="1"/>
  <c r="K75" i="13"/>
  <c r="I75" i="13"/>
  <c r="M75" i="13"/>
  <c r="H174" i="13"/>
  <c r="O75" i="13"/>
  <c r="K133" i="13" l="1"/>
  <c r="S133" i="13"/>
  <c r="M133" i="13"/>
  <c r="G133" i="13"/>
  <c r="Q40" i="13" l="1"/>
  <c r="V10" i="13"/>
  <c r="V11" i="13"/>
  <c r="V18" i="13"/>
  <c r="V23" i="13"/>
  <c r="V24" i="13"/>
  <c r="V25" i="13"/>
  <c r="V58" i="13"/>
  <c r="V67" i="13"/>
  <c r="V69" i="13"/>
  <c r="V72" i="13"/>
  <c r="V78" i="13"/>
  <c r="V84" i="13"/>
  <c r="V90" i="13"/>
  <c r="V100" i="13"/>
  <c r="T10" i="13"/>
  <c r="T11" i="13"/>
  <c r="T18" i="13"/>
  <c r="T23" i="13"/>
  <c r="T24" i="13"/>
  <c r="T25" i="13"/>
  <c r="T42" i="13"/>
  <c r="T58" i="13"/>
  <c r="T67" i="13"/>
  <c r="T69" i="13"/>
  <c r="T72" i="13"/>
  <c r="T78" i="13"/>
  <c r="T84" i="13"/>
  <c r="T90" i="13"/>
  <c r="T100" i="13"/>
  <c r="R10" i="13"/>
  <c r="R11" i="13"/>
  <c r="R18" i="13"/>
  <c r="R23" i="13"/>
  <c r="R24" i="13"/>
  <c r="R25" i="13"/>
  <c r="R42" i="13"/>
  <c r="P10" i="13"/>
  <c r="P11" i="13"/>
  <c r="P18" i="13"/>
  <c r="P23" i="13"/>
  <c r="P24" i="13"/>
  <c r="P25" i="13"/>
  <c r="P42" i="13"/>
  <c r="N10" i="13"/>
  <c r="N11" i="13"/>
  <c r="N18" i="13"/>
  <c r="N23" i="13"/>
  <c r="N24" i="13"/>
  <c r="N25" i="13"/>
  <c r="N42" i="13"/>
  <c r="N105" i="13"/>
  <c r="N106" i="13"/>
  <c r="N107" i="13"/>
  <c r="N108" i="13"/>
  <c r="N109" i="13"/>
  <c r="N110" i="13"/>
  <c r="L10" i="13"/>
  <c r="L11" i="13"/>
  <c r="L18" i="13"/>
  <c r="L23" i="13"/>
  <c r="L24" i="13"/>
  <c r="L25" i="13"/>
  <c r="J10" i="13"/>
  <c r="J11" i="13"/>
  <c r="J18" i="13"/>
  <c r="J23" i="13"/>
  <c r="J24" i="13"/>
  <c r="J25" i="13"/>
  <c r="H10" i="13"/>
  <c r="H11" i="13"/>
  <c r="H18" i="13"/>
  <c r="H23" i="13"/>
  <c r="H24" i="13"/>
  <c r="H25" i="13"/>
  <c r="U116" i="13"/>
  <c r="U125" i="13"/>
  <c r="U127" i="13"/>
  <c r="U130" i="13"/>
  <c r="U136" i="13"/>
  <c r="U142" i="13"/>
  <c r="U148" i="13"/>
  <c r="U158" i="13"/>
  <c r="S116" i="13"/>
  <c r="S125" i="13"/>
  <c r="S127" i="13"/>
  <c r="S130" i="13"/>
  <c r="S136" i="13"/>
  <c r="S142" i="13"/>
  <c r="S148" i="13"/>
  <c r="S158" i="13"/>
  <c r="Q56" i="13"/>
  <c r="Q58" i="13"/>
  <c r="R58" i="13" s="1"/>
  <c r="Q65" i="13"/>
  <c r="Q67" i="13"/>
  <c r="R67" i="13" s="1"/>
  <c r="Q69" i="13"/>
  <c r="R69" i="13" s="1"/>
  <c r="Q72" i="13"/>
  <c r="R72" i="13" s="1"/>
  <c r="Q78" i="13"/>
  <c r="R78" i="13" s="1"/>
  <c r="Q84" i="13"/>
  <c r="R84" i="13" s="1"/>
  <c r="Q90" i="13"/>
  <c r="R90" i="13" s="1"/>
  <c r="Q100" i="13"/>
  <c r="R100" i="13" s="1"/>
  <c r="O56" i="13"/>
  <c r="O58" i="13"/>
  <c r="P58" i="13" s="1"/>
  <c r="O65" i="13"/>
  <c r="O67" i="13"/>
  <c r="P67" i="13" s="1"/>
  <c r="O69" i="13"/>
  <c r="P69" i="13" s="1"/>
  <c r="O72" i="13"/>
  <c r="P72" i="13" s="1"/>
  <c r="O78" i="13"/>
  <c r="P78" i="13" s="1"/>
  <c r="O84" i="13"/>
  <c r="P84" i="13" s="1"/>
  <c r="O90" i="13"/>
  <c r="P90" i="13" s="1"/>
  <c r="O100" i="13"/>
  <c r="P100" i="13" s="1"/>
  <c r="M116" i="13"/>
  <c r="M125" i="13"/>
  <c r="M127" i="13"/>
  <c r="M130" i="13"/>
  <c r="M136" i="13"/>
  <c r="M142" i="13"/>
  <c r="M148" i="13"/>
  <c r="M158" i="13"/>
  <c r="M56" i="13"/>
  <c r="M58" i="13"/>
  <c r="N58" i="13" s="1"/>
  <c r="M65" i="13"/>
  <c r="M67" i="13"/>
  <c r="N67" i="13" s="1"/>
  <c r="M69" i="13"/>
  <c r="N69" i="13" s="1"/>
  <c r="M72" i="13"/>
  <c r="N72" i="13" s="1"/>
  <c r="M78" i="13"/>
  <c r="N78" i="13" s="1"/>
  <c r="M84" i="13"/>
  <c r="N84" i="13" s="1"/>
  <c r="M90" i="13"/>
  <c r="N90" i="13" s="1"/>
  <c r="M100" i="13"/>
  <c r="N100" i="13" s="1"/>
  <c r="K116" i="13"/>
  <c r="K125" i="13"/>
  <c r="K127" i="13"/>
  <c r="K130" i="13"/>
  <c r="K136" i="13"/>
  <c r="K142" i="13"/>
  <c r="K148" i="13"/>
  <c r="K158" i="13"/>
  <c r="L158" i="13" s="1"/>
  <c r="K56" i="13"/>
  <c r="K58" i="13"/>
  <c r="L58" i="13" s="1"/>
  <c r="K65" i="13"/>
  <c r="K67" i="13"/>
  <c r="L67" i="13" s="1"/>
  <c r="K69" i="13"/>
  <c r="L69" i="13" s="1"/>
  <c r="K72" i="13"/>
  <c r="L72" i="13" s="1"/>
  <c r="K78" i="13"/>
  <c r="L78" i="13" s="1"/>
  <c r="K84" i="13"/>
  <c r="L84" i="13" s="1"/>
  <c r="K90" i="13"/>
  <c r="L90" i="13" s="1"/>
  <c r="K100" i="13"/>
  <c r="L100" i="13" s="1"/>
  <c r="I56" i="13"/>
  <c r="I58" i="13"/>
  <c r="J58" i="13" s="1"/>
  <c r="I65" i="13"/>
  <c r="I67" i="13"/>
  <c r="J67" i="13" s="1"/>
  <c r="I69" i="13"/>
  <c r="J69" i="13" s="1"/>
  <c r="I72" i="13"/>
  <c r="J72" i="13" s="1"/>
  <c r="I78" i="13"/>
  <c r="J78" i="13" s="1"/>
  <c r="I84" i="13"/>
  <c r="J84" i="13" s="1"/>
  <c r="I90" i="13"/>
  <c r="J90" i="13" s="1"/>
  <c r="I100" i="13"/>
  <c r="J100" i="13" s="1"/>
  <c r="G116" i="13"/>
  <c r="G125" i="13"/>
  <c r="G127" i="13"/>
  <c r="G130" i="13"/>
  <c r="G136" i="13"/>
  <c r="G142" i="13"/>
  <c r="G148" i="13"/>
  <c r="G158" i="13"/>
  <c r="G56" i="13"/>
  <c r="G58" i="13"/>
  <c r="H58" i="13" s="1"/>
  <c r="G65" i="13"/>
  <c r="G67" i="13"/>
  <c r="H67" i="13" s="1"/>
  <c r="G69" i="13"/>
  <c r="H69" i="13" s="1"/>
  <c r="G72" i="13"/>
  <c r="H72" i="13" s="1"/>
  <c r="G78" i="13"/>
  <c r="H78" i="13" s="1"/>
  <c r="G84" i="13"/>
  <c r="H84" i="13" s="1"/>
  <c r="G90" i="13"/>
  <c r="H90" i="13" s="1"/>
  <c r="G100" i="13"/>
  <c r="H100" i="13" s="1"/>
  <c r="D159" i="13"/>
  <c r="D157" i="13"/>
  <c r="D156" i="13"/>
  <c r="K156" i="13" s="1"/>
  <c r="D153" i="13"/>
  <c r="S153" i="13" s="1"/>
  <c r="D151" i="13"/>
  <c r="G151" i="13" s="1"/>
  <c r="D147" i="13"/>
  <c r="D146" i="13"/>
  <c r="D145" i="13"/>
  <c r="S145" i="13" s="1"/>
  <c r="D144" i="13"/>
  <c r="S144" i="13" s="1"/>
  <c r="D143" i="13"/>
  <c r="G143" i="13" s="1"/>
  <c r="D141" i="13"/>
  <c r="D140" i="13"/>
  <c r="K140" i="13" s="1"/>
  <c r="D139" i="13"/>
  <c r="K139" i="13" s="1"/>
  <c r="D138" i="13"/>
  <c r="K138" i="13" s="1"/>
  <c r="D137" i="13"/>
  <c r="S137" i="13" s="1"/>
  <c r="D132" i="13"/>
  <c r="K132" i="13" s="1"/>
  <c r="D124" i="13"/>
  <c r="G124" i="13" s="1"/>
  <c r="D119" i="13"/>
  <c r="K119" i="13" s="1"/>
  <c r="D113" i="13"/>
  <c r="E116" i="13"/>
  <c r="E125" i="13"/>
  <c r="E127" i="13"/>
  <c r="E130" i="13"/>
  <c r="E136" i="13"/>
  <c r="E142" i="13"/>
  <c r="E148" i="13"/>
  <c r="B116" i="13"/>
  <c r="B125" i="13"/>
  <c r="B127" i="13"/>
  <c r="B130" i="13"/>
  <c r="B136" i="13"/>
  <c r="B142" i="13"/>
  <c r="B148" i="13"/>
  <c r="B158" i="13"/>
  <c r="B59" i="13"/>
  <c r="B117" i="13" s="1"/>
  <c r="B57" i="13"/>
  <c r="B115" i="13" s="1"/>
  <c r="B56" i="13"/>
  <c r="B114" i="13" s="1"/>
  <c r="B55" i="13"/>
  <c r="B113" i="13" s="1"/>
  <c r="B54" i="13"/>
  <c r="B112" i="13" s="1"/>
  <c r="B53" i="13"/>
  <c r="B111" i="13" s="1"/>
  <c r="D101" i="13"/>
  <c r="Q101" i="13" s="1"/>
  <c r="D99" i="13"/>
  <c r="O99" i="13" s="1"/>
  <c r="D98" i="13"/>
  <c r="Q98" i="13" s="1"/>
  <c r="D97" i="13"/>
  <c r="G97" i="13" s="1"/>
  <c r="D96" i="13"/>
  <c r="O96" i="13" s="1"/>
  <c r="D95" i="13"/>
  <c r="K95" i="13" s="1"/>
  <c r="D93" i="13"/>
  <c r="Q93" i="13" s="1"/>
  <c r="D92" i="13"/>
  <c r="Q92" i="13" s="1"/>
  <c r="D89" i="13"/>
  <c r="G89" i="13" s="1"/>
  <c r="D88" i="13"/>
  <c r="O88" i="13" s="1"/>
  <c r="D87" i="13"/>
  <c r="M87" i="13" s="1"/>
  <c r="D86" i="13"/>
  <c r="K86" i="13" s="1"/>
  <c r="D85" i="13"/>
  <c r="Q85" i="13" s="1"/>
  <c r="D83" i="13"/>
  <c r="O83" i="13" s="1"/>
  <c r="D82" i="13"/>
  <c r="Q82" i="13" s="1"/>
  <c r="D81" i="13"/>
  <c r="G81" i="13" s="1"/>
  <c r="D80" i="13"/>
  <c r="O80" i="13" s="1"/>
  <c r="D79" i="13"/>
  <c r="K79" i="13" s="1"/>
  <c r="D74" i="13"/>
  <c r="Q74" i="13" s="1"/>
  <c r="D66" i="13"/>
  <c r="I66" i="13" s="1"/>
  <c r="U39" i="13"/>
  <c r="U38" i="13"/>
  <c r="U37" i="13"/>
  <c r="U36" i="13"/>
  <c r="U35" i="13"/>
  <c r="U34" i="13"/>
  <c r="U32" i="13"/>
  <c r="U31" i="13"/>
  <c r="U30" i="13"/>
  <c r="U28" i="13"/>
  <c r="U27" i="13"/>
  <c r="U26" i="13"/>
  <c r="U17" i="13"/>
  <c r="U12" i="13"/>
  <c r="S34" i="13"/>
  <c r="S32" i="13"/>
  <c r="S31" i="13"/>
  <c r="S28" i="13"/>
  <c r="S26" i="13"/>
  <c r="S17" i="13"/>
  <c r="S9" i="13"/>
  <c r="B41" i="13"/>
  <c r="B40" i="13"/>
  <c r="Q34" i="13"/>
  <c r="Q32" i="13"/>
  <c r="Q31" i="13"/>
  <c r="Q29" i="13"/>
  <c r="Q28" i="13"/>
  <c r="Q26" i="13"/>
  <c r="Q17" i="13"/>
  <c r="Q16" i="13"/>
  <c r="Q9" i="13"/>
  <c r="O34" i="13"/>
  <c r="O29" i="13"/>
  <c r="O17" i="13"/>
  <c r="O8" i="13"/>
  <c r="M34" i="13"/>
  <c r="M32" i="13"/>
  <c r="M31" i="13"/>
  <c r="M29" i="13"/>
  <c r="M28" i="13"/>
  <c r="M26" i="13"/>
  <c r="M17" i="13"/>
  <c r="M16" i="13"/>
  <c r="M9" i="13"/>
  <c r="K39" i="13"/>
  <c r="K38" i="13"/>
  <c r="K37" i="13"/>
  <c r="K36" i="13"/>
  <c r="K35" i="13"/>
  <c r="K34" i="13"/>
  <c r="K32" i="13"/>
  <c r="K31" i="13"/>
  <c r="K30" i="13"/>
  <c r="K28" i="13"/>
  <c r="K27" i="13"/>
  <c r="K26" i="13"/>
  <c r="K17" i="13"/>
  <c r="K12" i="13"/>
  <c r="I34" i="13"/>
  <c r="I33" i="13"/>
  <c r="I32" i="13"/>
  <c r="I31" i="13"/>
  <c r="I28" i="13"/>
  <c r="I26" i="13"/>
  <c r="I9" i="13"/>
  <c r="G34" i="13"/>
  <c r="G32" i="13"/>
  <c r="G28" i="13"/>
  <c r="G26" i="13"/>
  <c r="G9" i="13"/>
  <c r="B83" i="13"/>
  <c r="B141" i="13" s="1"/>
  <c r="B74" i="13"/>
  <c r="B132" i="13" s="1"/>
  <c r="B66" i="13"/>
  <c r="B124" i="13" s="1"/>
  <c r="B65" i="13"/>
  <c r="B123" i="13" s="1"/>
  <c r="B62" i="13"/>
  <c r="B120" i="13" s="1"/>
  <c r="B26" i="13"/>
  <c r="B22" i="13"/>
  <c r="B21" i="13"/>
  <c r="B20" i="13"/>
  <c r="B19" i="13"/>
  <c r="I37" i="13"/>
  <c r="O9" i="13"/>
  <c r="C75" i="34"/>
  <c r="D67" i="34"/>
  <c r="F67" i="34" s="1"/>
  <c r="D63" i="34"/>
  <c r="F63" i="34" s="1"/>
  <c r="D50" i="34"/>
  <c r="E50" i="34" s="1"/>
  <c r="D47" i="34" s="1"/>
  <c r="F32" i="34"/>
  <c r="G32" i="34" s="1"/>
  <c r="D28" i="34" s="1"/>
  <c r="D43" i="34" s="1"/>
  <c r="G32" i="33"/>
  <c r="G31" i="33"/>
  <c r="E19" i="34"/>
  <c r="B154" i="34"/>
  <c r="B150" i="34"/>
  <c r="B146" i="34"/>
  <c r="B142" i="34"/>
  <c r="B137" i="34"/>
  <c r="B133" i="34"/>
  <c r="D129" i="34"/>
  <c r="K33" i="13" s="1"/>
  <c r="B129" i="34"/>
  <c r="B124" i="34"/>
  <c r="B120" i="34"/>
  <c r="B116" i="34"/>
  <c r="B109" i="34"/>
  <c r="B105" i="34"/>
  <c r="B98" i="34"/>
  <c r="B94" i="34"/>
  <c r="D86" i="34"/>
  <c r="B86" i="34"/>
  <c r="B79" i="34"/>
  <c r="B72" i="34"/>
  <c r="B59" i="34"/>
  <c r="B54" i="34"/>
  <c r="B47" i="34"/>
  <c r="B43" i="34"/>
  <c r="B36" i="34"/>
  <c r="B28" i="34"/>
  <c r="B23" i="34"/>
  <c r="B16" i="34"/>
  <c r="C12" i="34"/>
  <c r="D7" i="34" s="1"/>
  <c r="B7" i="34"/>
  <c r="C82" i="33"/>
  <c r="E82" i="33" s="1"/>
  <c r="D79" i="33" s="1"/>
  <c r="U9" i="13"/>
  <c r="U8" i="13"/>
  <c r="B154" i="33"/>
  <c r="B150" i="33"/>
  <c r="B146" i="33"/>
  <c r="B142" i="33"/>
  <c r="B137" i="33"/>
  <c r="B133" i="33"/>
  <c r="D129" i="33"/>
  <c r="B129" i="33"/>
  <c r="B124" i="33"/>
  <c r="B120" i="33"/>
  <c r="B116" i="33"/>
  <c r="B109" i="33"/>
  <c r="B105" i="33"/>
  <c r="B98" i="33"/>
  <c r="B94" i="33"/>
  <c r="D86" i="33"/>
  <c r="B86" i="33"/>
  <c r="B79" i="33"/>
  <c r="U20" i="13"/>
  <c r="B72" i="33"/>
  <c r="B59" i="33"/>
  <c r="B54" i="33"/>
  <c r="B47" i="33"/>
  <c r="B43" i="33"/>
  <c r="B36" i="33"/>
  <c r="B28" i="33"/>
  <c r="B23" i="33"/>
  <c r="B16" i="33"/>
  <c r="B7" i="33"/>
  <c r="C202" i="32"/>
  <c r="C203" i="32"/>
  <c r="C204" i="32"/>
  <c r="C205" i="32"/>
  <c r="D120" i="32"/>
  <c r="F120" i="32" s="1"/>
  <c r="D115" i="32" s="1"/>
  <c r="D106" i="31"/>
  <c r="F106" i="31" s="1"/>
  <c r="D100" i="31" s="1"/>
  <c r="F92" i="32"/>
  <c r="G92" i="32" s="1"/>
  <c r="F91" i="32"/>
  <c r="G91" i="32" s="1"/>
  <c r="F90" i="32"/>
  <c r="G90" i="32" s="1"/>
  <c r="F89" i="32"/>
  <c r="G89" i="32" s="1"/>
  <c r="F88" i="32"/>
  <c r="G88" i="32" s="1"/>
  <c r="C57" i="32"/>
  <c r="F57" i="32" s="1"/>
  <c r="C49" i="32"/>
  <c r="B238" i="32"/>
  <c r="B231" i="32"/>
  <c r="B220" i="32"/>
  <c r="B209" i="32"/>
  <c r="B198" i="32"/>
  <c r="B194" i="32"/>
  <c r="D190" i="32"/>
  <c r="B190" i="32"/>
  <c r="B185" i="32"/>
  <c r="B181" i="32"/>
  <c r="B171" i="32"/>
  <c r="B167" i="32"/>
  <c r="B163" i="32"/>
  <c r="B156" i="32"/>
  <c r="B152" i="32"/>
  <c r="B141" i="32"/>
  <c r="B134" i="32"/>
  <c r="D127" i="32"/>
  <c r="B127" i="32"/>
  <c r="B115" i="32"/>
  <c r="B110" i="32"/>
  <c r="B103" i="32"/>
  <c r="B99" i="32"/>
  <c r="B68" i="32"/>
  <c r="B29" i="32"/>
  <c r="B24" i="32"/>
  <c r="B17" i="32"/>
  <c r="C13" i="32"/>
  <c r="D7" i="32" s="1"/>
  <c r="B7" i="32"/>
  <c r="G37" i="13"/>
  <c r="G36" i="13"/>
  <c r="G21" i="13"/>
  <c r="G17" i="13"/>
  <c r="G16" i="13"/>
  <c r="C75" i="31"/>
  <c r="C74" i="31"/>
  <c r="C73" i="31"/>
  <c r="C72" i="31"/>
  <c r="C71" i="31"/>
  <c r="C70" i="31"/>
  <c r="C59" i="31"/>
  <c r="F59" i="31" s="1"/>
  <c r="C56" i="31"/>
  <c r="C77" i="31" s="1"/>
  <c r="G8" i="13"/>
  <c r="B222" i="31"/>
  <c r="B215" i="31"/>
  <c r="B203" i="31"/>
  <c r="B191" i="31"/>
  <c r="B179" i="31"/>
  <c r="B175" i="31"/>
  <c r="B171" i="31"/>
  <c r="B166" i="31"/>
  <c r="B160" i="31"/>
  <c r="D151" i="31"/>
  <c r="B151" i="31"/>
  <c r="B147" i="31"/>
  <c r="B143" i="31"/>
  <c r="B136" i="31"/>
  <c r="B132" i="31"/>
  <c r="B124" i="31"/>
  <c r="B117" i="31"/>
  <c r="G20" i="13"/>
  <c r="B110" i="31"/>
  <c r="B100" i="31"/>
  <c r="B92" i="31"/>
  <c r="B85" i="31"/>
  <c r="B81" i="31"/>
  <c r="B65" i="31"/>
  <c r="B43" i="31"/>
  <c r="B25" i="31"/>
  <c r="B18" i="31"/>
  <c r="B8" i="31"/>
  <c r="B205" i="8"/>
  <c r="B198" i="8"/>
  <c r="E201" i="8"/>
  <c r="D198" i="8" s="1"/>
  <c r="C55" i="8"/>
  <c r="F55" i="8" s="1"/>
  <c r="B188" i="8"/>
  <c r="B178" i="8"/>
  <c r="B168" i="8"/>
  <c r="B164" i="8"/>
  <c r="B160" i="8"/>
  <c r="B155" i="8"/>
  <c r="B151" i="8"/>
  <c r="B142" i="8"/>
  <c r="B138" i="8"/>
  <c r="B134" i="8"/>
  <c r="B123" i="8"/>
  <c r="S22" i="13"/>
  <c r="B115" i="8"/>
  <c r="B108" i="8"/>
  <c r="B101" i="8"/>
  <c r="B91" i="8"/>
  <c r="B86" i="8"/>
  <c r="B76" i="8"/>
  <c r="B72" i="8"/>
  <c r="B59" i="8"/>
  <c r="B42" i="8"/>
  <c r="B24" i="8"/>
  <c r="B17" i="8"/>
  <c r="B7" i="8"/>
  <c r="C68" i="8"/>
  <c r="F67" i="8"/>
  <c r="F66" i="8"/>
  <c r="F65" i="8"/>
  <c r="G65" i="8" s="1"/>
  <c r="C62" i="8"/>
  <c r="G62" i="8" s="1"/>
  <c r="C52" i="8"/>
  <c r="C51" i="8"/>
  <c r="F51" i="8" s="1"/>
  <c r="D579" i="30"/>
  <c r="D576" i="30"/>
  <c r="D562" i="30"/>
  <c r="D556" i="30"/>
  <c r="E295" i="30"/>
  <c r="E299" i="30"/>
  <c r="E298" i="30"/>
  <c r="E297" i="30"/>
  <c r="E296" i="30"/>
  <c r="E247" i="30"/>
  <c r="E246" i="30"/>
  <c r="E245" i="30"/>
  <c r="E244" i="30"/>
  <c r="E243" i="30"/>
  <c r="E242" i="30"/>
  <c r="E241" i="30"/>
  <c r="B585" i="30"/>
  <c r="B584" i="30"/>
  <c r="B582" i="30"/>
  <c r="B579" i="30"/>
  <c r="B576" i="30"/>
  <c r="B573" i="30"/>
  <c r="B562" i="30"/>
  <c r="B559" i="30"/>
  <c r="B556" i="30"/>
  <c r="D546" i="30"/>
  <c r="B546" i="30"/>
  <c r="B542" i="30"/>
  <c r="B539" i="30"/>
  <c r="B536" i="30"/>
  <c r="B533" i="30"/>
  <c r="B530" i="30"/>
  <c r="B526" i="30"/>
  <c r="B523" i="30"/>
  <c r="B520" i="30"/>
  <c r="B517" i="30"/>
  <c r="B514" i="30"/>
  <c r="B463" i="30"/>
  <c r="D441" i="30"/>
  <c r="G441" i="30" s="1"/>
  <c r="B437" i="30"/>
  <c r="B431" i="30"/>
  <c r="B401" i="30"/>
  <c r="B338" i="30"/>
  <c r="B334" i="30"/>
  <c r="B303" i="30"/>
  <c r="B292" i="30"/>
  <c r="B237" i="30"/>
  <c r="B202" i="30"/>
  <c r="B198" i="30"/>
  <c r="B147" i="30"/>
  <c r="B118" i="30"/>
  <c r="B83" i="30"/>
  <c r="B50" i="30"/>
  <c r="B46" i="30"/>
  <c r="B9" i="30"/>
  <c r="D105" i="57" l="1"/>
  <c r="D28" i="33"/>
  <c r="D43" i="33" s="1"/>
  <c r="I38" i="13"/>
  <c r="F56" i="31"/>
  <c r="D43" i="31" s="1"/>
  <c r="D147" i="31"/>
  <c r="F71" i="31"/>
  <c r="G71" i="31" s="1"/>
  <c r="D59" i="34"/>
  <c r="F70" i="31"/>
  <c r="G70" i="31" s="1"/>
  <c r="F72" i="31"/>
  <c r="G72" i="31" s="1"/>
  <c r="F73" i="31"/>
  <c r="G73" i="31" s="1"/>
  <c r="C82" i="34"/>
  <c r="D72" i="34"/>
  <c r="Q19" i="13"/>
  <c r="O21" i="13"/>
  <c r="F74" i="31"/>
  <c r="G74" i="31" s="1"/>
  <c r="D198" i="32"/>
  <c r="D16" i="34"/>
  <c r="K9" i="13" s="1"/>
  <c r="I27" i="13"/>
  <c r="F75" i="31"/>
  <c r="G75" i="31" s="1"/>
  <c r="D237" i="30"/>
  <c r="C86" i="32"/>
  <c r="G86" i="32" s="1"/>
  <c r="F49" i="32"/>
  <c r="D29" i="32" s="1"/>
  <c r="F68" i="8"/>
  <c r="G68" i="8" s="1"/>
  <c r="D138" i="8"/>
  <c r="S29" i="13" s="1"/>
  <c r="C68" i="31"/>
  <c r="G68" i="31" s="1"/>
  <c r="H125" i="13"/>
  <c r="O19" i="13"/>
  <c r="Q12" i="13"/>
  <c r="D91" i="13"/>
  <c r="O91" i="13" s="1"/>
  <c r="D46" i="41"/>
  <c r="D45" i="40"/>
  <c r="D149" i="13"/>
  <c r="S149" i="13" s="1"/>
  <c r="D106" i="40"/>
  <c r="D105" i="41"/>
  <c r="D150" i="13"/>
  <c r="S150" i="13" s="1"/>
  <c r="D106" i="41"/>
  <c r="D107" i="40"/>
  <c r="D30" i="42"/>
  <c r="D31" i="42"/>
  <c r="M37" i="13"/>
  <c r="D37" i="45"/>
  <c r="M30" i="13"/>
  <c r="D30" i="45"/>
  <c r="D29" i="44"/>
  <c r="Q35" i="13"/>
  <c r="D8" i="43"/>
  <c r="D55" i="13"/>
  <c r="M55" i="13" s="1"/>
  <c r="D10" i="41"/>
  <c r="D10" i="40"/>
  <c r="D62" i="13"/>
  <c r="G62" i="13" s="1"/>
  <c r="D17" i="41"/>
  <c r="D17" i="40"/>
  <c r="D129" i="13"/>
  <c r="K129" i="13" s="1"/>
  <c r="D85" i="41"/>
  <c r="D86" i="40"/>
  <c r="D94" i="13"/>
  <c r="G94" i="13" s="1"/>
  <c r="D49" i="41"/>
  <c r="D48" i="40"/>
  <c r="D22" i="42"/>
  <c r="D16" i="42"/>
  <c r="D35" i="42"/>
  <c r="D21" i="49"/>
  <c r="Q30" i="13"/>
  <c r="Q8" i="13"/>
  <c r="D35" i="43"/>
  <c r="D30" i="43"/>
  <c r="H136" i="13"/>
  <c r="D152" i="13"/>
  <c r="U152" i="13" s="1"/>
  <c r="D108" i="41"/>
  <c r="D109" i="40"/>
  <c r="D38" i="42"/>
  <c r="D17" i="42"/>
  <c r="D36" i="42"/>
  <c r="M33" i="13"/>
  <c r="D33" i="45"/>
  <c r="M38" i="13"/>
  <c r="D38" i="45"/>
  <c r="D29" i="49"/>
  <c r="D14" i="44"/>
  <c r="D22" i="44"/>
  <c r="D13" i="44"/>
  <c r="Q36" i="13"/>
  <c r="G30" i="13"/>
  <c r="G38" i="13"/>
  <c r="I35" i="13"/>
  <c r="K13" i="13"/>
  <c r="K22" i="13"/>
  <c r="D61" i="13"/>
  <c r="O61" i="13" s="1"/>
  <c r="D16" i="41"/>
  <c r="D16" i="40"/>
  <c r="D70" i="13"/>
  <c r="K70" i="13" s="1"/>
  <c r="D25" i="41"/>
  <c r="D24" i="40"/>
  <c r="D154" i="13"/>
  <c r="K154" i="13" s="1"/>
  <c r="D110" i="41"/>
  <c r="D111" i="40"/>
  <c r="D22" i="48"/>
  <c r="D37" i="42"/>
  <c r="D33" i="49"/>
  <c r="D8" i="49"/>
  <c r="Q22" i="13"/>
  <c r="D36" i="43"/>
  <c r="D16" i="43"/>
  <c r="G31" i="13"/>
  <c r="I36" i="13"/>
  <c r="K14" i="13"/>
  <c r="U21" i="13"/>
  <c r="U33" i="13"/>
  <c r="D57" i="13"/>
  <c r="O57" i="13" s="1"/>
  <c r="D12" i="41"/>
  <c r="D12" i="40"/>
  <c r="D71" i="13"/>
  <c r="M71" i="13" s="1"/>
  <c r="D26" i="41"/>
  <c r="D25" i="40"/>
  <c r="D114" i="13"/>
  <c r="G114" i="13" s="1"/>
  <c r="D71" i="41"/>
  <c r="D71" i="40"/>
  <c r="D155" i="13"/>
  <c r="K155" i="13" s="1"/>
  <c r="D111" i="41"/>
  <c r="D112" i="40"/>
  <c r="D27" i="42"/>
  <c r="D33" i="42"/>
  <c r="D9" i="49"/>
  <c r="D8" i="44"/>
  <c r="D33" i="44"/>
  <c r="D16" i="44"/>
  <c r="Q37" i="13"/>
  <c r="Q38" i="13"/>
  <c r="I8" i="13"/>
  <c r="D117" i="13"/>
  <c r="S117" i="13" s="1"/>
  <c r="D74" i="40"/>
  <c r="D74" i="41"/>
  <c r="M8" i="13"/>
  <c r="D8" i="45"/>
  <c r="D14" i="49"/>
  <c r="Q33" i="13"/>
  <c r="D37" i="43"/>
  <c r="G22" i="13"/>
  <c r="G33" i="13"/>
  <c r="I20" i="13"/>
  <c r="I30" i="13"/>
  <c r="K16" i="13"/>
  <c r="O14" i="13"/>
  <c r="U14" i="13"/>
  <c r="D115" i="13"/>
  <c r="S115" i="13" s="1"/>
  <c r="D72" i="40"/>
  <c r="D72" i="41"/>
  <c r="D20" i="42"/>
  <c r="D21" i="42"/>
  <c r="M36" i="13"/>
  <c r="D36" i="45"/>
  <c r="M21" i="13"/>
  <c r="D21" i="45"/>
  <c r="D16" i="49"/>
  <c r="D22" i="43"/>
  <c r="G35" i="13"/>
  <c r="K29" i="13"/>
  <c r="O38" i="13"/>
  <c r="D59" i="13"/>
  <c r="G59" i="13" s="1"/>
  <c r="D14" i="41"/>
  <c r="D14" i="40"/>
  <c r="D128" i="13"/>
  <c r="S128" i="13" s="1"/>
  <c r="D84" i="41"/>
  <c r="D85" i="40"/>
  <c r="D29" i="48"/>
  <c r="D8" i="42"/>
  <c r="M20" i="13"/>
  <c r="D20" i="45"/>
  <c r="M22" i="13"/>
  <c r="D22" i="45"/>
  <c r="D20" i="49"/>
  <c r="G27" i="13"/>
  <c r="I22" i="13"/>
  <c r="K8" i="13"/>
  <c r="O16" i="13"/>
  <c r="U16" i="13"/>
  <c r="U29" i="13"/>
  <c r="D22" i="49"/>
  <c r="U22" i="13"/>
  <c r="L148" i="13"/>
  <c r="L127" i="13"/>
  <c r="L142" i="13"/>
  <c r="L125" i="13"/>
  <c r="L136" i="13"/>
  <c r="L116" i="13"/>
  <c r="L130" i="13"/>
  <c r="D437" i="30"/>
  <c r="N148" i="13"/>
  <c r="V127" i="13"/>
  <c r="T125" i="13"/>
  <c r="V125" i="13"/>
  <c r="T116" i="13"/>
  <c r="V116" i="13"/>
  <c r="T158" i="13"/>
  <c r="V158" i="13"/>
  <c r="T148" i="13"/>
  <c r="V148" i="13"/>
  <c r="T142" i="13"/>
  <c r="V142" i="13"/>
  <c r="T136" i="13"/>
  <c r="V136" i="13"/>
  <c r="T130" i="13"/>
  <c r="V130" i="13"/>
  <c r="H116" i="13"/>
  <c r="T127" i="13"/>
  <c r="G132" i="13"/>
  <c r="I74" i="13"/>
  <c r="M95" i="13"/>
  <c r="H130" i="13"/>
  <c r="I101" i="13"/>
  <c r="K99" i="13"/>
  <c r="K145" i="13"/>
  <c r="G153" i="13"/>
  <c r="G145" i="13"/>
  <c r="I93" i="13"/>
  <c r="I85" i="13"/>
  <c r="K83" i="13"/>
  <c r="M153" i="13"/>
  <c r="G137" i="13"/>
  <c r="G119" i="13"/>
  <c r="O93" i="13"/>
  <c r="K153" i="13"/>
  <c r="N142" i="13"/>
  <c r="U144" i="13"/>
  <c r="U147" i="13"/>
  <c r="M147" i="13"/>
  <c r="O87" i="13"/>
  <c r="Q87" i="13"/>
  <c r="S113" i="13"/>
  <c r="U113" i="13"/>
  <c r="M113" i="13"/>
  <c r="U146" i="13"/>
  <c r="M146" i="13"/>
  <c r="G98" i="13"/>
  <c r="G82" i="13"/>
  <c r="G146" i="13"/>
  <c r="G138" i="13"/>
  <c r="H127" i="13"/>
  <c r="I86" i="13"/>
  <c r="K92" i="13"/>
  <c r="K113" i="13"/>
  <c r="M96" i="13"/>
  <c r="M88" i="13"/>
  <c r="M80" i="13"/>
  <c r="M144" i="13"/>
  <c r="N125" i="13"/>
  <c r="O98" i="13"/>
  <c r="O74" i="13"/>
  <c r="Q96" i="13"/>
  <c r="U145" i="13"/>
  <c r="O89" i="13"/>
  <c r="Q89" i="13"/>
  <c r="O97" i="13"/>
  <c r="Q97" i="13"/>
  <c r="S124" i="13"/>
  <c r="U124" i="13"/>
  <c r="M124" i="13"/>
  <c r="U139" i="13"/>
  <c r="M139" i="13"/>
  <c r="S157" i="13"/>
  <c r="U157" i="13"/>
  <c r="M157" i="13"/>
  <c r="G96" i="13"/>
  <c r="G88" i="13"/>
  <c r="G80" i="13"/>
  <c r="G144" i="13"/>
  <c r="I92" i="13"/>
  <c r="K98" i="13"/>
  <c r="K82" i="13"/>
  <c r="K146" i="13"/>
  <c r="M86" i="13"/>
  <c r="N158" i="13"/>
  <c r="M137" i="13"/>
  <c r="O92" i="13"/>
  <c r="S147" i="13"/>
  <c r="Q66" i="13"/>
  <c r="M66" i="13"/>
  <c r="O81" i="13"/>
  <c r="Q81" i="13"/>
  <c r="S140" i="13"/>
  <c r="U140" i="13"/>
  <c r="M140" i="13"/>
  <c r="S159" i="13"/>
  <c r="U159" i="13"/>
  <c r="M159" i="13"/>
  <c r="G95" i="13"/>
  <c r="G87" i="13"/>
  <c r="G79" i="13"/>
  <c r="G159" i="13"/>
  <c r="I99" i="13"/>
  <c r="I83" i="13"/>
  <c r="K97" i="13"/>
  <c r="K89" i="13"/>
  <c r="K81" i="13"/>
  <c r="K137" i="13"/>
  <c r="M101" i="13"/>
  <c r="M93" i="13"/>
  <c r="M85" i="13"/>
  <c r="M74" i="13"/>
  <c r="N136" i="13"/>
  <c r="Q88" i="13"/>
  <c r="S146" i="13"/>
  <c r="U137" i="13"/>
  <c r="S156" i="13"/>
  <c r="U156" i="13"/>
  <c r="M156" i="13"/>
  <c r="S141" i="13"/>
  <c r="U141" i="13"/>
  <c r="M141" i="13"/>
  <c r="S151" i="13"/>
  <c r="U151" i="13"/>
  <c r="M151" i="13"/>
  <c r="G86" i="13"/>
  <c r="H158" i="13"/>
  <c r="H142" i="13"/>
  <c r="I98" i="13"/>
  <c r="I82" i="13"/>
  <c r="K96" i="13"/>
  <c r="K88" i="13"/>
  <c r="K80" i="13"/>
  <c r="K144" i="13"/>
  <c r="M92" i="13"/>
  <c r="N116" i="13"/>
  <c r="O85" i="13"/>
  <c r="U153" i="13"/>
  <c r="M79" i="13"/>
  <c r="U119" i="13"/>
  <c r="M119" i="13"/>
  <c r="S129" i="13"/>
  <c r="U129" i="13"/>
  <c r="M129" i="13"/>
  <c r="S143" i="13"/>
  <c r="U143" i="13"/>
  <c r="M143" i="13"/>
  <c r="G101" i="13"/>
  <c r="G93" i="13"/>
  <c r="G85" i="13"/>
  <c r="G74" i="13"/>
  <c r="G66" i="13"/>
  <c r="G157" i="13"/>
  <c r="G141" i="13"/>
  <c r="I97" i="13"/>
  <c r="I89" i="13"/>
  <c r="I81" i="13"/>
  <c r="K87" i="13"/>
  <c r="K159" i="13"/>
  <c r="K151" i="13"/>
  <c r="K143" i="13"/>
  <c r="K124" i="13"/>
  <c r="M99" i="13"/>
  <c r="M83" i="13"/>
  <c r="N130" i="13"/>
  <c r="Q83" i="13"/>
  <c r="K147" i="13"/>
  <c r="G92" i="13"/>
  <c r="G156" i="13"/>
  <c r="H148" i="13"/>
  <c r="G140" i="13"/>
  <c r="G129" i="13"/>
  <c r="G113" i="13"/>
  <c r="I96" i="13"/>
  <c r="I88" i="13"/>
  <c r="I80" i="13"/>
  <c r="M98" i="13"/>
  <c r="M82" i="13"/>
  <c r="N127" i="13"/>
  <c r="O101" i="13"/>
  <c r="O82" i="13"/>
  <c r="O66" i="13"/>
  <c r="Q99" i="13"/>
  <c r="S139" i="13"/>
  <c r="S119" i="13"/>
  <c r="O79" i="13"/>
  <c r="Q79" i="13"/>
  <c r="U138" i="13"/>
  <c r="M138" i="13"/>
  <c r="O86" i="13"/>
  <c r="Q86" i="13"/>
  <c r="O95" i="13"/>
  <c r="Q95" i="13"/>
  <c r="S132" i="13"/>
  <c r="U132" i="13"/>
  <c r="M132" i="13"/>
  <c r="G99" i="13"/>
  <c r="G83" i="13"/>
  <c r="G147" i="13"/>
  <c r="G139" i="13"/>
  <c r="I95" i="13"/>
  <c r="I87" i="13"/>
  <c r="I79" i="13"/>
  <c r="K101" i="13"/>
  <c r="K93" i="13"/>
  <c r="K85" i="13"/>
  <c r="K74" i="13"/>
  <c r="K66" i="13"/>
  <c r="K157" i="13"/>
  <c r="K141" i="13"/>
  <c r="M97" i="13"/>
  <c r="M89" i="13"/>
  <c r="M81" i="13"/>
  <c r="M145" i="13"/>
  <c r="Q80" i="13"/>
  <c r="S138" i="13"/>
  <c r="F200" i="13"/>
  <c r="C159" i="32"/>
  <c r="D156" i="32" s="1"/>
  <c r="M12" i="13"/>
  <c r="C93" i="32"/>
  <c r="D303" i="30"/>
  <c r="U149" i="13" l="1"/>
  <c r="D9" i="44"/>
  <c r="D131" i="13"/>
  <c r="S131" i="13" s="1"/>
  <c r="D9" i="57"/>
  <c r="D44" i="57"/>
  <c r="M155" i="13"/>
  <c r="U115" i="13"/>
  <c r="K115" i="13"/>
  <c r="D27" i="43"/>
  <c r="F77" i="31"/>
  <c r="G77" i="31" s="1"/>
  <c r="D65" i="31" s="1"/>
  <c r="G91" i="13"/>
  <c r="G61" i="13"/>
  <c r="E82" i="34"/>
  <c r="D79" i="34" s="1"/>
  <c r="F93" i="32"/>
  <c r="G93" i="32" s="1"/>
  <c r="D68" i="32" s="1"/>
  <c r="M57" i="13"/>
  <c r="K91" i="13"/>
  <c r="Q61" i="13"/>
  <c r="I61" i="13"/>
  <c r="M61" i="13"/>
  <c r="K61" i="13"/>
  <c r="I91" i="13"/>
  <c r="Q70" i="13"/>
  <c r="I94" i="13"/>
  <c r="K94" i="13"/>
  <c r="G70" i="13"/>
  <c r="K55" i="13"/>
  <c r="O94" i="13"/>
  <c r="M70" i="13"/>
  <c r="O71" i="13"/>
  <c r="Q94" i="13"/>
  <c r="O70" i="13"/>
  <c r="M94" i="13"/>
  <c r="G71" i="13"/>
  <c r="Q71" i="13"/>
  <c r="K71" i="13"/>
  <c r="I70" i="13"/>
  <c r="I71" i="13"/>
  <c r="G149" i="13"/>
  <c r="S155" i="13"/>
  <c r="K150" i="13"/>
  <c r="G128" i="13"/>
  <c r="K59" i="13"/>
  <c r="M150" i="13"/>
  <c r="M59" i="13"/>
  <c r="Q59" i="13"/>
  <c r="K62" i="13"/>
  <c r="I59" i="13"/>
  <c r="I62" i="13"/>
  <c r="O59" i="13"/>
  <c r="Q62" i="13"/>
  <c r="M91" i="13"/>
  <c r="M62" i="13"/>
  <c r="O62" i="13"/>
  <c r="Q91" i="13"/>
  <c r="G155" i="13"/>
  <c r="M149" i="13"/>
  <c r="K149" i="13"/>
  <c r="U155" i="13"/>
  <c r="M115" i="13"/>
  <c r="G152" i="13"/>
  <c r="M117" i="13"/>
  <c r="K152" i="13"/>
  <c r="K117" i="13"/>
  <c r="S152" i="13"/>
  <c r="U117" i="13"/>
  <c r="M152" i="13"/>
  <c r="G117" i="13"/>
  <c r="M114" i="13"/>
  <c r="S154" i="13"/>
  <c r="G115" i="13"/>
  <c r="M128" i="13"/>
  <c r="K128" i="13"/>
  <c r="U128" i="13"/>
  <c r="G57" i="13"/>
  <c r="K57" i="13"/>
  <c r="Q57" i="13"/>
  <c r="I57" i="13"/>
  <c r="M154" i="13"/>
  <c r="G150" i="13"/>
  <c r="U114" i="13"/>
  <c r="K114" i="13"/>
  <c r="U154" i="13"/>
  <c r="I55" i="13"/>
  <c r="S114" i="13"/>
  <c r="U150" i="13"/>
  <c r="O55" i="13"/>
  <c r="Q55" i="13"/>
  <c r="G55" i="13"/>
  <c r="G154" i="13"/>
  <c r="I16" i="13"/>
  <c r="U13" i="13"/>
  <c r="D13" i="49"/>
  <c r="D38" i="43"/>
  <c r="D19" i="49"/>
  <c r="U19" i="13"/>
  <c r="D118" i="13"/>
  <c r="S118" i="13" s="1"/>
  <c r="D75" i="41"/>
  <c r="D75" i="40"/>
  <c r="D64" i="13"/>
  <c r="O64" i="13" s="1"/>
  <c r="D19" i="41"/>
  <c r="D63" i="13"/>
  <c r="M63" i="13" s="1"/>
  <c r="D18" i="41"/>
  <c r="D18" i="40"/>
  <c r="D122" i="13"/>
  <c r="S122" i="13" s="1"/>
  <c r="D79" i="40"/>
  <c r="Q27" i="13"/>
  <c r="D39" i="43"/>
  <c r="I39" i="13"/>
  <c r="D8" i="41"/>
  <c r="D8" i="40"/>
  <c r="D120" i="13"/>
  <c r="S120" i="13" s="1"/>
  <c r="D77" i="41"/>
  <c r="D77" i="40"/>
  <c r="D12" i="42"/>
  <c r="G12" i="13"/>
  <c r="M39" i="13"/>
  <c r="D39" i="45"/>
  <c r="Q21" i="13"/>
  <c r="D19" i="43"/>
  <c r="I19" i="13"/>
  <c r="D88" i="40"/>
  <c r="D87" i="41"/>
  <c r="D13" i="43"/>
  <c r="I13" i="13"/>
  <c r="D123" i="13"/>
  <c r="S123" i="13" s="1"/>
  <c r="D80" i="40"/>
  <c r="D79" i="41"/>
  <c r="D126" i="13"/>
  <c r="S126" i="13" s="1"/>
  <c r="D83" i="40"/>
  <c r="D82" i="41"/>
  <c r="D13" i="42"/>
  <c r="G13" i="13"/>
  <c r="D15" i="44"/>
  <c r="K15" i="13"/>
  <c r="Q20" i="13"/>
  <c r="D20" i="44"/>
  <c r="K20" i="13"/>
  <c r="D121" i="13"/>
  <c r="G121" i="13" s="1"/>
  <c r="D78" i="41"/>
  <c r="D78" i="40"/>
  <c r="Q39" i="13"/>
  <c r="O13" i="13"/>
  <c r="D29" i="42"/>
  <c r="G29" i="13"/>
  <c r="D39" i="42"/>
  <c r="G39" i="13"/>
  <c r="D17" i="43"/>
  <c r="I17" i="13"/>
  <c r="O20" i="13"/>
  <c r="D19" i="44"/>
  <c r="K19" i="13"/>
  <c r="U15" i="13"/>
  <c r="D60" i="13"/>
  <c r="K60" i="13" s="1"/>
  <c r="D15" i="41"/>
  <c r="D15" i="40"/>
  <c r="M19" i="13"/>
  <c r="D19" i="45"/>
  <c r="M35" i="13"/>
  <c r="D35" i="45"/>
  <c r="D29" i="43"/>
  <c r="I29" i="13"/>
  <c r="D73" i="13"/>
  <c r="Q73" i="13" s="1"/>
  <c r="D28" i="41"/>
  <c r="D27" i="40"/>
  <c r="Q13" i="13"/>
  <c r="D68" i="41"/>
  <c r="D68" i="40"/>
  <c r="M27" i="13"/>
  <c r="D27" i="45"/>
  <c r="D12" i="43"/>
  <c r="I12" i="13"/>
  <c r="D19" i="42"/>
  <c r="G19" i="13"/>
  <c r="D53" i="13"/>
  <c r="G131" i="13"/>
  <c r="D111" i="13"/>
  <c r="K131" i="13"/>
  <c r="U131" i="13"/>
  <c r="M131" i="13"/>
  <c r="I21" i="13" l="1"/>
  <c r="D31" i="57"/>
  <c r="D22" i="57"/>
  <c r="D81" i="31"/>
  <c r="D21" i="43"/>
  <c r="D21" i="44"/>
  <c r="K21" i="13"/>
  <c r="M14" i="13"/>
  <c r="D99" i="32"/>
  <c r="D14" i="45"/>
  <c r="K64" i="13"/>
  <c r="O63" i="13"/>
  <c r="O60" i="13"/>
  <c r="G63" i="13"/>
  <c r="M64" i="13"/>
  <c r="I63" i="13"/>
  <c r="K63" i="13"/>
  <c r="I64" i="13"/>
  <c r="G64" i="13"/>
  <c r="Q63" i="13"/>
  <c r="Q64" i="13"/>
  <c r="M126" i="13"/>
  <c r="M120" i="13"/>
  <c r="G126" i="13"/>
  <c r="U122" i="13"/>
  <c r="U126" i="13"/>
  <c r="K126" i="13"/>
  <c r="K120" i="13"/>
  <c r="U120" i="13"/>
  <c r="G122" i="13"/>
  <c r="M122" i="13"/>
  <c r="G120" i="13"/>
  <c r="K122" i="13"/>
  <c r="G118" i="13"/>
  <c r="U123" i="13"/>
  <c r="K118" i="13"/>
  <c r="G73" i="13"/>
  <c r="S121" i="13"/>
  <c r="U118" i="13"/>
  <c r="I73" i="13"/>
  <c r="K121" i="13"/>
  <c r="U121" i="13"/>
  <c r="K123" i="13"/>
  <c r="M123" i="13"/>
  <c r="M118" i="13"/>
  <c r="G123" i="13"/>
  <c r="M73" i="13"/>
  <c r="D15" i="49"/>
  <c r="Q60" i="13"/>
  <c r="D112" i="13"/>
  <c r="S112" i="13" s="1"/>
  <c r="D69" i="40"/>
  <c r="D69" i="41"/>
  <c r="K73" i="13"/>
  <c r="D68" i="13"/>
  <c r="K68" i="13" s="1"/>
  <c r="D23" i="41"/>
  <c r="D22" i="40"/>
  <c r="G60" i="13"/>
  <c r="D54" i="13"/>
  <c r="Q54" i="13" s="1"/>
  <c r="D9" i="41"/>
  <c r="D9" i="40"/>
  <c r="O15" i="13"/>
  <c r="M13" i="13"/>
  <c r="D13" i="45"/>
  <c r="M60" i="13"/>
  <c r="D14" i="43"/>
  <c r="I14" i="13"/>
  <c r="M121" i="13"/>
  <c r="O73" i="13"/>
  <c r="D14" i="42"/>
  <c r="G14" i="13"/>
  <c r="I60" i="13"/>
  <c r="I53" i="13"/>
  <c r="O53" i="13"/>
  <c r="Q53" i="13"/>
  <c r="K53" i="13"/>
  <c r="G53" i="13"/>
  <c r="M53" i="13"/>
  <c r="S111" i="13"/>
  <c r="U111" i="13"/>
  <c r="G111" i="13"/>
  <c r="M111" i="13"/>
  <c r="K111" i="13"/>
  <c r="Q14" i="13"/>
  <c r="D73" i="57" l="1"/>
  <c r="D80" i="57"/>
  <c r="D139" i="57"/>
  <c r="D40" i="57"/>
  <c r="D145" i="57"/>
  <c r="D97" i="57"/>
  <c r="D75" i="57"/>
  <c r="D84" i="57"/>
  <c r="D143" i="57"/>
  <c r="D77" i="57"/>
  <c r="D99" i="57"/>
  <c r="D133" i="57"/>
  <c r="D135" i="57"/>
  <c r="I54" i="13"/>
  <c r="G54" i="13"/>
  <c r="M54" i="13"/>
  <c r="K54" i="13"/>
  <c r="O54" i="13"/>
  <c r="I68" i="13"/>
  <c r="G68" i="13"/>
  <c r="G112" i="13"/>
  <c r="K112" i="13"/>
  <c r="M112" i="13"/>
  <c r="U112" i="13"/>
  <c r="O68" i="13"/>
  <c r="M68" i="13"/>
  <c r="Q68" i="13"/>
  <c r="D15" i="42"/>
  <c r="G15" i="13"/>
  <c r="M15" i="13"/>
  <c r="D15" i="45"/>
  <c r="D15" i="43"/>
  <c r="I15" i="13"/>
  <c r="Q15" i="13"/>
  <c r="D69" i="57" l="1"/>
  <c r="D86" i="57"/>
  <c r="D101" i="57"/>
  <c r="D90" i="57"/>
  <c r="D88" i="57"/>
  <c r="D82" i="57"/>
  <c r="D71" i="57" l="1"/>
  <c r="D94" i="57"/>
  <c r="C5" i="28" l="1"/>
  <c r="C20" i="28" l="1"/>
  <c r="F20" i="28" s="1"/>
  <c r="C23" i="28" l="1"/>
  <c r="F23" i="28" s="1"/>
  <c r="C22" i="28"/>
  <c r="F22" i="28" s="1"/>
  <c r="C21" i="28"/>
  <c r="F21" i="28" s="1"/>
  <c r="D5" i="28"/>
  <c r="G5" i="28" s="1"/>
  <c r="G14" i="28" s="1"/>
  <c r="F52" i="43" l="1"/>
  <c r="F26" i="28"/>
  <c r="D33" i="13" l="1"/>
  <c r="D34" i="13"/>
  <c r="D28" i="13"/>
  <c r="D9" i="13"/>
  <c r="B101" i="13"/>
  <c r="B159" i="13" s="1"/>
  <c r="B99" i="13"/>
  <c r="B157" i="13" s="1"/>
  <c r="B98" i="13"/>
  <c r="B156" i="13" s="1"/>
  <c r="B97" i="13"/>
  <c r="B155" i="13" s="1"/>
  <c r="B96" i="13"/>
  <c r="B154" i="13" s="1"/>
  <c r="B95" i="13"/>
  <c r="B153" i="13" s="1"/>
  <c r="B94" i="13"/>
  <c r="B152" i="13" s="1"/>
  <c r="B93" i="13"/>
  <c r="B151" i="13" s="1"/>
  <c r="B92" i="13"/>
  <c r="B150" i="13" s="1"/>
  <c r="B91" i="13"/>
  <c r="B149" i="13" s="1"/>
  <c r="B89" i="13"/>
  <c r="B147" i="13" s="1"/>
  <c r="B88" i="13"/>
  <c r="B146" i="13" s="1"/>
  <c r="B87" i="13"/>
  <c r="B145" i="13" s="1"/>
  <c r="B86" i="13"/>
  <c r="B144" i="13" s="1"/>
  <c r="B85" i="13"/>
  <c r="B143" i="13" s="1"/>
  <c r="B82" i="13"/>
  <c r="B140" i="13" s="1"/>
  <c r="B81" i="13"/>
  <c r="B139" i="13" s="1"/>
  <c r="B80" i="13"/>
  <c r="B138" i="13" s="1"/>
  <c r="B79" i="13"/>
  <c r="B137" i="13" s="1"/>
  <c r="B73" i="13"/>
  <c r="B131" i="13" s="1"/>
  <c r="B71" i="13"/>
  <c r="B129" i="13" s="1"/>
  <c r="B70" i="13"/>
  <c r="B128" i="13" s="1"/>
  <c r="B68" i="13"/>
  <c r="B126" i="13" s="1"/>
  <c r="B64" i="13"/>
  <c r="B122" i="13" s="1"/>
  <c r="B63" i="13"/>
  <c r="B121" i="13" s="1"/>
  <c r="B61" i="13"/>
  <c r="B119" i="13" s="1"/>
  <c r="B60" i="13"/>
  <c r="B118" i="13" s="1"/>
  <c r="B39" i="13"/>
  <c r="B38" i="13"/>
  <c r="B37" i="13"/>
  <c r="B36" i="13"/>
  <c r="B35" i="13"/>
  <c r="B34" i="13"/>
  <c r="B33" i="13"/>
  <c r="B32" i="13"/>
  <c r="B31" i="13"/>
  <c r="B30" i="13"/>
  <c r="B29" i="13"/>
  <c r="B28" i="13"/>
  <c r="B27" i="13"/>
  <c r="B17" i="13"/>
  <c r="B16" i="13"/>
  <c r="B15" i="13"/>
  <c r="B14" i="13"/>
  <c r="B13" i="13"/>
  <c r="B12" i="13"/>
  <c r="B9" i="13"/>
  <c r="B8" i="13"/>
  <c r="D36" i="13"/>
  <c r="D30" i="13"/>
  <c r="D19" i="13"/>
  <c r="D17" i="13"/>
  <c r="D14" i="13"/>
  <c r="D29" i="13"/>
  <c r="D37" i="13"/>
  <c r="D35" i="13"/>
  <c r="D20" i="13"/>
  <c r="D8" i="13"/>
  <c r="D21" i="13"/>
  <c r="D27" i="13"/>
  <c r="D39" i="13"/>
  <c r="D12" i="13"/>
  <c r="D188" i="8"/>
  <c r="D160" i="8"/>
  <c r="B127" i="8"/>
  <c r="G66" i="8"/>
  <c r="F64" i="8"/>
  <c r="G64" i="8" s="1"/>
  <c r="F53" i="8"/>
  <c r="F52" i="8"/>
  <c r="H209" i="8"/>
  <c r="H208" i="8"/>
  <c r="C13" i="8"/>
  <c r="D7" i="8" s="1"/>
  <c r="D8" i="48" s="1"/>
  <c r="D42" i="8" l="1"/>
  <c r="D59" i="8"/>
  <c r="D35" i="48"/>
  <c r="S35" i="13"/>
  <c r="D36" i="48"/>
  <c r="S36" i="13"/>
  <c r="D37" i="48"/>
  <c r="S37" i="13"/>
  <c r="D20" i="48"/>
  <c r="S20" i="13"/>
  <c r="S8" i="13"/>
  <c r="D27" i="48"/>
  <c r="S27" i="13"/>
  <c r="D30" i="48"/>
  <c r="S30" i="13"/>
  <c r="D33" i="48"/>
  <c r="S33" i="13"/>
  <c r="D205" i="8"/>
  <c r="D38" i="13"/>
  <c r="D13" i="13"/>
  <c r="D15" i="13"/>
  <c r="D16" i="13"/>
  <c r="D27" i="57" l="1"/>
  <c r="D36" i="57"/>
  <c r="D48" i="57"/>
  <c r="D42" i="57"/>
  <c r="D56" i="57"/>
  <c r="D52" i="57"/>
  <c r="D54" i="57"/>
  <c r="D72" i="8"/>
  <c r="D7" i="57"/>
  <c r="D19" i="48"/>
  <c r="S19" i="13"/>
  <c r="D21" i="48"/>
  <c r="S21" i="13"/>
  <c r="D12" i="48"/>
  <c r="S12" i="13"/>
  <c r="D38" i="48"/>
  <c r="S38" i="13"/>
  <c r="D39" i="48"/>
  <c r="S39" i="13"/>
  <c r="D13" i="48"/>
  <c r="S13" i="13"/>
  <c r="D16" i="48"/>
  <c r="S16" i="13"/>
  <c r="D14" i="48"/>
  <c r="S14" i="13"/>
  <c r="D29" i="57" l="1"/>
  <c r="D20" i="57"/>
  <c r="D14" i="57"/>
  <c r="D25" i="57"/>
  <c r="D60" i="57"/>
  <c r="D58" i="57"/>
  <c r="D12" i="57"/>
  <c r="D15" i="48"/>
  <c r="S15" i="13"/>
  <c r="D18" i="57" l="1"/>
  <c r="D16" i="57"/>
  <c r="E12" i="48" l="1"/>
  <c r="E8" i="43"/>
  <c r="E55" i="40"/>
  <c r="E115" i="41"/>
  <c r="E116" i="41"/>
  <c r="E56" i="40"/>
  <c r="E58" i="40"/>
  <c r="E118" i="41"/>
  <c r="E119" i="41"/>
  <c r="E59" i="40"/>
  <c r="E57" i="40"/>
  <c r="E117" i="41"/>
  <c r="E40" i="41"/>
  <c r="E39" i="40"/>
  <c r="E85" i="13"/>
  <c r="E30" i="49"/>
  <c r="E30" i="13"/>
  <c r="E30" i="44"/>
  <c r="E30" i="48"/>
  <c r="E30" i="43"/>
  <c r="E30" i="45"/>
  <c r="E30" i="42"/>
  <c r="E33" i="42"/>
  <c r="E33" i="49"/>
  <c r="E33" i="13"/>
  <c r="E33" i="48"/>
  <c r="E33" i="44"/>
  <c r="E33" i="43"/>
  <c r="E33" i="45"/>
  <c r="E40" i="40"/>
  <c r="E86" i="13"/>
  <c r="E41" i="41"/>
  <c r="E46" i="41"/>
  <c r="E45" i="40"/>
  <c r="E91" i="13"/>
  <c r="E77" i="13"/>
  <c r="E32" i="41"/>
  <c r="F32" i="41" s="1"/>
  <c r="E92" i="40"/>
  <c r="F92" i="40" s="1"/>
  <c r="E91" i="41"/>
  <c r="E31" i="40"/>
  <c r="E135" i="13"/>
  <c r="E29" i="13"/>
  <c r="E29" i="49"/>
  <c r="E29" i="48"/>
  <c r="E29" i="44"/>
  <c r="E29" i="43"/>
  <c r="E29" i="45"/>
  <c r="E29" i="42"/>
  <c r="E101" i="13"/>
  <c r="E56" i="41"/>
  <c r="E34" i="42"/>
  <c r="E34" i="49"/>
  <c r="E34" i="48"/>
  <c r="E34" i="44"/>
  <c r="E34" i="43"/>
  <c r="E34" i="13"/>
  <c r="E34" i="45"/>
  <c r="E32" i="44"/>
  <c r="E32" i="43"/>
  <c r="E32" i="45"/>
  <c r="E32" i="13"/>
  <c r="E32" i="42"/>
  <c r="E32" i="49"/>
  <c r="E32" i="48"/>
  <c r="E83" i="13"/>
  <c r="E38" i="41"/>
  <c r="E37" i="40"/>
  <c r="E25" i="41"/>
  <c r="E24" i="40"/>
  <c r="E70" i="13"/>
  <c r="E15" i="43"/>
  <c r="E36" i="41"/>
  <c r="E81" i="13"/>
  <c r="E35" i="40"/>
  <c r="E93" i="13"/>
  <c r="E47" i="40"/>
  <c r="E48" i="41"/>
  <c r="E52" i="41"/>
  <c r="E51" i="40"/>
  <c r="E97" i="13"/>
  <c r="E28" i="48"/>
  <c r="E28" i="44"/>
  <c r="E28" i="43"/>
  <c r="E28" i="45"/>
  <c r="E28" i="42"/>
  <c r="E28" i="49"/>
  <c r="E28" i="13"/>
  <c r="E74" i="13"/>
  <c r="E28" i="40"/>
  <c r="E29" i="41"/>
  <c r="E37" i="45"/>
  <c r="E37" i="42"/>
  <c r="E37" i="49"/>
  <c r="E37" i="13"/>
  <c r="E37" i="48"/>
  <c r="E37" i="44"/>
  <c r="E37" i="43"/>
  <c r="E30" i="41"/>
  <c r="F30" i="41" s="1"/>
  <c r="E89" i="41"/>
  <c r="E90" i="40"/>
  <c r="F90" i="40" s="1"/>
  <c r="E29" i="40"/>
  <c r="E133" i="13"/>
  <c r="E75" i="13"/>
  <c r="E51" i="41"/>
  <c r="E50" i="40"/>
  <c r="E96" i="13"/>
  <c r="E31" i="13"/>
  <c r="E31" i="42"/>
  <c r="E31" i="49"/>
  <c r="E31" i="48"/>
  <c r="E31" i="44"/>
  <c r="E31" i="43"/>
  <c r="E31" i="45"/>
  <c r="E12" i="42"/>
  <c r="E27" i="45"/>
  <c r="E27" i="42"/>
  <c r="E27" i="13"/>
  <c r="E27" i="49"/>
  <c r="E27" i="48"/>
  <c r="E27" i="44"/>
  <c r="E27" i="43"/>
  <c r="E37" i="41"/>
  <c r="E82" i="13"/>
  <c r="E36" i="40"/>
  <c r="E26" i="41"/>
  <c r="E71" i="13"/>
  <c r="E25" i="40"/>
  <c r="E44" i="41"/>
  <c r="E43" i="40"/>
  <c r="E89" i="13"/>
  <c r="E12" i="43" l="1"/>
  <c r="F12" i="43" s="1"/>
  <c r="E12" i="44"/>
  <c r="F12" i="44" s="1"/>
  <c r="E12" i="13"/>
  <c r="T12" i="13" s="1"/>
  <c r="E12" i="45"/>
  <c r="F12" i="45" s="1"/>
  <c r="E12" i="49"/>
  <c r="F12" i="49" s="1"/>
  <c r="F39" i="40"/>
  <c r="F25" i="40"/>
  <c r="F50" i="40"/>
  <c r="F91" i="41"/>
  <c r="G91" i="41"/>
  <c r="F40" i="40"/>
  <c r="F31" i="40"/>
  <c r="F29" i="40"/>
  <c r="F28" i="40"/>
  <c r="F24" i="40"/>
  <c r="G117" i="41"/>
  <c r="F117" i="41"/>
  <c r="F59" i="40"/>
  <c r="G118" i="41"/>
  <c r="F118" i="41"/>
  <c r="F115" i="41"/>
  <c r="G115" i="41"/>
  <c r="F43" i="40"/>
  <c r="F36" i="40"/>
  <c r="F89" i="41"/>
  <c r="G89" i="41"/>
  <c r="F37" i="40"/>
  <c r="F116" i="41"/>
  <c r="G116" i="41"/>
  <c r="F51" i="40"/>
  <c r="F47" i="40"/>
  <c r="F35" i="40"/>
  <c r="F45" i="40"/>
  <c r="F57" i="40"/>
  <c r="G119" i="41"/>
  <c r="F119" i="41"/>
  <c r="F58" i="40"/>
  <c r="F56" i="40"/>
  <c r="F55" i="40"/>
  <c r="F30" i="44"/>
  <c r="F12" i="42"/>
  <c r="F37" i="49"/>
  <c r="F32" i="45"/>
  <c r="F34" i="49"/>
  <c r="F29" i="44"/>
  <c r="F33" i="42"/>
  <c r="F27" i="49"/>
  <c r="F29" i="43"/>
  <c r="F33" i="49"/>
  <c r="F31" i="42"/>
  <c r="F28" i="49"/>
  <c r="F32" i="43"/>
  <c r="F34" i="42"/>
  <c r="F29" i="48"/>
  <c r="F30" i="49"/>
  <c r="F31" i="49"/>
  <c r="F28" i="48"/>
  <c r="F34" i="48"/>
  <c r="F27" i="42"/>
  <c r="F37" i="42"/>
  <c r="F32" i="44"/>
  <c r="F33" i="45"/>
  <c r="F30" i="42"/>
  <c r="F28" i="42"/>
  <c r="F27" i="43"/>
  <c r="F31" i="45"/>
  <c r="F37" i="45"/>
  <c r="F32" i="48"/>
  <c r="F34" i="45"/>
  <c r="F29" i="49"/>
  <c r="F33" i="43"/>
  <c r="F30" i="45"/>
  <c r="F8" i="43"/>
  <c r="F12" i="48"/>
  <c r="F27" i="44"/>
  <c r="F31" i="43"/>
  <c r="F37" i="43"/>
  <c r="F28" i="45"/>
  <c r="F33" i="44"/>
  <c r="F30" i="43"/>
  <c r="F27" i="45"/>
  <c r="F27" i="48"/>
  <c r="F31" i="44"/>
  <c r="F37" i="44"/>
  <c r="F28" i="43"/>
  <c r="F32" i="49"/>
  <c r="F34" i="43"/>
  <c r="F29" i="42"/>
  <c r="F33" i="48"/>
  <c r="F31" i="48"/>
  <c r="F37" i="48"/>
  <c r="F28" i="44"/>
  <c r="F32" i="42"/>
  <c r="F34" i="44"/>
  <c r="F29" i="45"/>
  <c r="F30" i="48"/>
  <c r="E105" i="57"/>
  <c r="F11" i="51"/>
  <c r="E56" i="57"/>
  <c r="E109" i="57"/>
  <c r="E48" i="57"/>
  <c r="E42" i="57"/>
  <c r="E156" i="57"/>
  <c r="E160" i="57"/>
  <c r="E152" i="57"/>
  <c r="E118" i="57"/>
  <c r="E130" i="57"/>
  <c r="E143" i="57"/>
  <c r="E38" i="57"/>
  <c r="E137" i="57"/>
  <c r="E97" i="57"/>
  <c r="E133" i="57"/>
  <c r="E122" i="57"/>
  <c r="E154" i="57"/>
  <c r="E103" i="57"/>
  <c r="E145" i="57"/>
  <c r="E50" i="57"/>
  <c r="E99" i="57"/>
  <c r="E36" i="57"/>
  <c r="E44" i="57"/>
  <c r="E116" i="57"/>
  <c r="E120" i="57"/>
  <c r="E46" i="57"/>
  <c r="E40" i="57"/>
  <c r="E124" i="57"/>
  <c r="E158" i="57"/>
  <c r="H27" i="13"/>
  <c r="R27" i="13"/>
  <c r="V27" i="13"/>
  <c r="F27" i="13"/>
  <c r="T27" i="13"/>
  <c r="P27" i="13"/>
  <c r="N27" i="13"/>
  <c r="J27" i="13"/>
  <c r="L27" i="13"/>
  <c r="E111" i="40"/>
  <c r="F111" i="40" s="1"/>
  <c r="E132" i="13"/>
  <c r="R74" i="13"/>
  <c r="J74" i="13"/>
  <c r="H74" i="13"/>
  <c r="L74" i="13"/>
  <c r="T74" i="13"/>
  <c r="N74" i="13"/>
  <c r="F74" i="13"/>
  <c r="P74" i="13"/>
  <c r="V74" i="13"/>
  <c r="E112" i="40"/>
  <c r="F112" i="40" s="1"/>
  <c r="E13" i="42"/>
  <c r="E13" i="48"/>
  <c r="E13" i="44"/>
  <c r="E13" i="43"/>
  <c r="E13" i="45"/>
  <c r="E13" i="13"/>
  <c r="E8" i="40"/>
  <c r="E13" i="49"/>
  <c r="E8" i="41"/>
  <c r="J70" i="13"/>
  <c r="N70" i="13"/>
  <c r="T70" i="13"/>
  <c r="F70" i="13"/>
  <c r="V70" i="13"/>
  <c r="E128" i="13"/>
  <c r="R70" i="13"/>
  <c r="L70" i="13"/>
  <c r="H70" i="13"/>
  <c r="P70" i="13"/>
  <c r="E116" i="40"/>
  <c r="F116" i="40" s="1"/>
  <c r="E105" i="41"/>
  <c r="F46" i="41"/>
  <c r="E110" i="41"/>
  <c r="F51" i="41"/>
  <c r="E111" i="41"/>
  <c r="F52" i="41"/>
  <c r="E96" i="40"/>
  <c r="F96" i="40" s="1"/>
  <c r="E85" i="40"/>
  <c r="F85" i="40" s="1"/>
  <c r="F32" i="13"/>
  <c r="P32" i="13"/>
  <c r="N32" i="13"/>
  <c r="H32" i="13"/>
  <c r="V32" i="13"/>
  <c r="L32" i="13"/>
  <c r="R32" i="13"/>
  <c r="J32" i="13"/>
  <c r="T32" i="13"/>
  <c r="L101" i="13"/>
  <c r="F101" i="13"/>
  <c r="E159" i="13"/>
  <c r="T101" i="13"/>
  <c r="J101" i="13"/>
  <c r="V101" i="13"/>
  <c r="N101" i="13"/>
  <c r="R101" i="13"/>
  <c r="P101" i="13"/>
  <c r="H101" i="13"/>
  <c r="E14" i="49"/>
  <c r="E14" i="42"/>
  <c r="E14" i="48"/>
  <c r="E14" i="44"/>
  <c r="E14" i="43"/>
  <c r="E14" i="45"/>
  <c r="E14" i="13"/>
  <c r="F81" i="13"/>
  <c r="T81" i="13"/>
  <c r="H81" i="13"/>
  <c r="E139" i="13"/>
  <c r="V81" i="13"/>
  <c r="J81" i="13"/>
  <c r="R81" i="13"/>
  <c r="P81" i="13"/>
  <c r="L81" i="13"/>
  <c r="N81" i="13"/>
  <c r="E84" i="41"/>
  <c r="F25" i="41"/>
  <c r="E100" i="41"/>
  <c r="F41" i="41"/>
  <c r="E8" i="13"/>
  <c r="E8" i="45"/>
  <c r="E8" i="49"/>
  <c r="E8" i="42"/>
  <c r="E8" i="48"/>
  <c r="E8" i="44"/>
  <c r="V12" i="13"/>
  <c r="N12" i="13"/>
  <c r="F12" i="13"/>
  <c r="P12" i="13"/>
  <c r="F75" i="13"/>
  <c r="N75" i="13"/>
  <c r="P75" i="13"/>
  <c r="J75" i="13"/>
  <c r="R75" i="13"/>
  <c r="V75" i="13"/>
  <c r="T75" i="13"/>
  <c r="L75" i="13"/>
  <c r="H75" i="13"/>
  <c r="P28" i="13"/>
  <c r="J28" i="13"/>
  <c r="N28" i="13"/>
  <c r="L28" i="13"/>
  <c r="H28" i="13"/>
  <c r="T28" i="13"/>
  <c r="R28" i="13"/>
  <c r="V28" i="13"/>
  <c r="F28" i="13"/>
  <c r="E107" i="41"/>
  <c r="F48" i="41"/>
  <c r="F36" i="41"/>
  <c r="E95" i="41"/>
  <c r="E98" i="40"/>
  <c r="F98" i="40" s="1"/>
  <c r="V33" i="13"/>
  <c r="L33" i="13"/>
  <c r="R33" i="13"/>
  <c r="H33" i="13"/>
  <c r="T33" i="13"/>
  <c r="J33" i="13"/>
  <c r="F33" i="13"/>
  <c r="P33" i="13"/>
  <c r="N33" i="13"/>
  <c r="E53" i="13"/>
  <c r="T133" i="13"/>
  <c r="N133" i="13"/>
  <c r="F133" i="13"/>
  <c r="L133" i="13"/>
  <c r="H133" i="13"/>
  <c r="V133" i="13"/>
  <c r="E108" i="40"/>
  <c r="F108" i="40" s="1"/>
  <c r="E97" i="41"/>
  <c r="F38" i="41"/>
  <c r="T29" i="13"/>
  <c r="J29" i="13"/>
  <c r="R29" i="13"/>
  <c r="N29" i="13"/>
  <c r="V29" i="13"/>
  <c r="L29" i="13"/>
  <c r="H29" i="13"/>
  <c r="P29" i="13"/>
  <c r="F29" i="13"/>
  <c r="V86" i="13"/>
  <c r="L86" i="13"/>
  <c r="T86" i="13"/>
  <c r="P86" i="13"/>
  <c r="R86" i="13"/>
  <c r="J86" i="13"/>
  <c r="H86" i="13"/>
  <c r="N86" i="13"/>
  <c r="F86" i="13"/>
  <c r="E144" i="13"/>
  <c r="E19" i="13"/>
  <c r="E19" i="44"/>
  <c r="E19" i="45"/>
  <c r="E19" i="49"/>
  <c r="E19" i="48"/>
  <c r="E19" i="43"/>
  <c r="E19" i="42"/>
  <c r="V85" i="13"/>
  <c r="R85" i="13"/>
  <c r="J85" i="13"/>
  <c r="F85" i="13"/>
  <c r="P85" i="13"/>
  <c r="E143" i="13"/>
  <c r="N85" i="13"/>
  <c r="H85" i="13"/>
  <c r="L85" i="13"/>
  <c r="T85" i="13"/>
  <c r="E86" i="40"/>
  <c r="F86" i="40" s="1"/>
  <c r="E97" i="40"/>
  <c r="F97" i="40" s="1"/>
  <c r="E88" i="41"/>
  <c r="F29" i="41"/>
  <c r="E15" i="42"/>
  <c r="E15" i="44"/>
  <c r="E15" i="48"/>
  <c r="F15" i="48" s="1"/>
  <c r="E15" i="45"/>
  <c r="E15" i="13"/>
  <c r="E15" i="49"/>
  <c r="E9" i="42"/>
  <c r="E9" i="48"/>
  <c r="E9" i="44"/>
  <c r="E9" i="13"/>
  <c r="E9" i="43"/>
  <c r="E9" i="45"/>
  <c r="E9" i="49"/>
  <c r="J77" i="13"/>
  <c r="P77" i="13"/>
  <c r="H77" i="13"/>
  <c r="N77" i="13"/>
  <c r="V77" i="13"/>
  <c r="R77" i="13"/>
  <c r="T77" i="13"/>
  <c r="L77" i="13"/>
  <c r="F77" i="13"/>
  <c r="E101" i="40"/>
  <c r="F101" i="40" s="1"/>
  <c r="F30" i="13"/>
  <c r="T30" i="13"/>
  <c r="P30" i="13"/>
  <c r="R30" i="13"/>
  <c r="H30" i="13"/>
  <c r="V30" i="13"/>
  <c r="L30" i="13"/>
  <c r="N30" i="13"/>
  <c r="J30" i="13"/>
  <c r="E100" i="40"/>
  <c r="F100" i="40" s="1"/>
  <c r="V71" i="13"/>
  <c r="P71" i="13"/>
  <c r="R71" i="13"/>
  <c r="N71" i="13"/>
  <c r="F71" i="13"/>
  <c r="J71" i="13"/>
  <c r="E129" i="13"/>
  <c r="H71" i="13"/>
  <c r="T71" i="13"/>
  <c r="L71" i="13"/>
  <c r="V82" i="13"/>
  <c r="J82" i="13"/>
  <c r="F82" i="13"/>
  <c r="R82" i="13"/>
  <c r="E140" i="13"/>
  <c r="H82" i="13"/>
  <c r="L82" i="13"/>
  <c r="P82" i="13"/>
  <c r="T82" i="13"/>
  <c r="N82" i="13"/>
  <c r="F31" i="13"/>
  <c r="P31" i="13"/>
  <c r="J31" i="13"/>
  <c r="L31" i="13"/>
  <c r="R31" i="13"/>
  <c r="H31" i="13"/>
  <c r="V31" i="13"/>
  <c r="N31" i="13"/>
  <c r="T31" i="13"/>
  <c r="E89" i="40"/>
  <c r="F89" i="40" s="1"/>
  <c r="N93" i="13"/>
  <c r="L93" i="13"/>
  <c r="H93" i="13"/>
  <c r="T93" i="13"/>
  <c r="F93" i="13"/>
  <c r="V93" i="13"/>
  <c r="P93" i="13"/>
  <c r="E151" i="13"/>
  <c r="R93" i="13"/>
  <c r="J93" i="13"/>
  <c r="E9" i="41"/>
  <c r="E54" i="13"/>
  <c r="E9" i="40"/>
  <c r="P83" i="13"/>
  <c r="J83" i="13"/>
  <c r="T83" i="13"/>
  <c r="N83" i="13"/>
  <c r="F83" i="13"/>
  <c r="H83" i="13"/>
  <c r="E141" i="13"/>
  <c r="R83" i="13"/>
  <c r="L83" i="13"/>
  <c r="V83" i="13"/>
  <c r="R34" i="13"/>
  <c r="V34" i="13"/>
  <c r="F34" i="13"/>
  <c r="L34" i="13"/>
  <c r="N34" i="13"/>
  <c r="J34" i="13"/>
  <c r="P34" i="13"/>
  <c r="H34" i="13"/>
  <c r="T34" i="13"/>
  <c r="R91" i="13"/>
  <c r="E149" i="13"/>
  <c r="L91" i="13"/>
  <c r="P91" i="13"/>
  <c r="N91" i="13"/>
  <c r="H91" i="13"/>
  <c r="T91" i="13"/>
  <c r="J91" i="13"/>
  <c r="V91" i="13"/>
  <c r="F91" i="13"/>
  <c r="E99" i="41"/>
  <c r="F40" i="41"/>
  <c r="E85" i="41"/>
  <c r="F26" i="41"/>
  <c r="E96" i="41"/>
  <c r="F37" i="41"/>
  <c r="N96" i="13"/>
  <c r="T96" i="13"/>
  <c r="J96" i="13"/>
  <c r="V96" i="13"/>
  <c r="H96" i="13"/>
  <c r="R96" i="13"/>
  <c r="L96" i="13"/>
  <c r="F96" i="13"/>
  <c r="E154" i="13"/>
  <c r="P96" i="13"/>
  <c r="R37" i="13"/>
  <c r="N37" i="13"/>
  <c r="L37" i="13"/>
  <c r="H37" i="13"/>
  <c r="F37" i="13"/>
  <c r="V37" i="13"/>
  <c r="P37" i="13"/>
  <c r="T37" i="13"/>
  <c r="J37" i="13"/>
  <c r="P97" i="13"/>
  <c r="L97" i="13"/>
  <c r="T97" i="13"/>
  <c r="J97" i="13"/>
  <c r="V97" i="13"/>
  <c r="R97" i="13"/>
  <c r="F97" i="13"/>
  <c r="H97" i="13"/>
  <c r="E155" i="13"/>
  <c r="N97" i="13"/>
  <c r="F56" i="41"/>
  <c r="H135" i="13"/>
  <c r="F135" i="13"/>
  <c r="V135" i="13"/>
  <c r="T135" i="13"/>
  <c r="L135" i="13"/>
  <c r="N135" i="13"/>
  <c r="E106" i="40"/>
  <c r="F106" i="40" s="1"/>
  <c r="E104" i="40"/>
  <c r="F104" i="40" s="1"/>
  <c r="E103" i="41"/>
  <c r="F44" i="41"/>
  <c r="T89" i="13"/>
  <c r="V89" i="13"/>
  <c r="R89" i="13"/>
  <c r="H89" i="13"/>
  <c r="N89" i="13"/>
  <c r="P89" i="13"/>
  <c r="L89" i="13"/>
  <c r="J89" i="13"/>
  <c r="F89" i="13"/>
  <c r="E147" i="13"/>
  <c r="L147" i="13" s="1"/>
  <c r="R12" i="13" l="1"/>
  <c r="L12" i="13"/>
  <c r="H12" i="13"/>
  <c r="J12" i="13"/>
  <c r="E12" i="57"/>
  <c r="F85" i="41"/>
  <c r="G85" i="41"/>
  <c r="F103" i="41"/>
  <c r="G103" i="41"/>
  <c r="F96" i="41"/>
  <c r="G96" i="41"/>
  <c r="F99" i="41"/>
  <c r="G99" i="41"/>
  <c r="F107" i="41"/>
  <c r="G107" i="41"/>
  <c r="G84" i="41"/>
  <c r="F84" i="41"/>
  <c r="G105" i="41"/>
  <c r="F105" i="41"/>
  <c r="F9" i="40"/>
  <c r="F88" i="41"/>
  <c r="G88" i="41"/>
  <c r="G97" i="41"/>
  <c r="F97" i="41"/>
  <c r="F95" i="41"/>
  <c r="G95" i="41"/>
  <c r="F100" i="41"/>
  <c r="G100" i="41"/>
  <c r="F111" i="41"/>
  <c r="G111" i="41"/>
  <c r="G110" i="41"/>
  <c r="F110" i="41"/>
  <c r="F8" i="40"/>
  <c r="F15" i="45"/>
  <c r="F19" i="48"/>
  <c r="F9" i="43"/>
  <c r="F15" i="43"/>
  <c r="F19" i="49"/>
  <c r="F14" i="49"/>
  <c r="F9" i="44"/>
  <c r="F19" i="44"/>
  <c r="F8" i="44"/>
  <c r="F14" i="45"/>
  <c r="F13" i="45"/>
  <c r="F9" i="48"/>
  <c r="F15" i="44"/>
  <c r="F8" i="48"/>
  <c r="F14" i="43"/>
  <c r="F13" i="43"/>
  <c r="F9" i="42"/>
  <c r="F15" i="42"/>
  <c r="F8" i="42"/>
  <c r="F14" i="44"/>
  <c r="F13" i="44"/>
  <c r="F9" i="49"/>
  <c r="F15" i="49"/>
  <c r="F19" i="42"/>
  <c r="F8" i="49"/>
  <c r="F14" i="48"/>
  <c r="F13" i="48"/>
  <c r="F19" i="43"/>
  <c r="F8" i="45"/>
  <c r="F13" i="49"/>
  <c r="F13" i="42"/>
  <c r="F19" i="45"/>
  <c r="F9" i="45"/>
  <c r="F14" i="42"/>
  <c r="E71" i="57"/>
  <c r="F8" i="51"/>
  <c r="E7" i="57"/>
  <c r="E16" i="57"/>
  <c r="E14" i="57"/>
  <c r="F158" i="57"/>
  <c r="F40" i="57"/>
  <c r="F120" i="57"/>
  <c r="F44" i="57"/>
  <c r="O44" i="57" s="1"/>
  <c r="F99" i="57"/>
  <c r="F145" i="57"/>
  <c r="F154" i="57"/>
  <c r="F133" i="57"/>
  <c r="F137" i="57"/>
  <c r="F143" i="57"/>
  <c r="F12" i="57"/>
  <c r="F152" i="57"/>
  <c r="F156" i="57"/>
  <c r="F48" i="57"/>
  <c r="O48" i="57" s="1"/>
  <c r="F56" i="57"/>
  <c r="F9" i="51"/>
  <c r="E9" i="57"/>
  <c r="E18" i="57"/>
  <c r="E25" i="57"/>
  <c r="E69" i="57"/>
  <c r="F124" i="57"/>
  <c r="F46" i="57"/>
  <c r="O46" i="57" s="1"/>
  <c r="F116" i="57"/>
  <c r="F36" i="57"/>
  <c r="F50" i="57"/>
  <c r="F103" i="57"/>
  <c r="F122" i="57"/>
  <c r="F97" i="57"/>
  <c r="F38" i="57"/>
  <c r="M38" i="57" s="1"/>
  <c r="F130" i="57"/>
  <c r="F118" i="57"/>
  <c r="F160" i="57"/>
  <c r="F42" i="57"/>
  <c r="F109" i="57"/>
  <c r="F105" i="57"/>
  <c r="E19" i="41"/>
  <c r="E64" i="13"/>
  <c r="E63" i="13"/>
  <c r="E18" i="41"/>
  <c r="E18" i="40"/>
  <c r="H19" i="13"/>
  <c r="J19" i="13"/>
  <c r="L19" i="13"/>
  <c r="P19" i="13"/>
  <c r="V19" i="13"/>
  <c r="T19" i="13"/>
  <c r="R19" i="13"/>
  <c r="F19" i="13"/>
  <c r="N19" i="13"/>
  <c r="L151" i="13"/>
  <c r="H151" i="13"/>
  <c r="N151" i="13"/>
  <c r="V151" i="13"/>
  <c r="T151" i="13"/>
  <c r="F151" i="13"/>
  <c r="E34" i="41"/>
  <c r="E79" i="13"/>
  <c r="E33" i="40"/>
  <c r="E35" i="48"/>
  <c r="E35" i="44"/>
  <c r="E35" i="43"/>
  <c r="E35" i="45"/>
  <c r="E35" i="42"/>
  <c r="E35" i="49"/>
  <c r="E35" i="13"/>
  <c r="E35" i="41"/>
  <c r="E34" i="40"/>
  <c r="E80" i="13"/>
  <c r="E39" i="45"/>
  <c r="E39" i="42"/>
  <c r="E39" i="49"/>
  <c r="E39" i="13"/>
  <c r="E39" i="48"/>
  <c r="E39" i="44"/>
  <c r="E39" i="43"/>
  <c r="E10" i="40"/>
  <c r="E55" i="13"/>
  <c r="E10" i="41"/>
  <c r="T8" i="13"/>
  <c r="F8" i="13"/>
  <c r="F42" i="13" s="1"/>
  <c r="R8" i="13"/>
  <c r="H8" i="13"/>
  <c r="V8" i="13"/>
  <c r="J8" i="13"/>
  <c r="L8" i="13"/>
  <c r="N8" i="13"/>
  <c r="P8" i="13"/>
  <c r="N14" i="13"/>
  <c r="J14" i="13"/>
  <c r="P14" i="13"/>
  <c r="L14" i="13"/>
  <c r="V14" i="13"/>
  <c r="H14" i="13"/>
  <c r="T14" i="13"/>
  <c r="R14" i="13"/>
  <c r="F14" i="13"/>
  <c r="E22" i="13"/>
  <c r="E22" i="45"/>
  <c r="E22" i="42"/>
  <c r="E22" i="49"/>
  <c r="E22" i="48"/>
  <c r="E22" i="44"/>
  <c r="E22" i="43"/>
  <c r="H132" i="13"/>
  <c r="L132" i="13"/>
  <c r="N132" i="13"/>
  <c r="V132" i="13"/>
  <c r="T132" i="13"/>
  <c r="F132" i="13"/>
  <c r="E69" i="41"/>
  <c r="F9" i="41"/>
  <c r="L154" i="13"/>
  <c r="V154" i="13"/>
  <c r="T154" i="13"/>
  <c r="F154" i="13"/>
  <c r="H154" i="13"/>
  <c r="N154" i="13"/>
  <c r="L143" i="13"/>
  <c r="T143" i="13"/>
  <c r="F143" i="13"/>
  <c r="H143" i="13"/>
  <c r="N143" i="13"/>
  <c r="V143" i="13"/>
  <c r="L159" i="13"/>
  <c r="F159" i="13"/>
  <c r="H159" i="13"/>
  <c r="N159" i="13"/>
  <c r="V159" i="13"/>
  <c r="T159" i="13"/>
  <c r="E16" i="48"/>
  <c r="E16" i="44"/>
  <c r="E16" i="43"/>
  <c r="E16" i="45"/>
  <c r="E16" i="42"/>
  <c r="E16" i="13"/>
  <c r="E16" i="49"/>
  <c r="E68" i="41"/>
  <c r="F8" i="41"/>
  <c r="E12" i="41"/>
  <c r="E57" i="13"/>
  <c r="E12" i="40"/>
  <c r="E90" i="41"/>
  <c r="E91" i="40"/>
  <c r="F91" i="40" s="1"/>
  <c r="E134" i="13"/>
  <c r="L128" i="13"/>
  <c r="N128" i="13"/>
  <c r="T128" i="13"/>
  <c r="V128" i="13"/>
  <c r="F128" i="13"/>
  <c r="H128" i="13"/>
  <c r="E68" i="40"/>
  <c r="F68" i="40" s="1"/>
  <c r="E28" i="41"/>
  <c r="E27" i="40"/>
  <c r="E73" i="13"/>
  <c r="L149" i="13"/>
  <c r="F149" i="13"/>
  <c r="V149" i="13"/>
  <c r="N149" i="13"/>
  <c r="T149" i="13"/>
  <c r="H149" i="13"/>
  <c r="L140" i="13"/>
  <c r="F140" i="13"/>
  <c r="N140" i="13"/>
  <c r="V140" i="13"/>
  <c r="H140" i="13"/>
  <c r="T140" i="13"/>
  <c r="L129" i="13"/>
  <c r="N129" i="13"/>
  <c r="T129" i="13"/>
  <c r="F129" i="13"/>
  <c r="V129" i="13"/>
  <c r="H129" i="13"/>
  <c r="E68" i="13"/>
  <c r="E23" i="41"/>
  <c r="E22" i="40"/>
  <c r="E20" i="41"/>
  <c r="E19" i="40"/>
  <c r="E65" i="13"/>
  <c r="E30" i="40"/>
  <c r="E76" i="13"/>
  <c r="E31" i="41"/>
  <c r="F31" i="41" s="1"/>
  <c r="L155" i="13"/>
  <c r="F155" i="13"/>
  <c r="H155" i="13"/>
  <c r="N155" i="13"/>
  <c r="V155" i="13"/>
  <c r="T155" i="13"/>
  <c r="E41" i="13"/>
  <c r="E69" i="40"/>
  <c r="F69" i="40" s="1"/>
  <c r="E26" i="42"/>
  <c r="E26" i="49"/>
  <c r="E26" i="48"/>
  <c r="E26" i="44"/>
  <c r="E26" i="43"/>
  <c r="E26" i="13"/>
  <c r="E26" i="45"/>
  <c r="P15" i="13"/>
  <c r="H15" i="13"/>
  <c r="V15" i="13"/>
  <c r="T15" i="13"/>
  <c r="R15" i="13"/>
  <c r="F15" i="13"/>
  <c r="J15" i="13"/>
  <c r="N15" i="13"/>
  <c r="L15" i="13"/>
  <c r="L139" i="13"/>
  <c r="F139" i="13"/>
  <c r="H139" i="13"/>
  <c r="N139" i="13"/>
  <c r="V139" i="13"/>
  <c r="T139" i="13"/>
  <c r="E59" i="13"/>
  <c r="E14" i="40"/>
  <c r="E49" i="40"/>
  <c r="E50" i="41"/>
  <c r="E95" i="13"/>
  <c r="E92" i="13"/>
  <c r="E47" i="41"/>
  <c r="E46" i="40"/>
  <c r="E42" i="41"/>
  <c r="E41" i="40"/>
  <c r="E87" i="13"/>
  <c r="E56" i="13"/>
  <c r="E11" i="41"/>
  <c r="E11" i="40"/>
  <c r="E38" i="45"/>
  <c r="E38" i="42"/>
  <c r="E38" i="49"/>
  <c r="E38" i="44"/>
  <c r="E38" i="13"/>
  <c r="E38" i="43"/>
  <c r="E38" i="48"/>
  <c r="E54" i="41"/>
  <c r="E53" i="40"/>
  <c r="E99" i="13"/>
  <c r="E40" i="13"/>
  <c r="E20" i="48"/>
  <c r="E20" i="44"/>
  <c r="E20" i="43"/>
  <c r="E20" i="42"/>
  <c r="E20" i="45"/>
  <c r="E20" i="13"/>
  <c r="E20" i="49"/>
  <c r="L141" i="13"/>
  <c r="T141" i="13"/>
  <c r="V141" i="13"/>
  <c r="F141" i="13"/>
  <c r="H141" i="13"/>
  <c r="N141" i="13"/>
  <c r="T54" i="13"/>
  <c r="L54" i="13"/>
  <c r="V54" i="13"/>
  <c r="P54" i="13"/>
  <c r="F54" i="13"/>
  <c r="R54" i="13"/>
  <c r="E112" i="13"/>
  <c r="N54" i="13"/>
  <c r="H54" i="13"/>
  <c r="J54" i="13"/>
  <c r="R9" i="13"/>
  <c r="J9" i="13"/>
  <c r="V9" i="13"/>
  <c r="H9" i="13"/>
  <c r="T9" i="13"/>
  <c r="P9" i="13"/>
  <c r="F9" i="13"/>
  <c r="L9" i="13"/>
  <c r="N9" i="13"/>
  <c r="L144" i="13"/>
  <c r="H144" i="13"/>
  <c r="T144" i="13"/>
  <c r="V144" i="13"/>
  <c r="F144" i="13"/>
  <c r="N144" i="13"/>
  <c r="E49" i="41"/>
  <c r="E48" i="40"/>
  <c r="E94" i="13"/>
  <c r="L53" i="13"/>
  <c r="P53" i="13"/>
  <c r="N53" i="13"/>
  <c r="T53" i="13"/>
  <c r="H53" i="13"/>
  <c r="F53" i="13"/>
  <c r="V53" i="13"/>
  <c r="E111" i="13"/>
  <c r="R53" i="13"/>
  <c r="J53" i="13"/>
  <c r="E36" i="43"/>
  <c r="E36" i="45"/>
  <c r="E36" i="13"/>
  <c r="E36" i="42"/>
  <c r="E36" i="49"/>
  <c r="E36" i="48"/>
  <c r="E36" i="44"/>
  <c r="F13" i="13"/>
  <c r="J13" i="13"/>
  <c r="P13" i="13"/>
  <c r="L13" i="13"/>
  <c r="V13" i="13"/>
  <c r="H13" i="13"/>
  <c r="T13" i="13"/>
  <c r="N13" i="13"/>
  <c r="R13" i="13"/>
  <c r="T147" i="13"/>
  <c r="V147" i="13"/>
  <c r="F147" i="13"/>
  <c r="H147" i="13"/>
  <c r="N147" i="13"/>
  <c r="E14" i="41" l="1"/>
  <c r="J22" i="43"/>
  <c r="H22" i="43"/>
  <c r="I22" i="43" s="1"/>
  <c r="E16" i="40"/>
  <c r="F16" i="40" s="1"/>
  <c r="E17" i="40"/>
  <c r="F17" i="40" s="1"/>
  <c r="E15" i="40"/>
  <c r="F15" i="40" s="1"/>
  <c r="F48" i="40"/>
  <c r="F11" i="40"/>
  <c r="F46" i="40"/>
  <c r="E86" i="57"/>
  <c r="F19" i="40"/>
  <c r="F34" i="40"/>
  <c r="F49" i="40"/>
  <c r="F22" i="40"/>
  <c r="F41" i="40"/>
  <c r="F14" i="40"/>
  <c r="F12" i="40"/>
  <c r="G68" i="41"/>
  <c r="F68" i="41"/>
  <c r="F33" i="40"/>
  <c r="G90" i="41"/>
  <c r="F90" i="41"/>
  <c r="F18" i="40"/>
  <c r="F53" i="40"/>
  <c r="F30" i="40"/>
  <c r="F27" i="40"/>
  <c r="F69" i="41"/>
  <c r="G69" i="41"/>
  <c r="F10" i="40"/>
  <c r="E21" i="45"/>
  <c r="E21" i="49"/>
  <c r="E21" i="42"/>
  <c r="E21" i="48"/>
  <c r="E21" i="43"/>
  <c r="E21" i="13"/>
  <c r="E21" i="44"/>
  <c r="E62" i="13"/>
  <c r="T62" i="13" s="1"/>
  <c r="F20" i="48"/>
  <c r="F26" i="49"/>
  <c r="F36" i="45"/>
  <c r="F20" i="49"/>
  <c r="F26" i="42"/>
  <c r="F16" i="45"/>
  <c r="F22" i="44"/>
  <c r="F35" i="48"/>
  <c r="F36" i="44"/>
  <c r="F38" i="49"/>
  <c r="F26" i="45"/>
  <c r="F16" i="44"/>
  <c r="F22" i="49"/>
  <c r="F39" i="42"/>
  <c r="F22" i="48"/>
  <c r="F36" i="48"/>
  <c r="F20" i="45"/>
  <c r="F38" i="42"/>
  <c r="F16" i="48"/>
  <c r="F22" i="42"/>
  <c r="F35" i="49"/>
  <c r="F16" i="49"/>
  <c r="F39" i="45"/>
  <c r="F35" i="42"/>
  <c r="F38" i="44"/>
  <c r="F20" i="42"/>
  <c r="F26" i="43"/>
  <c r="F38" i="48"/>
  <c r="F26" i="44"/>
  <c r="F22" i="45"/>
  <c r="F39" i="43"/>
  <c r="F35" i="45"/>
  <c r="F36" i="43"/>
  <c r="F39" i="49"/>
  <c r="F36" i="49"/>
  <c r="F38" i="45"/>
  <c r="F36" i="42"/>
  <c r="F20" i="43"/>
  <c r="F20" i="44"/>
  <c r="F26" i="48"/>
  <c r="F16" i="42"/>
  <c r="F39" i="44"/>
  <c r="F35" i="43"/>
  <c r="F16" i="43"/>
  <c r="F38" i="43"/>
  <c r="F22" i="43"/>
  <c r="F39" i="48"/>
  <c r="F35" i="44"/>
  <c r="F10" i="51"/>
  <c r="E54" i="57"/>
  <c r="E149" i="57"/>
  <c r="E126" i="57"/>
  <c r="E107" i="57"/>
  <c r="E101" i="57"/>
  <c r="E77" i="57"/>
  <c r="E31" i="57"/>
  <c r="E60" i="57"/>
  <c r="E112" i="57"/>
  <c r="AC109" i="57"/>
  <c r="AB109" i="57"/>
  <c r="Z109" i="57"/>
  <c r="AA109" i="57"/>
  <c r="AC160" i="57"/>
  <c r="AB160" i="57"/>
  <c r="AB130" i="57"/>
  <c r="AA130" i="57"/>
  <c r="AB97" i="57"/>
  <c r="Y97" i="57"/>
  <c r="Z97" i="57"/>
  <c r="AA97" i="57"/>
  <c r="AA103" i="57"/>
  <c r="AC103" i="57"/>
  <c r="AB103" i="57"/>
  <c r="N36" i="57"/>
  <c r="L36" i="57"/>
  <c r="M36" i="57"/>
  <c r="R56" i="57"/>
  <c r="Q56" i="57"/>
  <c r="V156" i="57"/>
  <c r="AB156" i="57"/>
  <c r="X156" i="57"/>
  <c r="Y156" i="57"/>
  <c r="U156" i="57"/>
  <c r="Z156" i="57"/>
  <c r="W156" i="57"/>
  <c r="AA156" i="57"/>
  <c r="L12" i="57"/>
  <c r="J12" i="57"/>
  <c r="K12" i="57"/>
  <c r="I12" i="57"/>
  <c r="Y137" i="57"/>
  <c r="X137" i="57"/>
  <c r="W154" i="57"/>
  <c r="Z154" i="57"/>
  <c r="V154" i="57"/>
  <c r="Y154" i="57"/>
  <c r="U154" i="57"/>
  <c r="AB154" i="57"/>
  <c r="X154" i="57"/>
  <c r="AA154" i="57"/>
  <c r="AB99" i="57"/>
  <c r="AA99" i="57"/>
  <c r="Y99" i="57"/>
  <c r="Z99" i="57"/>
  <c r="AB120" i="57"/>
  <c r="Y120" i="57"/>
  <c r="Z120" i="57"/>
  <c r="AA120" i="57"/>
  <c r="AC158" i="57"/>
  <c r="AB158" i="57"/>
  <c r="E139" i="57"/>
  <c r="E27" i="57"/>
  <c r="F12" i="51"/>
  <c r="E58" i="57"/>
  <c r="E94" i="57"/>
  <c r="E20" i="57"/>
  <c r="E114" i="57"/>
  <c r="E88" i="57"/>
  <c r="F69" i="57"/>
  <c r="F18" i="57"/>
  <c r="F16" i="57"/>
  <c r="F7" i="57"/>
  <c r="E141" i="57"/>
  <c r="E80" i="57"/>
  <c r="E34" i="57"/>
  <c r="E90" i="57"/>
  <c r="E73" i="57"/>
  <c r="V105" i="57"/>
  <c r="Z105" i="57"/>
  <c r="U105" i="57"/>
  <c r="W105" i="57"/>
  <c r="S105" i="57"/>
  <c r="T105" i="57"/>
  <c r="X105" i="57"/>
  <c r="Y105" i="57"/>
  <c r="N42" i="57"/>
  <c r="O42" i="57"/>
  <c r="P42" i="57"/>
  <c r="AC118" i="57"/>
  <c r="AB118" i="57"/>
  <c r="Z118" i="57"/>
  <c r="AA118" i="57"/>
  <c r="AB122" i="57"/>
  <c r="AA122" i="57"/>
  <c r="Z122" i="57"/>
  <c r="O50" i="57"/>
  <c r="N50" i="57"/>
  <c r="AC116" i="57"/>
  <c r="Z116" i="57"/>
  <c r="AA116" i="57"/>
  <c r="AB116" i="57"/>
  <c r="AA124" i="57"/>
  <c r="AB124" i="57"/>
  <c r="Z124" i="57"/>
  <c r="V152" i="57"/>
  <c r="AB152" i="57"/>
  <c r="Y152" i="57"/>
  <c r="U152" i="57"/>
  <c r="X152" i="57"/>
  <c r="W152" i="57"/>
  <c r="Z152" i="57"/>
  <c r="AA152" i="57"/>
  <c r="V143" i="57"/>
  <c r="W143" i="57"/>
  <c r="X143" i="57"/>
  <c r="Y143" i="57"/>
  <c r="W133" i="57"/>
  <c r="V133" i="57"/>
  <c r="AA133" i="57"/>
  <c r="X133" i="57"/>
  <c r="Y133" i="57"/>
  <c r="Z133" i="57"/>
  <c r="X145" i="57"/>
  <c r="W145" i="57"/>
  <c r="V145" i="57"/>
  <c r="Y145" i="57"/>
  <c r="O40" i="57"/>
  <c r="P40" i="57"/>
  <c r="N40" i="57"/>
  <c r="E75" i="57"/>
  <c r="E135" i="57"/>
  <c r="E63" i="57"/>
  <c r="E52" i="57"/>
  <c r="F25" i="57"/>
  <c r="F9" i="57"/>
  <c r="F14" i="57"/>
  <c r="F71" i="57"/>
  <c r="E17" i="41"/>
  <c r="E77" i="41" s="1"/>
  <c r="E98" i="13"/>
  <c r="P98" i="13" s="1"/>
  <c r="E52" i="40"/>
  <c r="E53" i="41"/>
  <c r="F53" i="41" s="1"/>
  <c r="E60" i="13"/>
  <c r="V60" i="13" s="1"/>
  <c r="E16" i="41"/>
  <c r="E76" i="41" s="1"/>
  <c r="E61" i="13"/>
  <c r="P61" i="13" s="1"/>
  <c r="E15" i="41"/>
  <c r="F15" i="41" s="1"/>
  <c r="V36" i="13"/>
  <c r="P36" i="13"/>
  <c r="L36" i="13"/>
  <c r="N36" i="13"/>
  <c r="H36" i="13"/>
  <c r="J36" i="13"/>
  <c r="T36" i="13"/>
  <c r="R36" i="13"/>
  <c r="F36" i="13"/>
  <c r="E108" i="41"/>
  <c r="F49" i="41"/>
  <c r="E114" i="40"/>
  <c r="F114" i="40" s="1"/>
  <c r="V87" i="13"/>
  <c r="F87" i="13"/>
  <c r="T87" i="13"/>
  <c r="N87" i="13"/>
  <c r="E145" i="13"/>
  <c r="R87" i="13"/>
  <c r="L87" i="13"/>
  <c r="J87" i="13"/>
  <c r="H87" i="13"/>
  <c r="P87" i="13"/>
  <c r="F73" i="13"/>
  <c r="P73" i="13"/>
  <c r="E131" i="13"/>
  <c r="N73" i="13"/>
  <c r="T73" i="13"/>
  <c r="J73" i="13"/>
  <c r="V73" i="13"/>
  <c r="H73" i="13"/>
  <c r="R73" i="13"/>
  <c r="L73" i="13"/>
  <c r="J55" i="13"/>
  <c r="F55" i="13"/>
  <c r="E113" i="13"/>
  <c r="T55" i="13"/>
  <c r="N55" i="13"/>
  <c r="V55" i="13"/>
  <c r="P55" i="13"/>
  <c r="R55" i="13"/>
  <c r="L55" i="13"/>
  <c r="H55" i="13"/>
  <c r="T35" i="13"/>
  <c r="F35" i="13"/>
  <c r="P35" i="13"/>
  <c r="N35" i="13"/>
  <c r="H35" i="13"/>
  <c r="J35" i="13"/>
  <c r="R35" i="13"/>
  <c r="L35" i="13"/>
  <c r="V35" i="13"/>
  <c r="E78" i="40"/>
  <c r="F78" i="40" s="1"/>
  <c r="E66" i="13"/>
  <c r="E21" i="41"/>
  <c r="E20" i="40"/>
  <c r="E113" i="41"/>
  <c r="F54" i="41"/>
  <c r="E102" i="40"/>
  <c r="F102" i="40" s="1"/>
  <c r="E74" i="40"/>
  <c r="F74" i="40" s="1"/>
  <c r="L41" i="13"/>
  <c r="J41" i="13"/>
  <c r="H41" i="13"/>
  <c r="V41" i="13"/>
  <c r="N41" i="13"/>
  <c r="R41" i="13"/>
  <c r="T41" i="13"/>
  <c r="P41" i="13"/>
  <c r="E83" i="40"/>
  <c r="F83" i="40" s="1"/>
  <c r="E88" i="40"/>
  <c r="F88" i="40" s="1"/>
  <c r="E72" i="40"/>
  <c r="F72" i="40" s="1"/>
  <c r="R16" i="13"/>
  <c r="F16" i="13"/>
  <c r="T16" i="13"/>
  <c r="P16" i="13"/>
  <c r="J16" i="13"/>
  <c r="H16" i="13"/>
  <c r="N16" i="13"/>
  <c r="L16" i="13"/>
  <c r="V16" i="13"/>
  <c r="E70" i="40"/>
  <c r="F70" i="40" s="1"/>
  <c r="E78" i="41"/>
  <c r="F18" i="41"/>
  <c r="F42" i="41"/>
  <c r="E101" i="41"/>
  <c r="E74" i="41"/>
  <c r="F14" i="41"/>
  <c r="E82" i="41"/>
  <c r="F23" i="41"/>
  <c r="E87" i="41"/>
  <c r="F28" i="41"/>
  <c r="J57" i="13"/>
  <c r="T57" i="13"/>
  <c r="V57" i="13"/>
  <c r="P57" i="13"/>
  <c r="R57" i="13"/>
  <c r="L57" i="13"/>
  <c r="F57" i="13"/>
  <c r="N57" i="13"/>
  <c r="E115" i="13"/>
  <c r="H57" i="13"/>
  <c r="E94" i="40"/>
  <c r="F94" i="40" s="1"/>
  <c r="E77" i="40"/>
  <c r="F77" i="40" s="1"/>
  <c r="T59" i="13"/>
  <c r="P59" i="13"/>
  <c r="R59" i="13"/>
  <c r="L59" i="13"/>
  <c r="H59" i="13"/>
  <c r="F59" i="13"/>
  <c r="N59" i="13"/>
  <c r="E117" i="13"/>
  <c r="V59" i="13"/>
  <c r="J59" i="13"/>
  <c r="P76" i="13"/>
  <c r="F76" i="13"/>
  <c r="R76" i="13"/>
  <c r="H76" i="13"/>
  <c r="T76" i="13"/>
  <c r="N76" i="13"/>
  <c r="V76" i="13"/>
  <c r="J76" i="13"/>
  <c r="L76" i="13"/>
  <c r="E72" i="41"/>
  <c r="F12" i="41"/>
  <c r="V79" i="13"/>
  <c r="J79" i="13"/>
  <c r="T79" i="13"/>
  <c r="P79" i="13"/>
  <c r="R79" i="13"/>
  <c r="N79" i="13"/>
  <c r="H79" i="13"/>
  <c r="F79" i="13"/>
  <c r="E137" i="13"/>
  <c r="L79" i="13"/>
  <c r="T63" i="13"/>
  <c r="N63" i="13"/>
  <c r="V63" i="13"/>
  <c r="J63" i="13"/>
  <c r="R63" i="13"/>
  <c r="L63" i="13"/>
  <c r="H63" i="13"/>
  <c r="F63" i="13"/>
  <c r="P63" i="13"/>
  <c r="E121" i="13"/>
  <c r="L112" i="13"/>
  <c r="F112" i="13"/>
  <c r="N112" i="13"/>
  <c r="T112" i="13"/>
  <c r="H112" i="13"/>
  <c r="V112" i="13"/>
  <c r="E71" i="40"/>
  <c r="F71" i="40" s="1"/>
  <c r="E107" i="40"/>
  <c r="F107" i="40" s="1"/>
  <c r="H95" i="13"/>
  <c r="J95" i="13"/>
  <c r="V95" i="13"/>
  <c r="P95" i="13"/>
  <c r="F95" i="13"/>
  <c r="T95" i="13"/>
  <c r="E153" i="13"/>
  <c r="R95" i="13"/>
  <c r="N95" i="13"/>
  <c r="L95" i="13"/>
  <c r="F68" i="13"/>
  <c r="E126" i="13"/>
  <c r="H68" i="13"/>
  <c r="N68" i="13"/>
  <c r="V68" i="13"/>
  <c r="L68" i="13"/>
  <c r="T68" i="13"/>
  <c r="J68" i="13"/>
  <c r="R68" i="13"/>
  <c r="P68" i="13"/>
  <c r="J80" i="13"/>
  <c r="E138" i="13"/>
  <c r="H80" i="13"/>
  <c r="T80" i="13"/>
  <c r="V80" i="13"/>
  <c r="P80" i="13"/>
  <c r="R80" i="13"/>
  <c r="N80" i="13"/>
  <c r="L80" i="13"/>
  <c r="F80" i="13"/>
  <c r="E93" i="41"/>
  <c r="F34" i="41"/>
  <c r="E79" i="40"/>
  <c r="F79" i="40" s="1"/>
  <c r="J20" i="13"/>
  <c r="R20" i="13"/>
  <c r="F20" i="13"/>
  <c r="T20" i="13"/>
  <c r="L20" i="13"/>
  <c r="V20" i="13"/>
  <c r="P20" i="13"/>
  <c r="H20" i="13"/>
  <c r="N20" i="13"/>
  <c r="T38" i="13"/>
  <c r="R38" i="13"/>
  <c r="F38" i="13"/>
  <c r="V38" i="13"/>
  <c r="H38" i="13"/>
  <c r="J38" i="13"/>
  <c r="L38" i="13"/>
  <c r="P38" i="13"/>
  <c r="N38" i="13"/>
  <c r="F11" i="41"/>
  <c r="E71" i="41"/>
  <c r="E106" i="41"/>
  <c r="F47" i="41"/>
  <c r="E109" i="41"/>
  <c r="F50" i="41"/>
  <c r="T65" i="13"/>
  <c r="E123" i="13"/>
  <c r="V65" i="13"/>
  <c r="R65" i="13"/>
  <c r="N65" i="13"/>
  <c r="H65" i="13"/>
  <c r="J65" i="13"/>
  <c r="L65" i="13"/>
  <c r="P65" i="13"/>
  <c r="F65" i="13"/>
  <c r="H134" i="13"/>
  <c r="L134" i="13"/>
  <c r="V134" i="13"/>
  <c r="F134" i="13"/>
  <c r="T134" i="13"/>
  <c r="N134" i="13"/>
  <c r="E95" i="40"/>
  <c r="F95" i="40" s="1"/>
  <c r="V64" i="13"/>
  <c r="R64" i="13"/>
  <c r="F64" i="13"/>
  <c r="L64" i="13"/>
  <c r="E122" i="13"/>
  <c r="P64" i="13"/>
  <c r="J64" i="13"/>
  <c r="N64" i="13"/>
  <c r="H64" i="13"/>
  <c r="T64" i="13"/>
  <c r="L111" i="13"/>
  <c r="T111" i="13"/>
  <c r="V111" i="13"/>
  <c r="F111" i="13"/>
  <c r="N111" i="13"/>
  <c r="H111" i="13"/>
  <c r="E110" i="40"/>
  <c r="F110" i="40" s="1"/>
  <c r="T26" i="13"/>
  <c r="J26" i="13"/>
  <c r="R26" i="13"/>
  <c r="H26" i="13"/>
  <c r="V26" i="13"/>
  <c r="P26" i="13"/>
  <c r="L26" i="13"/>
  <c r="N26" i="13"/>
  <c r="E80" i="40"/>
  <c r="F80" i="40" s="1"/>
  <c r="F10" i="41"/>
  <c r="E70" i="41"/>
  <c r="H39" i="13"/>
  <c r="L39" i="13"/>
  <c r="N39" i="13"/>
  <c r="R39" i="13"/>
  <c r="J39" i="13"/>
  <c r="V39" i="13"/>
  <c r="T39" i="13"/>
  <c r="F39" i="13"/>
  <c r="P39" i="13"/>
  <c r="F35" i="41"/>
  <c r="E94" i="41"/>
  <c r="E75" i="40"/>
  <c r="F75" i="40" s="1"/>
  <c r="F19" i="41"/>
  <c r="V94" i="13"/>
  <c r="T94" i="13"/>
  <c r="R94" i="13"/>
  <c r="H94" i="13"/>
  <c r="F94" i="13"/>
  <c r="L94" i="13"/>
  <c r="E152" i="13"/>
  <c r="P94" i="13"/>
  <c r="J94" i="13"/>
  <c r="N94" i="13"/>
  <c r="E109" i="40"/>
  <c r="F109" i="40" s="1"/>
  <c r="T40" i="13"/>
  <c r="L40" i="13"/>
  <c r="J40" i="13"/>
  <c r="N40" i="13"/>
  <c r="P40" i="13"/>
  <c r="V40" i="13"/>
  <c r="H40" i="13"/>
  <c r="R40" i="13"/>
  <c r="R99" i="13"/>
  <c r="L99" i="13"/>
  <c r="P99" i="13"/>
  <c r="F99" i="13"/>
  <c r="H99" i="13"/>
  <c r="E157" i="13"/>
  <c r="N99" i="13"/>
  <c r="J99" i="13"/>
  <c r="T99" i="13"/>
  <c r="V99" i="13"/>
  <c r="T56" i="13"/>
  <c r="H56" i="13"/>
  <c r="V56" i="13"/>
  <c r="N56" i="13"/>
  <c r="R56" i="13"/>
  <c r="J56" i="13"/>
  <c r="L56" i="13"/>
  <c r="F56" i="13"/>
  <c r="P56" i="13"/>
  <c r="E114" i="13"/>
  <c r="J92" i="13"/>
  <c r="P92" i="13"/>
  <c r="T92" i="13"/>
  <c r="N92" i="13"/>
  <c r="F92" i="13"/>
  <c r="V92" i="13"/>
  <c r="L92" i="13"/>
  <c r="E150" i="13"/>
  <c r="R92" i="13"/>
  <c r="H92" i="13"/>
  <c r="E79" i="41"/>
  <c r="F20" i="41"/>
  <c r="P22" i="13"/>
  <c r="H22" i="13"/>
  <c r="T22" i="13"/>
  <c r="N22" i="13"/>
  <c r="R22" i="13"/>
  <c r="J22" i="13"/>
  <c r="V22" i="13"/>
  <c r="L22" i="13"/>
  <c r="J62" i="13" l="1"/>
  <c r="V62" i="13"/>
  <c r="E120" i="13"/>
  <c r="N120" i="13" s="1"/>
  <c r="P62" i="13"/>
  <c r="N62" i="13"/>
  <c r="T98" i="13"/>
  <c r="E76" i="40"/>
  <c r="F76" i="40" s="1"/>
  <c r="E147" i="57"/>
  <c r="F86" i="57"/>
  <c r="L62" i="13"/>
  <c r="H62" i="13"/>
  <c r="F62" i="13"/>
  <c r="R62" i="13"/>
  <c r="G93" i="41"/>
  <c r="F93" i="41"/>
  <c r="G74" i="41"/>
  <c r="F74" i="41"/>
  <c r="F21" i="43"/>
  <c r="E29" i="57"/>
  <c r="F106" i="41"/>
  <c r="G106" i="41"/>
  <c r="F77" i="41"/>
  <c r="G77" i="41"/>
  <c r="F21" i="48"/>
  <c r="F21" i="45"/>
  <c r="G79" i="41"/>
  <c r="F79" i="41"/>
  <c r="G94" i="41"/>
  <c r="F94" i="41"/>
  <c r="F20" i="40"/>
  <c r="F71" i="41"/>
  <c r="G71" i="41"/>
  <c r="F82" i="41"/>
  <c r="G82" i="41"/>
  <c r="G78" i="41"/>
  <c r="F78" i="41"/>
  <c r="F108" i="41"/>
  <c r="G108" i="41"/>
  <c r="F21" i="44"/>
  <c r="F21" i="42"/>
  <c r="F72" i="41"/>
  <c r="G72" i="41"/>
  <c r="F87" i="41"/>
  <c r="G87" i="41"/>
  <c r="G70" i="41"/>
  <c r="F70" i="41"/>
  <c r="G109" i="41"/>
  <c r="F109" i="41"/>
  <c r="V98" i="13"/>
  <c r="G101" i="41"/>
  <c r="F101" i="41"/>
  <c r="G113" i="41"/>
  <c r="F113" i="41"/>
  <c r="F76" i="41"/>
  <c r="G76" i="41"/>
  <c r="F52" i="40"/>
  <c r="V21" i="13"/>
  <c r="L21" i="13"/>
  <c r="P21" i="13"/>
  <c r="F21" i="13"/>
  <c r="N21" i="13"/>
  <c r="R21" i="13"/>
  <c r="T21" i="13"/>
  <c r="J21" i="13"/>
  <c r="H21" i="13"/>
  <c r="F21" i="49"/>
  <c r="E84" i="57"/>
  <c r="J9" i="57"/>
  <c r="K9" i="57"/>
  <c r="I9" i="57"/>
  <c r="J7" i="57"/>
  <c r="H7" i="57"/>
  <c r="H165" i="57" s="1"/>
  <c r="H166" i="57" s="1"/>
  <c r="K7" i="57"/>
  <c r="I7" i="57"/>
  <c r="L18" i="57"/>
  <c r="M18" i="57"/>
  <c r="K18" i="57"/>
  <c r="E82" i="57"/>
  <c r="F147" i="57"/>
  <c r="F63" i="57"/>
  <c r="F75" i="57"/>
  <c r="F90" i="57"/>
  <c r="F80" i="57"/>
  <c r="F88" i="57"/>
  <c r="F20" i="57"/>
  <c r="F139" i="57"/>
  <c r="F60" i="57"/>
  <c r="F77" i="57"/>
  <c r="F107" i="57"/>
  <c r="F149" i="57"/>
  <c r="E92" i="57"/>
  <c r="P71" i="57"/>
  <c r="Q71" i="57"/>
  <c r="R71" i="57"/>
  <c r="J14" i="57"/>
  <c r="I14" i="57"/>
  <c r="L14" i="57"/>
  <c r="K14" i="57"/>
  <c r="M25" i="57"/>
  <c r="L25" i="57"/>
  <c r="N25" i="57"/>
  <c r="J16" i="57"/>
  <c r="L16" i="57"/>
  <c r="K16" i="57"/>
  <c r="O69" i="57"/>
  <c r="P69" i="57"/>
  <c r="Q69" i="57"/>
  <c r="F52" i="57"/>
  <c r="F135" i="57"/>
  <c r="F73" i="57"/>
  <c r="F34" i="57"/>
  <c r="F141" i="57"/>
  <c r="F114" i="57"/>
  <c r="F94" i="57"/>
  <c r="F58" i="57"/>
  <c r="F27" i="57"/>
  <c r="F112" i="57"/>
  <c r="F31" i="57"/>
  <c r="F101" i="57"/>
  <c r="F126" i="57"/>
  <c r="F54" i="57"/>
  <c r="E112" i="41"/>
  <c r="J98" i="13"/>
  <c r="L98" i="13"/>
  <c r="E156" i="13"/>
  <c r="N156" i="13" s="1"/>
  <c r="F98" i="13"/>
  <c r="N98" i="13"/>
  <c r="H98" i="13"/>
  <c r="R98" i="13"/>
  <c r="R61" i="13"/>
  <c r="E113" i="40"/>
  <c r="F113" i="40" s="1"/>
  <c r="L61" i="13"/>
  <c r="E119" i="13"/>
  <c r="V119" i="13" s="1"/>
  <c r="E75" i="41"/>
  <c r="H60" i="13"/>
  <c r="F17" i="41"/>
  <c r="P60" i="13"/>
  <c r="L60" i="13"/>
  <c r="J60" i="13"/>
  <c r="F60" i="13"/>
  <c r="E118" i="13"/>
  <c r="F118" i="13" s="1"/>
  <c r="N60" i="13"/>
  <c r="R60" i="13"/>
  <c r="T60" i="13"/>
  <c r="F16" i="41"/>
  <c r="F61" i="13"/>
  <c r="V61" i="13"/>
  <c r="J61" i="13"/>
  <c r="H61" i="13"/>
  <c r="T61" i="13"/>
  <c r="N61" i="13"/>
  <c r="L123" i="13"/>
  <c r="T123" i="13"/>
  <c r="H123" i="13"/>
  <c r="V123" i="13"/>
  <c r="F123" i="13"/>
  <c r="N123" i="13"/>
  <c r="L126" i="13"/>
  <c r="H126" i="13"/>
  <c r="T126" i="13"/>
  <c r="N126" i="13"/>
  <c r="V126" i="13"/>
  <c r="F126" i="13"/>
  <c r="L137" i="13"/>
  <c r="V137" i="13"/>
  <c r="F137" i="13"/>
  <c r="H137" i="13"/>
  <c r="N137" i="13"/>
  <c r="T137" i="13"/>
  <c r="E81" i="40"/>
  <c r="F81" i="40" s="1"/>
  <c r="E80" i="41"/>
  <c r="F21" i="41"/>
  <c r="L157" i="13"/>
  <c r="N157" i="13"/>
  <c r="H157" i="13"/>
  <c r="T157" i="13"/>
  <c r="V157" i="13"/>
  <c r="F157" i="13"/>
  <c r="L117" i="13"/>
  <c r="H117" i="13"/>
  <c r="T117" i="13"/>
  <c r="F117" i="13"/>
  <c r="V117" i="13"/>
  <c r="N117" i="13"/>
  <c r="L131" i="13"/>
  <c r="F131" i="13"/>
  <c r="T131" i="13"/>
  <c r="N131" i="13"/>
  <c r="V131" i="13"/>
  <c r="H131" i="13"/>
  <c r="L150" i="13"/>
  <c r="F150" i="13"/>
  <c r="T150" i="13"/>
  <c r="N150" i="13"/>
  <c r="V150" i="13"/>
  <c r="H150" i="13"/>
  <c r="L114" i="13"/>
  <c r="F114" i="13"/>
  <c r="N114" i="13"/>
  <c r="H114" i="13"/>
  <c r="T114" i="13"/>
  <c r="V114" i="13"/>
  <c r="L122" i="13"/>
  <c r="H122" i="13"/>
  <c r="V122" i="13"/>
  <c r="F122" i="13"/>
  <c r="T122" i="13"/>
  <c r="N122" i="13"/>
  <c r="T66" i="13"/>
  <c r="P66" i="13"/>
  <c r="V66" i="13"/>
  <c r="R66" i="13"/>
  <c r="J66" i="13"/>
  <c r="F66" i="13"/>
  <c r="N66" i="13"/>
  <c r="E124" i="13"/>
  <c r="L66" i="13"/>
  <c r="H66" i="13"/>
  <c r="L152" i="13"/>
  <c r="F152" i="13"/>
  <c r="N152" i="13"/>
  <c r="V152" i="13"/>
  <c r="T152" i="13"/>
  <c r="H152" i="13"/>
  <c r="L153" i="13"/>
  <c r="F153" i="13"/>
  <c r="N153" i="13"/>
  <c r="T153" i="13"/>
  <c r="H153" i="13"/>
  <c r="V153" i="13"/>
  <c r="L115" i="13"/>
  <c r="V115" i="13"/>
  <c r="N115" i="13"/>
  <c r="F115" i="13"/>
  <c r="T115" i="13"/>
  <c r="H115" i="13"/>
  <c r="L120" i="13"/>
  <c r="H120" i="13"/>
  <c r="V120" i="13"/>
  <c r="L145" i="13"/>
  <c r="F145" i="13"/>
  <c r="H145" i="13"/>
  <c r="V145" i="13"/>
  <c r="T145" i="13"/>
  <c r="N145" i="13"/>
  <c r="L138" i="13"/>
  <c r="F138" i="13"/>
  <c r="H138" i="13"/>
  <c r="N138" i="13"/>
  <c r="T138" i="13"/>
  <c r="V138" i="13"/>
  <c r="L121" i="13"/>
  <c r="F121" i="13"/>
  <c r="H121" i="13"/>
  <c r="V121" i="13"/>
  <c r="N121" i="13"/>
  <c r="T121" i="13"/>
  <c r="E88" i="13"/>
  <c r="E43" i="41"/>
  <c r="E42" i="40"/>
  <c r="L113" i="13"/>
  <c r="T113" i="13"/>
  <c r="F113" i="13"/>
  <c r="V113" i="13"/>
  <c r="N113" i="13"/>
  <c r="H113" i="13"/>
  <c r="F120" i="13" l="1"/>
  <c r="T120" i="13"/>
  <c r="E44" i="43"/>
  <c r="F44" i="43" s="1"/>
  <c r="F29" i="57"/>
  <c r="P29" i="57" s="1"/>
  <c r="F42" i="40"/>
  <c r="F62" i="40" s="1"/>
  <c r="F80" i="41"/>
  <c r="G80" i="41"/>
  <c r="L156" i="13"/>
  <c r="G75" i="41"/>
  <c r="F75" i="41"/>
  <c r="G112" i="41"/>
  <c r="F112" i="41"/>
  <c r="I165" i="57"/>
  <c r="I166" i="57" s="1"/>
  <c r="J165" i="57"/>
  <c r="Q54" i="57"/>
  <c r="P54" i="57"/>
  <c r="AB101" i="57"/>
  <c r="Y101" i="57"/>
  <c r="X101" i="57"/>
  <c r="Z101" i="57"/>
  <c r="AA101" i="57"/>
  <c r="AC112" i="57"/>
  <c r="Z112" i="57"/>
  <c r="AA112" i="57"/>
  <c r="AB112" i="57"/>
  <c r="X139" i="57"/>
  <c r="V139" i="57"/>
  <c r="AA139" i="57"/>
  <c r="Y139" i="57"/>
  <c r="Z139" i="57"/>
  <c r="W139" i="57"/>
  <c r="V86" i="57"/>
  <c r="W86" i="57"/>
  <c r="X86" i="57"/>
  <c r="W88" i="57"/>
  <c r="X88" i="57"/>
  <c r="Y88" i="57"/>
  <c r="Z88" i="57"/>
  <c r="X90" i="57"/>
  <c r="Z90" i="57"/>
  <c r="Y90" i="57"/>
  <c r="T63" i="57"/>
  <c r="S63" i="57"/>
  <c r="R58" i="57"/>
  <c r="S58" i="57"/>
  <c r="T58" i="57"/>
  <c r="Q58" i="57"/>
  <c r="AC114" i="57"/>
  <c r="AB114" i="57"/>
  <c r="Z114" i="57"/>
  <c r="AA114" i="57"/>
  <c r="N34" i="57"/>
  <c r="O34" i="57"/>
  <c r="X135" i="57"/>
  <c r="Y135" i="57"/>
  <c r="V135" i="57"/>
  <c r="W135" i="57"/>
  <c r="AB107" i="57"/>
  <c r="Y107" i="57"/>
  <c r="Z107" i="57"/>
  <c r="AA107" i="57"/>
  <c r="R60" i="57"/>
  <c r="Q60" i="57"/>
  <c r="S60" i="57"/>
  <c r="T60" i="57"/>
  <c r="F82" i="57"/>
  <c r="AA126" i="57"/>
  <c r="AB126" i="57"/>
  <c r="Z126" i="57"/>
  <c r="P31" i="57"/>
  <c r="O31" i="57"/>
  <c r="N31" i="57"/>
  <c r="M31" i="57"/>
  <c r="F92" i="57"/>
  <c r="M20" i="57"/>
  <c r="K20" i="57"/>
  <c r="K165" i="57" s="1"/>
  <c r="L20" i="57"/>
  <c r="S80" i="57"/>
  <c r="U80" i="57"/>
  <c r="T80" i="57"/>
  <c r="Q75" i="57"/>
  <c r="R75" i="57"/>
  <c r="P75" i="57"/>
  <c r="U147" i="57"/>
  <c r="V147" i="57"/>
  <c r="E128" i="57"/>
  <c r="M27" i="57"/>
  <c r="O27" i="57"/>
  <c r="N27" i="57"/>
  <c r="X94" i="57"/>
  <c r="W94" i="57"/>
  <c r="Y94" i="57"/>
  <c r="V94" i="57"/>
  <c r="Z94" i="57"/>
  <c r="U94" i="57"/>
  <c r="Z141" i="57"/>
  <c r="Y141" i="57"/>
  <c r="W141" i="57"/>
  <c r="AA141" i="57"/>
  <c r="X141" i="57"/>
  <c r="V141" i="57"/>
  <c r="R73" i="57"/>
  <c r="Q73" i="57"/>
  <c r="P73" i="57"/>
  <c r="P52" i="57"/>
  <c r="O52" i="57"/>
  <c r="U149" i="57"/>
  <c r="V149" i="57"/>
  <c r="R77" i="57"/>
  <c r="S77" i="57"/>
  <c r="Q77" i="57"/>
  <c r="F84" i="57"/>
  <c r="F156" i="13"/>
  <c r="V156" i="13"/>
  <c r="H156" i="13"/>
  <c r="N119" i="13"/>
  <c r="T156" i="13"/>
  <c r="L119" i="13"/>
  <c r="H119" i="13"/>
  <c r="T119" i="13"/>
  <c r="F119" i="13"/>
  <c r="N118" i="13"/>
  <c r="T118" i="13"/>
  <c r="H118" i="13"/>
  <c r="V118" i="13"/>
  <c r="L118" i="13"/>
  <c r="E102" i="41"/>
  <c r="F43" i="41"/>
  <c r="F60" i="41" s="1"/>
  <c r="L124" i="13"/>
  <c r="F124" i="13"/>
  <c r="H124" i="13"/>
  <c r="N124" i="13"/>
  <c r="T124" i="13"/>
  <c r="V124" i="13"/>
  <c r="E103" i="40"/>
  <c r="F103" i="40" s="1"/>
  <c r="F120" i="40" s="1"/>
  <c r="J88" i="13"/>
  <c r="V88" i="13"/>
  <c r="L88" i="13"/>
  <c r="F88" i="13"/>
  <c r="F105" i="13" s="1"/>
  <c r="F171" i="13" s="1"/>
  <c r="T88" i="13"/>
  <c r="E146" i="13"/>
  <c r="N88" i="13"/>
  <c r="R88" i="13"/>
  <c r="P88" i="13"/>
  <c r="H88" i="13"/>
  <c r="F162" i="57" l="1"/>
  <c r="AD162" i="57" s="1"/>
  <c r="AD165" i="57" s="1"/>
  <c r="G44" i="43"/>
  <c r="H44" i="43" s="1"/>
  <c r="T165" i="57"/>
  <c r="O29" i="57"/>
  <c r="O165" i="57" s="1"/>
  <c r="M29" i="57"/>
  <c r="N29" i="57"/>
  <c r="Z165" i="57"/>
  <c r="F102" i="41"/>
  <c r="F124" i="41" s="1"/>
  <c r="E45" i="48" s="1"/>
  <c r="F45" i="48" s="1"/>
  <c r="G102" i="41"/>
  <c r="Q165" i="57"/>
  <c r="P165" i="57"/>
  <c r="S165" i="57"/>
  <c r="Y165" i="57"/>
  <c r="R165" i="57"/>
  <c r="J166" i="57"/>
  <c r="K166" i="57" s="1"/>
  <c r="W82" i="57"/>
  <c r="U82" i="57"/>
  <c r="U165" i="57" s="1"/>
  <c r="V82" i="57"/>
  <c r="W84" i="57"/>
  <c r="X84" i="57"/>
  <c r="X165" i="57" s="1"/>
  <c r="V84" i="57"/>
  <c r="AB92" i="57"/>
  <c r="AA92" i="57"/>
  <c r="F128" i="57"/>
  <c r="E44" i="49"/>
  <c r="F44" i="49" s="1"/>
  <c r="E44" i="48"/>
  <c r="F44" i="48" s="1"/>
  <c r="E44" i="42"/>
  <c r="F44" i="42" s="1"/>
  <c r="E44" i="44"/>
  <c r="F44" i="44" s="1"/>
  <c r="E44" i="45"/>
  <c r="F44" i="45" s="1"/>
  <c r="L146" i="13"/>
  <c r="F146" i="13"/>
  <c r="F163" i="13" s="1"/>
  <c r="F166" i="13" s="1"/>
  <c r="F173" i="13" s="1"/>
  <c r="V146" i="13"/>
  <c r="N146" i="13"/>
  <c r="T146" i="13"/>
  <c r="H146" i="13"/>
  <c r="AC162" i="57" l="1"/>
  <c r="AC165" i="57" s="1"/>
  <c r="W165" i="57"/>
  <c r="V165" i="57"/>
  <c r="AA128" i="57"/>
  <c r="AA165" i="57" s="1"/>
  <c r="AB128" i="57"/>
  <c r="AB165" i="57" s="1"/>
  <c r="E45" i="44"/>
  <c r="F45" i="44" s="1"/>
  <c r="E45" i="43"/>
  <c r="F45" i="43" s="1"/>
  <c r="E45" i="49"/>
  <c r="F45" i="49" s="1"/>
  <c r="E45" i="42"/>
  <c r="F45" i="42" s="1"/>
  <c r="E45" i="45"/>
  <c r="F45" i="45" s="1"/>
  <c r="H173" i="13" l="1"/>
  <c r="E17" i="49"/>
  <c r="F17" i="49" l="1"/>
  <c r="E17" i="48"/>
  <c r="E17" i="42"/>
  <c r="E17" i="44"/>
  <c r="E17" i="13"/>
  <c r="E17" i="43"/>
  <c r="E17" i="45"/>
  <c r="F41" i="49" l="1"/>
  <c r="F48" i="49" s="1"/>
  <c r="F17" i="43"/>
  <c r="F41" i="43" s="1"/>
  <c r="F48" i="43" s="1"/>
  <c r="F14" i="51"/>
  <c r="E22" i="57"/>
  <c r="F17" i="48"/>
  <c r="F41" i="48" s="1"/>
  <c r="F48" i="48" s="1"/>
  <c r="F17" i="44"/>
  <c r="F41" i="44" s="1"/>
  <c r="F17" i="42"/>
  <c r="F41" i="42" s="1"/>
  <c r="F17" i="45"/>
  <c r="F17" i="13"/>
  <c r="L17" i="13"/>
  <c r="L166" i="13" s="1"/>
  <c r="H17" i="13"/>
  <c r="H166" i="13" s="1"/>
  <c r="H171" i="13" s="1"/>
  <c r="P17" i="13"/>
  <c r="P166" i="13" s="1"/>
  <c r="V17" i="13"/>
  <c r="V166" i="13" s="1"/>
  <c r="T17" i="13"/>
  <c r="T166" i="13" s="1"/>
  <c r="R17" i="13"/>
  <c r="R166" i="13" s="1"/>
  <c r="N17" i="13"/>
  <c r="N166" i="13" s="1"/>
  <c r="J17" i="13"/>
  <c r="J166" i="13" s="1"/>
  <c r="E3" i="62" l="1"/>
  <c r="F41" i="45"/>
  <c r="F48" i="45" s="1"/>
  <c r="F48" i="44"/>
  <c r="F48" i="42"/>
  <c r="F22" i="57"/>
  <c r="G176" i="13"/>
  <c r="H172" i="13"/>
  <c r="H176" i="13" s="1"/>
  <c r="H177" i="13" s="1"/>
  <c r="M22" i="57" l="1"/>
  <c r="M165" i="57" s="1"/>
  <c r="N22" i="57"/>
  <c r="N165" i="57" s="1"/>
  <c r="L22" i="57"/>
  <c r="J10" i="62" l="1"/>
  <c r="J20" i="62"/>
  <c r="J21" i="62"/>
  <c r="J16" i="62"/>
  <c r="J23" i="62"/>
  <c r="J14" i="62"/>
  <c r="I25" i="62"/>
  <c r="I28" i="62" s="1"/>
  <c r="J18" i="62"/>
  <c r="J9" i="62"/>
  <c r="J8" i="62" s="1"/>
  <c r="J22" i="62"/>
  <c r="J15" i="62"/>
  <c r="J19" i="62"/>
  <c r="J17" i="62"/>
  <c r="J13" i="62"/>
  <c r="J11" i="62"/>
  <c r="I26" i="62"/>
  <c r="AF166" i="57"/>
  <c r="L165" i="57"/>
  <c r="L166" i="57" s="1"/>
  <c r="M166" i="57" s="1"/>
  <c r="N166" i="57" s="1"/>
  <c r="O166" i="57" s="1"/>
  <c r="P166" i="57" s="1"/>
  <c r="Q166" i="57" s="1"/>
  <c r="R166" i="57" s="1"/>
  <c r="J12" i="62" l="1"/>
  <c r="J24" i="62" s="1"/>
  <c r="S166" i="57"/>
  <c r="T166" i="57" s="1"/>
  <c r="U166" i="57" s="1"/>
  <c r="V166" i="57" s="1"/>
  <c r="W166" i="57" s="1"/>
  <c r="X166" i="57" s="1"/>
  <c r="Y166" i="57" s="1"/>
  <c r="Z166" i="57" s="1"/>
  <c r="AA166" i="57" s="1"/>
  <c r="AB166" i="57" s="1"/>
  <c r="AC166" i="57" s="1"/>
  <c r="AD166" i="57" s="1"/>
  <c r="AE166" i="57" s="1"/>
  <c r="J28" i="62" l="1"/>
  <c r="F50" i="43"/>
  <c r="E16" i="51" l="1"/>
  <c r="F16" i="51" s="1"/>
  <c r="F17" i="51" s="1"/>
  <c r="G50" i="43"/>
  <c r="G51" i="43" s="1"/>
  <c r="F55" i="43"/>
  <c r="F61" i="43" l="1"/>
  <c r="F56" i="43"/>
</calcChain>
</file>

<file path=xl/sharedStrings.xml><?xml version="1.0" encoding="utf-8"?>
<sst xmlns="http://schemas.openxmlformats.org/spreadsheetml/2006/main" count="2960" uniqueCount="492">
  <si>
    <t>%</t>
  </si>
  <si>
    <t>UN</t>
  </si>
  <si>
    <t>TOTAL</t>
  </si>
  <si>
    <t>un</t>
  </si>
  <si>
    <t>M3</t>
  </si>
  <si>
    <t>COSTO DIRECTO</t>
  </si>
  <si>
    <t>UNIDAD</t>
  </si>
  <si>
    <t>CANTIDAD</t>
  </si>
  <si>
    <t>M2</t>
  </si>
  <si>
    <t>m2</t>
  </si>
  <si>
    <t>DESCAPOTE Y LIMPIEZA</t>
  </si>
  <si>
    <t>EXCAVACIÓN EN MATERIAL COMÚN DE 0-2m</t>
  </si>
  <si>
    <t>EXCAVACIÓN MECANIZADA CIELO ABIERTO EN MAT COMÚN/CONGLOMERADO 0-6m</t>
  </si>
  <si>
    <t>LLENO COMPACTADO CON MATERIAL DE SITIO (CANGURO)</t>
  </si>
  <si>
    <t>SUMINISTRO TRANSPORTE E INSTALACIÓN AFIRMADO COMPACTADO</t>
  </si>
  <si>
    <t>m3</t>
  </si>
  <si>
    <t>ML</t>
  </si>
  <si>
    <t xml:space="preserve">SUMINISTRO Y CONSTRUCCION DE MURO EN CONCRETO CICLOPEO PARA SUBMURACIÓN </t>
  </si>
  <si>
    <t>MAMPOSTERIA</t>
  </si>
  <si>
    <t>CUBIERTA</t>
  </si>
  <si>
    <t>SUMINISTROTRANSPORTE E INSTALACIÓN ENCHAPE EN CERAMICA BLANCA, PARA PISO Y/O PARED</t>
  </si>
  <si>
    <t>ACABADOS</t>
  </si>
  <si>
    <t>SUMINISTROTRANSPORTE E INSTALACIÓN DUCHA SENCILLA, (REGADERA Y GRIFERÍA)</t>
  </si>
  <si>
    <t>SUMINISTROTRANSPORTE E INSTALACIÓN CHARQUERO EN CONCRETO DE 2500PSI. 0.1X0.04m.</t>
  </si>
  <si>
    <t>SUMINISTROTRANSPORTE E INSTALACIÓN LAVADERO PREFABRICADO EN GRANITO PULIDO 90X60cm</t>
  </si>
  <si>
    <t>ITEM</t>
  </si>
  <si>
    <t>ACTIVIDADES</t>
  </si>
  <si>
    <t>OBRAS PRELIMINARES</t>
  </si>
  <si>
    <t>CIMENTACIÓN</t>
  </si>
  <si>
    <t>ESTRUCTURA EN CONCRETO</t>
  </si>
  <si>
    <t>INSTALACIONES ELECTRICAS</t>
  </si>
  <si>
    <t>VALOR</t>
  </si>
  <si>
    <t>UITARIO</t>
  </si>
  <si>
    <t>MOVIMIENTO DE TIERRAS</t>
  </si>
  <si>
    <t>NIVELACIÓN DE TERRENO CON MATERIAL DE SITIO</t>
  </si>
  <si>
    <t>APARATOS SANITARIOS</t>
  </si>
  <si>
    <t>Perfil 1</t>
  </si>
  <si>
    <t>Pefil 2</t>
  </si>
  <si>
    <t>Perfil 3</t>
  </si>
  <si>
    <t>Perfil 4</t>
  </si>
  <si>
    <t>previo a perfil 1</t>
  </si>
  <si>
    <t>ÁREA CORTE</t>
  </si>
  <si>
    <t>LONGITUD</t>
  </si>
  <si>
    <t>VOL</t>
  </si>
  <si>
    <t>DESCRIPCIÓN</t>
  </si>
  <si>
    <t>TOTAL=</t>
  </si>
  <si>
    <t>ANCHO</t>
  </si>
  <si>
    <t>ÁREA</t>
  </si>
  <si>
    <t>Víviendas</t>
  </si>
  <si>
    <t>ÁREA POR UN</t>
  </si>
  <si>
    <t>VÍAS</t>
  </si>
  <si>
    <t>ANDENES</t>
  </si>
  <si>
    <t>ESPESOR</t>
  </si>
  <si>
    <t>VOLUMEN</t>
  </si>
  <si>
    <t>LOCALIZACIÓN Y REPLANTEO DE INTERVENCIÓN, INCLUYE PLANO RECORD</t>
  </si>
  <si>
    <t>DÍA</t>
  </si>
  <si>
    <t>BORDILLOS</t>
  </si>
  <si>
    <t>Descripción</t>
  </si>
  <si>
    <t>dedicación Días</t>
  </si>
  <si>
    <t>Cortes y/o llenos</t>
  </si>
  <si>
    <t>Nivelación</t>
  </si>
  <si>
    <t>45°</t>
  </si>
  <si>
    <t>Longitud en planta</t>
  </si>
  <si>
    <t>Factor mayoracion distancia en planta</t>
  </si>
  <si>
    <t>área</t>
  </si>
  <si>
    <t>Área</t>
  </si>
  <si>
    <t>Volumen</t>
  </si>
  <si>
    <t>canal 40 x40</t>
  </si>
  <si>
    <t>canal 60 x40</t>
  </si>
  <si>
    <t>SUMINISTROTRANSPORTE E INSTALACIÓN TUBERÍA PVC UNIÓN PLATINO DE 3" RDE 21</t>
  </si>
  <si>
    <t>SUMINISTROTRANSPORTE E INSTALACIÓN DE VALVULAS DE COMPUERTA ELASTICA JH. DE 3"</t>
  </si>
  <si>
    <t>SUMINISTROTRANSPORTE E INSTALACIÓN TUBERÍA PVC ALCANTARILLADO PARED ESTRUCTURAL 200mm (8"). (Incluye  nivelación)</t>
  </si>
  <si>
    <t>SUMINISTROTRANSPORTE E INSTALACIÓN TUBERÍA PVC ALCANTARILLADO PARED ESTRUCTURAL 250mm (10"). (Incluye  nivelación)</t>
  </si>
  <si>
    <t>SUMINISTROTRANSPORTE E INSTALACIÓN TUBERÍA PVC ALCANTARILLADO PARED ESTRUCTURAL 315mm (12"). (Incluye  nivelación)</t>
  </si>
  <si>
    <t>SUMINISTROTRANSPORTE E INSTALACIÓN TUBERÍA PVC ALCANTARILLADO PARED ESTRUCTURAL 400mm (16"). (Incluye  nivelación)</t>
  </si>
  <si>
    <t xml:space="preserve">SUMINISTRO, TRANSPORTE E INSTALACION CÁMARA CIRCULAR DE INSPECCIÓN/CAÍDA D=1.20 M. EN CONCRETO DE 3000PSI  (21 MPA) </t>
  </si>
  <si>
    <t>SUMINISTRO, TRANSPORTE E INSTALACION BASE Y CAÑUELA PARA CÁMARA DE INSPECCIÓN D=1.2M EN CONCRETO DE 3000PSI  (21 MPA)</t>
  </si>
  <si>
    <t xml:space="preserve">SUMINISTRO, TRANSPORTE E INSTALACION ARO/ TAPA EN POLIPROPILENO D= 0,70 M PARA CÁMARA DE INSPECCION  (CUELLO 20 CM) </t>
  </si>
  <si>
    <t>SUMINISTROTRANSPORTE E INSTALACIÓN TUBERÍA PVC ALCANTARILLADO PARED ESTRUCTURAL 160mm (6"). (Incluye  nivelación)</t>
  </si>
  <si>
    <t>CANT.</t>
  </si>
  <si>
    <t>SECTOR</t>
  </si>
  <si>
    <t>S. media de taludes</t>
  </si>
  <si>
    <t>OBRAS DE ADECUACIONES DEL TERRENO, REDES  Y URBANISMO</t>
  </si>
  <si>
    <t>trazado de redes y cunetas</t>
  </si>
  <si>
    <t>redes de acueducto</t>
  </si>
  <si>
    <t>Longitud</t>
  </si>
  <si>
    <t>ancho</t>
  </si>
  <si>
    <t>alto</t>
  </si>
  <si>
    <t>volumen</t>
  </si>
  <si>
    <t>redes de alcantarillado</t>
  </si>
  <si>
    <t>tramo ca1- ca2</t>
  </si>
  <si>
    <t>tramo ca2-ca3</t>
  </si>
  <si>
    <t>Cámaras deinspección</t>
  </si>
  <si>
    <t>redes domiciliarias</t>
  </si>
  <si>
    <t>Cajas domiciliarias</t>
  </si>
  <si>
    <t>redes aguas lluvias</t>
  </si>
  <si>
    <t>cunetas</t>
  </si>
  <si>
    <t>canal escalonado 0.4x0.4m</t>
  </si>
  <si>
    <t>canal escalonado 0.4x0.6m</t>
  </si>
  <si>
    <t>Volumen tubería</t>
  </si>
  <si>
    <t xml:space="preserve">SUMINISTROTRANSPORTE E INSTALACIÓN EMPALME PARA PVC ALCANTARILLADO DE 200mm (8") A 160mm (6") </t>
  </si>
  <si>
    <t>1.1.</t>
  </si>
  <si>
    <t>1.2.</t>
  </si>
  <si>
    <t>2.1.</t>
  </si>
  <si>
    <t>2.2.</t>
  </si>
  <si>
    <t>3.3.</t>
  </si>
  <si>
    <t>2.3.</t>
  </si>
  <si>
    <t>5.3.</t>
  </si>
  <si>
    <t>2.4.</t>
  </si>
  <si>
    <t>5.5.</t>
  </si>
  <si>
    <t>5.1.</t>
  </si>
  <si>
    <t>2.5.</t>
  </si>
  <si>
    <t>2.6.</t>
  </si>
  <si>
    <t>3.1.</t>
  </si>
  <si>
    <t>4.5.</t>
  </si>
  <si>
    <t>3.2.</t>
  </si>
  <si>
    <t>6.3.</t>
  </si>
  <si>
    <t>6.4.</t>
  </si>
  <si>
    <t>REDES DE ACUEDUCTO, ALCANTARILLADO Y MANEJO DE AGUAS LLUVIAS.</t>
  </si>
  <si>
    <t>4.1.</t>
  </si>
  <si>
    <t>6.1.</t>
  </si>
  <si>
    <t>4.2.</t>
  </si>
  <si>
    <t>4.3.</t>
  </si>
  <si>
    <t>4.4.</t>
  </si>
  <si>
    <t>4.6.</t>
  </si>
  <si>
    <t>4.7.</t>
  </si>
  <si>
    <t>4.8.</t>
  </si>
  <si>
    <t>4.9.</t>
  </si>
  <si>
    <t>4.10.</t>
  </si>
  <si>
    <t>4.11.</t>
  </si>
  <si>
    <t>4.12.</t>
  </si>
  <si>
    <t>4.13.</t>
  </si>
  <si>
    <t>4.14.</t>
  </si>
  <si>
    <t>Tramo Ca1-Ca2</t>
  </si>
  <si>
    <t>Tramo Ca2-Ca3</t>
  </si>
  <si>
    <t>Altura</t>
  </si>
  <si>
    <t>Ca1</t>
  </si>
  <si>
    <t>Ca2</t>
  </si>
  <si>
    <t>Ca3</t>
  </si>
  <si>
    <t xml:space="preserve">EXCAVACIÓN PARA CIMENTACIÓN </t>
  </si>
  <si>
    <t>Ancho</t>
  </si>
  <si>
    <t>Alto</t>
  </si>
  <si>
    <t>Volumen (m3)</t>
  </si>
  <si>
    <t>eje 1</t>
  </si>
  <si>
    <t>eje 2</t>
  </si>
  <si>
    <t>eje 3</t>
  </si>
  <si>
    <t>eje 4</t>
  </si>
  <si>
    <t>largo</t>
  </si>
  <si>
    <t>eje A</t>
  </si>
  <si>
    <t>eje B</t>
  </si>
  <si>
    <t>eje D</t>
  </si>
  <si>
    <t>eje C</t>
  </si>
  <si>
    <t>eje E</t>
  </si>
  <si>
    <t>5.2.</t>
  </si>
  <si>
    <t>5.4.</t>
  </si>
  <si>
    <t>área piso</t>
  </si>
  <si>
    <t>Área transversal</t>
  </si>
  <si>
    <t>6.2.</t>
  </si>
  <si>
    <t>cantidad</t>
  </si>
  <si>
    <t>total</t>
  </si>
  <si>
    <t>eje B'</t>
  </si>
  <si>
    <t>6.5.</t>
  </si>
  <si>
    <t>Alfajia</t>
  </si>
  <si>
    <t>8.1.</t>
  </si>
  <si>
    <t>8.2.</t>
  </si>
  <si>
    <t>Cantidad</t>
  </si>
  <si>
    <t>Largo</t>
  </si>
  <si>
    <t>9.1.</t>
  </si>
  <si>
    <t>enchape piso baño</t>
  </si>
  <si>
    <t>Enhape paredes baño hasta h=1.8m</t>
  </si>
  <si>
    <t>Enchape pared cocina hasta h=1.8m</t>
  </si>
  <si>
    <t>10.1.</t>
  </si>
  <si>
    <t>10.2.</t>
  </si>
  <si>
    <t>CARPINTERIA METÁLICA</t>
  </si>
  <si>
    <t>10.3.</t>
  </si>
  <si>
    <t>10.4.</t>
  </si>
  <si>
    <t>SUMINISTROTRANSPORTE E INSTALACIÓN DE COMBO SANITARIO (INODORO, LAVAMANOS E INCRUSTACIONES) INCLUYE GRIFERÍA</t>
  </si>
  <si>
    <t>INSTALACIONES HIDRAULICAS Y SANITARIAS</t>
  </si>
  <si>
    <t>12.1.</t>
  </si>
  <si>
    <t>12.2.</t>
  </si>
  <si>
    <t>12.3.</t>
  </si>
  <si>
    <t>12.4.</t>
  </si>
  <si>
    <t>12.5.</t>
  </si>
  <si>
    <t>12.6.</t>
  </si>
  <si>
    <t>12.7.</t>
  </si>
  <si>
    <t>12.9.</t>
  </si>
  <si>
    <t>12.8.</t>
  </si>
  <si>
    <t>descripción</t>
  </si>
  <si>
    <t>lavadero</t>
  </si>
  <si>
    <t>lavaplatos</t>
  </si>
  <si>
    <t>ducha</t>
  </si>
  <si>
    <t>lavamanos</t>
  </si>
  <si>
    <t>inodoro</t>
  </si>
  <si>
    <t>COSTO DIRECTO OBRAS DE ADECUACIONES DEL TERRENO, REDES  Y URBANISMO</t>
  </si>
  <si>
    <t>SUMINISTRO TRANSPORTE E INSTALACIÓN   BORDILLO CUNETA EN CONCRETO  DE 3000 PSI (21 MPA) INCLUYE REFUERZO</t>
  </si>
  <si>
    <t>SUMINISTRO TRANSPORTE E INSTALACIÓN ANDEN DE 2500 PSI (17.5 MPA) e=8cm.</t>
  </si>
  <si>
    <t>SUMINISTRO, TRANSPORTE E INSTALACION CUNETA DE SECCIÓN VARIABLE EN CONCRETO F'C= 3000 PSI. INCLUYE MALLA ELECTROSOLDADA COMO REFUERZO</t>
  </si>
  <si>
    <t>SUMINISTRO, TRANSPORTE E INSTALACION CANAL ESCALONADO EN CONCRETO F'C= 3000 PSI. INCLUYE MALLA ELECTROSOLDADA COMO REFUERZO</t>
  </si>
  <si>
    <t>tramo ca3-ca4</t>
  </si>
  <si>
    <t>tramo ca4-entrega</t>
  </si>
  <si>
    <t>Cámaras de inspección</t>
  </si>
  <si>
    <t>tramo ca3,1-ca3</t>
  </si>
  <si>
    <t>tramo ca4,1-ca4</t>
  </si>
  <si>
    <t>Nivelación vía y andenes y viviendas</t>
  </si>
  <si>
    <t>Tramo Ca3,1-Ca3</t>
  </si>
  <si>
    <t>Tramo Ca4-entrega</t>
  </si>
  <si>
    <t>Ca4</t>
  </si>
  <si>
    <t>Ca5</t>
  </si>
  <si>
    <t>Ca3,1</t>
  </si>
  <si>
    <t>Ca4,1</t>
  </si>
  <si>
    <t>tramo ca4-ca5</t>
  </si>
  <si>
    <t xml:space="preserve"> PROYECTO. "CONSTRUCCIÓN DE SOLUCIONES HABITACIONALES PARA LA REUBICACIÓN DE POBLACIÓN UBICADA EN ZONAS DE ALTO RIESGO NO MITIGABLE EN EL TERRITORIO DE OPORTUNIDADES DEL DEPARTAMENTO DE CALDAS - ZONA URBANA". PRESUPUESTO VIVIENDAS MUNICIPIO DE PENSILVANIA (25 UNIDADES)</t>
  </si>
  <si>
    <t>posterior a perfil 3</t>
  </si>
  <si>
    <t>tramo ca5-descarga</t>
  </si>
  <si>
    <t>Eje 1</t>
  </si>
  <si>
    <t>Eje 2</t>
  </si>
  <si>
    <t>Eje 3</t>
  </si>
  <si>
    <t>Eje 4</t>
  </si>
  <si>
    <t>Eje A</t>
  </si>
  <si>
    <t>Eje B</t>
  </si>
  <si>
    <t>Eje C</t>
  </si>
  <si>
    <t>Eje D</t>
  </si>
  <si>
    <t>Eje E</t>
  </si>
  <si>
    <t>Total</t>
  </si>
  <si>
    <t>Columnetas</t>
  </si>
  <si>
    <t>Muros PRIMER PISO</t>
  </si>
  <si>
    <t>Descuento por vanos</t>
  </si>
  <si>
    <t>Eje 1 muros</t>
  </si>
  <si>
    <t>Eje 2 muros</t>
  </si>
  <si>
    <t>Eje 3 muros</t>
  </si>
  <si>
    <t>Eje 4 muros</t>
  </si>
  <si>
    <t>Eje C muro bajo de la cocina</t>
  </si>
  <si>
    <t>Muros SEGUNDO PISO</t>
  </si>
  <si>
    <t>Eje 1 cuchillas</t>
  </si>
  <si>
    <t>Eje 4 cuchillas</t>
  </si>
  <si>
    <t>Eje C cuchillas</t>
  </si>
  <si>
    <t>6.6.</t>
  </si>
  <si>
    <t>COSTO DIRECTO POR VIVIENDA UNIFAMILIAR</t>
  </si>
  <si>
    <t>SUMINISTROTRANSPORTE E INSTALACIÓN CUBIERTA EN TEJA FIBROCEMENTO #8. INCLUYE CABALLETE</t>
  </si>
  <si>
    <t>localización hiladeros</t>
  </si>
  <si>
    <t>Número solares</t>
  </si>
  <si>
    <t>longitud</t>
  </si>
  <si>
    <t>Contrapiso</t>
  </si>
  <si>
    <t>Andenes</t>
  </si>
  <si>
    <t>longitud tubería por domiciliaría</t>
  </si>
  <si>
    <t>Longitud total</t>
  </si>
  <si>
    <t>Acometidas alcantarillado</t>
  </si>
  <si>
    <t>COSTOS DE PERSONAL PROFESIONAL.</t>
  </si>
  <si>
    <t>PERSONAL</t>
  </si>
  <si>
    <t>Unidad</t>
  </si>
  <si>
    <t>Tiempo Contrato/mes</t>
  </si>
  <si>
    <t>Dedicación</t>
  </si>
  <si>
    <t>Valor Unitario</t>
  </si>
  <si>
    <t>Factor Multiplicador</t>
  </si>
  <si>
    <t>Valor Total</t>
  </si>
  <si>
    <t>Personas</t>
  </si>
  <si>
    <t>Subtotal personal</t>
  </si>
  <si>
    <t>OTROS COSTOS ASOCIADOS AL CONTRATO</t>
  </si>
  <si>
    <t>Otros costos</t>
  </si>
  <si>
    <t>DESCRIPCIÓN DE COSTOS</t>
  </si>
  <si>
    <t>Mes</t>
  </si>
  <si>
    <t>Subtotal</t>
  </si>
  <si>
    <t>vigas 12*25</t>
  </si>
  <si>
    <t>escalones</t>
  </si>
  <si>
    <t>espesor</t>
  </si>
  <si>
    <t>descansos intermedio</t>
  </si>
  <si>
    <t>descaso superior</t>
  </si>
  <si>
    <t>estribos</t>
  </si>
  <si>
    <t>descanso</t>
  </si>
  <si>
    <t>anclaje</t>
  </si>
  <si>
    <t>6.7.</t>
  </si>
  <si>
    <t>CONCRETO</t>
  </si>
  <si>
    <t>Total (incluye desperdicio 3%)</t>
  </si>
  <si>
    <t>ACERO</t>
  </si>
  <si>
    <t>PESO</t>
  </si>
  <si>
    <t>DESPERDICIO</t>
  </si>
  <si>
    <t>SUMINISTRO TRANSPORTE E INSTALACIÓN DE EMPALME DE RED DE ACUEDUCTO DE 3" CON LÍNEA PRINCIPAL EXISTENTE.</t>
  </si>
  <si>
    <t>3.4.</t>
  </si>
  <si>
    <t>4.15.</t>
  </si>
  <si>
    <t>6.8.</t>
  </si>
  <si>
    <t>SUMINISTROTRANSPORTE E INSTALACIÓN DIVISIÓN EN ACRILICO PARA BAÑO</t>
  </si>
  <si>
    <t xml:space="preserve">SUMINISTRO TRANSPORTE E INSTALACIÓN  COCINA EN ACERO INOXIDABLE. CUBIERTA DE 1.5m X 0.52m, INCLUYE POCETA, ESTUFA INCORPORADA DE 4 HORNILLAS, GRIFERÍA Y MUEBLE INFERIOR EN MADERA AGLOMERDA </t>
  </si>
  <si>
    <t>SUMINISTRO TRANSPORTE E INSTALACIÓN DE PUNTO HIDRAULICO DE 1/2", INCLUYE ADAPTADORES, CODOS, TEES, UNIONES CON UN MAXIMO DE 3 M DE TUBERÍA DE 1/2"</t>
  </si>
  <si>
    <t>SUMINISTRO TRANSPORTE E INSTALACIÓN TUBERÍA PVC PRESIÓN 1/2" RDE 13.5.</t>
  </si>
  <si>
    <t>SUMINISTRO TRANSPORTE E INSTALACIÓN PUNTO SANITARIO 2", INCLUYE HASTA 2M DE TUBERÍA, CODOS, TEES Y UNIONES</t>
  </si>
  <si>
    <t>SUMINISTRO TRANSPORTE E INSTALACIÓN PUNTO SANITARIO 4", INCLUYE HASTA 2M DE TUBERÍA, CODOS, TEES Y UNIONES</t>
  </si>
  <si>
    <t>SUMINISTRO TRANSPORTE E INSTALACIÓN TUBERÍA SANITARIA 2"</t>
  </si>
  <si>
    <t>SUMINISTRO TRANSPORTE E INSTALACIÓN TUBERÍA SANITARIA 4"</t>
  </si>
  <si>
    <t>SUMINISTRO TRANSPORTE E INSTALACIÓN CAJA AGUAS SERVIDAS 40X40cm</t>
  </si>
  <si>
    <t>SUMINISTRO TRANSPORTE E INSTALACIÓN CAJA AGUAS SERVIDAS 60X60cm</t>
  </si>
  <si>
    <t>SUMINISTRO TRANSPORTE E INSTALACIÓN PASAMANOS MÉTALICO EN TUBERÍA GALVANIZADA DE 1 1/2" CALIBRE 16.</t>
  </si>
  <si>
    <t>SUMINISTRO TRANSPORTE E INSTALACIÓN PUERTA Y MARCO METÁLICO (0.6MX2.2M) BAÑO, INCLUYE CERRADURA  Y PASADOR</t>
  </si>
  <si>
    <t>SUMINISTRO TRANSPORTE E INSTALACIÓN PUERTA Y MARCO METÁLICO (0.9MX2.2M) FACHADA PRINCIPAL Y POSTERIOR, INCLUYE CERRADURA  Y PASADOR</t>
  </si>
  <si>
    <t>SUMINISTRO TRANSPORTE E INSTALACIÓN VENTANA EN ALUMINIO 0.8X1.2M CON UN CUERPO CORREDIZO, INCLUYE VIDRIOS 4MM Y SEGURO.</t>
  </si>
  <si>
    <t>SUMINISTRO TRANSPORTE E INSTALACIÓN VENTANA EN ALUMINIO 1.2X1.2M CON UN CUERPO CORREDIZO, INCLUYE VIDRIOS 4MM Y SEGURO.</t>
  </si>
  <si>
    <t>SUMINISTRO TRANSPORTE E INSTALACIÓN DE CORREA METÁLICA EN C DE 120X50X2mm PARA CUBIERTA</t>
  </si>
  <si>
    <t>SUMINISTRO TRANSPORTE E INSTALACIÓN DE MUROS DE e=0.12m EN LADRILLO FAROL AMBAS CARAS A LA VISTA</t>
  </si>
  <si>
    <t>SUMINISTRO TRANSPORTE E INSTALACIÓN LOSA DE ENTREPISO DE 3000 PSI (21 MPA) e=12cm, INCLUYE REFUERZO</t>
  </si>
  <si>
    <t>SUMINISTRO TRANSPORTE E INSTALACIÓN VIGA AEREA 0,12 X 0,25 M EN CONCRETO DE 3000 PSI, INCLUYE FORMALETA Y REFUERZO</t>
  </si>
  <si>
    <t>SUMINISTRO TRANSPORTE E INSTALACIÓN VIGA AEREA 0,12 X 0,18 M EN CONCRETO DE 3000 PSI, INCLUYE FORMALETA Y REFUERZO</t>
  </si>
  <si>
    <t>SUMINISTRO TRANSPORTE E INSTALACIÓN COLUMNA 0,18 X 0,12 M EN CONCRETO DE 3000 PSI, INCLUYE FORMALETA Y REFUERZO</t>
  </si>
  <si>
    <t>SUMINISTRO TRANSPORTE E INSTALACIÓN LOSA DE CONTRAPISO DE 2500 PSI  e=8cm, INCLUYE IMPERMEABILIZANTE Y MALLA 4mm 15X15cm</t>
  </si>
  <si>
    <t>SUMINISTRO TRANSPORTE E INSTALACIÓN DE VIGA DE SOBRECIMENTACIÓN DE 0,30 X 0,20 M EN CONCRETO DE 3000 PSI, INCLUYE IMPERMEABILIZANTE, FORMALETA Y REFUERZO</t>
  </si>
  <si>
    <t>SUMINISTRO TRANSPORTE E INSTALACIÓN DE VIGA DE CIMENTACIÓN DE 0,30 X 0,20 M EN CONCRETO DE 3000 PSI, INCLUYE IMPERMEABILIZANTE, FORMALETA Y REFUERZO</t>
  </si>
  <si>
    <t>SUMINISTRO TRANSPORTE E INSTALACIÓN DE VIGA DE CIMENTACIÓN DE 0,25 X 0,20 M EN CONCRETO DE 3000 PSI, INCLUYE IMPERMEABILIZANTE, FORMALETA Y REFUERZO</t>
  </si>
  <si>
    <t>9.2.</t>
  </si>
  <si>
    <t>SUMINISTRO TRANSPORTE E INSTALACIÓN REGISTRO DE CORTE 1/2".</t>
  </si>
  <si>
    <t>Zona</t>
  </si>
  <si>
    <t>Sala, comedor cocina, alcobas y baño</t>
  </si>
  <si>
    <t>Zona de ropas</t>
  </si>
  <si>
    <t>Número pisos</t>
  </si>
  <si>
    <t>desagüe patio</t>
  </si>
  <si>
    <t>tramo ca3-Ca4</t>
  </si>
  <si>
    <t>Ca4-Descarga</t>
  </si>
  <si>
    <t>Nivelación vía, andenes y antejardines</t>
  </si>
  <si>
    <t>LOTES</t>
  </si>
  <si>
    <t>Muros para submuración por efectos de pendiente lote</t>
  </si>
  <si>
    <t>ALTO</t>
  </si>
  <si>
    <t>Afirmado de 5cm para vaciado contrapiso</t>
  </si>
  <si>
    <t>Lleno para subir 10 cm nivel de piso con respecto a nivel inicial</t>
  </si>
  <si>
    <t>Lleno para subir 10m nivel de piso con respecto a nivel inicial</t>
  </si>
  <si>
    <t>BORDILLOS, ANDENES VÍAS Y/O MUROS</t>
  </si>
  <si>
    <t>10.5.</t>
  </si>
  <si>
    <t>NORCASIA</t>
  </si>
  <si>
    <t>PENSILVANIA</t>
  </si>
  <si>
    <t>DORADA</t>
  </si>
  <si>
    <t>AGUADAS</t>
  </si>
  <si>
    <t>MARMATO</t>
  </si>
  <si>
    <t>RISARALDA</t>
  </si>
  <si>
    <t>LA MERCED</t>
  </si>
  <si>
    <t>MANZANARES</t>
  </si>
  <si>
    <t>|</t>
  </si>
  <si>
    <t>4.16.</t>
  </si>
  <si>
    <t>11.1.</t>
  </si>
  <si>
    <t>11.2.</t>
  </si>
  <si>
    <t>11.3.</t>
  </si>
  <si>
    <t>11.4.</t>
  </si>
  <si>
    <t>11.5.</t>
  </si>
  <si>
    <t>OBRAS DE CONTRUCCIÓN POR VIVIENDA (1) UNIFAMILIAR</t>
  </si>
  <si>
    <t>OBRAS DE CONTRUCCIÓN POR VIVIENDA (1) BIFAMILIAR</t>
  </si>
  <si>
    <t>SUMINISTROTRANSPORTE E INSTALACIÓN ACABADO DE PISO CON POLVO MINERAL.</t>
  </si>
  <si>
    <t>9.3.</t>
  </si>
  <si>
    <t>Primera Planta</t>
  </si>
  <si>
    <t>Segunda Planta</t>
  </si>
  <si>
    <t>9..3</t>
  </si>
  <si>
    <t>GASTOS NOTARIALES Y DE REGISTRO</t>
  </si>
  <si>
    <t>SUMINISTRO,TRANSPORTE E INSTALACION REVOQUE LISO MUROS   1:3   ( INCLUYE FILOS Y DILATACIONES )</t>
  </si>
  <si>
    <t>9.4.</t>
  </si>
  <si>
    <t>9.5.</t>
  </si>
  <si>
    <t>SUMINISTRO, TRANSPORTE E INSTALACION ESTUCO Y PINTURA TIPO KORAZA O SIMILAR 3 MANOS FACHADAS (INCLUYE ESTUCO, 1 MANO EN PINTURA TIPO 2 Y DOS MANOS EN PINTURA TIPO KORAZA O SIMILAR, FILOS Y DILATACIONES). COLOR SEGÚN DISEÑO.</t>
  </si>
  <si>
    <t xml:space="preserve">VIVIENDAS V.I.P UNIFAMILIARES </t>
  </si>
  <si>
    <t>VIVIENDAS V.I.P BIFAMILIARES</t>
  </si>
  <si>
    <t>COSTO DIRECTO PROYECTO VIVIENDAS NORCASIA</t>
  </si>
  <si>
    <t xml:space="preserve"> PROYECTO. "CONSTRUCCIÓN DE SOLUCIONES HABITACIONALES PARA LA REUBICACIÓN DE POBLACIÓN UBICADA EN ZONAS DE ALTO RIESGO NO MITIGABLE EN EL TERRITORIO DE OPORTUNIDADES DEL DEPARTAMENTO DE CALDAS - ZONA URBANA". PRESUPUESTO VIVIENDAS A CONTRUIR EN EL MUNICIPIO DE MANZANARES-CALDAS. (10 SOLUCIONES HABITACIONALES)</t>
  </si>
  <si>
    <t xml:space="preserve"> PROYECTO. "CONSTRUCCIÓN DE SOLUCIONES HABITACIONALES PARA LA REUBICACIÓN DE POBLACIÓN UBICADA EN ZONAS DE ALTO RIESGO NO MITIGABLE EN EL TERRITORIO DE OPORTUNIDADES DEL DEPARTAMENTO DE CALDAS - ZONA URBANA". PRESUPUESTO VIVIENDAS A CONTRUIR EN EL MUNICIPIO DE LA MERCED-CALDAS. (20 SOLUCIONES HABITACIONALES)</t>
  </si>
  <si>
    <t xml:space="preserve"> PROYECTO. "CONSTRUCCIÓN DE SOLUCIONES HABITACIONALES PARA LA REUBICACIÓN DE POBLACIÓN UBICADA EN ZONAS DE ALTO RIESGO NO MITIGABLE EN EL TERRITORIO DE OPORTUNIDADES DEL DEPARTAMENTO DE CALDAS - ZONA URBANA". PRESUPUESTO VIVIENDAS A CONTRUIR EN EL MUNICIPIO AGUADAS-CALDAS. (11 SOLUCIONES HABITACIONALES)</t>
  </si>
  <si>
    <t xml:space="preserve"> PROYECTO. "CONSTRUCCIÓN DE SOLUCIONES HABITACIONALES PARA LA REUBICACIÓN DE POBLACIÓN UBICADA EN ZONAS DE ALTO RIESGO NO MITIGABLE EN EL TERRITORIO DE OPORTUNIDADES DEL DEPARTAMENTO DE CALDAS - ZONA URBANA". PRESUPUESTO VIVIENDAS A CONTRUIR EN EL MUNICIPIO LA DORADA-CALDAS. (25 SOLUCIONES HABITACIONALES)</t>
  </si>
  <si>
    <t xml:space="preserve"> PROYECTO. "CONSTRUCCIÓN DE SOLUCIONES HABITACIONALES PARA LA REUBICACIÓN DE POBLACIÓN UBICADA EN ZONAS DE ALTO RIESGO NO MITIGABLE EN EL TERRITORIO DE OPORTUNIDADES DEL DEPARTAMENTO DE CALDAS - ZONA URBANA". PRESUPUESTO VIVIENDAS A CONTRUIR EN EL MUNICIPIO PENSILVANIA-CALDAS. (25 SOLUCIONES HABITACIONALES)</t>
  </si>
  <si>
    <t>COSTO DIRECTO PROYECTO VIVIENDAS PENSILVANIA</t>
  </si>
  <si>
    <t xml:space="preserve"> PROYECTO. "CONSTRUCCIÓN DE SOLUCIONES HABITACIONALES PARA LA REUBICACIÓN DE POBLACIÓN UBICADA EN ZONAS DE ALTO RIESGO NO MITIGABLE EN EL TERRITORIO DE OPORTUNIDADES DEL DEPARTAMENTO DE CALDAS - ZONA URBANA". PRESUPUESTO VIVIENDAS A CONTRUIR EN EL MUNICIPIO NORCASIA-CALDAS. (25 SOLUCIONES HABITACIONALES)</t>
  </si>
  <si>
    <t>COSTO DIRECTO PROYECTO VIVIENDAS DORADA</t>
  </si>
  <si>
    <t>COSTO DIRECTO PROYECTO VIVIENDAS AGUADAS</t>
  </si>
  <si>
    <t>COSTO DIRECTO PROYECTO VIVIENDAS LA MERCED</t>
  </si>
  <si>
    <t>COSTO DIRECTO PROYECTO VIVIENDAS MANZANARES</t>
  </si>
  <si>
    <t>Previo a perfil 1</t>
  </si>
  <si>
    <t>Posterior a perfil 3</t>
  </si>
  <si>
    <t>Perfil 2</t>
  </si>
  <si>
    <t>Previo a perfil 4</t>
  </si>
  <si>
    <t>Pefil 5</t>
  </si>
  <si>
    <t>Posterior a perfil 5</t>
  </si>
  <si>
    <t>ÁREA (LXH)</t>
  </si>
  <si>
    <t>vía peatonal + anden</t>
  </si>
  <si>
    <t>Componente variable (gastos de desplazamiento)</t>
  </si>
  <si>
    <t>Un</t>
  </si>
  <si>
    <t>IMPREVISTOS</t>
  </si>
  <si>
    <t>ÁREA TRANS</t>
  </si>
  <si>
    <t>LARGO</t>
  </si>
  <si>
    <t>Muro de confinamiento para lleno</t>
  </si>
  <si>
    <t>VÍAS PEATONALES (ANDENES)</t>
  </si>
  <si>
    <t>RETIRO MATERIAL SOBRANTE EN VEHÍCULO AUTOMOTOR (HASTA 20 Km)</t>
  </si>
  <si>
    <t>SUMINISTRO TRANSPORTE E INSTALACIÓN ESCALERA COMPARTIDA POR DOS VIVIENDAS, EN CONCRETO DE 3000 PSI (21 MPA), 5 PASOS DE 28cm x 90 cm Y UN DESCANSO DE 90cm x 90 cm COMPARTIDOS. Y  12 PASOS DE 28cm x 90 cm Y DOS DESCANSOS DE 90cm x 90 cm INDIVIDUALES. ESPESOR DE ESCALONES 6cm, ESPESOR DE LOSA 12cm. INCLUYE REFUERZO.</t>
  </si>
  <si>
    <t>Eje 1'</t>
  </si>
  <si>
    <t>Eje 4'</t>
  </si>
  <si>
    <t>Eje A'</t>
  </si>
  <si>
    <t>Eje E'</t>
  </si>
  <si>
    <t>eje 1''</t>
  </si>
  <si>
    <t>eje A''</t>
  </si>
  <si>
    <t>eje E''</t>
  </si>
  <si>
    <t>eje 4''</t>
  </si>
  <si>
    <t>Altura piso 1</t>
  </si>
  <si>
    <t>Altura piso 2</t>
  </si>
  <si>
    <t>Altura total</t>
  </si>
  <si>
    <t>Primer piso</t>
  </si>
  <si>
    <t>Segundo Piso</t>
  </si>
  <si>
    <t>Vigas cinta cubierta</t>
  </si>
  <si>
    <t>Vigas cinta ventanas</t>
  </si>
  <si>
    <t>Piso 2</t>
  </si>
  <si>
    <t xml:space="preserve"> Piso 1</t>
  </si>
  <si>
    <t>SUMINISTRO TRANSPORTE E INSTALACIÓN VIGA CINTA, ALFAJIA Y/O COLUMNETA DE CONFINAMIENTO 0,12 X 0,10 M EN CONCRETO DE 3000 PSI, INCLUYE FORMALETA Y REFUERZO</t>
  </si>
  <si>
    <t>Eje 3 muro bajo zona de ropas</t>
  </si>
  <si>
    <t>REVOQUE FACHADA PRINCIPAL</t>
  </si>
  <si>
    <t>ESTUCO Y PUNTURA FACHADA PRINCIPAL</t>
  </si>
  <si>
    <t>PASAMANOS ESCALERA</t>
  </si>
  <si>
    <t>Valor</t>
  </si>
  <si>
    <t>SUMINISTRO TRANSPORTE E INSTALACIÓN SISTEMA DE TRATAMIENTO DE AGUAS RESIDUALES DOMESTICAS ANAEROBIO, PARA 25 VIVIENDAS (APROXIMADAMENTE 100 HABITANTES). INCLUYE SUMINISTRO E INSTALACIÓN DE ESTRUCTURA DE ENTRADA (CRIBA Y VERTEDERO DE EXCESOS) 2 SISTEMAS SÉPTICO INTEGRADOS DE 12.500LITROS C/U, MEDIO DE SOPORTE MICROBIOLÓGICO (FILTRO PLÁSTICO “ROSETONES”), CONEXIONES ENTRE LAS UNIDADES DEL SISTEMA,  CAJA DE DISTRIBUCIÓN DE CAUDALES, CAMPO DE INFILTRACIÓN DE DOS LÍNEAS EN TUBERÍA PERFORADA DE 4" CON ZANJA FILTRNATE DE 0,6X0.6M POR 6 M DE LONGITUD, ADECUACIÓN DE TERRENO PARA LA INSTALACIÓN DEL SISTEMA.</t>
  </si>
  <si>
    <t>VALOR TOTAL</t>
  </si>
  <si>
    <t>SUMINISTRO TRANSPORTE E INSTALACIÓN TOMACORRIENTE 110 V</t>
  </si>
  <si>
    <t>SUMINISTRO TRANSPORTE E INSTALACIÓN TOMACORRIENTE GFCI</t>
  </si>
  <si>
    <t>SUMINISTRO TRANSPORTE E INSTALACIÓN LUMINARIAS</t>
  </si>
  <si>
    <t>SUMINISTRO TRANSPORTE E INSTALACIÓN TABLERO DE DISTRIBUCIÓN</t>
  </si>
  <si>
    <t>SUMINISTRO TRANSPORTE E INSTALACIÓN MEDIDOR Y ACOMETIDA</t>
  </si>
  <si>
    <t>GASTOS NOTARIALES Y DE REGISTRO (PAPELERIA Y COPIAS NOTARIALES PARA ESCRITURACIÓN)</t>
  </si>
  <si>
    <t>CERTIFICACIÓN RETIE Y DICTAMEN DE INSPECCIÓN DE USO FINAL.</t>
  </si>
  <si>
    <t>PGIO</t>
  </si>
  <si>
    <t>Factor por incertidumbre</t>
  </si>
  <si>
    <t>CONFORMACIÓN DE TALUDES EN TIERRA Y EMPRADIZADO</t>
  </si>
  <si>
    <t xml:space="preserve"> PROYECTO. "CONSTRUCCIÓN DE SOLUCIONES HABITACIONALES PARA LA REUBICACIÓN DE POBLACIÓN UBICADA EN ZONAS DE ALTO RIESGO NO MITIGABLE EN EL TERRITORIO DE OPORTUNIDADES DEL DEPARTAMENTO DE CALDAS - ZONA URBANA". PRESUPUESTO CONSTRUCCIÓN VIVIENDAS BIFAMILIARES TIPO</t>
  </si>
  <si>
    <t xml:space="preserve"> PROYECTO. "CONSTRUCCIÓN DE SOLUCIONES HABITACIONALES PARA LA REUBICACIÓN DE POBLACIÓN UBICADA EN ZONAS DE ALTO RIESGO NO MITIGABLE EN EL TERRITORIO DE OPORTUNIDADES DEL DEPARTAMENTO DE CALDAS - ZONA URBANA". MEMORIA CANTIDADES VIVIENDA BIFAMILIAR</t>
  </si>
  <si>
    <t xml:space="preserve"> PROYECTO. "CONSTRUCCIÓN DE SOLUCIONES HABITACIONALES PARA LA REUBICACIÓN DE POBLACIÓN UBICADA EN ZONAS DE ALTO RIESGO NO MITIGABLE EN EL TERRITORIO DE OPORTUNIDADES DEL DEPARTAMENTO DE CALDAS - ZONA URBANA". CANTIDADES URBANISMO AGUADAS</t>
  </si>
  <si>
    <t xml:space="preserve"> PROYECTO. "CONSTRUCCIÓN DE SOLUCIONES HABITACIONALES PARA LA REUBICACIÓN DE POBLACIÓN UBICADA EN ZONAS DE ALTO RIESGO NO MITIGABLE EN EL TERRITORIO DE OPORTUNIDADES DEL DEPARTAMENTO DE CALDAS - ZONA URBANA". CANTIDADES URBANISMO MANZANARES</t>
  </si>
  <si>
    <t xml:space="preserve"> PROYECTO. "CONSTRUCCIÓN DE SOLUCIONES HABITACIONALES PARA LA REUBICACIÓN DE POBLACIÓN UBICADA EN ZONAS DE ALTO RIESGO NO MITIGABLE EN EL TERRITORIO DE OPORTUNIDADES DEL DEPARTAMENTO DE CALDAS - ZONA URBANA". CANTIDADES URBANISMO LA MERCED</t>
  </si>
  <si>
    <t xml:space="preserve"> PROYECTO. "CONSTRUCCIÓN DE SOLUCIONES HABITACIONALES PARA LA REUBICACIÓN DE POBLACIÓN UBICADA EN ZONAS DE ALTO RIESGO NO MITIGABLE EN EL TERRITORIO DE OPORTUNIDADES DEL DEPARTAMENTO DE CALDAS - ZONA URBANA". CANTIDADES URBANISMO LA DORADA</t>
  </si>
  <si>
    <t xml:space="preserve"> PROYECTO. "CONSTRUCCIÓN DE SOLUCIONES HABITACIONALES PARA LA REUBICACIÓN DE POBLACIÓN UBICADA EN ZONAS DE ALTO RIESGO NO MITIGABLE EN EL TERRITORIO DE OPORTUNIDADES DEL DEPARTAMENTO DE CALDAS - ZONA URBANA". CANTIDADES URBANISMO NORCASIA</t>
  </si>
  <si>
    <t>PROYECTO. "CONSTRUCCIÓN DE SOLUCIONES HABITACIONALES PARA LA REUBICACIÓN DE POBLACIÓN UBICADA EN ZONAS DE ALTO RIESGO NO MITIGABLE EN EL TERRITORIO DE OPORTUNIDADES DEL DEPARTAMENTO DE CALDAS - ZONA URBANA".</t>
  </si>
  <si>
    <t>OBRAS DE CONSTRUCCIÓN VIVIENDAS</t>
  </si>
  <si>
    <t>Vía peatonal + antejardín</t>
  </si>
  <si>
    <t>Eje 3 cuchillas</t>
  </si>
  <si>
    <t xml:space="preserve"> ETAPA PRECONTRACTUAL</t>
  </si>
  <si>
    <t>ETAPA CONTRACTUAL</t>
  </si>
  <si>
    <t>MES 1</t>
  </si>
  <si>
    <t>MES 2</t>
  </si>
  <si>
    <t>MES 3</t>
  </si>
  <si>
    <t>MES 4</t>
  </si>
  <si>
    <t>MES 5</t>
  </si>
  <si>
    <t>MES 6</t>
  </si>
  <si>
    <t>COSTO DIRECTO SEMANAL</t>
  </si>
  <si>
    <t>COSTO DIRECTO SEMANAL ACUMULADO</t>
  </si>
  <si>
    <t>CALCULO COSTO APOYO A LA SUPERVISIÓN</t>
  </si>
  <si>
    <t>Apoyo a la supervisión. Ingeniero Civil (experiencia mínima 2 años)</t>
  </si>
  <si>
    <t>Apoyo a la supervisión. Profesional social</t>
  </si>
  <si>
    <t>INTERVENTORIA</t>
  </si>
  <si>
    <t>AIU</t>
  </si>
  <si>
    <t xml:space="preserve"> PROYECTO. </t>
  </si>
  <si>
    <t>Prestaciones Sociales</t>
  </si>
  <si>
    <t>ANALISIS DEL AU</t>
  </si>
  <si>
    <t>Valor estimado de la Obra (Costo Directo).</t>
  </si>
  <si>
    <t>Plazo estimado de ejecución.</t>
  </si>
  <si>
    <t>Meses</t>
  </si>
  <si>
    <t>Contratista Persona Natural (SI o NO)</t>
  </si>
  <si>
    <t>NO</t>
  </si>
  <si>
    <t>CAPITULO</t>
  </si>
  <si>
    <t>TIPO DE GASTO</t>
  </si>
  <si>
    <t>CANTIDAD.</t>
  </si>
  <si>
    <t>DEDICACION</t>
  </si>
  <si>
    <t>VLOR UNITARIO (mes)</t>
  </si>
  <si>
    <t>FACTOR PRESTACIONAL O FACTOR AIU (PARA INDIRECTOS)</t>
  </si>
  <si>
    <t>SUMA</t>
  </si>
  <si>
    <t>PORCENTAJE</t>
  </si>
  <si>
    <t>GASTOS GENERALES.</t>
  </si>
  <si>
    <t>MANO DE OBRA Y GASTOS DE OFICINA</t>
  </si>
  <si>
    <t xml:space="preserve">Maestro de Obra </t>
  </si>
  <si>
    <t>Secretaria con prestaciones</t>
  </si>
  <si>
    <t>GASTOS INDIRECTOS.</t>
  </si>
  <si>
    <t>POLIZAS</t>
  </si>
  <si>
    <t>Cumplimiento</t>
  </si>
  <si>
    <t>Estabilidad</t>
  </si>
  <si>
    <t>Calidad</t>
  </si>
  <si>
    <t>Responsabilidad Civil</t>
  </si>
  <si>
    <t>IMPUESTOS Y CONTRIBUCIONES</t>
  </si>
  <si>
    <t>Fondo de seguridad</t>
  </si>
  <si>
    <t>Tasa pro -  deporte</t>
  </si>
  <si>
    <t>Estampillas Pro - Cultura</t>
  </si>
  <si>
    <t>Estampillas Pro - Adulto Mayor</t>
  </si>
  <si>
    <t>TOTAL GASTOS INDIRECTOS DE ADMINISTRACION.</t>
  </si>
  <si>
    <t>UTILIDAD:</t>
  </si>
  <si>
    <t>A.I.U.</t>
  </si>
  <si>
    <t>COSTO TOAL</t>
  </si>
  <si>
    <t>ALEJANDRO URREA GÓMEZ</t>
  </si>
  <si>
    <t>SECRETARIO DE PLANEACIÓN, INFRAESTRUCTURA, DESARROLLO SOCIAL Y MEDIO AMBIENTE MUNICIPAL</t>
  </si>
  <si>
    <t xml:space="preserve">DESCRIPCIÓN </t>
  </si>
  <si>
    <t>UNITARIO</t>
  </si>
  <si>
    <t>1.3.</t>
  </si>
  <si>
    <t>1.4.</t>
  </si>
  <si>
    <t>1.5.</t>
  </si>
  <si>
    <t>1.6.</t>
  </si>
  <si>
    <t>SUMINISTRO, TRANSPORTE E INSTALACIÓN HORIZONTAL DE VIAS PINTURA PLASTICO EN FRÍO</t>
  </si>
  <si>
    <t>SUMINISTRO, TRANSPORTE E INSTALACIÓN DEMARCACIÓN PASOS PEATONALES, LINEAS DE PARE, SIMBOLOS, TEXTOS Y OTRAS CON PINTURA PLÁSTICO EN FRIO METODO LLANA</t>
  </si>
  <si>
    <t xml:space="preserve"> SUMINISTRO, TRANSPORTE E INSTALACIÓN DEMARCACIÓN LINEAS CENTRALES CON PINTURA PLÁSTICA EN FRIO APLICADA CON VEHICULO (DE BORDE, DE CARRIL Y OTRAS) ANCHO 12 CMS</t>
  </si>
  <si>
    <t>FRESADO DE MARCAS VIALES</t>
  </si>
  <si>
    <t>INSTALACIÓN DE REDUCTORES EXISTENTES (INCLUYE MANO DE OBRA, PEGANTE,PERNOS DE ANCLAJE, Y TODO LO NECESARIO PARA LA INSTALACIÓN)</t>
  </si>
  <si>
    <t>SUMINISTRO, TRANSPORTE E INSTALACIÓN DE REDUCTORES PLÁSTICOS (INCLUYE MANO DE OBRA, PEGANTE,PERNOS DE ANCLAJE, Y TODO LO NECESARIO PARA LA INSTALACIÓN)</t>
  </si>
  <si>
    <t xml:space="preserve"> PROYECTO.  “REALIZAR LAS ACTIVIDADES PARA LA INSTALACIÓN DE ELEMENTOS DE SEÑALIZACIÓN VIAL EN DIFERENTES SECTORES CON EL FIN DE MEJORAR LA SEGURIDAD VIAL Y LA ORIENTACIÓN DEL TRÁNSITO EN EL MUNICIPIO DE PENSILVANIA.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</si>
</sst>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4" formatCode="_-&quot;$&quot;\ * #,##0.00_-;\-&quot;$&quot;\ * #,##0.00_-;_-&quot;$&quot;\ * &quot;-&quot;??_-;_-@_-"/>
    <numFmt numFmtId="164" formatCode="_-&quot;$&quot;* #,##0.00_-;\-&quot;$&quot;* #,##0.00_-;_-&quot;$&quot;* &quot;-&quot;??_-;_-@_-"/>
    <numFmt numFmtId="165" formatCode="_(&quot;$&quot;* #,##0_);_(&quot;$&quot;* \(#,##0\);_(&quot;$&quot;* &quot;-&quot;_);_(@_)"/>
    <numFmt numFmtId="166" formatCode="_(&quot;$&quot;* #,##0.00_);_(&quot;$&quot;* \(#,##0.00\);_(&quot;$&quot;* &quot;-&quot;??_);_(@_)"/>
    <numFmt numFmtId="167" formatCode="_(* #,##0.00_);_(* \(#,##0.00\);_(* &quot;-&quot;??_);_(@_)"/>
    <numFmt numFmtId="168" formatCode="&quot;$&quot;\ #,##0_);[Red]\(&quot;$&quot;\ #,##0\)"/>
    <numFmt numFmtId="169" formatCode="&quot;$&quot;\ #,##0.00_);[Red]\(&quot;$&quot;\ #,##0.00\)"/>
    <numFmt numFmtId="170" formatCode="_(&quot;$&quot;\ * #,##0_);_(&quot;$&quot;\ * \(#,##0\);_(&quot;$&quot;\ * &quot;-&quot;_);_(@_)"/>
    <numFmt numFmtId="171" formatCode="_(&quot;$&quot;\ * #,##0.00_);_(&quot;$&quot;\ * \(#,##0.00\);_(&quot;$&quot;\ * &quot;-&quot;??_);_(@_)"/>
    <numFmt numFmtId="172" formatCode="_ &quot;$&quot;\ * #,##0.00_ ;_ &quot;$&quot;\ * \-#,##0.00_ ;_ &quot;$&quot;\ * &quot;-&quot;??_ ;_ @_ "/>
    <numFmt numFmtId="173" formatCode="0.0"/>
    <numFmt numFmtId="174" formatCode="_(&quot;$&quot;\ * #,##0_);_(&quot;$&quot;\ * \(#,##0\);_(&quot;$&quot;\ * &quot;-&quot;??_);_(@_)"/>
    <numFmt numFmtId="175" formatCode="0.0000"/>
    <numFmt numFmtId="176" formatCode="0.000"/>
    <numFmt numFmtId="177" formatCode="_-* #,##0_-;\-* #,##0_-;_-* &quot;-&quot;??_-;_-@_-"/>
    <numFmt numFmtId="178" formatCode="0.0%"/>
    <numFmt numFmtId="179" formatCode="0.00000"/>
    <numFmt numFmtId="180" formatCode="_(* #,##0.0000_);_(* \(#,##0.0000\);_(* &quot;-&quot;??_);_(@_)"/>
    <numFmt numFmtId="181" formatCode="0.000%"/>
    <numFmt numFmtId="182" formatCode="_ * #,##0.00_ ;_ * \-#,##0.00_ ;_ * &quot;-&quot;??_ ;_ @_ "/>
    <numFmt numFmtId="183" formatCode="&quot;$&quot;\ #,##0.00;&quot;$&quot;\ \-#,##0.00"/>
    <numFmt numFmtId="184" formatCode="0.000000"/>
    <numFmt numFmtId="185" formatCode="0.0000000"/>
    <numFmt numFmtId="186" formatCode="_(&quot;$&quot;\ * #,##0.0_);_(&quot;$&quot;\ * \(#,##0.0\);_(&quot;$&quot;\ * &quot;-&quot;??_);_(@_)"/>
    <numFmt numFmtId="187" formatCode="_-* #,##0.00\ _€_-;\-* #,##0.00\ _€_-;_-* &quot;-&quot;??\ _€_-;_-@_-"/>
    <numFmt numFmtId="188" formatCode="&quot;$&quot;#,##0"/>
    <numFmt numFmtId="189" formatCode="#,##0.00000"/>
  </numFmts>
  <fonts count="2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Arial"/>
      <family val="2"/>
    </font>
    <font>
      <b/>
      <sz val="10"/>
      <name val="Arial"/>
      <family val="2"/>
    </font>
    <font>
      <i/>
      <sz val="10"/>
      <name val="Arial"/>
      <family val="2"/>
    </font>
    <font>
      <sz val="11"/>
      <color theme="1"/>
      <name val="Arial"/>
      <family val="2"/>
    </font>
    <font>
      <b/>
      <sz val="11"/>
      <color theme="1"/>
      <name val="Arial"/>
      <family val="2"/>
    </font>
    <font>
      <b/>
      <sz val="10"/>
      <color theme="1"/>
      <name val="Arial"/>
      <family val="2"/>
    </font>
    <font>
      <sz val="10"/>
      <color theme="1"/>
      <name val="Arial"/>
      <family val="2"/>
    </font>
    <font>
      <sz val="10"/>
      <color rgb="FF000000"/>
      <name val="Arial"/>
      <family val="2"/>
    </font>
    <font>
      <b/>
      <sz val="11"/>
      <color rgb="FFFF0000"/>
      <name val="Arial"/>
      <family val="2"/>
    </font>
    <font>
      <sz val="11"/>
      <color rgb="FFFF0000"/>
      <name val="Arial"/>
      <family val="2"/>
    </font>
    <font>
      <b/>
      <sz val="12"/>
      <color theme="1"/>
      <name val="Arial"/>
      <family val="2"/>
    </font>
    <font>
      <sz val="8"/>
      <color theme="1"/>
      <name val="Arial"/>
      <family val="2"/>
    </font>
    <font>
      <b/>
      <sz val="11"/>
      <color theme="2" tint="-9.9978637043366805E-2"/>
      <name val="Arial"/>
      <family val="2"/>
    </font>
    <font>
      <b/>
      <sz val="10"/>
      <color theme="1"/>
      <name val="Calibri"/>
      <family val="2"/>
      <scheme val="minor"/>
    </font>
    <font>
      <b/>
      <sz val="10"/>
      <color theme="1"/>
      <name val="Arial Narrow"/>
      <family val="2"/>
    </font>
    <font>
      <b/>
      <sz val="10"/>
      <name val="Arial Narrow"/>
      <family val="2"/>
    </font>
    <font>
      <sz val="10"/>
      <color theme="2" tint="-0.249977111117893"/>
      <name val="Arial"/>
      <family val="2"/>
    </font>
    <font>
      <sz val="10"/>
      <color theme="1"/>
      <name val="Century Gothic"/>
      <family val="2"/>
    </font>
    <font>
      <b/>
      <sz val="10"/>
      <name val="Century Gothic"/>
      <family val="2"/>
    </font>
    <font>
      <b/>
      <sz val="10"/>
      <color theme="1"/>
      <name val="Century Gothic"/>
      <family val="2"/>
    </font>
    <font>
      <sz val="10"/>
      <color theme="1"/>
      <name val="Calibri"/>
      <family val="2"/>
      <scheme val="minor"/>
    </font>
    <font>
      <sz val="8"/>
      <name val="Calibri"/>
      <family val="2"/>
      <scheme val="minor"/>
    </font>
  </fonts>
  <fills count="1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249977111117893"/>
        <bgColor indexed="64"/>
      </patternFill>
    </fill>
    <fill>
      <patternFill patternType="solid">
        <fgColor rgb="FFDAEEF3"/>
        <bgColor indexed="64"/>
      </patternFill>
    </fill>
    <fill>
      <patternFill patternType="solid">
        <fgColor rgb="FF0070C0"/>
        <bgColor indexed="64"/>
      </patternFill>
    </fill>
    <fill>
      <patternFill patternType="solid">
        <fgColor theme="2"/>
        <bgColor indexed="64"/>
      </patternFill>
    </fill>
    <fill>
      <patternFill patternType="solid">
        <fgColor rgb="FFFF000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s>
  <borders count="4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diagonal/>
    </border>
    <border>
      <left style="medium">
        <color rgb="FF4F81BD"/>
      </left>
      <right style="medium">
        <color rgb="FF4F81BD"/>
      </right>
      <top/>
      <bottom style="medium">
        <color rgb="FF4F81BD"/>
      </bottom>
      <diagonal/>
    </border>
    <border>
      <left/>
      <right style="medium">
        <color rgb="FF4F81BD"/>
      </right>
      <top/>
      <bottom style="medium">
        <color rgb="FF4F81BD"/>
      </bottom>
      <diagonal/>
    </border>
    <border>
      <left style="medium">
        <color rgb="FF4F81BD"/>
      </left>
      <right/>
      <top style="medium">
        <color rgb="FF4F81BD"/>
      </top>
      <bottom style="medium">
        <color rgb="FF4F81BD"/>
      </bottom>
      <diagonal/>
    </border>
    <border>
      <left/>
      <right/>
      <top style="medium">
        <color rgb="FF4F81BD"/>
      </top>
      <bottom style="medium">
        <color rgb="FF4F81BD"/>
      </bottom>
      <diagonal/>
    </border>
    <border>
      <left/>
      <right style="medium">
        <color rgb="FF4F81BD"/>
      </right>
      <top style="medium">
        <color rgb="FF4F81BD"/>
      </top>
      <bottom style="medium">
        <color rgb="FF4F81BD"/>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4">
    <xf numFmtId="0" fontId="0" fillId="0" borderId="0"/>
    <xf numFmtId="167" fontId="1" fillId="0" borderId="0" applyFont="0" applyFill="0" applyBorder="0" applyAlignment="0" applyProtection="0"/>
    <xf numFmtId="171" fontId="1" fillId="0" borderId="0" applyFont="0" applyFill="0" applyBorder="0" applyAlignment="0" applyProtection="0"/>
    <xf numFmtId="9" fontId="1" fillId="0" borderId="0" applyFont="0" applyFill="0" applyBorder="0" applyAlignment="0" applyProtection="0"/>
    <xf numFmtId="0" fontId="3" fillId="0" borderId="0"/>
    <xf numFmtId="172" fontId="3"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3" fillId="0" borderId="0"/>
    <xf numFmtId="0" fontId="3" fillId="0" borderId="0"/>
    <xf numFmtId="170" fontId="1" fillId="0" borderId="0" applyFont="0" applyFill="0" applyBorder="0" applyAlignment="0" applyProtection="0"/>
    <xf numFmtId="9" fontId="3" fillId="0" borderId="0" applyFont="0" applyFill="0" applyBorder="0" applyAlignment="0" applyProtection="0"/>
    <xf numFmtId="182" fontId="3" fillId="0" borderId="0" applyFont="0" applyFill="0" applyBorder="0" applyAlignment="0" applyProtection="0"/>
    <xf numFmtId="183" fontId="3"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187" fontId="3" fillId="0" borderId="0" applyFont="0" applyFill="0" applyBorder="0" applyAlignment="0" applyProtection="0"/>
    <xf numFmtId="9" fontId="3" fillId="0" borderId="0" applyFont="0" applyFill="0" applyBorder="0" applyAlignment="0" applyProtection="0"/>
    <xf numFmtId="0" fontId="3" fillId="0" borderId="0"/>
    <xf numFmtId="42" fontId="1" fillId="0" borderId="0" applyFont="0" applyFill="0" applyBorder="0" applyAlignment="0" applyProtection="0"/>
    <xf numFmtId="0" fontId="1" fillId="0" borderId="0"/>
  </cellStyleXfs>
  <cellXfs count="413">
    <xf numFmtId="0" fontId="0" fillId="0" borderId="0" xfId="0"/>
    <xf numFmtId="0" fontId="0" fillId="0" borderId="7" xfId="0" applyBorder="1" applyAlignment="1">
      <alignment horizontal="center" vertical="center"/>
    </xf>
    <xf numFmtId="0" fontId="2" fillId="0" borderId="0" xfId="0" applyFont="1"/>
    <xf numFmtId="171" fontId="0" fillId="0" borderId="0" xfId="2" applyFont="1"/>
    <xf numFmtId="0" fontId="9" fillId="0" borderId="7" xfId="0" applyFont="1" applyBorder="1"/>
    <xf numFmtId="0" fontId="10" fillId="0" borderId="7" xfId="0" applyFont="1" applyBorder="1"/>
    <xf numFmtId="0" fontId="10" fillId="0" borderId="0" xfId="0" applyFont="1"/>
    <xf numFmtId="0" fontId="9" fillId="3" borderId="7" xfId="0" applyFont="1" applyFill="1" applyBorder="1" applyAlignment="1">
      <alignment horizontal="center" vertical="center"/>
    </xf>
    <xf numFmtId="0" fontId="9" fillId="3" borderId="7" xfId="0" applyFont="1" applyFill="1" applyBorder="1"/>
    <xf numFmtId="0" fontId="10" fillId="0" borderId="7" xfId="0" applyFont="1" applyBorder="1" applyAlignment="1">
      <alignment horizontal="center"/>
    </xf>
    <xf numFmtId="173" fontId="10" fillId="0" borderId="7" xfId="0" applyNumberFormat="1" applyFont="1" applyBorder="1" applyAlignment="1">
      <alignment horizontal="center"/>
    </xf>
    <xf numFmtId="171" fontId="10" fillId="0" borderId="7" xfId="2" applyFont="1" applyBorder="1" applyAlignment="1">
      <alignment horizontal="center"/>
    </xf>
    <xf numFmtId="171" fontId="9" fillId="3" borderId="7" xfId="2" applyFont="1" applyFill="1" applyBorder="1" applyAlignment="1"/>
    <xf numFmtId="0" fontId="10" fillId="0" borderId="7" xfId="0" applyFont="1" applyBorder="1" applyAlignment="1">
      <alignment horizontal="center" vertical="center"/>
    </xf>
    <xf numFmtId="2" fontId="10" fillId="0" borderId="7" xfId="0" applyNumberFormat="1" applyFont="1" applyBorder="1" applyAlignment="1">
      <alignment horizontal="center" vertical="center"/>
    </xf>
    <xf numFmtId="171" fontId="10" fillId="0" borderId="7" xfId="2" applyFont="1" applyBorder="1" applyAlignment="1">
      <alignment horizontal="center" vertical="center"/>
    </xf>
    <xf numFmtId="0" fontId="10" fillId="0" borderId="7" xfId="0" applyFont="1" applyBorder="1" applyAlignment="1">
      <alignment wrapText="1"/>
    </xf>
    <xf numFmtId="2" fontId="10" fillId="0" borderId="7" xfId="0" applyNumberFormat="1" applyFont="1" applyBorder="1" applyAlignment="1">
      <alignment horizontal="center"/>
    </xf>
    <xf numFmtId="2" fontId="3" fillId="0" borderId="7" xfId="0" applyNumberFormat="1" applyFont="1" applyBorder="1" applyAlignment="1">
      <alignment horizontal="center"/>
    </xf>
    <xf numFmtId="0" fontId="10" fillId="0" borderId="7" xfId="0" applyFont="1" applyBorder="1" applyAlignment="1">
      <alignment vertical="center"/>
    </xf>
    <xf numFmtId="0" fontId="10" fillId="0" borderId="7" xfId="0" applyFont="1" applyBorder="1" applyAlignment="1">
      <alignment vertical="center" wrapText="1"/>
    </xf>
    <xf numFmtId="0" fontId="10" fillId="0" borderId="0" xfId="0" applyFont="1" applyAlignment="1">
      <alignment horizontal="center"/>
    </xf>
    <xf numFmtId="171" fontId="10" fillId="0" borderId="0" xfId="2" applyFont="1"/>
    <xf numFmtId="171" fontId="10" fillId="0" borderId="0" xfId="0" applyNumberFormat="1" applyFont="1"/>
    <xf numFmtId="173" fontId="10" fillId="0" borderId="7" xfId="0" applyNumberFormat="1" applyFont="1" applyBorder="1" applyAlignment="1">
      <alignment horizontal="center" vertical="center"/>
    </xf>
    <xf numFmtId="0" fontId="9" fillId="0" borderId="0" xfId="0" applyFont="1" applyAlignment="1">
      <alignment vertical="center"/>
    </xf>
    <xf numFmtId="0" fontId="9" fillId="0" borderId="7" xfId="0" applyFont="1" applyBorder="1" applyAlignment="1">
      <alignment wrapText="1"/>
    </xf>
    <xf numFmtId="0" fontId="10" fillId="0" borderId="0" xfId="0" applyFont="1" applyAlignment="1">
      <alignment vertical="center"/>
    </xf>
    <xf numFmtId="0" fontId="9" fillId="0" borderId="7" xfId="0" applyFont="1" applyBorder="1" applyAlignment="1">
      <alignment vertical="center"/>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9" fillId="4" borderId="7" xfId="0" applyFont="1" applyFill="1" applyBorder="1"/>
    <xf numFmtId="0" fontId="10" fillId="0" borderId="7" xfId="0" applyFont="1" applyBorder="1" applyAlignment="1">
      <alignment horizontal="center" wrapText="1"/>
    </xf>
    <xf numFmtId="0" fontId="10" fillId="0" borderId="7" xfId="0" applyFont="1" applyBorder="1" applyAlignment="1">
      <alignment horizontal="center" vertical="center" wrapText="1"/>
    </xf>
    <xf numFmtId="0" fontId="8" fillId="2" borderId="7" xfId="0" applyFont="1" applyFill="1" applyBorder="1" applyAlignment="1">
      <alignment horizontal="center" vertical="center" wrapText="1"/>
    </xf>
    <xf numFmtId="2" fontId="10" fillId="0" borderId="7" xfId="0" applyNumberFormat="1" applyFont="1" applyBorder="1"/>
    <xf numFmtId="173" fontId="9" fillId="0" borderId="7" xfId="0" applyNumberFormat="1" applyFont="1" applyBorder="1" applyAlignment="1">
      <alignment vertical="center"/>
    </xf>
    <xf numFmtId="1" fontId="9" fillId="0" borderId="7" xfId="0" applyNumberFormat="1" applyFont="1" applyBorder="1" applyAlignment="1">
      <alignment vertical="center"/>
    </xf>
    <xf numFmtId="2" fontId="9" fillId="0" borderId="7" xfId="0" applyNumberFormat="1" applyFont="1" applyBorder="1"/>
    <xf numFmtId="173" fontId="9" fillId="0" borderId="7" xfId="0" applyNumberFormat="1" applyFont="1" applyBorder="1"/>
    <xf numFmtId="0" fontId="10" fillId="0" borderId="7" xfId="0" applyFont="1" applyBorder="1" applyAlignment="1">
      <alignment horizontal="left" vertical="center"/>
    </xf>
    <xf numFmtId="0" fontId="0" fillId="0" borderId="7" xfId="0" applyBorder="1"/>
    <xf numFmtId="171" fontId="10" fillId="0" borderId="7" xfId="2" applyFont="1" applyBorder="1"/>
    <xf numFmtId="171" fontId="10" fillId="0" borderId="7" xfId="0" applyNumberFormat="1" applyFont="1" applyBorder="1"/>
    <xf numFmtId="2" fontId="9" fillId="0" borderId="7" xfId="0" applyNumberFormat="1" applyFont="1" applyBorder="1" applyAlignment="1">
      <alignment vertical="center"/>
    </xf>
    <xf numFmtId="0" fontId="9" fillId="0" borderId="0" xfId="0" applyFont="1" applyAlignment="1">
      <alignment wrapText="1"/>
    </xf>
    <xf numFmtId="0" fontId="9" fillId="0" borderId="0" xfId="0" applyFont="1"/>
    <xf numFmtId="0" fontId="9" fillId="0" borderId="7" xfId="0" applyFont="1" applyBorder="1" applyAlignment="1">
      <alignment horizontal="center" vertical="center"/>
    </xf>
    <xf numFmtId="0" fontId="10" fillId="0" borderId="0" xfId="0" applyFont="1" applyAlignment="1">
      <alignment horizontal="left" vertical="center"/>
    </xf>
    <xf numFmtId="0" fontId="10" fillId="0" borderId="0" xfId="0" applyFont="1" applyAlignment="1">
      <alignment horizontal="center" vertical="center"/>
    </xf>
    <xf numFmtId="2" fontId="9" fillId="0" borderId="0" xfId="0" applyNumberFormat="1" applyFont="1"/>
    <xf numFmtId="0" fontId="10" fillId="0" borderId="0" xfId="0" applyFont="1" applyAlignment="1">
      <alignment wrapText="1"/>
    </xf>
    <xf numFmtId="2" fontId="10" fillId="0" borderId="0" xfId="0" applyNumberFormat="1" applyFont="1"/>
    <xf numFmtId="173" fontId="10" fillId="5" borderId="7" xfId="0" applyNumberFormat="1" applyFont="1" applyFill="1" applyBorder="1" applyAlignment="1">
      <alignment horizontal="center"/>
    </xf>
    <xf numFmtId="0" fontId="7" fillId="0" borderId="0" xfId="0" applyFont="1"/>
    <xf numFmtId="0" fontId="5" fillId="0" borderId="24" xfId="0" applyFont="1" applyBorder="1" applyAlignment="1">
      <alignment horizontal="center" vertical="center"/>
    </xf>
    <xf numFmtId="0" fontId="5" fillId="0" borderId="25" xfId="0" applyFont="1" applyBorder="1" applyAlignment="1">
      <alignment horizontal="center" vertical="center" wrapText="1"/>
    </xf>
    <xf numFmtId="0" fontId="5" fillId="0" borderId="2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vertical="center" wrapText="1"/>
    </xf>
    <xf numFmtId="0" fontId="3" fillId="0" borderId="25" xfId="0" applyFont="1" applyBorder="1" applyAlignment="1">
      <alignment vertical="center"/>
    </xf>
    <xf numFmtId="0" fontId="3" fillId="0" borderId="25" xfId="0" applyFont="1" applyBorder="1" applyAlignment="1">
      <alignment horizontal="center" vertical="center"/>
    </xf>
    <xf numFmtId="9" fontId="3" fillId="0" borderId="25" xfId="3" applyFont="1" applyBorder="1" applyAlignment="1">
      <alignment horizontal="center" vertical="center"/>
    </xf>
    <xf numFmtId="169" fontId="3" fillId="0" borderId="25" xfId="0" applyNumberFormat="1" applyFont="1" applyBorder="1" applyAlignment="1">
      <alignment horizontal="right" vertical="center"/>
    </xf>
    <xf numFmtId="168" fontId="3" fillId="0" borderId="25" xfId="0" applyNumberFormat="1" applyFont="1" applyBorder="1" applyAlignment="1">
      <alignment horizontal="right" vertical="center"/>
    </xf>
    <xf numFmtId="0" fontId="3" fillId="7" borderId="24" xfId="0" applyFont="1" applyFill="1" applyBorder="1"/>
    <xf numFmtId="0" fontId="6" fillId="7" borderId="25" xfId="0" applyFont="1" applyFill="1" applyBorder="1" applyAlignment="1">
      <alignment horizontal="left" vertical="center" wrapText="1"/>
    </xf>
    <xf numFmtId="0" fontId="6" fillId="7" borderId="25" xfId="0" applyFont="1" applyFill="1" applyBorder="1" applyAlignment="1">
      <alignment vertical="center"/>
    </xf>
    <xf numFmtId="0" fontId="6" fillId="7" borderId="25" xfId="0" applyFont="1" applyFill="1" applyBorder="1" applyAlignment="1">
      <alignment horizontal="center" vertical="center"/>
    </xf>
    <xf numFmtId="9" fontId="6" fillId="7" borderId="25" xfId="3" applyFont="1" applyFill="1" applyBorder="1" applyAlignment="1">
      <alignment horizontal="center" vertical="center"/>
    </xf>
    <xf numFmtId="169" fontId="6" fillId="7" borderId="25" xfId="0" applyNumberFormat="1" applyFont="1" applyFill="1" applyBorder="1" applyAlignment="1">
      <alignment horizontal="right" vertical="center"/>
    </xf>
    <xf numFmtId="0" fontId="6" fillId="7" borderId="25" xfId="1" applyNumberFormat="1" applyFont="1" applyFill="1" applyBorder="1" applyAlignment="1">
      <alignment horizontal="center"/>
    </xf>
    <xf numFmtId="168" fontId="6" fillId="7" borderId="25" xfId="1" applyNumberFormat="1" applyFont="1" applyFill="1" applyBorder="1" applyAlignment="1">
      <alignment horizontal="center"/>
    </xf>
    <xf numFmtId="168" fontId="7" fillId="0" borderId="0" xfId="0" applyNumberFormat="1" applyFont="1"/>
    <xf numFmtId="168" fontId="6" fillId="7" borderId="25" xfId="0" applyNumberFormat="1" applyFont="1" applyFill="1" applyBorder="1" applyAlignment="1">
      <alignment horizontal="right" vertical="center"/>
    </xf>
    <xf numFmtId="173" fontId="3" fillId="0" borderId="25" xfId="0" applyNumberFormat="1" applyFont="1" applyBorder="1" applyAlignment="1">
      <alignment horizontal="center"/>
    </xf>
    <xf numFmtId="173" fontId="6" fillId="7" borderId="25" xfId="0" applyNumberFormat="1" applyFont="1" applyFill="1" applyBorder="1" applyAlignment="1">
      <alignment horizontal="center"/>
    </xf>
    <xf numFmtId="168" fontId="6" fillId="7" borderId="25" xfId="0" applyNumberFormat="1" applyFont="1" applyFill="1" applyBorder="1" applyAlignment="1">
      <alignment vertical="center"/>
    </xf>
    <xf numFmtId="0" fontId="3" fillId="8" borderId="24" xfId="0" applyFont="1" applyFill="1" applyBorder="1"/>
    <xf numFmtId="168" fontId="5" fillId="8" borderId="25" xfId="0" applyNumberFormat="1" applyFont="1" applyFill="1" applyBorder="1" applyAlignment="1">
      <alignment vertical="center"/>
    </xf>
    <xf numFmtId="171" fontId="7" fillId="0" borderId="0" xfId="2" applyFont="1"/>
    <xf numFmtId="167" fontId="7" fillId="0" borderId="0" xfId="1" applyFont="1"/>
    <xf numFmtId="177" fontId="8" fillId="0" borderId="0" xfId="1" applyNumberFormat="1" applyFont="1"/>
    <xf numFmtId="166" fontId="7" fillId="0" borderId="0" xfId="0" applyNumberFormat="1" applyFont="1"/>
    <xf numFmtId="9" fontId="7" fillId="0" borderId="0" xfId="3" applyFont="1"/>
    <xf numFmtId="179" fontId="0" fillId="0" borderId="0" xfId="0" applyNumberFormat="1"/>
    <xf numFmtId="0" fontId="0" fillId="0" borderId="7" xfId="0" applyBorder="1" applyAlignment="1">
      <alignment horizontal="center" vertical="center" wrapText="1"/>
    </xf>
    <xf numFmtId="176" fontId="0" fillId="0" borderId="7" xfId="0" applyNumberFormat="1" applyBorder="1"/>
    <xf numFmtId="179" fontId="0" fillId="0" borderId="7" xfId="0" applyNumberFormat="1" applyBorder="1"/>
    <xf numFmtId="176" fontId="0" fillId="0" borderId="0" xfId="0" applyNumberFormat="1"/>
    <xf numFmtId="0" fontId="2" fillId="0" borderId="7" xfId="0" applyFont="1" applyBorder="1"/>
    <xf numFmtId="2" fontId="2" fillId="0" borderId="7" xfId="0" applyNumberFormat="1" applyFont="1" applyBorder="1"/>
    <xf numFmtId="180" fontId="7" fillId="0" borderId="0" xfId="1" applyNumberFormat="1" applyFont="1"/>
    <xf numFmtId="0" fontId="9" fillId="4" borderId="4" xfId="0" applyFont="1" applyFill="1" applyBorder="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9" fillId="4" borderId="7" xfId="0" applyFont="1" applyFill="1" applyBorder="1" applyAlignment="1">
      <alignment vertical="center" wrapText="1"/>
    </xf>
    <xf numFmtId="1" fontId="10" fillId="0" borderId="0" xfId="0" applyNumberFormat="1" applyFont="1"/>
    <xf numFmtId="167" fontId="10" fillId="0" borderId="0" xfId="1" applyFont="1"/>
    <xf numFmtId="0" fontId="12" fillId="2" borderId="7" xfId="0" applyFont="1" applyFill="1" applyBorder="1" applyAlignment="1">
      <alignment horizontal="center" vertical="center" wrapText="1"/>
    </xf>
    <xf numFmtId="0" fontId="12" fillId="3" borderId="7" xfId="0" applyFont="1" applyFill="1" applyBorder="1"/>
    <xf numFmtId="0" fontId="13" fillId="0" borderId="7" xfId="0" applyFont="1" applyBorder="1"/>
    <xf numFmtId="0" fontId="13" fillId="0" borderId="0" xfId="0" applyFont="1"/>
    <xf numFmtId="0" fontId="13" fillId="0" borderId="4" xfId="0" applyFont="1" applyBorder="1"/>
    <xf numFmtId="176" fontId="10" fillId="0" borderId="0" xfId="0" applyNumberFormat="1" applyFont="1"/>
    <xf numFmtId="171" fontId="10" fillId="0" borderId="7" xfId="2" applyFont="1" applyBorder="1" applyAlignment="1">
      <alignment wrapText="1"/>
    </xf>
    <xf numFmtId="173" fontId="10" fillId="0" borderId="0" xfId="0" applyNumberFormat="1" applyFont="1" applyAlignment="1">
      <alignment horizontal="center"/>
    </xf>
    <xf numFmtId="171" fontId="10" fillId="0" borderId="0" xfId="2" applyFont="1" applyBorder="1" applyAlignment="1">
      <alignment horizontal="center"/>
    </xf>
    <xf numFmtId="10" fontId="7" fillId="0" borderId="0" xfId="3" applyNumberFormat="1" applyFont="1"/>
    <xf numFmtId="0" fontId="3" fillId="0" borderId="25" xfId="1" applyNumberFormat="1" applyFont="1" applyBorder="1" applyAlignment="1">
      <alignment horizontal="center" vertical="center"/>
    </xf>
    <xf numFmtId="0" fontId="14" fillId="0" borderId="0" xfId="0" applyFont="1"/>
    <xf numFmtId="168" fontId="10" fillId="0" borderId="0" xfId="0" applyNumberFormat="1" applyFont="1"/>
    <xf numFmtId="0" fontId="7" fillId="0" borderId="7" xfId="0" applyFont="1" applyBorder="1"/>
    <xf numFmtId="0" fontId="8" fillId="3" borderId="7" xfId="0" applyFont="1" applyFill="1" applyBorder="1"/>
    <xf numFmtId="0" fontId="8" fillId="3" borderId="7" xfId="0" applyFont="1" applyFill="1" applyBorder="1" applyAlignment="1">
      <alignment horizontal="center"/>
    </xf>
    <xf numFmtId="0" fontId="7" fillId="0" borderId="7" xfId="0" applyFont="1" applyBorder="1" applyAlignment="1">
      <alignment horizontal="center"/>
    </xf>
    <xf numFmtId="0" fontId="7" fillId="0" borderId="0" xfId="0" applyFont="1" applyAlignment="1">
      <alignment horizontal="center"/>
    </xf>
    <xf numFmtId="167" fontId="10" fillId="0" borderId="0" xfId="1" applyFont="1" applyAlignment="1">
      <alignment horizontal="center"/>
    </xf>
    <xf numFmtId="0" fontId="8" fillId="3" borderId="7" xfId="0" applyFont="1" applyFill="1" applyBorder="1" applyAlignment="1">
      <alignment horizontal="center" vertical="center"/>
    </xf>
    <xf numFmtId="0" fontId="7" fillId="0" borderId="7" xfId="0" applyFont="1" applyBorder="1" applyAlignment="1">
      <alignment horizontal="center" vertical="center"/>
    </xf>
    <xf numFmtId="0" fontId="7" fillId="0" borderId="0" xfId="0" applyFont="1" applyAlignment="1">
      <alignment horizontal="center" vertical="center"/>
    </xf>
    <xf numFmtId="0" fontId="7" fillId="0" borderId="4" xfId="0" applyFont="1" applyBorder="1" applyAlignment="1">
      <alignment horizontal="center" vertical="center"/>
    </xf>
    <xf numFmtId="0" fontId="8" fillId="2" borderId="4" xfId="0" applyFont="1" applyFill="1" applyBorder="1" applyAlignment="1">
      <alignment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7" fillId="0" borderId="7" xfId="0" applyFont="1" applyBorder="1" applyAlignment="1">
      <alignment vertical="center" wrapText="1"/>
    </xf>
    <xf numFmtId="171" fontId="7" fillId="0" borderId="7" xfId="2" applyFont="1" applyBorder="1" applyAlignment="1">
      <alignment horizontal="center" vertical="center"/>
    </xf>
    <xf numFmtId="171" fontId="7" fillId="0" borderId="7" xfId="2" applyFont="1" applyBorder="1" applyAlignment="1">
      <alignment horizontal="center"/>
    </xf>
    <xf numFmtId="171" fontId="8" fillId="3" borderId="7" xfId="2" applyFont="1" applyFill="1" applyBorder="1" applyAlignment="1"/>
    <xf numFmtId="0" fontId="7" fillId="0" borderId="7" xfId="0" applyFont="1" applyBorder="1" applyAlignment="1">
      <alignment wrapText="1"/>
    </xf>
    <xf numFmtId="0" fontId="7" fillId="0" borderId="4" xfId="0" applyFont="1" applyBorder="1" applyAlignment="1">
      <alignment wrapText="1"/>
    </xf>
    <xf numFmtId="0" fontId="7" fillId="0" borderId="5" xfId="0" applyFont="1" applyBorder="1" applyAlignment="1">
      <alignment horizontal="center"/>
    </xf>
    <xf numFmtId="171" fontId="8" fillId="3" borderId="7" xfId="0" applyNumberFormat="1" applyFont="1" applyFill="1" applyBorder="1"/>
    <xf numFmtId="167" fontId="7" fillId="0" borderId="0" xfId="1" applyFont="1" applyAlignment="1">
      <alignment horizontal="center" vertical="center"/>
    </xf>
    <xf numFmtId="171" fontId="7" fillId="0" borderId="0" xfId="0" applyNumberFormat="1" applyFont="1"/>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167" fontId="8" fillId="9" borderId="7" xfId="1" applyFont="1" applyFill="1" applyBorder="1"/>
    <xf numFmtId="171" fontId="8" fillId="9" borderId="7" xfId="0" applyNumberFormat="1" applyFont="1" applyFill="1" applyBorder="1"/>
    <xf numFmtId="171" fontId="14" fillId="3" borderId="7" xfId="0" applyNumberFormat="1" applyFont="1" applyFill="1" applyBorder="1"/>
    <xf numFmtId="174" fontId="7" fillId="0" borderId="7" xfId="2" applyNumberFormat="1" applyFont="1" applyBorder="1" applyAlignment="1">
      <alignment horizontal="center"/>
    </xf>
    <xf numFmtId="2" fontId="7" fillId="0" borderId="7" xfId="0" applyNumberFormat="1" applyFont="1" applyBorder="1" applyAlignment="1">
      <alignment horizontal="center"/>
    </xf>
    <xf numFmtId="176" fontId="7" fillId="0" borderId="7" xfId="0" applyNumberFormat="1" applyFont="1" applyBorder="1" applyAlignment="1">
      <alignment horizontal="center"/>
    </xf>
    <xf numFmtId="173" fontId="7" fillId="0" borderId="7" xfId="0" applyNumberFormat="1" applyFont="1" applyBorder="1" applyAlignment="1">
      <alignment horizontal="center"/>
    </xf>
    <xf numFmtId="1" fontId="7" fillId="0" borderId="7" xfId="0" applyNumberFormat="1" applyFont="1" applyBorder="1" applyAlignment="1">
      <alignment horizontal="center"/>
    </xf>
    <xf numFmtId="167" fontId="14" fillId="9" borderId="7" xfId="1" applyFont="1" applyFill="1" applyBorder="1"/>
    <xf numFmtId="171" fontId="10" fillId="10" borderId="7" xfId="2" applyFont="1" applyFill="1" applyBorder="1" applyAlignment="1">
      <alignment horizontal="center"/>
    </xf>
    <xf numFmtId="171" fontId="10" fillId="10" borderId="0" xfId="0" applyNumberFormat="1" applyFont="1" applyFill="1"/>
    <xf numFmtId="171" fontId="10" fillId="10" borderId="7" xfId="2" applyFont="1" applyFill="1" applyBorder="1" applyAlignment="1">
      <alignment wrapText="1"/>
    </xf>
    <xf numFmtId="171" fontId="10" fillId="0" borderId="7" xfId="2" applyFont="1" applyFill="1" applyBorder="1" applyAlignment="1">
      <alignment horizontal="center"/>
    </xf>
    <xf numFmtId="168" fontId="14" fillId="0" borderId="0" xfId="0" applyNumberFormat="1" applyFont="1"/>
    <xf numFmtId="0" fontId="9" fillId="3" borderId="7" xfId="0" applyFont="1" applyFill="1" applyBorder="1" applyAlignment="1">
      <alignment wrapText="1"/>
    </xf>
    <xf numFmtId="176" fontId="10" fillId="0" borderId="7" xfId="0" applyNumberFormat="1" applyFont="1" applyBorder="1"/>
    <xf numFmtId="0" fontId="4" fillId="3" borderId="7" xfId="0" applyFont="1" applyFill="1" applyBorder="1" applyAlignment="1">
      <alignment horizontal="center"/>
    </xf>
    <xf numFmtId="0" fontId="4" fillId="0" borderId="7" xfId="0" applyFont="1" applyBorder="1" applyAlignment="1">
      <alignment horizontal="center"/>
    </xf>
    <xf numFmtId="0" fontId="4" fillId="0" borderId="0" xfId="0" applyFont="1" applyAlignment="1">
      <alignment horizontal="center"/>
    </xf>
    <xf numFmtId="167" fontId="5" fillId="0" borderId="0" xfId="1" applyFont="1" applyAlignment="1">
      <alignment horizontal="center"/>
    </xf>
    <xf numFmtId="0" fontId="9" fillId="3" borderId="7" xfId="0" applyFont="1" applyFill="1" applyBorder="1" applyAlignment="1">
      <alignment vertical="center"/>
    </xf>
    <xf numFmtId="171" fontId="10" fillId="0" borderId="7" xfId="2" applyFont="1" applyFill="1" applyBorder="1" applyAlignment="1">
      <alignment horizontal="center" vertical="center"/>
    </xf>
    <xf numFmtId="181" fontId="10" fillId="0" borderId="0" xfId="3" applyNumberFormat="1" applyFont="1"/>
    <xf numFmtId="184" fontId="10" fillId="0" borderId="7" xfId="0" applyNumberFormat="1" applyFont="1" applyBorder="1"/>
    <xf numFmtId="2" fontId="10" fillId="0" borderId="0" xfId="0" applyNumberFormat="1" applyFont="1" applyAlignment="1">
      <alignment horizontal="center" vertical="center"/>
    </xf>
    <xf numFmtId="0" fontId="10" fillId="5" borderId="0" xfId="0" applyFont="1" applyFill="1" applyAlignment="1">
      <alignment vertical="center"/>
    </xf>
    <xf numFmtId="0" fontId="10" fillId="5" borderId="0" xfId="0" applyFont="1" applyFill="1"/>
    <xf numFmtId="0" fontId="9" fillId="5" borderId="7" xfId="0" applyFont="1" applyFill="1" applyBorder="1"/>
    <xf numFmtId="0" fontId="9" fillId="5" borderId="7" xfId="0" applyFont="1" applyFill="1" applyBorder="1" applyAlignment="1">
      <alignment wrapText="1"/>
    </xf>
    <xf numFmtId="2" fontId="9" fillId="5" borderId="7" xfId="0" applyNumberFormat="1" applyFont="1" applyFill="1" applyBorder="1"/>
    <xf numFmtId="0" fontId="9" fillId="5" borderId="7" xfId="0" applyFont="1" applyFill="1" applyBorder="1" applyAlignment="1">
      <alignment horizontal="center" vertical="center"/>
    </xf>
    <xf numFmtId="0" fontId="10" fillId="5" borderId="7" xfId="0" applyFont="1" applyFill="1" applyBorder="1" applyAlignment="1">
      <alignment horizontal="left" vertical="center"/>
    </xf>
    <xf numFmtId="0" fontId="10" fillId="5" borderId="7" xfId="0" applyFont="1" applyFill="1" applyBorder="1" applyAlignment="1">
      <alignment horizontal="center" vertical="center"/>
    </xf>
    <xf numFmtId="2" fontId="10" fillId="5" borderId="7" xfId="0" applyNumberFormat="1" applyFont="1" applyFill="1" applyBorder="1" applyAlignment="1">
      <alignment horizontal="center" vertical="center"/>
    </xf>
    <xf numFmtId="185" fontId="7" fillId="0" borderId="0" xfId="0" applyNumberFormat="1" applyFont="1"/>
    <xf numFmtId="171" fontId="16" fillId="3" borderId="7" xfId="2" applyFont="1" applyFill="1" applyBorder="1" applyAlignment="1"/>
    <xf numFmtId="0" fontId="2" fillId="12" borderId="14" xfId="0" applyFont="1" applyFill="1" applyBorder="1" applyAlignment="1">
      <alignment horizontal="center"/>
    </xf>
    <xf numFmtId="0" fontId="4" fillId="3" borderId="17" xfId="0" applyFont="1" applyFill="1" applyBorder="1" applyAlignment="1">
      <alignment horizontal="center" vertical="center"/>
    </xf>
    <xf numFmtId="0" fontId="10" fillId="0" borderId="4" xfId="0" applyFont="1" applyBorder="1"/>
    <xf numFmtId="0" fontId="4" fillId="0" borderId="17" xfId="0" applyFont="1" applyBorder="1" applyAlignment="1">
      <alignment horizontal="center"/>
    </xf>
    <xf numFmtId="0" fontId="10" fillId="0" borderId="17" xfId="0" applyFont="1" applyBorder="1" applyAlignment="1">
      <alignment horizontal="left" vertical="center" wrapText="1"/>
    </xf>
    <xf numFmtId="0" fontId="10" fillId="0" borderId="17" xfId="0" applyFont="1" applyBorder="1" applyAlignment="1">
      <alignment horizontal="center" vertical="center"/>
    </xf>
    <xf numFmtId="173" fontId="10" fillId="0" borderId="17" xfId="0" applyNumberFormat="1" applyFont="1" applyBorder="1" applyAlignment="1">
      <alignment horizontal="center" vertical="center"/>
    </xf>
    <xf numFmtId="171" fontId="10" fillId="0" borderId="17" xfId="2" applyFont="1" applyBorder="1" applyAlignment="1">
      <alignment horizontal="center" vertical="center"/>
    </xf>
    <xf numFmtId="0" fontId="10" fillId="0" borderId="17" xfId="0" applyFont="1" applyBorder="1" applyAlignment="1">
      <alignment horizontal="left"/>
    </xf>
    <xf numFmtId="0" fontId="9" fillId="3" borderId="4" xfId="0" applyFont="1" applyFill="1" applyBorder="1" applyAlignment="1">
      <alignment vertical="center"/>
    </xf>
    <xf numFmtId="0" fontId="10" fillId="0" borderId="17" xfId="0" applyFont="1" applyBorder="1" applyAlignment="1">
      <alignment horizontal="left" wrapText="1"/>
    </xf>
    <xf numFmtId="171" fontId="10" fillId="0" borderId="1" xfId="2" applyFont="1" applyBorder="1" applyAlignment="1">
      <alignment horizontal="center" vertical="center"/>
    </xf>
    <xf numFmtId="171" fontId="10" fillId="0" borderId="4" xfId="2" applyFont="1" applyBorder="1" applyAlignment="1">
      <alignment horizontal="center" vertical="center"/>
    </xf>
    <xf numFmtId="0" fontId="9" fillId="3" borderId="4" xfId="0" applyFont="1" applyFill="1" applyBorder="1"/>
    <xf numFmtId="0" fontId="9" fillId="3" borderId="4" xfId="0" applyFont="1" applyFill="1" applyBorder="1" applyAlignment="1">
      <alignment horizontal="center" vertical="center"/>
    </xf>
    <xf numFmtId="171" fontId="10" fillId="14" borderId="7" xfId="0" applyNumberFormat="1" applyFont="1" applyFill="1" applyBorder="1"/>
    <xf numFmtId="9" fontId="10" fillId="15" borderId="7" xfId="3" applyFont="1" applyFill="1" applyBorder="1"/>
    <xf numFmtId="174" fontId="10" fillId="14" borderId="7" xfId="0" applyNumberFormat="1" applyFont="1" applyFill="1" applyBorder="1"/>
    <xf numFmtId="0" fontId="10" fillId="0" borderId="9" xfId="0" applyFont="1" applyBorder="1"/>
    <xf numFmtId="0" fontId="4" fillId="0" borderId="5" xfId="0" applyFont="1" applyBorder="1" applyAlignment="1">
      <alignment horizontal="center"/>
    </xf>
    <xf numFmtId="0" fontId="10" fillId="0" borderId="5" xfId="0" applyFont="1" applyBorder="1" applyAlignment="1">
      <alignment wrapText="1"/>
    </xf>
    <xf numFmtId="0" fontId="10" fillId="0" borderId="5" xfId="0" applyFont="1" applyBorder="1" applyAlignment="1">
      <alignment horizontal="center" vertical="center"/>
    </xf>
    <xf numFmtId="173" fontId="10" fillId="0" borderId="5" xfId="0" applyNumberFormat="1" applyFont="1" applyBorder="1" applyAlignment="1">
      <alignment horizontal="center" vertical="center"/>
    </xf>
    <xf numFmtId="171" fontId="10" fillId="0" borderId="5" xfId="2" applyFont="1" applyBorder="1" applyAlignment="1">
      <alignment horizontal="center" vertical="center"/>
    </xf>
    <xf numFmtId="178" fontId="10" fillId="15" borderId="7" xfId="3" applyNumberFormat="1" applyFont="1" applyFill="1" applyBorder="1"/>
    <xf numFmtId="171" fontId="10" fillId="0" borderId="0" xfId="2" applyFont="1" applyBorder="1"/>
    <xf numFmtId="166" fontId="10" fillId="0" borderId="0" xfId="0" applyNumberFormat="1" applyFont="1"/>
    <xf numFmtId="0" fontId="8" fillId="4" borderId="4" xfId="0" applyFont="1" applyFill="1" applyBorder="1"/>
    <xf numFmtId="0" fontId="8" fillId="4" borderId="5" xfId="0" applyFont="1" applyFill="1" applyBorder="1"/>
    <xf numFmtId="0" fontId="8" fillId="4" borderId="6" xfId="0" applyFont="1" applyFill="1" applyBorder="1"/>
    <xf numFmtId="2" fontId="4" fillId="0" borderId="7" xfId="0" applyNumberFormat="1" applyFont="1" applyBorder="1" applyAlignment="1">
      <alignment horizontal="center"/>
    </xf>
    <xf numFmtId="2" fontId="4" fillId="0" borderId="0" xfId="0" applyNumberFormat="1" applyFont="1" applyAlignment="1">
      <alignment horizontal="center"/>
    </xf>
    <xf numFmtId="173" fontId="4" fillId="0" borderId="7" xfId="0" applyNumberFormat="1" applyFont="1" applyBorder="1" applyAlignment="1">
      <alignment horizontal="center"/>
    </xf>
    <xf numFmtId="171" fontId="9" fillId="3" borderId="7" xfId="2" applyFont="1" applyFill="1" applyBorder="1" applyAlignment="1">
      <alignment horizontal="center" vertical="center"/>
    </xf>
    <xf numFmtId="181" fontId="10" fillId="15" borderId="7" xfId="3" applyNumberFormat="1" applyFont="1" applyFill="1" applyBorder="1"/>
    <xf numFmtId="0" fontId="0" fillId="12" borderId="7" xfId="0" applyFill="1" applyBorder="1"/>
    <xf numFmtId="174" fontId="15" fillId="12" borderId="7" xfId="2" applyNumberFormat="1" applyFont="1" applyFill="1" applyBorder="1"/>
    <xf numFmtId="174" fontId="15" fillId="12" borderId="7" xfId="0" applyNumberFormat="1" applyFont="1" applyFill="1" applyBorder="1"/>
    <xf numFmtId="174" fontId="15" fillId="12" borderId="23" xfId="0" applyNumberFormat="1" applyFont="1" applyFill="1" applyBorder="1"/>
    <xf numFmtId="186" fontId="9" fillId="3" borderId="7" xfId="2" applyNumberFormat="1" applyFont="1" applyFill="1" applyBorder="1" applyAlignment="1"/>
    <xf numFmtId="186" fontId="10" fillId="0" borderId="7" xfId="2" applyNumberFormat="1" applyFont="1" applyBorder="1" applyAlignment="1">
      <alignment wrapText="1"/>
    </xf>
    <xf numFmtId="186" fontId="10" fillId="0" borderId="7" xfId="2" applyNumberFormat="1" applyFont="1" applyBorder="1" applyAlignment="1">
      <alignment horizontal="center"/>
    </xf>
    <xf numFmtId="186" fontId="9" fillId="3" borderId="7" xfId="0" applyNumberFormat="1" applyFont="1" applyFill="1" applyBorder="1"/>
    <xf numFmtId="186" fontId="10" fillId="0" borderId="7" xfId="2" applyNumberFormat="1" applyFont="1" applyBorder="1"/>
    <xf numFmtId="186" fontId="10" fillId="0" borderId="0" xfId="0" applyNumberFormat="1" applyFont="1"/>
    <xf numFmtId="170" fontId="7" fillId="0" borderId="0" xfId="12" applyFont="1"/>
    <xf numFmtId="164" fontId="7" fillId="0" borderId="0" xfId="0" applyNumberFormat="1" applyFont="1"/>
    <xf numFmtId="168" fontId="14" fillId="3" borderId="7" xfId="0" applyNumberFormat="1" applyFont="1" applyFill="1" applyBorder="1"/>
    <xf numFmtId="170" fontId="7" fillId="0" borderId="0" xfId="0" applyNumberFormat="1" applyFont="1"/>
    <xf numFmtId="0" fontId="3" fillId="0" borderId="0" xfId="21" applyAlignment="1">
      <alignment horizontal="left"/>
    </xf>
    <xf numFmtId="0" fontId="3" fillId="0" borderId="0" xfId="21"/>
    <xf numFmtId="4" fontId="3" fillId="0" borderId="0" xfId="21" applyNumberFormat="1" applyAlignment="1">
      <alignment horizontal="center"/>
    </xf>
    <xf numFmtId="0" fontId="3" fillId="0" borderId="0" xfId="21" applyAlignment="1">
      <alignment horizontal="center"/>
    </xf>
    <xf numFmtId="4" fontId="3" fillId="0" borderId="0" xfId="21" applyNumberFormat="1"/>
    <xf numFmtId="3" fontId="3" fillId="0" borderId="0" xfId="21" applyNumberFormat="1"/>
    <xf numFmtId="17" fontId="3" fillId="0" borderId="0" xfId="21" applyNumberFormat="1"/>
    <xf numFmtId="4" fontId="3" fillId="0" borderId="18" xfId="21" applyNumberFormat="1" applyBorder="1" applyAlignment="1">
      <alignment horizontal="left"/>
    </xf>
    <xf numFmtId="0" fontId="3" fillId="0" borderId="19" xfId="21" applyBorder="1"/>
    <xf numFmtId="0" fontId="3" fillId="0" borderId="19" xfId="21" applyBorder="1" applyAlignment="1">
      <alignment horizontal="center"/>
    </xf>
    <xf numFmtId="4" fontId="3" fillId="0" borderId="19" xfId="21" applyNumberFormat="1" applyBorder="1"/>
    <xf numFmtId="188" fontId="5" fillId="11" borderId="34" xfId="21" applyNumberFormat="1" applyFont="1" applyFill="1" applyBorder="1"/>
    <xf numFmtId="10" fontId="3" fillId="0" borderId="0" xfId="21" applyNumberFormat="1"/>
    <xf numFmtId="189" fontId="3" fillId="0" borderId="0" xfId="21" applyNumberFormat="1"/>
    <xf numFmtId="4" fontId="3" fillId="0" borderId="0" xfId="21" applyNumberFormat="1" applyAlignment="1">
      <alignment horizontal="left"/>
    </xf>
    <xf numFmtId="4" fontId="5" fillId="11" borderId="35" xfId="21" applyNumberFormat="1" applyFont="1" applyFill="1" applyBorder="1"/>
    <xf numFmtId="4" fontId="3" fillId="0" borderId="12" xfId="21" applyNumberFormat="1" applyBorder="1" applyAlignment="1">
      <alignment horizontal="left"/>
    </xf>
    <xf numFmtId="0" fontId="3" fillId="0" borderId="13" xfId="21" applyBorder="1"/>
    <xf numFmtId="0" fontId="3" fillId="0" borderId="13" xfId="21" applyBorder="1" applyAlignment="1">
      <alignment horizontal="center"/>
    </xf>
    <xf numFmtId="4" fontId="3" fillId="0" borderId="13" xfId="21" applyNumberFormat="1" applyBorder="1"/>
    <xf numFmtId="4" fontId="5" fillId="11" borderId="36" xfId="21" applyNumberFormat="1" applyFont="1" applyFill="1" applyBorder="1" applyAlignment="1">
      <alignment horizontal="right"/>
    </xf>
    <xf numFmtId="4" fontId="5" fillId="0" borderId="21" xfId="21" applyNumberFormat="1" applyFont="1" applyBorder="1" applyAlignment="1">
      <alignment horizontal="center" vertical="center" wrapText="1"/>
    </xf>
    <xf numFmtId="0" fontId="5" fillId="0" borderId="21" xfId="21" applyFont="1" applyBorder="1" applyAlignment="1">
      <alignment horizontal="center" vertical="center" wrapText="1"/>
    </xf>
    <xf numFmtId="3" fontId="5" fillId="0" borderId="21" xfId="21" applyNumberFormat="1" applyFont="1" applyBorder="1" applyAlignment="1">
      <alignment horizontal="center" vertical="center" wrapText="1"/>
    </xf>
    <xf numFmtId="10" fontId="5" fillId="0" borderId="21" xfId="21" applyNumberFormat="1" applyFont="1" applyBorder="1" applyAlignment="1">
      <alignment horizontal="center" vertical="center" wrapText="1"/>
    </xf>
    <xf numFmtId="0" fontId="5" fillId="0" borderId="0" xfId="21" applyFont="1" applyAlignment="1">
      <alignment horizontal="left" vertical="center" wrapText="1"/>
    </xf>
    <xf numFmtId="0" fontId="5" fillId="0" borderId="0" xfId="21" applyFont="1" applyAlignment="1">
      <alignment horizontal="center" vertical="center" wrapText="1"/>
    </xf>
    <xf numFmtId="4" fontId="5" fillId="11" borderId="31" xfId="21" applyNumberFormat="1" applyFont="1" applyFill="1" applyBorder="1" applyAlignment="1">
      <alignment horizontal="center"/>
    </xf>
    <xf numFmtId="0" fontId="5" fillId="11" borderId="32" xfId="21" applyFont="1" applyFill="1" applyBorder="1" applyAlignment="1">
      <alignment horizontal="center" vertical="center" wrapText="1"/>
    </xf>
    <xf numFmtId="0" fontId="3" fillId="11" borderId="32" xfId="21" applyFill="1" applyBorder="1" applyAlignment="1">
      <alignment horizontal="center"/>
    </xf>
    <xf numFmtId="4" fontId="3" fillId="11" borderId="32" xfId="21" applyNumberFormat="1" applyFill="1" applyBorder="1"/>
    <xf numFmtId="3" fontId="3" fillId="11" borderId="32" xfId="21" applyNumberFormat="1" applyFill="1" applyBorder="1"/>
    <xf numFmtId="0" fontId="3" fillId="11" borderId="32" xfId="21" applyFill="1" applyBorder="1"/>
    <xf numFmtId="10" fontId="5" fillId="11" borderId="33" xfId="21" applyNumberFormat="1" applyFont="1" applyFill="1" applyBorder="1"/>
    <xf numFmtId="4" fontId="5" fillId="11" borderId="37" xfId="21" applyNumberFormat="1" applyFont="1" applyFill="1" applyBorder="1" applyAlignment="1">
      <alignment horizontal="center"/>
    </xf>
    <xf numFmtId="0" fontId="5" fillId="11" borderId="7" xfId="21" applyFont="1" applyFill="1" applyBorder="1" applyAlignment="1">
      <alignment horizontal="center"/>
    </xf>
    <xf numFmtId="0" fontId="3" fillId="11" borderId="7" xfId="21" applyFill="1" applyBorder="1" applyAlignment="1">
      <alignment horizontal="center"/>
    </xf>
    <xf numFmtId="4" fontId="3" fillId="11" borderId="7" xfId="21" applyNumberFormat="1" applyFill="1" applyBorder="1"/>
    <xf numFmtId="3" fontId="3" fillId="11" borderId="7" xfId="21" applyNumberFormat="1" applyFill="1" applyBorder="1"/>
    <xf numFmtId="0" fontId="3" fillId="11" borderId="7" xfId="21" applyFill="1" applyBorder="1"/>
    <xf numFmtId="42" fontId="3" fillId="11" borderId="7" xfId="22" applyFont="1" applyFill="1" applyBorder="1"/>
    <xf numFmtId="42" fontId="5" fillId="11" borderId="7" xfId="22" applyFont="1" applyFill="1" applyBorder="1"/>
    <xf numFmtId="10" fontId="5" fillId="11" borderId="38" xfId="21" applyNumberFormat="1" applyFont="1" applyFill="1" applyBorder="1"/>
    <xf numFmtId="10" fontId="3" fillId="0" borderId="0" xfId="21" applyNumberFormat="1" applyAlignment="1">
      <alignment horizontal="left"/>
    </xf>
    <xf numFmtId="4" fontId="5" fillId="0" borderId="37" xfId="21" applyNumberFormat="1" applyFont="1" applyBorder="1" applyAlignment="1">
      <alignment horizontal="center"/>
    </xf>
    <xf numFmtId="0" fontId="3" fillId="0" borderId="7" xfId="21" applyBorder="1"/>
    <xf numFmtId="0" fontId="3" fillId="0" borderId="7" xfId="21" applyBorder="1" applyAlignment="1">
      <alignment horizontal="center"/>
    </xf>
    <xf numFmtId="4" fontId="3" fillId="0" borderId="7" xfId="21" applyNumberFormat="1" applyBorder="1"/>
    <xf numFmtId="9" fontId="3" fillId="0" borderId="7" xfId="3" applyFont="1" applyBorder="1"/>
    <xf numFmtId="42" fontId="3" fillId="0" borderId="7" xfId="22" applyFont="1" applyBorder="1"/>
    <xf numFmtId="10" fontId="3" fillId="0" borderId="7" xfId="21" applyNumberFormat="1" applyBorder="1"/>
    <xf numFmtId="10" fontId="3" fillId="0" borderId="38" xfId="21" applyNumberFormat="1" applyBorder="1"/>
    <xf numFmtId="175" fontId="3" fillId="11" borderId="7" xfId="21" applyNumberFormat="1" applyFill="1" applyBorder="1"/>
    <xf numFmtId="175" fontId="3" fillId="0" borderId="7" xfId="21" applyNumberFormat="1" applyBorder="1"/>
    <xf numFmtId="4" fontId="3" fillId="11" borderId="39" xfId="21" applyNumberFormat="1" applyFill="1" applyBorder="1" applyAlignment="1">
      <alignment horizontal="center"/>
    </xf>
    <xf numFmtId="0" fontId="5" fillId="11" borderId="40" xfId="21" applyFont="1" applyFill="1" applyBorder="1"/>
    <xf numFmtId="0" fontId="3" fillId="11" borderId="40" xfId="21" applyFill="1" applyBorder="1" applyAlignment="1">
      <alignment horizontal="center"/>
    </xf>
    <xf numFmtId="4" fontId="3" fillId="11" borderId="40" xfId="21" applyNumberFormat="1" applyFill="1" applyBorder="1"/>
    <xf numFmtId="3" fontId="3" fillId="11" borderId="40" xfId="21" applyNumberFormat="1" applyFill="1" applyBorder="1"/>
    <xf numFmtId="0" fontId="3" fillId="11" borderId="40" xfId="21" applyFill="1" applyBorder="1"/>
    <xf numFmtId="42" fontId="3" fillId="11" borderId="41" xfId="22" applyFont="1" applyFill="1" applyBorder="1"/>
    <xf numFmtId="42" fontId="5" fillId="11" borderId="34" xfId="22" applyFont="1" applyFill="1" applyBorder="1"/>
    <xf numFmtId="10" fontId="5" fillId="11" borderId="34" xfId="21" applyNumberFormat="1" applyFont="1" applyFill="1" applyBorder="1"/>
    <xf numFmtId="4" fontId="3" fillId="0" borderId="7" xfId="21" applyNumberFormat="1" applyBorder="1" applyAlignment="1">
      <alignment horizontal="center"/>
    </xf>
    <xf numFmtId="0" fontId="5" fillId="0" borderId="7" xfId="21" applyFont="1" applyBorder="1"/>
    <xf numFmtId="3" fontId="3" fillId="0" borderId="7" xfId="21" applyNumberFormat="1" applyBorder="1"/>
    <xf numFmtId="188" fontId="3" fillId="0" borderId="0" xfId="21" applyNumberFormat="1"/>
    <xf numFmtId="0" fontId="3" fillId="0" borderId="0" xfId="23" applyFont="1"/>
    <xf numFmtId="42" fontId="3" fillId="0" borderId="0" xfId="22" applyFont="1"/>
    <xf numFmtId="4" fontId="3" fillId="11" borderId="42" xfId="21" applyNumberFormat="1" applyFill="1" applyBorder="1" applyAlignment="1">
      <alignment horizontal="center"/>
    </xf>
    <xf numFmtId="0" fontId="5" fillId="11" borderId="43" xfId="21" applyFont="1" applyFill="1" applyBorder="1"/>
    <xf numFmtId="0" fontId="3" fillId="11" borderId="43" xfId="21" applyFill="1" applyBorder="1" applyAlignment="1">
      <alignment horizontal="center"/>
    </xf>
    <xf numFmtId="4" fontId="3" fillId="11" borderId="43" xfId="21" applyNumberFormat="1" applyFill="1" applyBorder="1"/>
    <xf numFmtId="3" fontId="3" fillId="11" borderId="43" xfId="21" applyNumberFormat="1" applyFill="1" applyBorder="1"/>
    <xf numFmtId="0" fontId="3" fillId="11" borderId="43" xfId="21" applyFill="1" applyBorder="1"/>
    <xf numFmtId="42" fontId="3" fillId="11" borderId="44" xfId="22" applyFont="1" applyFill="1" applyBorder="1"/>
    <xf numFmtId="42" fontId="5" fillId="11" borderId="21" xfId="22" applyFont="1" applyFill="1" applyBorder="1"/>
    <xf numFmtId="10" fontId="5" fillId="11" borderId="21" xfId="21" applyNumberFormat="1" applyFont="1" applyFill="1" applyBorder="1"/>
    <xf numFmtId="10" fontId="3" fillId="0" borderId="0" xfId="3" applyNumberFormat="1" applyFont="1"/>
    <xf numFmtId="178" fontId="3" fillId="0" borderId="0" xfId="3" applyNumberFormat="1" applyFont="1"/>
    <xf numFmtId="0" fontId="5" fillId="0" borderId="0" xfId="23" applyFont="1"/>
    <xf numFmtId="181" fontId="3" fillId="0" borderId="0" xfId="3" applyNumberFormat="1" applyFont="1"/>
    <xf numFmtId="0" fontId="19" fillId="0" borderId="0" xfId="23" applyFont="1"/>
    <xf numFmtId="171" fontId="20" fillId="0" borderId="0" xfId="2" applyFont="1"/>
    <xf numFmtId="44" fontId="10" fillId="0" borderId="0" xfId="0" applyNumberFormat="1" applyFont="1"/>
    <xf numFmtId="0" fontId="22" fillId="2" borderId="0" xfId="0" applyFont="1" applyFill="1" applyAlignment="1">
      <alignment horizontal="center" vertical="center" wrapText="1"/>
    </xf>
    <xf numFmtId="0" fontId="23" fillId="2" borderId="0" xfId="0" applyFont="1" applyFill="1" applyAlignment="1">
      <alignment horizontal="center" vertical="center" wrapText="1"/>
    </xf>
    <xf numFmtId="0" fontId="23" fillId="3" borderId="7" xfId="0" applyFont="1" applyFill="1" applyBorder="1" applyAlignment="1">
      <alignment horizontal="center" vertical="center"/>
    </xf>
    <xf numFmtId="0" fontId="22" fillId="3" borderId="7" xfId="0" applyFont="1" applyFill="1" applyBorder="1" applyAlignment="1">
      <alignment horizontal="center"/>
    </xf>
    <xf numFmtId="0" fontId="23" fillId="3" borderId="7" xfId="0" applyFont="1" applyFill="1" applyBorder="1"/>
    <xf numFmtId="0" fontId="22" fillId="0" borderId="7" xfId="0" applyFont="1" applyBorder="1" applyAlignment="1">
      <alignment horizontal="center"/>
    </xf>
    <xf numFmtId="0" fontId="21" fillId="0" borderId="7" xfId="0" applyFont="1" applyBorder="1" applyAlignment="1">
      <alignment horizontal="center" vertical="center"/>
    </xf>
    <xf numFmtId="173" fontId="21" fillId="0" borderId="7" xfId="0" applyNumberFormat="1" applyFont="1" applyBorder="1" applyAlignment="1">
      <alignment horizontal="center" vertical="center"/>
    </xf>
    <xf numFmtId="171" fontId="21" fillId="0" borderId="7" xfId="2" applyFont="1" applyBorder="1" applyAlignment="1">
      <alignment horizontal="center" vertical="center"/>
    </xf>
    <xf numFmtId="0" fontId="21" fillId="0" borderId="7" xfId="0" applyFont="1" applyBorder="1" applyAlignment="1">
      <alignment wrapText="1"/>
    </xf>
    <xf numFmtId="0" fontId="22" fillId="0" borderId="4" xfId="0" applyFont="1" applyBorder="1" applyAlignment="1">
      <alignment horizontal="center"/>
    </xf>
    <xf numFmtId="171" fontId="23" fillId="3" borderId="7" xfId="2" applyFont="1" applyFill="1" applyBorder="1" applyAlignment="1"/>
    <xf numFmtId="167" fontId="22" fillId="0" borderId="0" xfId="1" applyFont="1" applyAlignment="1">
      <alignment horizontal="center"/>
    </xf>
    <xf numFmtId="167" fontId="21" fillId="0" borderId="0" xfId="1" applyFont="1"/>
    <xf numFmtId="0" fontId="22" fillId="0" borderId="0" xfId="0" applyFont="1" applyAlignment="1">
      <alignment horizontal="center"/>
    </xf>
    <xf numFmtId="174" fontId="23" fillId="3" borderId="7" xfId="2" applyNumberFormat="1" applyFont="1" applyFill="1" applyBorder="1" applyAlignment="1"/>
    <xf numFmtId="10" fontId="23" fillId="3" borderId="7" xfId="3" applyNumberFormat="1" applyFont="1" applyFill="1" applyBorder="1" applyAlignment="1"/>
    <xf numFmtId="181" fontId="23" fillId="3" borderId="7" xfId="3" applyNumberFormat="1" applyFont="1" applyFill="1" applyBorder="1" applyAlignment="1"/>
    <xf numFmtId="0" fontId="5" fillId="0" borderId="0" xfId="0" applyFont="1" applyAlignment="1">
      <alignment horizontal="center"/>
    </xf>
    <xf numFmtId="0" fontId="24" fillId="0" borderId="0" xfId="0" applyFont="1"/>
    <xf numFmtId="0" fontId="11" fillId="0" borderId="0" xfId="0" applyFont="1" applyAlignment="1">
      <alignment vertical="center"/>
    </xf>
    <xf numFmtId="49" fontId="11" fillId="0" borderId="0" xfId="0" applyNumberFormat="1" applyFont="1" applyAlignment="1">
      <alignment horizontal="left" vertical="center"/>
    </xf>
    <xf numFmtId="0" fontId="3" fillId="0" borderId="0" xfId="23" applyFont="1" applyAlignment="1">
      <alignment wrapText="1"/>
    </xf>
    <xf numFmtId="0" fontId="21" fillId="0" borderId="0" xfId="0" applyFont="1"/>
    <xf numFmtId="0" fontId="21" fillId="0" borderId="0" xfId="0" applyFont="1" applyAlignment="1">
      <alignment horizontal="center"/>
    </xf>
    <xf numFmtId="174" fontId="21" fillId="0" borderId="0" xfId="0" applyNumberFormat="1" applyFont="1"/>
    <xf numFmtId="0" fontId="22" fillId="0" borderId="22" xfId="0" applyFont="1" applyBorder="1" applyAlignment="1">
      <alignment horizontal="center"/>
    </xf>
    <xf numFmtId="0" fontId="23" fillId="2" borderId="7" xfId="0" applyFont="1" applyFill="1" applyBorder="1" applyAlignment="1">
      <alignment horizontal="center" vertical="center" wrapText="1"/>
    </xf>
    <xf numFmtId="171" fontId="20" fillId="0" borderId="0" xfId="2" applyFont="1" applyAlignment="1">
      <alignment horizontal="center" wrapText="1"/>
    </xf>
    <xf numFmtId="0" fontId="23" fillId="3" borderId="7" xfId="0" applyFont="1" applyFill="1" applyBorder="1" applyAlignment="1">
      <alignment horizontal="center"/>
    </xf>
    <xf numFmtId="0" fontId="22" fillId="3" borderId="7" xfId="0" applyFont="1" applyFill="1" applyBorder="1" applyAlignment="1">
      <alignment horizontal="center" vertical="center"/>
    </xf>
    <xf numFmtId="0" fontId="23" fillId="3" borderId="4" xfId="0" applyFont="1" applyFill="1" applyBorder="1" applyAlignment="1">
      <alignment horizontal="center" wrapText="1"/>
    </xf>
    <xf numFmtId="0" fontId="23" fillId="3" borderId="5" xfId="0" applyFont="1" applyFill="1" applyBorder="1" applyAlignment="1">
      <alignment horizontal="center" wrapText="1"/>
    </xf>
    <xf numFmtId="0" fontId="23" fillId="3" borderId="6" xfId="0" applyFont="1" applyFill="1" applyBorder="1" applyAlignment="1">
      <alignment horizontal="center" wrapText="1"/>
    </xf>
    <xf numFmtId="0" fontId="2" fillId="12" borderId="7" xfId="0" applyFont="1" applyFill="1" applyBorder="1" applyAlignment="1">
      <alignment horizontal="center"/>
    </xf>
    <xf numFmtId="0" fontId="10" fillId="5" borderId="29" xfId="0" applyFont="1" applyFill="1" applyBorder="1" applyAlignment="1">
      <alignment horizontal="center"/>
    </xf>
    <xf numFmtId="0" fontId="10" fillId="5" borderId="30" xfId="0" applyFont="1" applyFill="1" applyBorder="1" applyAlignment="1">
      <alignment horizontal="center"/>
    </xf>
    <xf numFmtId="0" fontId="17" fillId="13" borderId="18" xfId="0" applyFont="1" applyFill="1" applyBorder="1" applyAlignment="1">
      <alignment horizontal="center" vertical="center" wrapText="1"/>
    </xf>
    <xf numFmtId="0" fontId="17" fillId="13" borderId="12" xfId="0" applyFont="1" applyFill="1" applyBorder="1" applyAlignment="1">
      <alignment horizontal="center" vertical="center" wrapText="1"/>
    </xf>
    <xf numFmtId="0" fontId="2" fillId="13" borderId="18" xfId="0" applyFont="1" applyFill="1" applyBorder="1" applyAlignment="1">
      <alignment horizontal="center" vertical="center"/>
    </xf>
    <xf numFmtId="0" fontId="2" fillId="13" borderId="19" xfId="0" applyFont="1" applyFill="1" applyBorder="1" applyAlignment="1">
      <alignment horizontal="center" vertical="center"/>
    </xf>
    <xf numFmtId="0" fontId="2" fillId="13" borderId="20" xfId="0" applyFont="1" applyFill="1" applyBorder="1" applyAlignment="1">
      <alignment horizontal="center" vertical="center"/>
    </xf>
    <xf numFmtId="0" fontId="2" fillId="13" borderId="12" xfId="0" applyFont="1" applyFill="1" applyBorder="1" applyAlignment="1">
      <alignment horizontal="center" vertical="center"/>
    </xf>
    <xf numFmtId="0" fontId="2" fillId="13" borderId="13" xfId="0" applyFont="1" applyFill="1" applyBorder="1" applyAlignment="1">
      <alignment horizontal="center" vertical="center"/>
    </xf>
    <xf numFmtId="0" fontId="2" fillId="13" borderId="0" xfId="0" applyFont="1" applyFill="1" applyAlignment="1">
      <alignment horizontal="center" vertical="center"/>
    </xf>
    <xf numFmtId="0" fontId="2" fillId="13" borderId="15" xfId="0" applyFont="1" applyFill="1" applyBorder="1" applyAlignment="1">
      <alignment horizontal="center" vertical="center"/>
    </xf>
    <xf numFmtId="0" fontId="2" fillId="12" borderId="18" xfId="0" applyFont="1" applyFill="1" applyBorder="1" applyAlignment="1">
      <alignment horizontal="center" vertical="center"/>
    </xf>
    <xf numFmtId="0" fontId="2" fillId="12" borderId="19" xfId="0" applyFont="1" applyFill="1" applyBorder="1" applyAlignment="1">
      <alignment horizontal="center" vertical="center"/>
    </xf>
    <xf numFmtId="0" fontId="2" fillId="12" borderId="20" xfId="0" applyFont="1" applyFill="1" applyBorder="1" applyAlignment="1">
      <alignment horizontal="center" vertical="center"/>
    </xf>
    <xf numFmtId="0" fontId="2" fillId="12" borderId="12" xfId="0" applyFont="1" applyFill="1" applyBorder="1" applyAlignment="1">
      <alignment horizontal="center" vertical="center"/>
    </xf>
    <xf numFmtId="0" fontId="2" fillId="12" borderId="13" xfId="0" applyFont="1" applyFill="1" applyBorder="1" applyAlignment="1">
      <alignment horizontal="center" vertical="center"/>
    </xf>
    <xf numFmtId="0" fontId="2" fillId="12" borderId="16"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8" fillId="4" borderId="1" xfId="0" applyFont="1" applyFill="1" applyBorder="1" applyAlignment="1">
      <alignment horizontal="center"/>
    </xf>
    <xf numFmtId="0" fontId="8" fillId="4" borderId="2" xfId="0" applyFont="1" applyFill="1" applyBorder="1" applyAlignment="1">
      <alignment horizontal="center"/>
    </xf>
    <xf numFmtId="0" fontId="8" fillId="3" borderId="7" xfId="0" applyFont="1" applyFill="1" applyBorder="1" applyAlignment="1">
      <alignment horizontal="center" vertical="center"/>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9" fillId="3" borderId="4" xfId="0" applyFont="1" applyFill="1" applyBorder="1" applyAlignment="1">
      <alignment horizontal="center"/>
    </xf>
    <xf numFmtId="0" fontId="9" fillId="3" borderId="5" xfId="0" applyFont="1" applyFill="1" applyBorder="1" applyAlignment="1">
      <alignment horizontal="center"/>
    </xf>
    <xf numFmtId="0" fontId="9" fillId="3" borderId="6" xfId="0" applyFont="1" applyFill="1" applyBorder="1" applyAlignment="1">
      <alignment horizontal="center"/>
    </xf>
    <xf numFmtId="0" fontId="14" fillId="2" borderId="7" xfId="0" applyFont="1" applyFill="1" applyBorder="1" applyAlignment="1">
      <alignment horizontal="center" vertical="center" wrapText="1"/>
    </xf>
    <xf numFmtId="0" fontId="14" fillId="4" borderId="4" xfId="0" applyFont="1" applyFill="1" applyBorder="1" applyAlignment="1">
      <alignment horizontal="center"/>
    </xf>
    <xf numFmtId="0" fontId="14" fillId="4" borderId="5" xfId="0" applyFont="1" applyFill="1" applyBorder="1" applyAlignment="1">
      <alignment horizontal="center"/>
    </xf>
    <xf numFmtId="0" fontId="14" fillId="4" borderId="6" xfId="0" applyFont="1" applyFill="1" applyBorder="1" applyAlignment="1">
      <alignment horizontal="center"/>
    </xf>
    <xf numFmtId="0" fontId="8" fillId="3" borderId="17" xfId="0" applyFont="1" applyFill="1" applyBorder="1" applyAlignment="1">
      <alignment horizontal="center" vertical="center"/>
    </xf>
    <xf numFmtId="0" fontId="8" fillId="3" borderId="9" xfId="0" applyFont="1" applyFill="1" applyBorder="1" applyAlignment="1">
      <alignment horizontal="center" vertical="center"/>
    </xf>
    <xf numFmtId="0" fontId="14" fillId="4" borderId="7" xfId="0" applyFont="1" applyFill="1" applyBorder="1" applyAlignment="1">
      <alignment horizontal="center"/>
    </xf>
    <xf numFmtId="4" fontId="5" fillId="11" borderId="7" xfId="21" applyNumberFormat="1" applyFont="1" applyFill="1" applyBorder="1" applyAlignment="1">
      <alignment horizontal="center"/>
    </xf>
    <xf numFmtId="0" fontId="18" fillId="16" borderId="0" xfId="0" applyFont="1" applyFill="1" applyAlignment="1">
      <alignment horizontal="left" vertical="center" wrapText="1"/>
    </xf>
    <xf numFmtId="0" fontId="9" fillId="4" borderId="4" xfId="0" applyFont="1" applyFill="1" applyBorder="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10" fillId="0" borderId="0" xfId="0" applyFont="1" applyAlignment="1">
      <alignment horizontal="center"/>
    </xf>
    <xf numFmtId="0" fontId="10" fillId="0" borderId="14" xfId="0" applyFont="1" applyBorder="1" applyAlignment="1">
      <alignment horizontal="center"/>
    </xf>
    <xf numFmtId="0" fontId="8" fillId="2" borderId="7" xfId="0" applyFont="1" applyFill="1" applyBorder="1" applyAlignment="1">
      <alignment horizontal="center" vertical="center" wrapText="1"/>
    </xf>
    <xf numFmtId="0" fontId="12" fillId="3" borderId="7" xfId="0" applyFont="1" applyFill="1" applyBorder="1" applyAlignment="1">
      <alignment horizontal="center" vertical="center"/>
    </xf>
    <xf numFmtId="0" fontId="9" fillId="3" borderId="4" xfId="0" applyFont="1" applyFill="1" applyBorder="1" applyAlignment="1">
      <alignment horizontal="center" wrapText="1"/>
    </xf>
    <xf numFmtId="0" fontId="9" fillId="3" borderId="5" xfId="0" applyFont="1" applyFill="1" applyBorder="1" applyAlignment="1">
      <alignment horizontal="center" wrapText="1"/>
    </xf>
    <xf numFmtId="0" fontId="9" fillId="3" borderId="6" xfId="0" applyFont="1" applyFill="1" applyBorder="1" applyAlignment="1">
      <alignment horizontal="center" wrapText="1"/>
    </xf>
    <xf numFmtId="0" fontId="9" fillId="0" borderId="7" xfId="0" applyFont="1" applyBorder="1" applyAlignment="1">
      <alignment horizontal="center" vertical="center"/>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1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horizontal="center"/>
    </xf>
    <xf numFmtId="0" fontId="10" fillId="0" borderId="7" xfId="0" applyFont="1" applyBorder="1" applyAlignment="1">
      <alignment horizontal="center" vertical="center"/>
    </xf>
    <xf numFmtId="0" fontId="10" fillId="6" borderId="7" xfId="0" applyFont="1" applyFill="1" applyBorder="1" applyAlignment="1">
      <alignment horizontal="center"/>
    </xf>
    <xf numFmtId="0" fontId="6" fillId="7" borderId="26" xfId="0" applyFont="1" applyFill="1" applyBorder="1" applyAlignment="1">
      <alignment horizontal="center" vertical="center" wrapText="1"/>
    </xf>
    <xf numFmtId="0" fontId="6" fillId="7" borderId="27"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5" fillId="8" borderId="26" xfId="0" applyFont="1" applyFill="1" applyBorder="1" applyAlignment="1">
      <alignment horizontal="center" vertical="center" wrapText="1"/>
    </xf>
    <xf numFmtId="0" fontId="5" fillId="8" borderId="27" xfId="0" applyFont="1" applyFill="1" applyBorder="1" applyAlignment="1">
      <alignment horizontal="center" vertical="center" wrapText="1"/>
    </xf>
    <xf numFmtId="0" fontId="5" fillId="8" borderId="28" xfId="0" applyFont="1" applyFill="1" applyBorder="1" applyAlignment="1">
      <alignment horizontal="center" vertical="center" wrapText="1"/>
    </xf>
    <xf numFmtId="0" fontId="8" fillId="0" borderId="0" xfId="0" applyFont="1" applyAlignment="1">
      <alignment horizontal="center" wrapText="1"/>
    </xf>
    <xf numFmtId="0" fontId="0" fillId="0" borderId="0" xfId="0" applyAlignment="1">
      <alignment horizontal="center" wrapText="1"/>
    </xf>
  </cellXfs>
  <cellStyles count="24">
    <cellStyle name="Millares" xfId="1" builtinId="3"/>
    <cellStyle name="Millares 2" xfId="14" xr:uid="{00000000-0005-0000-0000-000001000000}"/>
    <cellStyle name="Millares 2 2" xfId="19" xr:uid="{F71016EA-9D4F-44C2-A3FB-4048F33A3B35}"/>
    <cellStyle name="Millares 3 2" xfId="15" xr:uid="{00000000-0005-0000-0000-000002000000}"/>
    <cellStyle name="Millares 6" xfId="6" xr:uid="{00000000-0005-0000-0000-000003000000}"/>
    <cellStyle name="Moneda" xfId="2" builtinId="4"/>
    <cellStyle name="Moneda [0]" xfId="12" builtinId="7"/>
    <cellStyle name="Moneda [0] 2" xfId="17" xr:uid="{00000000-0005-0000-0000-000006000000}"/>
    <cellStyle name="Moneda [0] 3" xfId="22" xr:uid="{C424071F-6CF9-4F83-939C-7A846DD8BE1E}"/>
    <cellStyle name="Moneda 2 3" xfId="5" xr:uid="{00000000-0005-0000-0000-000007000000}"/>
    <cellStyle name="Normal" xfId="0" builtinId="0"/>
    <cellStyle name="Normal 11" xfId="4" xr:uid="{00000000-0005-0000-0000-000009000000}"/>
    <cellStyle name="Normal 11 2" xfId="23" xr:uid="{EAE650B7-B18B-4D1E-80FD-E40158703784}"/>
    <cellStyle name="Normal 2" xfId="16" xr:uid="{00000000-0005-0000-0000-00000A000000}"/>
    <cellStyle name="Normal 2 14" xfId="10" xr:uid="{00000000-0005-0000-0000-00000B000000}"/>
    <cellStyle name="Normal 23" xfId="21" xr:uid="{19540A41-6570-48F9-82DF-EF340540A355}"/>
    <cellStyle name="Normal 3" xfId="7" xr:uid="{00000000-0005-0000-0000-00000C000000}"/>
    <cellStyle name="Normal 3 13" xfId="11" xr:uid="{00000000-0005-0000-0000-00000D000000}"/>
    <cellStyle name="Normal 47" xfId="9" xr:uid="{00000000-0005-0000-0000-00000E000000}"/>
    <cellStyle name="Normal 48" xfId="8" xr:uid="{00000000-0005-0000-0000-00000F000000}"/>
    <cellStyle name="Porcentaje" xfId="3" builtinId="5"/>
    <cellStyle name="Porcentaje 2" xfId="18" xr:uid="{00000000-0005-0000-0000-000011000000}"/>
    <cellStyle name="Porcentaje 2 2" xfId="20" xr:uid="{B7F1B496-D2BF-4E61-A6FE-79EB7E2C3FA8}"/>
    <cellStyle name="Porcentual 2" xfId="13" xr:uid="{00000000-0005-0000-0000-000012000000}"/>
  </cellStyles>
  <dxfs count="0"/>
  <tableStyles count="0" defaultTableStyle="TableStyleMedium2" defaultPivotStyle="PivotStyleLight16"/>
  <colors>
    <mruColors>
      <color rgb="FFA6F16D"/>
      <color rgb="FFD0F8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12" Type="http://schemas.openxmlformats.org/officeDocument/2006/relationships/image" Target="../media/image15.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image" Target="../media/image14.png"/><Relationship Id="rId5" Type="http://schemas.openxmlformats.org/officeDocument/2006/relationships/image" Target="../media/image8.png"/><Relationship Id="rId10" Type="http://schemas.openxmlformats.org/officeDocument/2006/relationships/image" Target="../media/image13.png"/><Relationship Id="rId4" Type="http://schemas.openxmlformats.org/officeDocument/2006/relationships/image" Target="../media/image7.png"/><Relationship Id="rId9" Type="http://schemas.openxmlformats.org/officeDocument/2006/relationships/image" Target="../media/image12.png"/></Relationships>
</file>

<file path=xl/drawings/_rels/drawing4.xml.rels><?xml version="1.0" encoding="UTF-8" standalone="yes"?>
<Relationships xmlns="http://schemas.openxmlformats.org/package/2006/relationships"><Relationship Id="rId8" Type="http://schemas.openxmlformats.org/officeDocument/2006/relationships/image" Target="../media/image23.png"/><Relationship Id="rId3" Type="http://schemas.openxmlformats.org/officeDocument/2006/relationships/image" Target="../media/image18.png"/><Relationship Id="rId7" Type="http://schemas.openxmlformats.org/officeDocument/2006/relationships/image" Target="../media/image22.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11" Type="http://schemas.openxmlformats.org/officeDocument/2006/relationships/image" Target="../media/image26.png"/><Relationship Id="rId5" Type="http://schemas.openxmlformats.org/officeDocument/2006/relationships/image" Target="../media/image20.png"/><Relationship Id="rId10" Type="http://schemas.openxmlformats.org/officeDocument/2006/relationships/image" Target="../media/image25.png"/><Relationship Id="rId4" Type="http://schemas.openxmlformats.org/officeDocument/2006/relationships/image" Target="../media/image19.png"/><Relationship Id="rId9" Type="http://schemas.openxmlformats.org/officeDocument/2006/relationships/image" Target="../media/image24.png"/></Relationships>
</file>

<file path=xl/drawings/_rels/drawing5.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28.png"/><Relationship Id="rId1" Type="http://schemas.openxmlformats.org/officeDocument/2006/relationships/image" Target="../media/image27.pn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image" Target="../media/image30.png"/></Relationships>
</file>

<file path=xl/drawings/_rels/drawing6.xml.rels><?xml version="1.0" encoding="UTF-8" standalone="yes"?>
<Relationships xmlns="http://schemas.openxmlformats.org/package/2006/relationships"><Relationship Id="rId8" Type="http://schemas.openxmlformats.org/officeDocument/2006/relationships/image" Target="../media/image40.png"/><Relationship Id="rId3" Type="http://schemas.openxmlformats.org/officeDocument/2006/relationships/image" Target="../media/image35.png"/><Relationship Id="rId7" Type="http://schemas.openxmlformats.org/officeDocument/2006/relationships/image" Target="../media/image39.png"/><Relationship Id="rId2" Type="http://schemas.openxmlformats.org/officeDocument/2006/relationships/image" Target="../media/image34.png"/><Relationship Id="rId1" Type="http://schemas.openxmlformats.org/officeDocument/2006/relationships/image" Target="../media/image33.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image" Target="../media/image3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47377</xdr:rowOff>
    </xdr:from>
    <xdr:to>
      <xdr:col>5</xdr:col>
      <xdr:colOff>1152525</xdr:colOff>
      <xdr:row>0</xdr:row>
      <xdr:rowOff>981075</xdr:rowOff>
    </xdr:to>
    <xdr:pic>
      <xdr:nvPicPr>
        <xdr:cNvPr id="3" name="Imagen 2">
          <a:extLst>
            <a:ext uri="{FF2B5EF4-FFF2-40B4-BE49-F238E27FC236}">
              <a16:creationId xmlns:a16="http://schemas.microsoft.com/office/drawing/2014/main" id="{D2B12314-53A3-A2EF-728A-9D205FC2D4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47377"/>
          <a:ext cx="8410575" cy="9336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11905</xdr:colOff>
      <xdr:row>8</xdr:row>
      <xdr:rowOff>59532</xdr:rowOff>
    </xdr:from>
    <xdr:to>
      <xdr:col>10</xdr:col>
      <xdr:colOff>966106</xdr:colOff>
      <xdr:row>8</xdr:row>
      <xdr:rowOff>108858</xdr:rowOff>
    </xdr:to>
    <xdr:sp macro="" textlink="">
      <xdr:nvSpPr>
        <xdr:cNvPr id="2" name="Rectángulo 1">
          <a:extLst>
            <a:ext uri="{FF2B5EF4-FFF2-40B4-BE49-F238E27FC236}">
              <a16:creationId xmlns:a16="http://schemas.microsoft.com/office/drawing/2014/main" id="{00000000-0008-0000-0300-000002000000}"/>
            </a:ext>
          </a:extLst>
        </xdr:cNvPr>
        <xdr:cNvSpPr/>
      </xdr:nvSpPr>
      <xdr:spPr>
        <a:xfrm>
          <a:off x="8734084" y="1760425"/>
          <a:ext cx="2886415" cy="493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39122</xdr:colOff>
      <xdr:row>6</xdr:row>
      <xdr:rowOff>60174</xdr:rowOff>
    </xdr:from>
    <xdr:to>
      <xdr:col>11</xdr:col>
      <xdr:colOff>27215</xdr:colOff>
      <xdr:row>6</xdr:row>
      <xdr:rowOff>105893</xdr:rowOff>
    </xdr:to>
    <xdr:sp macro="" textlink="">
      <xdr:nvSpPr>
        <xdr:cNvPr id="3" name="Rectángulo 2">
          <a:extLst>
            <a:ext uri="{FF2B5EF4-FFF2-40B4-BE49-F238E27FC236}">
              <a16:creationId xmlns:a16="http://schemas.microsoft.com/office/drawing/2014/main" id="{00000000-0008-0000-0300-000003000000}"/>
            </a:ext>
          </a:extLst>
        </xdr:cNvPr>
        <xdr:cNvSpPr/>
      </xdr:nvSpPr>
      <xdr:spPr>
        <a:xfrm>
          <a:off x="7795193" y="1243995"/>
          <a:ext cx="3852522" cy="4571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56848</xdr:colOff>
      <xdr:row>11</xdr:row>
      <xdr:rowOff>42334</xdr:rowOff>
    </xdr:from>
    <xdr:to>
      <xdr:col>11</xdr:col>
      <xdr:colOff>925285</xdr:colOff>
      <xdr:row>11</xdr:row>
      <xdr:rowOff>108857</xdr:rowOff>
    </xdr:to>
    <xdr:sp macro="" textlink="">
      <xdr:nvSpPr>
        <xdr:cNvPr id="4" name="Rectángulo 3">
          <a:extLst>
            <a:ext uri="{FF2B5EF4-FFF2-40B4-BE49-F238E27FC236}">
              <a16:creationId xmlns:a16="http://schemas.microsoft.com/office/drawing/2014/main" id="{00000000-0008-0000-0300-000004000000}"/>
            </a:ext>
          </a:extLst>
        </xdr:cNvPr>
        <xdr:cNvSpPr/>
      </xdr:nvSpPr>
      <xdr:spPr>
        <a:xfrm>
          <a:off x="8779027" y="2546048"/>
          <a:ext cx="3834794" cy="6652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28727</xdr:colOff>
      <xdr:row>13</xdr:row>
      <xdr:rowOff>39311</xdr:rowOff>
    </xdr:from>
    <xdr:to>
      <xdr:col>12</xdr:col>
      <xdr:colOff>0</xdr:colOff>
      <xdr:row>13</xdr:row>
      <xdr:rowOff>95251</xdr:rowOff>
    </xdr:to>
    <xdr:sp macro="" textlink="">
      <xdr:nvSpPr>
        <xdr:cNvPr id="5" name="Rectángulo 4">
          <a:extLst>
            <a:ext uri="{FF2B5EF4-FFF2-40B4-BE49-F238E27FC236}">
              <a16:creationId xmlns:a16="http://schemas.microsoft.com/office/drawing/2014/main" id="{00000000-0008-0000-0300-000005000000}"/>
            </a:ext>
          </a:extLst>
        </xdr:cNvPr>
        <xdr:cNvSpPr/>
      </xdr:nvSpPr>
      <xdr:spPr>
        <a:xfrm>
          <a:off x="8750906" y="3155347"/>
          <a:ext cx="3903737" cy="5594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15118</xdr:colOff>
      <xdr:row>15</xdr:row>
      <xdr:rowOff>45355</xdr:rowOff>
    </xdr:from>
    <xdr:to>
      <xdr:col>12</xdr:col>
      <xdr:colOff>0</xdr:colOff>
      <xdr:row>15</xdr:row>
      <xdr:rowOff>122463</xdr:rowOff>
    </xdr:to>
    <xdr:sp macro="" textlink="">
      <xdr:nvSpPr>
        <xdr:cNvPr id="6" name="Rectángulo 5">
          <a:extLst>
            <a:ext uri="{FF2B5EF4-FFF2-40B4-BE49-F238E27FC236}">
              <a16:creationId xmlns:a16="http://schemas.microsoft.com/office/drawing/2014/main" id="{00000000-0008-0000-0300-000006000000}"/>
            </a:ext>
          </a:extLst>
        </xdr:cNvPr>
        <xdr:cNvSpPr/>
      </xdr:nvSpPr>
      <xdr:spPr>
        <a:xfrm flipV="1">
          <a:off x="9771439" y="3719284"/>
          <a:ext cx="2883204" cy="7710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14816</xdr:colOff>
      <xdr:row>17</xdr:row>
      <xdr:rowOff>25398</xdr:rowOff>
    </xdr:from>
    <xdr:to>
      <xdr:col>13</xdr:col>
      <xdr:colOff>0</xdr:colOff>
      <xdr:row>17</xdr:row>
      <xdr:rowOff>95250</xdr:rowOff>
    </xdr:to>
    <xdr:sp macro="" textlink="">
      <xdr:nvSpPr>
        <xdr:cNvPr id="7" name="Rectángulo 6">
          <a:extLst>
            <a:ext uri="{FF2B5EF4-FFF2-40B4-BE49-F238E27FC236}">
              <a16:creationId xmlns:a16="http://schemas.microsoft.com/office/drawing/2014/main" id="{00000000-0008-0000-0300-000007000000}"/>
            </a:ext>
          </a:extLst>
        </xdr:cNvPr>
        <xdr:cNvSpPr/>
      </xdr:nvSpPr>
      <xdr:spPr>
        <a:xfrm flipV="1">
          <a:off x="10737245" y="4325255"/>
          <a:ext cx="2679398" cy="6985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1021532</xdr:colOff>
      <xdr:row>19</xdr:row>
      <xdr:rowOff>19583</xdr:rowOff>
    </xdr:from>
    <xdr:to>
      <xdr:col>13</xdr:col>
      <xdr:colOff>9605</xdr:colOff>
      <xdr:row>19</xdr:row>
      <xdr:rowOff>90448</xdr:rowOff>
    </xdr:to>
    <xdr:sp macro="" textlink="">
      <xdr:nvSpPr>
        <xdr:cNvPr id="8" name="Rectángulo 7">
          <a:extLst>
            <a:ext uri="{FF2B5EF4-FFF2-40B4-BE49-F238E27FC236}">
              <a16:creationId xmlns:a16="http://schemas.microsoft.com/office/drawing/2014/main" id="{00000000-0008-0000-0300-000008000000}"/>
            </a:ext>
          </a:extLst>
        </xdr:cNvPr>
        <xdr:cNvSpPr/>
      </xdr:nvSpPr>
      <xdr:spPr>
        <a:xfrm flipV="1">
          <a:off x="10759444" y="4961377"/>
          <a:ext cx="3201485" cy="708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1041702</xdr:colOff>
      <xdr:row>21</xdr:row>
      <xdr:rowOff>28725</xdr:rowOff>
    </xdr:from>
    <xdr:to>
      <xdr:col>13</xdr:col>
      <xdr:colOff>952499</xdr:colOff>
      <xdr:row>21</xdr:row>
      <xdr:rowOff>108856</xdr:rowOff>
    </xdr:to>
    <xdr:sp macro="" textlink="">
      <xdr:nvSpPr>
        <xdr:cNvPr id="9" name="Rectángulo 8">
          <a:extLst>
            <a:ext uri="{FF2B5EF4-FFF2-40B4-BE49-F238E27FC236}">
              <a16:creationId xmlns:a16="http://schemas.microsoft.com/office/drawing/2014/main" id="{00000000-0008-0000-0300-000009000000}"/>
            </a:ext>
          </a:extLst>
        </xdr:cNvPr>
        <xdr:cNvSpPr/>
      </xdr:nvSpPr>
      <xdr:spPr>
        <a:xfrm flipV="1">
          <a:off x="11764131" y="5634868"/>
          <a:ext cx="3054047" cy="8013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1210</xdr:colOff>
      <xdr:row>24</xdr:row>
      <xdr:rowOff>19351</xdr:rowOff>
    </xdr:from>
    <xdr:to>
      <xdr:col>14</xdr:col>
      <xdr:colOff>16565</xdr:colOff>
      <xdr:row>24</xdr:row>
      <xdr:rowOff>115955</xdr:rowOff>
    </xdr:to>
    <xdr:sp macro="" textlink="">
      <xdr:nvSpPr>
        <xdr:cNvPr id="10" name="Rectángulo 9">
          <a:extLst>
            <a:ext uri="{FF2B5EF4-FFF2-40B4-BE49-F238E27FC236}">
              <a16:creationId xmlns:a16="http://schemas.microsoft.com/office/drawing/2014/main" id="{00000000-0008-0000-0300-00000A000000}"/>
            </a:ext>
          </a:extLst>
        </xdr:cNvPr>
        <xdr:cNvSpPr/>
      </xdr:nvSpPr>
      <xdr:spPr>
        <a:xfrm flipV="1">
          <a:off x="11837058" y="6521199"/>
          <a:ext cx="3079920" cy="9660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16026</xdr:colOff>
      <xdr:row>26</xdr:row>
      <xdr:rowOff>23585</xdr:rowOff>
    </xdr:from>
    <xdr:to>
      <xdr:col>14</xdr:col>
      <xdr:colOff>907677</xdr:colOff>
      <xdr:row>26</xdr:row>
      <xdr:rowOff>112059</xdr:rowOff>
    </xdr:to>
    <xdr:sp macro="" textlink="">
      <xdr:nvSpPr>
        <xdr:cNvPr id="11" name="Rectángulo 10">
          <a:extLst>
            <a:ext uri="{FF2B5EF4-FFF2-40B4-BE49-F238E27FC236}">
              <a16:creationId xmlns:a16="http://schemas.microsoft.com/office/drawing/2014/main" id="{00000000-0008-0000-0300-00000B000000}"/>
            </a:ext>
          </a:extLst>
        </xdr:cNvPr>
        <xdr:cNvSpPr/>
      </xdr:nvSpPr>
      <xdr:spPr>
        <a:xfrm flipV="1">
          <a:off x="12913997" y="7094497"/>
          <a:ext cx="2908709" cy="884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0</xdr:colOff>
      <xdr:row>28</xdr:row>
      <xdr:rowOff>13608</xdr:rowOff>
    </xdr:from>
    <xdr:to>
      <xdr:col>16</xdr:col>
      <xdr:colOff>8282</xdr:colOff>
      <xdr:row>28</xdr:row>
      <xdr:rowOff>115956</xdr:rowOff>
    </xdr:to>
    <xdr:sp macro="" textlink="">
      <xdr:nvSpPr>
        <xdr:cNvPr id="12" name="Rectángulo 11">
          <a:extLst>
            <a:ext uri="{FF2B5EF4-FFF2-40B4-BE49-F238E27FC236}">
              <a16:creationId xmlns:a16="http://schemas.microsoft.com/office/drawing/2014/main" id="{00000000-0008-0000-0300-00000C000000}"/>
            </a:ext>
          </a:extLst>
        </xdr:cNvPr>
        <xdr:cNvSpPr/>
      </xdr:nvSpPr>
      <xdr:spPr>
        <a:xfrm>
          <a:off x="12887739" y="7766130"/>
          <a:ext cx="3950804" cy="10234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12</xdr:col>
      <xdr:colOff>0</xdr:colOff>
      <xdr:row>30</xdr:row>
      <xdr:rowOff>27216</xdr:rowOff>
    </xdr:from>
    <xdr:to>
      <xdr:col>16</xdr:col>
      <xdr:colOff>13607</xdr:colOff>
      <xdr:row>30</xdr:row>
      <xdr:rowOff>95250</xdr:rowOff>
    </xdr:to>
    <xdr:sp macro="" textlink="">
      <xdr:nvSpPr>
        <xdr:cNvPr id="13" name="Rectángulo 12">
          <a:extLst>
            <a:ext uri="{FF2B5EF4-FFF2-40B4-BE49-F238E27FC236}">
              <a16:creationId xmlns:a16="http://schemas.microsoft.com/office/drawing/2014/main" id="{00000000-0008-0000-0300-00000D000000}"/>
            </a:ext>
          </a:extLst>
        </xdr:cNvPr>
        <xdr:cNvSpPr/>
      </xdr:nvSpPr>
      <xdr:spPr>
        <a:xfrm>
          <a:off x="12817929" y="8341180"/>
          <a:ext cx="3551464" cy="6803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1046843</xdr:colOff>
      <xdr:row>33</xdr:row>
      <xdr:rowOff>18144</xdr:rowOff>
    </xdr:from>
    <xdr:to>
      <xdr:col>14</xdr:col>
      <xdr:colOff>963084</xdr:colOff>
      <xdr:row>33</xdr:row>
      <xdr:rowOff>81644</xdr:rowOff>
    </xdr:to>
    <xdr:sp macro="" textlink="">
      <xdr:nvSpPr>
        <xdr:cNvPr id="14" name="Rectángulo 13">
          <a:extLst>
            <a:ext uri="{FF2B5EF4-FFF2-40B4-BE49-F238E27FC236}">
              <a16:creationId xmlns:a16="http://schemas.microsoft.com/office/drawing/2014/main" id="{00000000-0008-0000-0300-00000E000000}"/>
            </a:ext>
          </a:extLst>
        </xdr:cNvPr>
        <xdr:cNvSpPr/>
      </xdr:nvSpPr>
      <xdr:spPr>
        <a:xfrm>
          <a:off x="13864772" y="9257394"/>
          <a:ext cx="1930098"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11</xdr:col>
      <xdr:colOff>3327</xdr:colOff>
      <xdr:row>35</xdr:row>
      <xdr:rowOff>9072</xdr:rowOff>
    </xdr:from>
    <xdr:to>
      <xdr:col>14</xdr:col>
      <xdr:colOff>0</xdr:colOff>
      <xdr:row>35</xdr:row>
      <xdr:rowOff>95250</xdr:rowOff>
    </xdr:to>
    <xdr:sp macro="" textlink="">
      <xdr:nvSpPr>
        <xdr:cNvPr id="15" name="Rectángulo 14">
          <a:extLst>
            <a:ext uri="{FF2B5EF4-FFF2-40B4-BE49-F238E27FC236}">
              <a16:creationId xmlns:a16="http://schemas.microsoft.com/office/drawing/2014/main" id="{00000000-0008-0000-0300-00000F000000}"/>
            </a:ext>
          </a:extLst>
        </xdr:cNvPr>
        <xdr:cNvSpPr/>
      </xdr:nvSpPr>
      <xdr:spPr>
        <a:xfrm>
          <a:off x="11773506" y="9928679"/>
          <a:ext cx="3058280" cy="8617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12</xdr:col>
      <xdr:colOff>21167</xdr:colOff>
      <xdr:row>37</xdr:row>
      <xdr:rowOff>18142</xdr:rowOff>
    </xdr:from>
    <xdr:to>
      <xdr:col>13</xdr:col>
      <xdr:colOff>0</xdr:colOff>
      <xdr:row>37</xdr:row>
      <xdr:rowOff>79526</xdr:rowOff>
    </xdr:to>
    <xdr:sp macro="" textlink="">
      <xdr:nvSpPr>
        <xdr:cNvPr id="16" name="Rectángulo 15">
          <a:extLst>
            <a:ext uri="{FF2B5EF4-FFF2-40B4-BE49-F238E27FC236}">
              <a16:creationId xmlns:a16="http://schemas.microsoft.com/office/drawing/2014/main" id="{00000000-0008-0000-0300-000010000000}"/>
            </a:ext>
          </a:extLst>
        </xdr:cNvPr>
        <xdr:cNvSpPr/>
      </xdr:nvSpPr>
      <xdr:spPr>
        <a:xfrm>
          <a:off x="12839096" y="10563678"/>
          <a:ext cx="1026583" cy="6138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13</xdr:col>
      <xdr:colOff>21168</xdr:colOff>
      <xdr:row>39</xdr:row>
      <xdr:rowOff>19351</xdr:rowOff>
    </xdr:from>
    <xdr:to>
      <xdr:col>15</xdr:col>
      <xdr:colOff>952500</xdr:colOff>
      <xdr:row>39</xdr:row>
      <xdr:rowOff>108856</xdr:rowOff>
    </xdr:to>
    <xdr:sp macro="" textlink="">
      <xdr:nvSpPr>
        <xdr:cNvPr id="17" name="Rectángulo 16">
          <a:extLst>
            <a:ext uri="{FF2B5EF4-FFF2-40B4-BE49-F238E27FC236}">
              <a16:creationId xmlns:a16="http://schemas.microsoft.com/office/drawing/2014/main" id="{00000000-0008-0000-0300-000011000000}"/>
            </a:ext>
          </a:extLst>
        </xdr:cNvPr>
        <xdr:cNvSpPr/>
      </xdr:nvSpPr>
      <xdr:spPr>
        <a:xfrm>
          <a:off x="13886847" y="11245244"/>
          <a:ext cx="2863546" cy="8950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13</xdr:col>
      <xdr:colOff>8769</xdr:colOff>
      <xdr:row>40</xdr:row>
      <xdr:rowOff>185359</xdr:rowOff>
    </xdr:from>
    <xdr:to>
      <xdr:col>15</xdr:col>
      <xdr:colOff>966106</xdr:colOff>
      <xdr:row>41</xdr:row>
      <xdr:rowOff>108856</xdr:rowOff>
    </xdr:to>
    <xdr:sp macro="" textlink="">
      <xdr:nvSpPr>
        <xdr:cNvPr id="18" name="Rectángulo 17">
          <a:extLst>
            <a:ext uri="{FF2B5EF4-FFF2-40B4-BE49-F238E27FC236}">
              <a16:creationId xmlns:a16="http://schemas.microsoft.com/office/drawing/2014/main" id="{00000000-0008-0000-0300-000012000000}"/>
            </a:ext>
          </a:extLst>
        </xdr:cNvPr>
        <xdr:cNvSpPr/>
      </xdr:nvSpPr>
      <xdr:spPr>
        <a:xfrm>
          <a:off x="13874448" y="11901109"/>
          <a:ext cx="2889551" cy="11399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14</xdr:col>
      <xdr:colOff>11206</xdr:colOff>
      <xdr:row>42</xdr:row>
      <xdr:rowOff>180413</xdr:rowOff>
    </xdr:from>
    <xdr:to>
      <xdr:col>14</xdr:col>
      <xdr:colOff>952500</xdr:colOff>
      <xdr:row>43</xdr:row>
      <xdr:rowOff>89646</xdr:rowOff>
    </xdr:to>
    <xdr:sp macro="" textlink="">
      <xdr:nvSpPr>
        <xdr:cNvPr id="19" name="Rectángulo 18">
          <a:extLst>
            <a:ext uri="{FF2B5EF4-FFF2-40B4-BE49-F238E27FC236}">
              <a16:creationId xmlns:a16="http://schemas.microsoft.com/office/drawing/2014/main" id="{00000000-0008-0000-0300-000013000000}"/>
            </a:ext>
          </a:extLst>
        </xdr:cNvPr>
        <xdr:cNvSpPr/>
      </xdr:nvSpPr>
      <xdr:spPr>
        <a:xfrm>
          <a:off x="14926235" y="12585325"/>
          <a:ext cx="941294" cy="9973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14</xdr:col>
      <xdr:colOff>0</xdr:colOff>
      <xdr:row>44</xdr:row>
      <xdr:rowOff>185894</xdr:rowOff>
    </xdr:from>
    <xdr:to>
      <xdr:col>15</xdr:col>
      <xdr:colOff>0</xdr:colOff>
      <xdr:row>45</xdr:row>
      <xdr:rowOff>100853</xdr:rowOff>
    </xdr:to>
    <xdr:sp macro="" textlink="">
      <xdr:nvSpPr>
        <xdr:cNvPr id="20" name="Rectángulo 19">
          <a:extLst>
            <a:ext uri="{FF2B5EF4-FFF2-40B4-BE49-F238E27FC236}">
              <a16:creationId xmlns:a16="http://schemas.microsoft.com/office/drawing/2014/main" id="{00000000-0008-0000-0300-000014000000}"/>
            </a:ext>
          </a:extLst>
        </xdr:cNvPr>
        <xdr:cNvSpPr/>
      </xdr:nvSpPr>
      <xdr:spPr>
        <a:xfrm>
          <a:off x="14915029" y="13274365"/>
          <a:ext cx="963706" cy="10545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14</xdr:col>
      <xdr:colOff>11206</xdr:colOff>
      <xdr:row>46</xdr:row>
      <xdr:rowOff>179543</xdr:rowOff>
    </xdr:from>
    <xdr:to>
      <xdr:col>14</xdr:col>
      <xdr:colOff>953994</xdr:colOff>
      <xdr:row>47</xdr:row>
      <xdr:rowOff>78440</xdr:rowOff>
    </xdr:to>
    <xdr:sp macro="" textlink="">
      <xdr:nvSpPr>
        <xdr:cNvPr id="21" name="Rectángulo 20">
          <a:extLst>
            <a:ext uri="{FF2B5EF4-FFF2-40B4-BE49-F238E27FC236}">
              <a16:creationId xmlns:a16="http://schemas.microsoft.com/office/drawing/2014/main" id="{00000000-0008-0000-0300-000015000000}"/>
            </a:ext>
          </a:extLst>
        </xdr:cNvPr>
        <xdr:cNvSpPr/>
      </xdr:nvSpPr>
      <xdr:spPr>
        <a:xfrm>
          <a:off x="14926235" y="13951572"/>
          <a:ext cx="942788" cy="8939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12</xdr:col>
      <xdr:colOff>1050613</xdr:colOff>
      <xdr:row>49</xdr:row>
      <xdr:rowOff>16311</xdr:rowOff>
    </xdr:from>
    <xdr:to>
      <xdr:col>14</xdr:col>
      <xdr:colOff>958850</xdr:colOff>
      <xdr:row>49</xdr:row>
      <xdr:rowOff>79811</xdr:rowOff>
    </xdr:to>
    <xdr:sp macro="" textlink="">
      <xdr:nvSpPr>
        <xdr:cNvPr id="22" name="Rectángulo 21">
          <a:extLst>
            <a:ext uri="{FF2B5EF4-FFF2-40B4-BE49-F238E27FC236}">
              <a16:creationId xmlns:a16="http://schemas.microsoft.com/office/drawing/2014/main" id="{00000000-0008-0000-0300-000016000000}"/>
            </a:ext>
          </a:extLst>
        </xdr:cNvPr>
        <xdr:cNvSpPr/>
      </xdr:nvSpPr>
      <xdr:spPr>
        <a:xfrm>
          <a:off x="13948584" y="14662399"/>
          <a:ext cx="1925295"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14</xdr:col>
      <xdr:colOff>35113</xdr:colOff>
      <xdr:row>50</xdr:row>
      <xdr:rowOff>188009</xdr:rowOff>
    </xdr:from>
    <xdr:to>
      <xdr:col>16</xdr:col>
      <xdr:colOff>0</xdr:colOff>
      <xdr:row>51</xdr:row>
      <xdr:rowOff>78440</xdr:rowOff>
    </xdr:to>
    <xdr:sp macro="" textlink="">
      <xdr:nvSpPr>
        <xdr:cNvPr id="23" name="Rectángulo 22">
          <a:extLst>
            <a:ext uri="{FF2B5EF4-FFF2-40B4-BE49-F238E27FC236}">
              <a16:creationId xmlns:a16="http://schemas.microsoft.com/office/drawing/2014/main" id="{00000000-0008-0000-0300-000017000000}"/>
            </a:ext>
          </a:extLst>
        </xdr:cNvPr>
        <xdr:cNvSpPr/>
      </xdr:nvSpPr>
      <xdr:spPr>
        <a:xfrm>
          <a:off x="14950142" y="15327156"/>
          <a:ext cx="1903505" cy="8093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15</xdr:col>
      <xdr:colOff>34491</xdr:colOff>
      <xdr:row>53</xdr:row>
      <xdr:rowOff>8094</xdr:rowOff>
    </xdr:from>
    <xdr:to>
      <xdr:col>17</xdr:col>
      <xdr:colOff>0</xdr:colOff>
      <xdr:row>53</xdr:row>
      <xdr:rowOff>100854</xdr:rowOff>
    </xdr:to>
    <xdr:sp macro="" textlink="">
      <xdr:nvSpPr>
        <xdr:cNvPr id="24" name="Rectángulo 23">
          <a:extLst>
            <a:ext uri="{FF2B5EF4-FFF2-40B4-BE49-F238E27FC236}">
              <a16:creationId xmlns:a16="http://schemas.microsoft.com/office/drawing/2014/main" id="{00000000-0008-0000-0300-000018000000}"/>
            </a:ext>
          </a:extLst>
        </xdr:cNvPr>
        <xdr:cNvSpPr/>
      </xdr:nvSpPr>
      <xdr:spPr>
        <a:xfrm>
          <a:off x="15913226" y="16189388"/>
          <a:ext cx="1702421" cy="9276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16</xdr:col>
      <xdr:colOff>1496</xdr:colOff>
      <xdr:row>55</xdr:row>
      <xdr:rowOff>52293</xdr:rowOff>
    </xdr:from>
    <xdr:to>
      <xdr:col>18</xdr:col>
      <xdr:colOff>0</xdr:colOff>
      <xdr:row>55</xdr:row>
      <xdr:rowOff>134471</xdr:rowOff>
    </xdr:to>
    <xdr:sp macro="" textlink="">
      <xdr:nvSpPr>
        <xdr:cNvPr id="25" name="Rectángulo 24">
          <a:extLst>
            <a:ext uri="{FF2B5EF4-FFF2-40B4-BE49-F238E27FC236}">
              <a16:creationId xmlns:a16="http://schemas.microsoft.com/office/drawing/2014/main" id="{00000000-0008-0000-0300-000019000000}"/>
            </a:ext>
          </a:extLst>
        </xdr:cNvPr>
        <xdr:cNvSpPr/>
      </xdr:nvSpPr>
      <xdr:spPr>
        <a:xfrm>
          <a:off x="16855143" y="17085234"/>
          <a:ext cx="1746622" cy="8217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16</xdr:col>
      <xdr:colOff>9525</xdr:colOff>
      <xdr:row>56</xdr:row>
      <xdr:rowOff>187262</xdr:rowOff>
    </xdr:from>
    <xdr:to>
      <xdr:col>19</xdr:col>
      <xdr:colOff>862853</xdr:colOff>
      <xdr:row>57</xdr:row>
      <xdr:rowOff>104775</xdr:rowOff>
    </xdr:to>
    <xdr:sp macro="" textlink="">
      <xdr:nvSpPr>
        <xdr:cNvPr id="26" name="Rectángulo 25">
          <a:extLst>
            <a:ext uri="{FF2B5EF4-FFF2-40B4-BE49-F238E27FC236}">
              <a16:creationId xmlns:a16="http://schemas.microsoft.com/office/drawing/2014/main" id="{00000000-0008-0000-0300-00001A000000}"/>
            </a:ext>
          </a:extLst>
        </xdr:cNvPr>
        <xdr:cNvSpPr/>
      </xdr:nvSpPr>
      <xdr:spPr>
        <a:xfrm>
          <a:off x="16830675" y="17875187"/>
          <a:ext cx="3539378" cy="10801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16</xdr:col>
      <xdr:colOff>45695</xdr:colOff>
      <xdr:row>59</xdr:row>
      <xdr:rowOff>21663</xdr:rowOff>
    </xdr:from>
    <xdr:to>
      <xdr:col>20</xdr:col>
      <xdr:colOff>22162</xdr:colOff>
      <xdr:row>59</xdr:row>
      <xdr:rowOff>80930</xdr:rowOff>
    </xdr:to>
    <xdr:sp macro="" textlink="">
      <xdr:nvSpPr>
        <xdr:cNvPr id="27" name="Rectángulo 26">
          <a:extLst>
            <a:ext uri="{FF2B5EF4-FFF2-40B4-BE49-F238E27FC236}">
              <a16:creationId xmlns:a16="http://schemas.microsoft.com/office/drawing/2014/main" id="{00000000-0008-0000-0300-00001B000000}"/>
            </a:ext>
          </a:extLst>
        </xdr:cNvPr>
        <xdr:cNvSpPr/>
      </xdr:nvSpPr>
      <xdr:spPr>
        <a:xfrm>
          <a:off x="16899342" y="18757898"/>
          <a:ext cx="3528732" cy="592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18</xdr:col>
      <xdr:colOff>33617</xdr:colOff>
      <xdr:row>62</xdr:row>
      <xdr:rowOff>50924</xdr:rowOff>
    </xdr:from>
    <xdr:to>
      <xdr:col>19</xdr:col>
      <xdr:colOff>862854</xdr:colOff>
      <xdr:row>62</xdr:row>
      <xdr:rowOff>145677</xdr:rowOff>
    </xdr:to>
    <xdr:sp macro="" textlink="">
      <xdr:nvSpPr>
        <xdr:cNvPr id="29" name="Rectángulo 28">
          <a:extLst>
            <a:ext uri="{FF2B5EF4-FFF2-40B4-BE49-F238E27FC236}">
              <a16:creationId xmlns:a16="http://schemas.microsoft.com/office/drawing/2014/main" id="{00000000-0008-0000-0300-00001D000000}"/>
            </a:ext>
          </a:extLst>
        </xdr:cNvPr>
        <xdr:cNvSpPr/>
      </xdr:nvSpPr>
      <xdr:spPr>
        <a:xfrm>
          <a:off x="18646588" y="21745512"/>
          <a:ext cx="1703295" cy="9475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14</xdr:col>
      <xdr:colOff>33618</xdr:colOff>
      <xdr:row>68</xdr:row>
      <xdr:rowOff>27768</xdr:rowOff>
    </xdr:from>
    <xdr:to>
      <xdr:col>17</xdr:col>
      <xdr:colOff>0</xdr:colOff>
      <xdr:row>68</xdr:row>
      <xdr:rowOff>73487</xdr:rowOff>
    </xdr:to>
    <xdr:sp macro="" textlink="">
      <xdr:nvSpPr>
        <xdr:cNvPr id="30" name="Rectángulo 29">
          <a:extLst>
            <a:ext uri="{FF2B5EF4-FFF2-40B4-BE49-F238E27FC236}">
              <a16:creationId xmlns:a16="http://schemas.microsoft.com/office/drawing/2014/main" id="{00000000-0008-0000-0300-00001E000000}"/>
            </a:ext>
          </a:extLst>
        </xdr:cNvPr>
        <xdr:cNvSpPr/>
      </xdr:nvSpPr>
      <xdr:spPr>
        <a:xfrm>
          <a:off x="14948647" y="25229797"/>
          <a:ext cx="2812677" cy="4571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15</xdr:col>
      <xdr:colOff>30256</xdr:colOff>
      <xdr:row>70</xdr:row>
      <xdr:rowOff>36981</xdr:rowOff>
    </xdr:from>
    <xdr:to>
      <xdr:col>17</xdr:col>
      <xdr:colOff>784411</xdr:colOff>
      <xdr:row>70</xdr:row>
      <xdr:rowOff>112059</xdr:rowOff>
    </xdr:to>
    <xdr:sp macro="" textlink="">
      <xdr:nvSpPr>
        <xdr:cNvPr id="31" name="Rectángulo 30">
          <a:extLst>
            <a:ext uri="{FF2B5EF4-FFF2-40B4-BE49-F238E27FC236}">
              <a16:creationId xmlns:a16="http://schemas.microsoft.com/office/drawing/2014/main" id="{00000000-0008-0000-0300-00001F000000}"/>
            </a:ext>
          </a:extLst>
        </xdr:cNvPr>
        <xdr:cNvSpPr/>
      </xdr:nvSpPr>
      <xdr:spPr>
        <a:xfrm>
          <a:off x="15908991" y="25620010"/>
          <a:ext cx="2636744" cy="7507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15</xdr:col>
      <xdr:colOff>12076</xdr:colOff>
      <xdr:row>72</xdr:row>
      <xdr:rowOff>99111</xdr:rowOff>
    </xdr:from>
    <xdr:to>
      <xdr:col>17</xdr:col>
      <xdr:colOff>818028</xdr:colOff>
      <xdr:row>72</xdr:row>
      <xdr:rowOff>224118</xdr:rowOff>
    </xdr:to>
    <xdr:sp macro="" textlink="">
      <xdr:nvSpPr>
        <xdr:cNvPr id="32" name="Rectángulo 31">
          <a:extLst>
            <a:ext uri="{FF2B5EF4-FFF2-40B4-BE49-F238E27FC236}">
              <a16:creationId xmlns:a16="http://schemas.microsoft.com/office/drawing/2014/main" id="{00000000-0008-0000-0300-000020000000}"/>
            </a:ext>
          </a:extLst>
        </xdr:cNvPr>
        <xdr:cNvSpPr/>
      </xdr:nvSpPr>
      <xdr:spPr>
        <a:xfrm>
          <a:off x="15890811" y="26208817"/>
          <a:ext cx="2688541" cy="12500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14</xdr:col>
      <xdr:colOff>958228</xdr:colOff>
      <xdr:row>74</xdr:row>
      <xdr:rowOff>94007</xdr:rowOff>
    </xdr:from>
    <xdr:to>
      <xdr:col>18</xdr:col>
      <xdr:colOff>0</xdr:colOff>
      <xdr:row>74</xdr:row>
      <xdr:rowOff>179294</xdr:rowOff>
    </xdr:to>
    <xdr:sp macro="" textlink="">
      <xdr:nvSpPr>
        <xdr:cNvPr id="33" name="Rectángulo 32">
          <a:extLst>
            <a:ext uri="{FF2B5EF4-FFF2-40B4-BE49-F238E27FC236}">
              <a16:creationId xmlns:a16="http://schemas.microsoft.com/office/drawing/2014/main" id="{00000000-0008-0000-0300-000021000000}"/>
            </a:ext>
          </a:extLst>
        </xdr:cNvPr>
        <xdr:cNvSpPr/>
      </xdr:nvSpPr>
      <xdr:spPr>
        <a:xfrm>
          <a:off x="15873257" y="27212242"/>
          <a:ext cx="2739714" cy="8528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16</xdr:col>
      <xdr:colOff>21167</xdr:colOff>
      <xdr:row>76</xdr:row>
      <xdr:rowOff>53416</xdr:rowOff>
    </xdr:from>
    <xdr:to>
      <xdr:col>19</xdr:col>
      <xdr:colOff>22413</xdr:colOff>
      <xdr:row>76</xdr:row>
      <xdr:rowOff>156882</xdr:rowOff>
    </xdr:to>
    <xdr:sp macro="" textlink="">
      <xdr:nvSpPr>
        <xdr:cNvPr id="34" name="Rectángulo 33">
          <a:extLst>
            <a:ext uri="{FF2B5EF4-FFF2-40B4-BE49-F238E27FC236}">
              <a16:creationId xmlns:a16="http://schemas.microsoft.com/office/drawing/2014/main" id="{00000000-0008-0000-0300-000022000000}"/>
            </a:ext>
          </a:extLst>
        </xdr:cNvPr>
        <xdr:cNvSpPr/>
      </xdr:nvSpPr>
      <xdr:spPr>
        <a:xfrm>
          <a:off x="16874814" y="28247416"/>
          <a:ext cx="2634628" cy="10346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18</xdr:col>
      <xdr:colOff>1206</xdr:colOff>
      <xdr:row>78</xdr:row>
      <xdr:rowOff>188010</xdr:rowOff>
    </xdr:from>
    <xdr:to>
      <xdr:col>20</xdr:col>
      <xdr:colOff>857249</xdr:colOff>
      <xdr:row>79</xdr:row>
      <xdr:rowOff>104775</xdr:rowOff>
    </xdr:to>
    <xdr:sp macro="" textlink="">
      <xdr:nvSpPr>
        <xdr:cNvPr id="35" name="Rectángulo 34">
          <a:extLst>
            <a:ext uri="{FF2B5EF4-FFF2-40B4-BE49-F238E27FC236}">
              <a16:creationId xmlns:a16="http://schemas.microsoft.com/office/drawing/2014/main" id="{00000000-0008-0000-0300-000023000000}"/>
            </a:ext>
          </a:extLst>
        </xdr:cNvPr>
        <xdr:cNvSpPr/>
      </xdr:nvSpPr>
      <xdr:spPr>
        <a:xfrm>
          <a:off x="18632106" y="29372610"/>
          <a:ext cx="2646743" cy="1072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19671</xdr:colOff>
      <xdr:row>81</xdr:row>
      <xdr:rowOff>14816</xdr:rowOff>
    </xdr:from>
    <xdr:to>
      <xdr:col>22</xdr:col>
      <xdr:colOff>847724</xdr:colOff>
      <xdr:row>81</xdr:row>
      <xdr:rowOff>85726</xdr:rowOff>
    </xdr:to>
    <xdr:sp macro="" textlink="">
      <xdr:nvSpPr>
        <xdr:cNvPr id="36" name="Rectángulo 35">
          <a:extLst>
            <a:ext uri="{FF2B5EF4-FFF2-40B4-BE49-F238E27FC236}">
              <a16:creationId xmlns:a16="http://schemas.microsoft.com/office/drawing/2014/main" id="{00000000-0008-0000-0300-000024000000}"/>
            </a:ext>
          </a:extLst>
        </xdr:cNvPr>
        <xdr:cNvSpPr/>
      </xdr:nvSpPr>
      <xdr:spPr>
        <a:xfrm>
          <a:off x="20441271" y="30237641"/>
          <a:ext cx="2656853" cy="7091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21</xdr:col>
      <xdr:colOff>12076</xdr:colOff>
      <xdr:row>83</xdr:row>
      <xdr:rowOff>18427</xdr:rowOff>
    </xdr:from>
    <xdr:to>
      <xdr:col>23</xdr:col>
      <xdr:colOff>809625</xdr:colOff>
      <xdr:row>83</xdr:row>
      <xdr:rowOff>133350</xdr:rowOff>
    </xdr:to>
    <xdr:sp macro="" textlink="">
      <xdr:nvSpPr>
        <xdr:cNvPr id="37" name="Rectángulo 36">
          <a:extLst>
            <a:ext uri="{FF2B5EF4-FFF2-40B4-BE49-F238E27FC236}">
              <a16:creationId xmlns:a16="http://schemas.microsoft.com/office/drawing/2014/main" id="{00000000-0008-0000-0300-000025000000}"/>
            </a:ext>
          </a:extLst>
        </xdr:cNvPr>
        <xdr:cNvSpPr/>
      </xdr:nvSpPr>
      <xdr:spPr>
        <a:xfrm>
          <a:off x="21309976" y="30927052"/>
          <a:ext cx="2607299" cy="11492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21</xdr:col>
      <xdr:colOff>50550</xdr:colOff>
      <xdr:row>85</xdr:row>
      <xdr:rowOff>35111</xdr:rowOff>
    </xdr:from>
    <xdr:to>
      <xdr:col>24</xdr:col>
      <xdr:colOff>11206</xdr:colOff>
      <xdr:row>85</xdr:row>
      <xdr:rowOff>123265</xdr:rowOff>
    </xdr:to>
    <xdr:sp macro="" textlink="">
      <xdr:nvSpPr>
        <xdr:cNvPr id="38" name="Rectángulo 37">
          <a:extLst>
            <a:ext uri="{FF2B5EF4-FFF2-40B4-BE49-F238E27FC236}">
              <a16:creationId xmlns:a16="http://schemas.microsoft.com/office/drawing/2014/main" id="{00000000-0008-0000-0300-000026000000}"/>
            </a:ext>
          </a:extLst>
        </xdr:cNvPr>
        <xdr:cNvSpPr/>
      </xdr:nvSpPr>
      <xdr:spPr>
        <a:xfrm>
          <a:off x="21218462" y="31646905"/>
          <a:ext cx="2246656" cy="8815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22</xdr:col>
      <xdr:colOff>19672</xdr:colOff>
      <xdr:row>87</xdr:row>
      <xdr:rowOff>26769</xdr:rowOff>
    </xdr:from>
    <xdr:to>
      <xdr:col>26</xdr:col>
      <xdr:colOff>21789</xdr:colOff>
      <xdr:row>87</xdr:row>
      <xdr:rowOff>98736</xdr:rowOff>
    </xdr:to>
    <xdr:sp macro="" textlink="">
      <xdr:nvSpPr>
        <xdr:cNvPr id="39" name="Rectángulo 38">
          <a:extLst>
            <a:ext uri="{FF2B5EF4-FFF2-40B4-BE49-F238E27FC236}">
              <a16:creationId xmlns:a16="http://schemas.microsoft.com/office/drawing/2014/main" id="{00000000-0008-0000-0300-000027000000}"/>
            </a:ext>
          </a:extLst>
        </xdr:cNvPr>
        <xdr:cNvSpPr/>
      </xdr:nvSpPr>
      <xdr:spPr>
        <a:xfrm>
          <a:off x="21949584" y="32322122"/>
          <a:ext cx="3050117" cy="719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23</xdr:col>
      <xdr:colOff>19049</xdr:colOff>
      <xdr:row>89</xdr:row>
      <xdr:rowOff>1779</xdr:rowOff>
    </xdr:from>
    <xdr:to>
      <xdr:col>26</xdr:col>
      <xdr:colOff>5692</xdr:colOff>
      <xdr:row>89</xdr:row>
      <xdr:rowOff>104774</xdr:rowOff>
    </xdr:to>
    <xdr:sp macro="" textlink="">
      <xdr:nvSpPr>
        <xdr:cNvPr id="40" name="Rectángulo 39">
          <a:extLst>
            <a:ext uri="{FF2B5EF4-FFF2-40B4-BE49-F238E27FC236}">
              <a16:creationId xmlns:a16="http://schemas.microsoft.com/office/drawing/2014/main" id="{00000000-0008-0000-0300-000028000000}"/>
            </a:ext>
          </a:extLst>
        </xdr:cNvPr>
        <xdr:cNvSpPr/>
      </xdr:nvSpPr>
      <xdr:spPr>
        <a:xfrm>
          <a:off x="23126699" y="33167829"/>
          <a:ext cx="2577443" cy="10299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26</xdr:col>
      <xdr:colOff>27214</xdr:colOff>
      <xdr:row>91</xdr:row>
      <xdr:rowOff>8770</xdr:rowOff>
    </xdr:from>
    <xdr:to>
      <xdr:col>28</xdr:col>
      <xdr:colOff>13608</xdr:colOff>
      <xdr:row>91</xdr:row>
      <xdr:rowOff>136071</xdr:rowOff>
    </xdr:to>
    <xdr:sp macro="" textlink="">
      <xdr:nvSpPr>
        <xdr:cNvPr id="41" name="Rectángulo 40">
          <a:extLst>
            <a:ext uri="{FF2B5EF4-FFF2-40B4-BE49-F238E27FC236}">
              <a16:creationId xmlns:a16="http://schemas.microsoft.com/office/drawing/2014/main" id="{00000000-0008-0000-0300-000029000000}"/>
            </a:ext>
          </a:extLst>
        </xdr:cNvPr>
        <xdr:cNvSpPr/>
      </xdr:nvSpPr>
      <xdr:spPr>
        <a:xfrm>
          <a:off x="24982714" y="33795306"/>
          <a:ext cx="1510394" cy="12730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27214</xdr:colOff>
      <xdr:row>92</xdr:row>
      <xdr:rowOff>176289</xdr:rowOff>
    </xdr:from>
    <xdr:to>
      <xdr:col>26</xdr:col>
      <xdr:colOff>0</xdr:colOff>
      <xdr:row>93</xdr:row>
      <xdr:rowOff>142875</xdr:rowOff>
    </xdr:to>
    <xdr:sp macro="" textlink="">
      <xdr:nvSpPr>
        <xdr:cNvPr id="42" name="Rectángulo 41">
          <a:extLst>
            <a:ext uri="{FF2B5EF4-FFF2-40B4-BE49-F238E27FC236}">
              <a16:creationId xmlns:a16="http://schemas.microsoft.com/office/drawing/2014/main" id="{00000000-0008-0000-0300-00002A000000}"/>
            </a:ext>
          </a:extLst>
        </xdr:cNvPr>
        <xdr:cNvSpPr/>
      </xdr:nvSpPr>
      <xdr:spPr>
        <a:xfrm>
          <a:off x="20448814" y="35618814"/>
          <a:ext cx="5249636" cy="15708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24</xdr:col>
      <xdr:colOff>14967</xdr:colOff>
      <xdr:row>95</xdr:row>
      <xdr:rowOff>176289</xdr:rowOff>
    </xdr:from>
    <xdr:to>
      <xdr:col>27</xdr:col>
      <xdr:colOff>848630</xdr:colOff>
      <xdr:row>96</xdr:row>
      <xdr:rowOff>122464</xdr:rowOff>
    </xdr:to>
    <xdr:sp macro="" textlink="">
      <xdr:nvSpPr>
        <xdr:cNvPr id="43" name="Rectángulo 42">
          <a:extLst>
            <a:ext uri="{FF2B5EF4-FFF2-40B4-BE49-F238E27FC236}">
              <a16:creationId xmlns:a16="http://schemas.microsoft.com/office/drawing/2014/main" id="{00000000-0008-0000-0300-00002B000000}"/>
            </a:ext>
          </a:extLst>
        </xdr:cNvPr>
        <xdr:cNvSpPr/>
      </xdr:nvSpPr>
      <xdr:spPr>
        <a:xfrm>
          <a:off x="23960817" y="36523689"/>
          <a:ext cx="3443513" cy="1366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24</xdr:col>
      <xdr:colOff>0</xdr:colOff>
      <xdr:row>98</xdr:row>
      <xdr:rowOff>9677</xdr:rowOff>
    </xdr:from>
    <xdr:to>
      <xdr:col>28</xdr:col>
      <xdr:colOff>4535</xdr:colOff>
      <xdr:row>98</xdr:row>
      <xdr:rowOff>149679</xdr:rowOff>
    </xdr:to>
    <xdr:sp macro="" textlink="">
      <xdr:nvSpPr>
        <xdr:cNvPr id="44" name="Rectángulo 43">
          <a:extLst>
            <a:ext uri="{FF2B5EF4-FFF2-40B4-BE49-F238E27FC236}">
              <a16:creationId xmlns:a16="http://schemas.microsoft.com/office/drawing/2014/main" id="{00000000-0008-0000-0300-00002C000000}"/>
            </a:ext>
          </a:extLst>
        </xdr:cNvPr>
        <xdr:cNvSpPr/>
      </xdr:nvSpPr>
      <xdr:spPr>
        <a:xfrm>
          <a:off x="23431500" y="37170784"/>
          <a:ext cx="3052535" cy="14000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23</xdr:col>
      <xdr:colOff>13607</xdr:colOff>
      <xdr:row>100</xdr:row>
      <xdr:rowOff>6653</xdr:rowOff>
    </xdr:from>
    <xdr:to>
      <xdr:col>27</xdr:col>
      <xdr:colOff>746880</xdr:colOff>
      <xdr:row>100</xdr:row>
      <xdr:rowOff>136072</xdr:rowOff>
    </xdr:to>
    <xdr:sp macro="" textlink="">
      <xdr:nvSpPr>
        <xdr:cNvPr id="45" name="Rectángulo 44">
          <a:extLst>
            <a:ext uri="{FF2B5EF4-FFF2-40B4-BE49-F238E27FC236}">
              <a16:creationId xmlns:a16="http://schemas.microsoft.com/office/drawing/2014/main" id="{00000000-0008-0000-0300-00002D000000}"/>
            </a:ext>
          </a:extLst>
        </xdr:cNvPr>
        <xdr:cNvSpPr/>
      </xdr:nvSpPr>
      <xdr:spPr>
        <a:xfrm>
          <a:off x="22683107" y="37848117"/>
          <a:ext cx="3781273" cy="12941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26</xdr:col>
      <xdr:colOff>13607</xdr:colOff>
      <xdr:row>101</xdr:row>
      <xdr:rowOff>160566</xdr:rowOff>
    </xdr:from>
    <xdr:to>
      <xdr:col>29</xdr:col>
      <xdr:colOff>13608</xdr:colOff>
      <xdr:row>102</xdr:row>
      <xdr:rowOff>95249</xdr:rowOff>
    </xdr:to>
    <xdr:sp macro="" textlink="">
      <xdr:nvSpPr>
        <xdr:cNvPr id="46" name="Rectángulo 45">
          <a:extLst>
            <a:ext uri="{FF2B5EF4-FFF2-40B4-BE49-F238E27FC236}">
              <a16:creationId xmlns:a16="http://schemas.microsoft.com/office/drawing/2014/main" id="{00000000-0008-0000-0300-00002E000000}"/>
            </a:ext>
          </a:extLst>
        </xdr:cNvPr>
        <xdr:cNvSpPr/>
      </xdr:nvSpPr>
      <xdr:spPr>
        <a:xfrm>
          <a:off x="24969107" y="38532709"/>
          <a:ext cx="2286001" cy="9796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18</xdr:col>
      <xdr:colOff>13608</xdr:colOff>
      <xdr:row>104</xdr:row>
      <xdr:rowOff>15120</xdr:rowOff>
    </xdr:from>
    <xdr:to>
      <xdr:col>26</xdr:col>
      <xdr:colOff>13607</xdr:colOff>
      <xdr:row>104</xdr:row>
      <xdr:rowOff>136072</xdr:rowOff>
    </xdr:to>
    <xdr:sp macro="" textlink="">
      <xdr:nvSpPr>
        <xdr:cNvPr id="47" name="Rectángulo 46">
          <a:extLst>
            <a:ext uri="{FF2B5EF4-FFF2-40B4-BE49-F238E27FC236}">
              <a16:creationId xmlns:a16="http://schemas.microsoft.com/office/drawing/2014/main" id="{00000000-0008-0000-0300-00002F000000}"/>
            </a:ext>
          </a:extLst>
        </xdr:cNvPr>
        <xdr:cNvSpPr/>
      </xdr:nvSpPr>
      <xdr:spPr>
        <a:xfrm>
          <a:off x="18614572" y="39081227"/>
          <a:ext cx="6354535" cy="12095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24</xdr:col>
      <xdr:colOff>12701</xdr:colOff>
      <xdr:row>105</xdr:row>
      <xdr:rowOff>175079</xdr:rowOff>
    </xdr:from>
    <xdr:to>
      <xdr:col>27</xdr:col>
      <xdr:colOff>828674</xdr:colOff>
      <xdr:row>106</xdr:row>
      <xdr:rowOff>104775</xdr:rowOff>
    </xdr:to>
    <xdr:sp macro="" textlink="">
      <xdr:nvSpPr>
        <xdr:cNvPr id="48" name="Rectángulo 47">
          <a:extLst>
            <a:ext uri="{FF2B5EF4-FFF2-40B4-BE49-F238E27FC236}">
              <a16:creationId xmlns:a16="http://schemas.microsoft.com/office/drawing/2014/main" id="{00000000-0008-0000-0300-000030000000}"/>
            </a:ext>
          </a:extLst>
        </xdr:cNvPr>
        <xdr:cNvSpPr/>
      </xdr:nvSpPr>
      <xdr:spPr>
        <a:xfrm>
          <a:off x="23958551" y="39637154"/>
          <a:ext cx="3425823" cy="12019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25</xdr:col>
      <xdr:colOff>4836</xdr:colOff>
      <xdr:row>108</xdr:row>
      <xdr:rowOff>31146</xdr:rowOff>
    </xdr:from>
    <xdr:to>
      <xdr:col>29</xdr:col>
      <xdr:colOff>9525</xdr:colOff>
      <xdr:row>108</xdr:row>
      <xdr:rowOff>142875</xdr:rowOff>
    </xdr:to>
    <xdr:sp macro="" textlink="">
      <xdr:nvSpPr>
        <xdr:cNvPr id="49" name="Rectángulo 48">
          <a:extLst>
            <a:ext uri="{FF2B5EF4-FFF2-40B4-BE49-F238E27FC236}">
              <a16:creationId xmlns:a16="http://schemas.microsoft.com/office/drawing/2014/main" id="{00000000-0008-0000-0300-000031000000}"/>
            </a:ext>
          </a:extLst>
        </xdr:cNvPr>
        <xdr:cNvSpPr/>
      </xdr:nvSpPr>
      <xdr:spPr>
        <a:xfrm>
          <a:off x="24846036" y="40474296"/>
          <a:ext cx="3376539" cy="11172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25</xdr:col>
      <xdr:colOff>51402</xdr:colOff>
      <xdr:row>111</xdr:row>
      <xdr:rowOff>11190</xdr:rowOff>
    </xdr:from>
    <xdr:to>
      <xdr:col>28</xdr:col>
      <xdr:colOff>838199</xdr:colOff>
      <xdr:row>111</xdr:row>
      <xdr:rowOff>123825</xdr:rowOff>
    </xdr:to>
    <xdr:sp macro="" textlink="">
      <xdr:nvSpPr>
        <xdr:cNvPr id="50" name="Rectángulo 49">
          <a:extLst>
            <a:ext uri="{FF2B5EF4-FFF2-40B4-BE49-F238E27FC236}">
              <a16:creationId xmlns:a16="http://schemas.microsoft.com/office/drawing/2014/main" id="{00000000-0008-0000-0300-000032000000}"/>
            </a:ext>
          </a:extLst>
        </xdr:cNvPr>
        <xdr:cNvSpPr/>
      </xdr:nvSpPr>
      <xdr:spPr>
        <a:xfrm>
          <a:off x="24892602" y="41883090"/>
          <a:ext cx="3358547" cy="11263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25</xdr:col>
      <xdr:colOff>14815</xdr:colOff>
      <xdr:row>113</xdr:row>
      <xdr:rowOff>303</xdr:rowOff>
    </xdr:from>
    <xdr:to>
      <xdr:col>29</xdr:col>
      <xdr:colOff>13607</xdr:colOff>
      <xdr:row>113</xdr:row>
      <xdr:rowOff>136071</xdr:rowOff>
    </xdr:to>
    <xdr:sp macro="" textlink="">
      <xdr:nvSpPr>
        <xdr:cNvPr id="51" name="Rectángulo 50">
          <a:extLst>
            <a:ext uri="{FF2B5EF4-FFF2-40B4-BE49-F238E27FC236}">
              <a16:creationId xmlns:a16="http://schemas.microsoft.com/office/drawing/2014/main" id="{00000000-0008-0000-0300-000033000000}"/>
            </a:ext>
          </a:extLst>
        </xdr:cNvPr>
        <xdr:cNvSpPr/>
      </xdr:nvSpPr>
      <xdr:spPr>
        <a:xfrm>
          <a:off x="24208315" y="42658696"/>
          <a:ext cx="3046792" cy="1357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25</xdr:col>
      <xdr:colOff>9525</xdr:colOff>
      <xdr:row>115</xdr:row>
      <xdr:rowOff>33617</xdr:rowOff>
    </xdr:from>
    <xdr:to>
      <xdr:col>29</xdr:col>
      <xdr:colOff>17235</xdr:colOff>
      <xdr:row>115</xdr:row>
      <xdr:rowOff>161924</xdr:rowOff>
    </xdr:to>
    <xdr:sp macro="" textlink="">
      <xdr:nvSpPr>
        <xdr:cNvPr id="52" name="Rectángulo 51">
          <a:extLst>
            <a:ext uri="{FF2B5EF4-FFF2-40B4-BE49-F238E27FC236}">
              <a16:creationId xmlns:a16="http://schemas.microsoft.com/office/drawing/2014/main" id="{00000000-0008-0000-0300-000034000000}"/>
            </a:ext>
          </a:extLst>
        </xdr:cNvPr>
        <xdr:cNvSpPr/>
      </xdr:nvSpPr>
      <xdr:spPr>
        <a:xfrm>
          <a:off x="24850725" y="43658117"/>
          <a:ext cx="3417660" cy="12830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25</xdr:col>
      <xdr:colOff>15419</xdr:colOff>
      <xdr:row>117</xdr:row>
      <xdr:rowOff>6351</xdr:rowOff>
    </xdr:from>
    <xdr:to>
      <xdr:col>29</xdr:col>
      <xdr:colOff>0</xdr:colOff>
      <xdr:row>117</xdr:row>
      <xdr:rowOff>85725</xdr:rowOff>
    </xdr:to>
    <xdr:sp macro="" textlink="">
      <xdr:nvSpPr>
        <xdr:cNvPr id="53" name="Rectángulo 52">
          <a:extLst>
            <a:ext uri="{FF2B5EF4-FFF2-40B4-BE49-F238E27FC236}">
              <a16:creationId xmlns:a16="http://schemas.microsoft.com/office/drawing/2014/main" id="{00000000-0008-0000-0300-000035000000}"/>
            </a:ext>
          </a:extLst>
        </xdr:cNvPr>
        <xdr:cNvSpPr/>
      </xdr:nvSpPr>
      <xdr:spPr>
        <a:xfrm>
          <a:off x="24189869" y="44573826"/>
          <a:ext cx="3032581" cy="793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24</xdr:col>
      <xdr:colOff>33563</xdr:colOff>
      <xdr:row>119</xdr:row>
      <xdr:rowOff>32658</xdr:rowOff>
    </xdr:from>
    <xdr:to>
      <xdr:col>27</xdr:col>
      <xdr:colOff>734786</xdr:colOff>
      <xdr:row>119</xdr:row>
      <xdr:rowOff>122465</xdr:rowOff>
    </xdr:to>
    <xdr:sp macro="" textlink="">
      <xdr:nvSpPr>
        <xdr:cNvPr id="54" name="Rectángulo 53">
          <a:extLst>
            <a:ext uri="{FF2B5EF4-FFF2-40B4-BE49-F238E27FC236}">
              <a16:creationId xmlns:a16="http://schemas.microsoft.com/office/drawing/2014/main" id="{00000000-0008-0000-0300-000036000000}"/>
            </a:ext>
          </a:extLst>
        </xdr:cNvPr>
        <xdr:cNvSpPr/>
      </xdr:nvSpPr>
      <xdr:spPr>
        <a:xfrm>
          <a:off x="23465063" y="45221979"/>
          <a:ext cx="2987223" cy="8980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24</xdr:col>
      <xdr:colOff>870857</xdr:colOff>
      <xdr:row>123</xdr:row>
      <xdr:rowOff>9526</xdr:rowOff>
    </xdr:from>
    <xdr:to>
      <xdr:col>28</xdr:col>
      <xdr:colOff>0</xdr:colOff>
      <xdr:row>123</xdr:row>
      <xdr:rowOff>104775</xdr:rowOff>
    </xdr:to>
    <xdr:sp macro="" textlink="">
      <xdr:nvSpPr>
        <xdr:cNvPr id="55" name="Rectángulo 54">
          <a:extLst>
            <a:ext uri="{FF2B5EF4-FFF2-40B4-BE49-F238E27FC236}">
              <a16:creationId xmlns:a16="http://schemas.microsoft.com/office/drawing/2014/main" id="{00000000-0008-0000-0300-000037000000}"/>
            </a:ext>
          </a:extLst>
        </xdr:cNvPr>
        <xdr:cNvSpPr/>
      </xdr:nvSpPr>
      <xdr:spPr>
        <a:xfrm>
          <a:off x="24816707" y="46948726"/>
          <a:ext cx="2596243" cy="9524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26</xdr:col>
      <xdr:colOff>9525</xdr:colOff>
      <xdr:row>127</xdr:row>
      <xdr:rowOff>22784</xdr:rowOff>
    </xdr:from>
    <xdr:to>
      <xdr:col>27</xdr:col>
      <xdr:colOff>847725</xdr:colOff>
      <xdr:row>127</xdr:row>
      <xdr:rowOff>123826</xdr:rowOff>
    </xdr:to>
    <xdr:sp macro="" textlink="">
      <xdr:nvSpPr>
        <xdr:cNvPr id="58" name="Rectángulo 57">
          <a:extLst>
            <a:ext uri="{FF2B5EF4-FFF2-40B4-BE49-F238E27FC236}">
              <a16:creationId xmlns:a16="http://schemas.microsoft.com/office/drawing/2014/main" id="{00000000-0008-0000-0300-00003A000000}"/>
            </a:ext>
          </a:extLst>
        </xdr:cNvPr>
        <xdr:cNvSpPr/>
      </xdr:nvSpPr>
      <xdr:spPr>
        <a:xfrm>
          <a:off x="25707975" y="48171659"/>
          <a:ext cx="1695450" cy="1010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25</xdr:col>
      <xdr:colOff>19051</xdr:colOff>
      <xdr:row>121</xdr:row>
      <xdr:rowOff>40819</xdr:rowOff>
    </xdr:from>
    <xdr:to>
      <xdr:col>28</xdr:col>
      <xdr:colOff>1</xdr:colOff>
      <xdr:row>121</xdr:row>
      <xdr:rowOff>123825</xdr:rowOff>
    </xdr:to>
    <xdr:sp macro="" textlink="">
      <xdr:nvSpPr>
        <xdr:cNvPr id="59" name="Rectángulo 58">
          <a:extLst>
            <a:ext uri="{FF2B5EF4-FFF2-40B4-BE49-F238E27FC236}">
              <a16:creationId xmlns:a16="http://schemas.microsoft.com/office/drawing/2014/main" id="{00000000-0008-0000-0300-00003B000000}"/>
            </a:ext>
          </a:extLst>
        </xdr:cNvPr>
        <xdr:cNvSpPr/>
      </xdr:nvSpPr>
      <xdr:spPr>
        <a:xfrm flipV="1">
          <a:off x="24193501" y="45979894"/>
          <a:ext cx="2266950" cy="8300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21</xdr:col>
      <xdr:colOff>33617</xdr:colOff>
      <xdr:row>132</xdr:row>
      <xdr:rowOff>4978</xdr:rowOff>
    </xdr:from>
    <xdr:to>
      <xdr:col>26</xdr:col>
      <xdr:colOff>838200</xdr:colOff>
      <xdr:row>132</xdr:row>
      <xdr:rowOff>152400</xdr:rowOff>
    </xdr:to>
    <xdr:sp macro="" textlink="">
      <xdr:nvSpPr>
        <xdr:cNvPr id="60" name="Rectángulo 59">
          <a:extLst>
            <a:ext uri="{FF2B5EF4-FFF2-40B4-BE49-F238E27FC236}">
              <a16:creationId xmlns:a16="http://schemas.microsoft.com/office/drawing/2014/main" id="{00000000-0008-0000-0300-00003C000000}"/>
            </a:ext>
          </a:extLst>
        </xdr:cNvPr>
        <xdr:cNvSpPr/>
      </xdr:nvSpPr>
      <xdr:spPr>
        <a:xfrm>
          <a:off x="21331517" y="50039803"/>
          <a:ext cx="5205133" cy="14742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876108</xdr:colOff>
      <xdr:row>134</xdr:row>
      <xdr:rowOff>28075</xdr:rowOff>
    </xdr:from>
    <xdr:to>
      <xdr:col>24</xdr:col>
      <xdr:colOff>895349</xdr:colOff>
      <xdr:row>134</xdr:row>
      <xdr:rowOff>104774</xdr:rowOff>
    </xdr:to>
    <xdr:sp macro="" textlink="">
      <xdr:nvSpPr>
        <xdr:cNvPr id="61" name="Rectángulo 60">
          <a:extLst>
            <a:ext uri="{FF2B5EF4-FFF2-40B4-BE49-F238E27FC236}">
              <a16:creationId xmlns:a16="http://schemas.microsoft.com/office/drawing/2014/main" id="{00000000-0008-0000-0300-00003D000000}"/>
            </a:ext>
          </a:extLst>
        </xdr:cNvPr>
        <xdr:cNvSpPr/>
      </xdr:nvSpPr>
      <xdr:spPr>
        <a:xfrm>
          <a:off x="21297708" y="50910625"/>
          <a:ext cx="3543491" cy="7669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23</xdr:col>
      <xdr:colOff>11206</xdr:colOff>
      <xdr:row>135</xdr:row>
      <xdr:rowOff>186016</xdr:rowOff>
    </xdr:from>
    <xdr:to>
      <xdr:col>25</xdr:col>
      <xdr:colOff>0</xdr:colOff>
      <xdr:row>136</xdr:row>
      <xdr:rowOff>104775</xdr:rowOff>
    </xdr:to>
    <xdr:sp macro="" textlink="">
      <xdr:nvSpPr>
        <xdr:cNvPr id="62" name="Rectángulo 61">
          <a:extLst>
            <a:ext uri="{FF2B5EF4-FFF2-40B4-BE49-F238E27FC236}">
              <a16:creationId xmlns:a16="http://schemas.microsoft.com/office/drawing/2014/main" id="{00000000-0008-0000-0300-00003E000000}"/>
            </a:ext>
          </a:extLst>
        </xdr:cNvPr>
        <xdr:cNvSpPr/>
      </xdr:nvSpPr>
      <xdr:spPr>
        <a:xfrm>
          <a:off x="23118856" y="51401941"/>
          <a:ext cx="1722344" cy="10925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21</xdr:col>
      <xdr:colOff>4043</xdr:colOff>
      <xdr:row>138</xdr:row>
      <xdr:rowOff>7221</xdr:rowOff>
    </xdr:from>
    <xdr:to>
      <xdr:col>27</xdr:col>
      <xdr:colOff>16746</xdr:colOff>
      <xdr:row>138</xdr:row>
      <xdr:rowOff>83421</xdr:rowOff>
    </xdr:to>
    <xdr:sp macro="" textlink="">
      <xdr:nvSpPr>
        <xdr:cNvPr id="63" name="Rectángulo 62">
          <a:extLst>
            <a:ext uri="{FF2B5EF4-FFF2-40B4-BE49-F238E27FC236}">
              <a16:creationId xmlns:a16="http://schemas.microsoft.com/office/drawing/2014/main" id="{00000000-0008-0000-0300-00003F000000}"/>
            </a:ext>
          </a:extLst>
        </xdr:cNvPr>
        <xdr:cNvSpPr/>
      </xdr:nvSpPr>
      <xdr:spPr>
        <a:xfrm>
          <a:off x="21301943" y="51937521"/>
          <a:ext cx="5270503" cy="76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21</xdr:col>
      <xdr:colOff>5721</xdr:colOff>
      <xdr:row>140</xdr:row>
      <xdr:rowOff>14189</xdr:rowOff>
    </xdr:from>
    <xdr:to>
      <xdr:col>26</xdr:col>
      <xdr:colOff>1088570</xdr:colOff>
      <xdr:row>140</xdr:row>
      <xdr:rowOff>108856</xdr:rowOff>
    </xdr:to>
    <xdr:sp macro="" textlink="">
      <xdr:nvSpPr>
        <xdr:cNvPr id="64" name="Rectángulo 63">
          <a:extLst>
            <a:ext uri="{FF2B5EF4-FFF2-40B4-BE49-F238E27FC236}">
              <a16:creationId xmlns:a16="http://schemas.microsoft.com/office/drawing/2014/main" id="{00000000-0008-0000-0300-000040000000}"/>
            </a:ext>
          </a:extLst>
        </xdr:cNvPr>
        <xdr:cNvSpPr/>
      </xdr:nvSpPr>
      <xdr:spPr>
        <a:xfrm flipV="1">
          <a:off x="21872400" y="52564975"/>
          <a:ext cx="5491563" cy="946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21</xdr:col>
      <xdr:colOff>9958</xdr:colOff>
      <xdr:row>142</xdr:row>
      <xdr:rowOff>370</xdr:rowOff>
    </xdr:from>
    <xdr:to>
      <xdr:col>24</xdr:col>
      <xdr:colOff>876300</xdr:colOff>
      <xdr:row>142</xdr:row>
      <xdr:rowOff>133350</xdr:rowOff>
    </xdr:to>
    <xdr:sp macro="" textlink="">
      <xdr:nvSpPr>
        <xdr:cNvPr id="65" name="Rectángulo 64">
          <a:extLst>
            <a:ext uri="{FF2B5EF4-FFF2-40B4-BE49-F238E27FC236}">
              <a16:creationId xmlns:a16="http://schemas.microsoft.com/office/drawing/2014/main" id="{00000000-0008-0000-0300-000041000000}"/>
            </a:ext>
          </a:extLst>
        </xdr:cNvPr>
        <xdr:cNvSpPr/>
      </xdr:nvSpPr>
      <xdr:spPr>
        <a:xfrm flipV="1">
          <a:off x="21307858" y="53302270"/>
          <a:ext cx="3514292" cy="13298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12074</xdr:colOff>
      <xdr:row>148</xdr:row>
      <xdr:rowOff>3733</xdr:rowOff>
    </xdr:from>
    <xdr:to>
      <xdr:col>22</xdr:col>
      <xdr:colOff>33617</xdr:colOff>
      <xdr:row>148</xdr:row>
      <xdr:rowOff>76200</xdr:rowOff>
    </xdr:to>
    <xdr:sp macro="" textlink="">
      <xdr:nvSpPr>
        <xdr:cNvPr id="68" name="Rectángulo 67">
          <a:extLst>
            <a:ext uri="{FF2B5EF4-FFF2-40B4-BE49-F238E27FC236}">
              <a16:creationId xmlns:a16="http://schemas.microsoft.com/office/drawing/2014/main" id="{00000000-0008-0000-0300-000044000000}"/>
            </a:ext>
          </a:extLst>
        </xdr:cNvPr>
        <xdr:cNvSpPr/>
      </xdr:nvSpPr>
      <xdr:spPr>
        <a:xfrm flipV="1">
          <a:off x="20376524" y="54877258"/>
          <a:ext cx="1545543" cy="724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16565</xdr:colOff>
      <xdr:row>151</xdr:row>
      <xdr:rowOff>18027</xdr:rowOff>
    </xdr:from>
    <xdr:to>
      <xdr:col>28</xdr:col>
      <xdr:colOff>0</xdr:colOff>
      <xdr:row>151</xdr:row>
      <xdr:rowOff>95250</xdr:rowOff>
    </xdr:to>
    <xdr:sp macro="" textlink="">
      <xdr:nvSpPr>
        <xdr:cNvPr id="69" name="Rectángulo 68">
          <a:extLst>
            <a:ext uri="{FF2B5EF4-FFF2-40B4-BE49-F238E27FC236}">
              <a16:creationId xmlns:a16="http://schemas.microsoft.com/office/drawing/2014/main" id="{00000000-0008-0000-0300-000045000000}"/>
            </a:ext>
          </a:extLst>
        </xdr:cNvPr>
        <xdr:cNvSpPr/>
      </xdr:nvSpPr>
      <xdr:spPr>
        <a:xfrm flipV="1">
          <a:off x="20400065" y="55562384"/>
          <a:ext cx="6079435" cy="7722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27</xdr:col>
      <xdr:colOff>36885</xdr:colOff>
      <xdr:row>157</xdr:row>
      <xdr:rowOff>32502</xdr:rowOff>
    </xdr:from>
    <xdr:to>
      <xdr:col>29</xdr:col>
      <xdr:colOff>13607</xdr:colOff>
      <xdr:row>157</xdr:row>
      <xdr:rowOff>96005</xdr:rowOff>
    </xdr:to>
    <xdr:sp macro="" textlink="">
      <xdr:nvSpPr>
        <xdr:cNvPr id="72" name="Rectángulo 71">
          <a:extLst>
            <a:ext uri="{FF2B5EF4-FFF2-40B4-BE49-F238E27FC236}">
              <a16:creationId xmlns:a16="http://schemas.microsoft.com/office/drawing/2014/main" id="{00000000-0008-0000-0300-000048000000}"/>
            </a:ext>
          </a:extLst>
        </xdr:cNvPr>
        <xdr:cNvSpPr/>
      </xdr:nvSpPr>
      <xdr:spPr>
        <a:xfrm flipV="1">
          <a:off x="27414456" y="57128073"/>
          <a:ext cx="1922544" cy="6350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27</xdr:col>
      <xdr:colOff>16927</xdr:colOff>
      <xdr:row>159</xdr:row>
      <xdr:rowOff>5739</xdr:rowOff>
    </xdr:from>
    <xdr:to>
      <xdr:col>29</xdr:col>
      <xdr:colOff>9525</xdr:colOff>
      <xdr:row>159</xdr:row>
      <xdr:rowOff>85724</xdr:rowOff>
    </xdr:to>
    <xdr:sp macro="" textlink="">
      <xdr:nvSpPr>
        <xdr:cNvPr id="73" name="Rectángulo 72">
          <a:extLst>
            <a:ext uri="{FF2B5EF4-FFF2-40B4-BE49-F238E27FC236}">
              <a16:creationId xmlns:a16="http://schemas.microsoft.com/office/drawing/2014/main" id="{00000000-0008-0000-0300-000049000000}"/>
            </a:ext>
          </a:extLst>
        </xdr:cNvPr>
        <xdr:cNvSpPr/>
      </xdr:nvSpPr>
      <xdr:spPr>
        <a:xfrm flipV="1">
          <a:off x="26572627" y="57651039"/>
          <a:ext cx="1688048" cy="7998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27</xdr:col>
      <xdr:colOff>847724</xdr:colOff>
      <xdr:row>161</xdr:row>
      <xdr:rowOff>10949</xdr:rowOff>
    </xdr:from>
    <xdr:to>
      <xdr:col>29</xdr:col>
      <xdr:colOff>790575</xdr:colOff>
      <xdr:row>161</xdr:row>
      <xdr:rowOff>104774</xdr:rowOff>
    </xdr:to>
    <xdr:sp macro="" textlink="">
      <xdr:nvSpPr>
        <xdr:cNvPr id="74" name="Rectángulo 73">
          <a:extLst>
            <a:ext uri="{FF2B5EF4-FFF2-40B4-BE49-F238E27FC236}">
              <a16:creationId xmlns:a16="http://schemas.microsoft.com/office/drawing/2014/main" id="{00000000-0008-0000-0300-00004A000000}"/>
            </a:ext>
          </a:extLst>
        </xdr:cNvPr>
        <xdr:cNvSpPr/>
      </xdr:nvSpPr>
      <xdr:spPr>
        <a:xfrm flipV="1">
          <a:off x="27403424" y="58170599"/>
          <a:ext cx="1638301" cy="938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27</xdr:col>
      <xdr:colOff>56029</xdr:colOff>
      <xdr:row>170</xdr:row>
      <xdr:rowOff>56271</xdr:rowOff>
    </xdr:from>
    <xdr:to>
      <xdr:col>31</xdr:col>
      <xdr:colOff>33617</xdr:colOff>
      <xdr:row>170</xdr:row>
      <xdr:rowOff>145676</xdr:rowOff>
    </xdr:to>
    <xdr:sp macro="" textlink="">
      <xdr:nvSpPr>
        <xdr:cNvPr id="75" name="Rectángulo 74">
          <a:extLst>
            <a:ext uri="{FF2B5EF4-FFF2-40B4-BE49-F238E27FC236}">
              <a16:creationId xmlns:a16="http://schemas.microsoft.com/office/drawing/2014/main" id="{00000000-0008-0000-0300-00004B000000}"/>
            </a:ext>
          </a:extLst>
        </xdr:cNvPr>
        <xdr:cNvSpPr/>
      </xdr:nvSpPr>
      <xdr:spPr>
        <a:xfrm flipV="1">
          <a:off x="27745764" y="60949036"/>
          <a:ext cx="3866029" cy="8940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6</xdr:col>
      <xdr:colOff>1514475</xdr:colOff>
      <xdr:row>168</xdr:row>
      <xdr:rowOff>1235</xdr:rowOff>
    </xdr:from>
    <xdr:to>
      <xdr:col>30</xdr:col>
      <xdr:colOff>748392</xdr:colOff>
      <xdr:row>168</xdr:row>
      <xdr:rowOff>76199</xdr:rowOff>
    </xdr:to>
    <xdr:sp macro="" textlink="">
      <xdr:nvSpPr>
        <xdr:cNvPr id="76" name="Rectángulo 75">
          <a:extLst>
            <a:ext uri="{FF2B5EF4-FFF2-40B4-BE49-F238E27FC236}">
              <a16:creationId xmlns:a16="http://schemas.microsoft.com/office/drawing/2014/main" id="{00000000-0008-0000-0300-00004C000000}"/>
            </a:ext>
          </a:extLst>
        </xdr:cNvPr>
        <xdr:cNvSpPr/>
      </xdr:nvSpPr>
      <xdr:spPr>
        <a:xfrm flipV="1">
          <a:off x="7915275" y="60294485"/>
          <a:ext cx="23113092" cy="7496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24</xdr:col>
      <xdr:colOff>898071</xdr:colOff>
      <xdr:row>125</xdr:row>
      <xdr:rowOff>0</xdr:rowOff>
    </xdr:from>
    <xdr:to>
      <xdr:col>27</xdr:col>
      <xdr:colOff>1074964</xdr:colOff>
      <xdr:row>125</xdr:row>
      <xdr:rowOff>149678</xdr:rowOff>
    </xdr:to>
    <xdr:sp macro="" textlink="">
      <xdr:nvSpPr>
        <xdr:cNvPr id="82" name="Rectángulo 81">
          <a:extLst>
            <a:ext uri="{FF2B5EF4-FFF2-40B4-BE49-F238E27FC236}">
              <a16:creationId xmlns:a16="http://schemas.microsoft.com/office/drawing/2014/main" id="{00000000-0008-0000-0300-000052000000}"/>
            </a:ext>
          </a:extLst>
        </xdr:cNvPr>
        <xdr:cNvSpPr/>
      </xdr:nvSpPr>
      <xdr:spPr>
        <a:xfrm>
          <a:off x="25418142" y="47407286"/>
          <a:ext cx="3034393" cy="14967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26</xdr:col>
      <xdr:colOff>0</xdr:colOff>
      <xdr:row>129</xdr:row>
      <xdr:rowOff>0</xdr:rowOff>
    </xdr:from>
    <xdr:to>
      <xdr:col>28</xdr:col>
      <xdr:colOff>11206</xdr:colOff>
      <xdr:row>129</xdr:row>
      <xdr:rowOff>119530</xdr:rowOff>
    </xdr:to>
    <xdr:sp macro="" textlink="">
      <xdr:nvSpPr>
        <xdr:cNvPr id="85" name="Rectángulo 84">
          <a:extLst>
            <a:ext uri="{FF2B5EF4-FFF2-40B4-BE49-F238E27FC236}">
              <a16:creationId xmlns:a16="http://schemas.microsoft.com/office/drawing/2014/main" id="{00000000-0008-0000-0300-000055000000}"/>
            </a:ext>
          </a:extLst>
        </xdr:cNvPr>
        <xdr:cNvSpPr/>
      </xdr:nvSpPr>
      <xdr:spPr>
        <a:xfrm>
          <a:off x="24977912" y="48857647"/>
          <a:ext cx="1535206" cy="11953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871818</xdr:colOff>
      <xdr:row>143</xdr:row>
      <xdr:rowOff>190499</xdr:rowOff>
    </xdr:from>
    <xdr:to>
      <xdr:col>24</xdr:col>
      <xdr:colOff>857250</xdr:colOff>
      <xdr:row>144</xdr:row>
      <xdr:rowOff>123824</xdr:rowOff>
    </xdr:to>
    <xdr:sp macro="" textlink="">
      <xdr:nvSpPr>
        <xdr:cNvPr id="87" name="Rectángulo 86">
          <a:extLst>
            <a:ext uri="{FF2B5EF4-FFF2-40B4-BE49-F238E27FC236}">
              <a16:creationId xmlns:a16="http://schemas.microsoft.com/office/drawing/2014/main" id="{00000000-0008-0000-0300-000057000000}"/>
            </a:ext>
          </a:extLst>
        </xdr:cNvPr>
        <xdr:cNvSpPr/>
      </xdr:nvSpPr>
      <xdr:spPr>
        <a:xfrm flipV="1">
          <a:off x="21293418" y="53825774"/>
          <a:ext cx="3509682" cy="1238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19</xdr:col>
      <xdr:colOff>907424</xdr:colOff>
      <xdr:row>145</xdr:row>
      <xdr:rowOff>184708</xdr:rowOff>
    </xdr:from>
    <xdr:to>
      <xdr:col>22</xdr:col>
      <xdr:colOff>14567</xdr:colOff>
      <xdr:row>146</xdr:row>
      <xdr:rowOff>66675</xdr:rowOff>
    </xdr:to>
    <xdr:sp macro="" textlink="">
      <xdr:nvSpPr>
        <xdr:cNvPr id="88" name="Rectángulo 87">
          <a:extLst>
            <a:ext uri="{FF2B5EF4-FFF2-40B4-BE49-F238E27FC236}">
              <a16:creationId xmlns:a16="http://schemas.microsoft.com/office/drawing/2014/main" id="{00000000-0008-0000-0300-000058000000}"/>
            </a:ext>
          </a:extLst>
        </xdr:cNvPr>
        <xdr:cNvSpPr/>
      </xdr:nvSpPr>
      <xdr:spPr>
        <a:xfrm flipV="1">
          <a:off x="20357474" y="54343858"/>
          <a:ext cx="1545543" cy="724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19</xdr:col>
      <xdr:colOff>911677</xdr:colOff>
      <xdr:row>153</xdr:row>
      <xdr:rowOff>-1</xdr:rowOff>
    </xdr:from>
    <xdr:to>
      <xdr:col>27</xdr:col>
      <xdr:colOff>1102178</xdr:colOff>
      <xdr:row>153</xdr:row>
      <xdr:rowOff>81642</xdr:rowOff>
    </xdr:to>
    <xdr:sp macro="" textlink="">
      <xdr:nvSpPr>
        <xdr:cNvPr id="89" name="Rectángulo 88">
          <a:extLst>
            <a:ext uri="{FF2B5EF4-FFF2-40B4-BE49-F238E27FC236}">
              <a16:creationId xmlns:a16="http://schemas.microsoft.com/office/drawing/2014/main" id="{00000000-0008-0000-0300-000059000000}"/>
            </a:ext>
          </a:extLst>
        </xdr:cNvPr>
        <xdr:cNvSpPr/>
      </xdr:nvSpPr>
      <xdr:spPr>
        <a:xfrm flipV="1">
          <a:off x="20995820" y="56061428"/>
          <a:ext cx="7483929" cy="8164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twoCellAnchor>
    <xdr:from>
      <xdr:col>20</xdr:col>
      <xdr:colOff>13607</xdr:colOff>
      <xdr:row>155</xdr:row>
      <xdr:rowOff>0</xdr:rowOff>
    </xdr:from>
    <xdr:to>
      <xdr:col>28</xdr:col>
      <xdr:colOff>0</xdr:colOff>
      <xdr:row>155</xdr:row>
      <xdr:rowOff>76200</xdr:rowOff>
    </xdr:to>
    <xdr:sp macro="" textlink="">
      <xdr:nvSpPr>
        <xdr:cNvPr id="90" name="Rectángulo 89">
          <a:extLst>
            <a:ext uri="{FF2B5EF4-FFF2-40B4-BE49-F238E27FC236}">
              <a16:creationId xmlns:a16="http://schemas.microsoft.com/office/drawing/2014/main" id="{00000000-0008-0000-0300-00005A000000}"/>
            </a:ext>
          </a:extLst>
        </xdr:cNvPr>
        <xdr:cNvSpPr/>
      </xdr:nvSpPr>
      <xdr:spPr>
        <a:xfrm flipV="1">
          <a:off x="20435207" y="56616600"/>
          <a:ext cx="6977743" cy="76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223094</xdr:colOff>
      <xdr:row>21</xdr:row>
      <xdr:rowOff>1</xdr:rowOff>
    </xdr:from>
    <xdr:to>
      <xdr:col>4</xdr:col>
      <xdr:colOff>97460</xdr:colOff>
      <xdr:row>38</xdr:row>
      <xdr:rowOff>111974</xdr:rowOff>
    </xdr:to>
    <xdr:pic>
      <xdr:nvPicPr>
        <xdr:cNvPr id="16" name="7 Imagen">
          <a:extLst>
            <a:ext uri="{FF2B5EF4-FFF2-40B4-BE49-F238E27FC236}">
              <a16:creationId xmlns:a16="http://schemas.microsoft.com/office/drawing/2014/main" id="{00000000-0008-0000-16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6058" y="3755572"/>
          <a:ext cx="4242259" cy="2887831"/>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11200</xdr:colOff>
      <xdr:row>62</xdr:row>
      <xdr:rowOff>65926</xdr:rowOff>
    </xdr:from>
    <xdr:to>
      <xdr:col>3</xdr:col>
      <xdr:colOff>758751</xdr:colOff>
      <xdr:row>80</xdr:row>
      <xdr:rowOff>16914</xdr:rowOff>
    </xdr:to>
    <xdr:pic>
      <xdr:nvPicPr>
        <xdr:cNvPr id="19" name="8 Imagen">
          <a:extLst>
            <a:ext uri="{FF2B5EF4-FFF2-40B4-BE49-F238E27FC236}">
              <a16:creationId xmlns:a16="http://schemas.microsoft.com/office/drawing/2014/main" id="{00000000-0008-0000-16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164" y="12434819"/>
          <a:ext cx="4244587" cy="2890131"/>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257582</xdr:colOff>
      <xdr:row>95</xdr:row>
      <xdr:rowOff>109894</xdr:rowOff>
    </xdr:from>
    <xdr:to>
      <xdr:col>3</xdr:col>
      <xdr:colOff>688179</xdr:colOff>
      <xdr:row>113</xdr:row>
      <xdr:rowOff>64813</xdr:rowOff>
    </xdr:to>
    <xdr:pic>
      <xdr:nvPicPr>
        <xdr:cNvPr id="23" name="9 Imagen">
          <a:extLst>
            <a:ext uri="{FF2B5EF4-FFF2-40B4-BE49-F238E27FC236}">
              <a16:creationId xmlns:a16="http://schemas.microsoft.com/office/drawing/2014/main" id="{00000000-0008-0000-1600-00001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582" y="18833323"/>
          <a:ext cx="4240597" cy="2894061"/>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2232</xdr:colOff>
      <xdr:row>123</xdr:row>
      <xdr:rowOff>57597</xdr:rowOff>
    </xdr:from>
    <xdr:to>
      <xdr:col>4</xdr:col>
      <xdr:colOff>209749</xdr:colOff>
      <xdr:row>141</xdr:row>
      <xdr:rowOff>68562</xdr:rowOff>
    </xdr:to>
    <xdr:pic>
      <xdr:nvPicPr>
        <xdr:cNvPr id="25" name="10 Imagen">
          <a:extLst>
            <a:ext uri="{FF2B5EF4-FFF2-40B4-BE49-F238E27FC236}">
              <a16:creationId xmlns:a16="http://schemas.microsoft.com/office/drawing/2014/main" id="{00000000-0008-0000-1600-00001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5196" y="23856490"/>
          <a:ext cx="4575410" cy="2950108"/>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2468</xdr:colOff>
      <xdr:row>156</xdr:row>
      <xdr:rowOff>78708</xdr:rowOff>
    </xdr:from>
    <xdr:to>
      <xdr:col>6</xdr:col>
      <xdr:colOff>532006</xdr:colOff>
      <xdr:row>194</xdr:row>
      <xdr:rowOff>79303</xdr:rowOff>
    </xdr:to>
    <xdr:pic>
      <xdr:nvPicPr>
        <xdr:cNvPr id="26" name="13 Imagen">
          <a:extLst>
            <a:ext uri="{FF2B5EF4-FFF2-40B4-BE49-F238E27FC236}">
              <a16:creationId xmlns:a16="http://schemas.microsoft.com/office/drawing/2014/main" id="{00000000-0008-0000-1600-00001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15432" y="29783101"/>
          <a:ext cx="6489467" cy="6205452"/>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122464</xdr:colOff>
      <xdr:row>215</xdr:row>
      <xdr:rowOff>126683</xdr:rowOff>
    </xdr:from>
    <xdr:to>
      <xdr:col>6</xdr:col>
      <xdr:colOff>719543</xdr:colOff>
      <xdr:row>232</xdr:row>
      <xdr:rowOff>103549</xdr:rowOff>
    </xdr:to>
    <xdr:pic>
      <xdr:nvPicPr>
        <xdr:cNvPr id="28" name="14 Imagen">
          <a:extLst>
            <a:ext uri="{FF2B5EF4-FFF2-40B4-BE49-F238E27FC236}">
              <a16:creationId xmlns:a16="http://schemas.microsoft.com/office/drawing/2014/main" id="{00000000-0008-0000-1600-00001C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2464" y="40444647"/>
          <a:ext cx="6869972" cy="2752723"/>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288016</xdr:colOff>
      <xdr:row>309</xdr:row>
      <xdr:rowOff>56812</xdr:rowOff>
    </xdr:from>
    <xdr:to>
      <xdr:col>4</xdr:col>
      <xdr:colOff>664105</xdr:colOff>
      <xdr:row>329</xdr:row>
      <xdr:rowOff>111236</xdr:rowOff>
    </xdr:to>
    <xdr:pic>
      <xdr:nvPicPr>
        <xdr:cNvPr id="30" name="17 Imagen">
          <a:extLst>
            <a:ext uri="{FF2B5EF4-FFF2-40B4-BE49-F238E27FC236}">
              <a16:creationId xmlns:a16="http://schemas.microsoft.com/office/drawing/2014/main" id="{00000000-0008-0000-1600-00001E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88016" y="55179348"/>
          <a:ext cx="5056946" cy="3320138"/>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127095</xdr:colOff>
      <xdr:row>405</xdr:row>
      <xdr:rowOff>103255</xdr:rowOff>
    </xdr:from>
    <xdr:to>
      <xdr:col>5</xdr:col>
      <xdr:colOff>3388</xdr:colOff>
      <xdr:row>427</xdr:row>
      <xdr:rowOff>3809</xdr:rowOff>
    </xdr:to>
    <xdr:pic>
      <xdr:nvPicPr>
        <xdr:cNvPr id="31" name="Imagen 30">
          <a:extLst>
            <a:ext uri="{FF2B5EF4-FFF2-40B4-BE49-F238E27FC236}">
              <a16:creationId xmlns:a16="http://schemas.microsoft.com/office/drawing/2014/main" id="{00000000-0008-0000-1600-00001F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7095" y="73717898"/>
          <a:ext cx="5332757" cy="3492840"/>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288016</xdr:colOff>
      <xdr:row>442</xdr:row>
      <xdr:rowOff>43322</xdr:rowOff>
    </xdr:from>
    <xdr:to>
      <xdr:col>3</xdr:col>
      <xdr:colOff>80121</xdr:colOff>
      <xdr:row>458</xdr:row>
      <xdr:rowOff>100647</xdr:rowOff>
    </xdr:to>
    <xdr:pic>
      <xdr:nvPicPr>
        <xdr:cNvPr id="32" name="Imagen 31">
          <a:extLst>
            <a:ext uri="{FF2B5EF4-FFF2-40B4-BE49-F238E27FC236}">
              <a16:creationId xmlns:a16="http://schemas.microsoft.com/office/drawing/2014/main" id="{00000000-0008-0000-1600-000020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88016" y="80733679"/>
          <a:ext cx="3602105" cy="2669897"/>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162593</xdr:colOff>
      <xdr:row>472</xdr:row>
      <xdr:rowOff>110060</xdr:rowOff>
    </xdr:from>
    <xdr:to>
      <xdr:col>6</xdr:col>
      <xdr:colOff>371670</xdr:colOff>
      <xdr:row>487</xdr:row>
      <xdr:rowOff>120634</xdr:rowOff>
    </xdr:to>
    <xdr:pic>
      <xdr:nvPicPr>
        <xdr:cNvPr id="33" name="Imagen 32">
          <a:extLst>
            <a:ext uri="{FF2B5EF4-FFF2-40B4-BE49-F238E27FC236}">
              <a16:creationId xmlns:a16="http://schemas.microsoft.com/office/drawing/2014/main" id="{00000000-0008-0000-1600-000021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62593" y="86352131"/>
          <a:ext cx="6481970" cy="2459860"/>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666058</xdr:colOff>
      <xdr:row>492</xdr:row>
      <xdr:rowOff>115620</xdr:rowOff>
    </xdr:from>
    <xdr:to>
      <xdr:col>2</xdr:col>
      <xdr:colOff>477036</xdr:colOff>
      <xdr:row>507</xdr:row>
      <xdr:rowOff>1158</xdr:rowOff>
    </xdr:to>
    <xdr:pic>
      <xdr:nvPicPr>
        <xdr:cNvPr id="34" name="Imagen 33">
          <a:extLst>
            <a:ext uri="{FF2B5EF4-FFF2-40B4-BE49-F238E27FC236}">
              <a16:creationId xmlns:a16="http://schemas.microsoft.com/office/drawing/2014/main" id="{00000000-0008-0000-1600-000022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979022" y="89949977"/>
          <a:ext cx="2437157" cy="2334824"/>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296297</xdr:colOff>
      <xdr:row>370</xdr:row>
      <xdr:rowOff>63991</xdr:rowOff>
    </xdr:from>
    <xdr:to>
      <xdr:col>5</xdr:col>
      <xdr:colOff>719244</xdr:colOff>
      <xdr:row>396</xdr:row>
      <xdr:rowOff>108415</xdr:rowOff>
    </xdr:to>
    <xdr:pic>
      <xdr:nvPicPr>
        <xdr:cNvPr id="35" name="Imagen 34">
          <a:extLst>
            <a:ext uri="{FF2B5EF4-FFF2-40B4-BE49-F238E27FC236}">
              <a16:creationId xmlns:a16="http://schemas.microsoft.com/office/drawing/2014/main" id="{00000000-0008-0000-1600-000023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96297" y="67582634"/>
          <a:ext cx="5879411" cy="4289852"/>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114300</xdr:colOff>
      <xdr:row>263</xdr:row>
      <xdr:rowOff>28575</xdr:rowOff>
    </xdr:from>
    <xdr:to>
      <xdr:col>6</xdr:col>
      <xdr:colOff>533400</xdr:colOff>
      <xdr:row>287</xdr:row>
      <xdr:rowOff>142875</xdr:rowOff>
    </xdr:to>
    <xdr:pic>
      <xdr:nvPicPr>
        <xdr:cNvPr id="20" name="19 Imagen">
          <a:extLst>
            <a:ext uri="{FF2B5EF4-FFF2-40B4-BE49-F238E27FC236}">
              <a16:creationId xmlns:a16="http://schemas.microsoft.com/office/drawing/2014/main" id="{00000000-0008-0000-1600-000014000000}"/>
            </a:ext>
          </a:extLst>
        </xdr:cNvPr>
        <xdr:cNvPicPr>
          <a:picLocks noChangeAspect="1" noChangeArrowheads="1"/>
        </xdr:cNvPicPr>
      </xdr:nvPicPr>
      <xdr:blipFill rotWithShape="1">
        <a:blip xmlns:r="http://schemas.openxmlformats.org/officeDocument/2006/relationships" r:embed="rId12">
          <a:extLst>
            <a:ext uri="{28A0092B-C50C-407E-A947-70E740481C1C}">
              <a14:useLocalDpi xmlns:a14="http://schemas.microsoft.com/office/drawing/2010/main" val="0"/>
            </a:ext>
          </a:extLst>
        </a:blip>
        <a:srcRect l="744" t="865" r="1339" b="1728"/>
        <a:stretch/>
      </xdr:blipFill>
      <xdr:spPr bwMode="auto">
        <a:xfrm>
          <a:off x="114300" y="48577500"/>
          <a:ext cx="6677025" cy="4000500"/>
        </a:xfrm>
        <a:prstGeom prst="rect">
          <a:avLst/>
        </a:prstGeom>
        <a:noFill/>
        <a:ln w="9525">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720969</xdr:colOff>
      <xdr:row>96</xdr:row>
      <xdr:rowOff>40297</xdr:rowOff>
    </xdr:from>
    <xdr:to>
      <xdr:col>7</xdr:col>
      <xdr:colOff>722529</xdr:colOff>
      <xdr:row>107</xdr:row>
      <xdr:rowOff>9987</xdr:rowOff>
    </xdr:to>
    <xdr:pic>
      <xdr:nvPicPr>
        <xdr:cNvPr id="17" name="5 Imagen">
          <a:extLst>
            <a:ext uri="{FF2B5EF4-FFF2-40B4-BE49-F238E27FC236}">
              <a16:creationId xmlns:a16="http://schemas.microsoft.com/office/drawing/2014/main" id="{00000000-0008-0000-17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31169" y="17775847"/>
          <a:ext cx="1563660" cy="2074715"/>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457200</xdr:colOff>
      <xdr:row>13</xdr:row>
      <xdr:rowOff>142875</xdr:rowOff>
    </xdr:from>
    <xdr:to>
      <xdr:col>6</xdr:col>
      <xdr:colOff>611066</xdr:colOff>
      <xdr:row>23</xdr:row>
      <xdr:rowOff>160679</xdr:rowOff>
    </xdr:to>
    <xdr:pic>
      <xdr:nvPicPr>
        <xdr:cNvPr id="18" name="Imagen 17">
          <a:extLst>
            <a:ext uri="{FF2B5EF4-FFF2-40B4-BE49-F238E27FC236}">
              <a16:creationId xmlns:a16="http://schemas.microsoft.com/office/drawing/2014/main" id="{00000000-0008-0000-1700-00001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86350" y="3133725"/>
          <a:ext cx="1715966" cy="2132354"/>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449864</xdr:colOff>
      <xdr:row>23</xdr:row>
      <xdr:rowOff>333374</xdr:rowOff>
    </xdr:from>
    <xdr:to>
      <xdr:col>8</xdr:col>
      <xdr:colOff>573698</xdr:colOff>
      <xdr:row>30</xdr:row>
      <xdr:rowOff>32970</xdr:rowOff>
    </xdr:to>
    <xdr:pic>
      <xdr:nvPicPr>
        <xdr:cNvPr id="19" name="Imagen 18">
          <a:extLst>
            <a:ext uri="{FF2B5EF4-FFF2-40B4-BE49-F238E27FC236}">
              <a16:creationId xmlns:a16="http://schemas.microsoft.com/office/drawing/2014/main" id="{00000000-0008-0000-1700-00001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60064" y="5438774"/>
          <a:ext cx="2466984" cy="1318846"/>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435220</xdr:colOff>
      <xdr:row>30</xdr:row>
      <xdr:rowOff>84263</xdr:rowOff>
    </xdr:from>
    <xdr:to>
      <xdr:col>8</xdr:col>
      <xdr:colOff>602882</xdr:colOff>
      <xdr:row>37</xdr:row>
      <xdr:rowOff>159716</xdr:rowOff>
    </xdr:to>
    <xdr:pic>
      <xdr:nvPicPr>
        <xdr:cNvPr id="20" name="Imagen 19">
          <a:extLst>
            <a:ext uri="{FF2B5EF4-FFF2-40B4-BE49-F238E27FC236}">
              <a16:creationId xmlns:a16="http://schemas.microsoft.com/office/drawing/2014/main" id="{00000000-0008-0000-1700-000014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45420" y="6808913"/>
          <a:ext cx="2510812" cy="1208928"/>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420564</xdr:colOff>
      <xdr:row>38</xdr:row>
      <xdr:rowOff>84261</xdr:rowOff>
    </xdr:from>
    <xdr:to>
      <xdr:col>8</xdr:col>
      <xdr:colOff>603005</xdr:colOff>
      <xdr:row>45</xdr:row>
      <xdr:rowOff>15682</xdr:rowOff>
    </xdr:to>
    <xdr:pic>
      <xdr:nvPicPr>
        <xdr:cNvPr id="21" name="Imagen 20">
          <a:extLst>
            <a:ext uri="{FF2B5EF4-FFF2-40B4-BE49-F238E27FC236}">
              <a16:creationId xmlns:a16="http://schemas.microsoft.com/office/drawing/2014/main" id="{00000000-0008-0000-1700-000015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830764" y="8104311"/>
          <a:ext cx="2525591" cy="1064896"/>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486508</xdr:colOff>
      <xdr:row>107</xdr:row>
      <xdr:rowOff>48358</xdr:rowOff>
    </xdr:from>
    <xdr:to>
      <xdr:col>8</xdr:col>
      <xdr:colOff>186605</xdr:colOff>
      <xdr:row>115</xdr:row>
      <xdr:rowOff>32443</xdr:rowOff>
    </xdr:to>
    <xdr:pic>
      <xdr:nvPicPr>
        <xdr:cNvPr id="22" name="Imagen 21">
          <a:extLst>
            <a:ext uri="{FF2B5EF4-FFF2-40B4-BE49-F238E27FC236}">
              <a16:creationId xmlns:a16="http://schemas.microsoft.com/office/drawing/2014/main" id="{00000000-0008-0000-1700-000016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896708" y="19888933"/>
          <a:ext cx="2043247" cy="1831935"/>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654294</xdr:colOff>
      <xdr:row>147</xdr:row>
      <xdr:rowOff>127919</xdr:rowOff>
    </xdr:from>
    <xdr:to>
      <xdr:col>8</xdr:col>
      <xdr:colOff>387594</xdr:colOff>
      <xdr:row>161</xdr:row>
      <xdr:rowOff>161027</xdr:rowOff>
    </xdr:to>
    <xdr:pic>
      <xdr:nvPicPr>
        <xdr:cNvPr id="23" name="Imagen 22">
          <a:extLst>
            <a:ext uri="{FF2B5EF4-FFF2-40B4-BE49-F238E27FC236}">
              <a16:creationId xmlns:a16="http://schemas.microsoft.com/office/drawing/2014/main" id="{00000000-0008-0000-1700-000017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283444" y="28293344"/>
          <a:ext cx="2857500" cy="3109683"/>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641953</xdr:colOff>
      <xdr:row>164</xdr:row>
      <xdr:rowOff>74732</xdr:rowOff>
    </xdr:from>
    <xdr:to>
      <xdr:col>8</xdr:col>
      <xdr:colOff>397118</xdr:colOff>
      <xdr:row>174</xdr:row>
      <xdr:rowOff>108811</xdr:rowOff>
    </xdr:to>
    <xdr:pic>
      <xdr:nvPicPr>
        <xdr:cNvPr id="24" name="Imagen 23">
          <a:extLst>
            <a:ext uri="{FF2B5EF4-FFF2-40B4-BE49-F238E27FC236}">
              <a16:creationId xmlns:a16="http://schemas.microsoft.com/office/drawing/2014/main" id="{00000000-0008-0000-1700-00001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271103" y="32126357"/>
          <a:ext cx="2879365" cy="2815379"/>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419012</xdr:colOff>
      <xdr:row>228</xdr:row>
      <xdr:rowOff>150934</xdr:rowOff>
    </xdr:from>
    <xdr:to>
      <xdr:col>8</xdr:col>
      <xdr:colOff>559043</xdr:colOff>
      <xdr:row>237</xdr:row>
      <xdr:rowOff>693859</xdr:rowOff>
    </xdr:to>
    <xdr:pic>
      <xdr:nvPicPr>
        <xdr:cNvPr id="25" name="Imagen 24">
          <a:extLst>
            <a:ext uri="{FF2B5EF4-FFF2-40B4-BE49-F238E27FC236}">
              <a16:creationId xmlns:a16="http://schemas.microsoft.com/office/drawing/2014/main" id="{00000000-0008-0000-1700-000019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829212" y="47680684"/>
          <a:ext cx="2483181" cy="2743200"/>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407073</xdr:colOff>
      <xdr:row>66</xdr:row>
      <xdr:rowOff>36634</xdr:rowOff>
    </xdr:from>
    <xdr:to>
      <xdr:col>8</xdr:col>
      <xdr:colOff>674025</xdr:colOff>
      <xdr:row>74</xdr:row>
      <xdr:rowOff>55684</xdr:rowOff>
    </xdr:to>
    <xdr:pic>
      <xdr:nvPicPr>
        <xdr:cNvPr id="26" name="14 Imagen">
          <a:extLst>
            <a:ext uri="{FF2B5EF4-FFF2-40B4-BE49-F238E27FC236}">
              <a16:creationId xmlns:a16="http://schemas.microsoft.com/office/drawing/2014/main" id="{00000000-0008-0000-1700-00001A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817273" y="12590584"/>
          <a:ext cx="2610102" cy="1476375"/>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397119</xdr:colOff>
      <xdr:row>74</xdr:row>
      <xdr:rowOff>93785</xdr:rowOff>
    </xdr:from>
    <xdr:to>
      <xdr:col>8</xdr:col>
      <xdr:colOff>701919</xdr:colOff>
      <xdr:row>83</xdr:row>
      <xdr:rowOff>57992</xdr:rowOff>
    </xdr:to>
    <xdr:pic>
      <xdr:nvPicPr>
        <xdr:cNvPr id="27" name="15 Imagen">
          <a:extLst>
            <a:ext uri="{FF2B5EF4-FFF2-40B4-BE49-F238E27FC236}">
              <a16:creationId xmlns:a16="http://schemas.microsoft.com/office/drawing/2014/main" id="{00000000-0008-0000-1700-00001B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807319" y="14105060"/>
          <a:ext cx="2647950" cy="1421532"/>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609600</xdr:colOff>
      <xdr:row>9</xdr:row>
      <xdr:rowOff>152400</xdr:rowOff>
    </xdr:from>
    <xdr:to>
      <xdr:col>8</xdr:col>
      <xdr:colOff>455099</xdr:colOff>
      <xdr:row>22</xdr:row>
      <xdr:rowOff>68903</xdr:rowOff>
    </xdr:to>
    <xdr:pic>
      <xdr:nvPicPr>
        <xdr:cNvPr id="11" name="Imagen 10">
          <a:extLst>
            <a:ext uri="{FF2B5EF4-FFF2-40B4-BE49-F238E27FC236}">
              <a16:creationId xmlns:a16="http://schemas.microsoft.com/office/drawing/2014/main" id="{00000000-0008-0000-19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8750" y="2543175"/>
          <a:ext cx="2969699" cy="2516828"/>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180975</xdr:colOff>
      <xdr:row>23</xdr:row>
      <xdr:rowOff>238125</xdr:rowOff>
    </xdr:from>
    <xdr:to>
      <xdr:col>8</xdr:col>
      <xdr:colOff>721711</xdr:colOff>
      <xdr:row>39</xdr:row>
      <xdr:rowOff>38831</xdr:rowOff>
    </xdr:to>
    <xdr:pic>
      <xdr:nvPicPr>
        <xdr:cNvPr id="12" name="Imagen 11">
          <a:extLst>
            <a:ext uri="{FF2B5EF4-FFF2-40B4-BE49-F238E27FC236}">
              <a16:creationId xmlns:a16="http://schemas.microsoft.com/office/drawing/2014/main" id="{00000000-0008-0000-1900-00000C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91175" y="5391150"/>
          <a:ext cx="2883886" cy="2715356"/>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504825</xdr:colOff>
      <xdr:row>82</xdr:row>
      <xdr:rowOff>0</xdr:rowOff>
    </xdr:from>
    <xdr:to>
      <xdr:col>8</xdr:col>
      <xdr:colOff>296008</xdr:colOff>
      <xdr:row>90</xdr:row>
      <xdr:rowOff>162345</xdr:rowOff>
    </xdr:to>
    <xdr:pic>
      <xdr:nvPicPr>
        <xdr:cNvPr id="13" name="Imagen 12">
          <a:extLst>
            <a:ext uri="{FF2B5EF4-FFF2-40B4-BE49-F238E27FC236}">
              <a16:creationId xmlns:a16="http://schemas.microsoft.com/office/drawing/2014/main" id="{00000000-0008-0000-1900-00000D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15025" y="16002000"/>
          <a:ext cx="2134333" cy="1848270"/>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495300</xdr:colOff>
      <xdr:row>126</xdr:row>
      <xdr:rowOff>9525</xdr:rowOff>
    </xdr:from>
    <xdr:to>
      <xdr:col>8</xdr:col>
      <xdr:colOff>373641</xdr:colOff>
      <xdr:row>135</xdr:row>
      <xdr:rowOff>39566</xdr:rowOff>
    </xdr:to>
    <xdr:pic>
      <xdr:nvPicPr>
        <xdr:cNvPr id="14" name="Imagen 13">
          <a:extLst>
            <a:ext uri="{FF2B5EF4-FFF2-40B4-BE49-F238E27FC236}">
              <a16:creationId xmlns:a16="http://schemas.microsoft.com/office/drawing/2014/main" id="{00000000-0008-0000-1900-00000E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124450" y="25469850"/>
          <a:ext cx="3002541" cy="2135066"/>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419100</xdr:colOff>
      <xdr:row>141</xdr:row>
      <xdr:rowOff>38100</xdr:rowOff>
    </xdr:from>
    <xdr:to>
      <xdr:col>8</xdr:col>
      <xdr:colOff>183567</xdr:colOff>
      <xdr:row>153</xdr:row>
      <xdr:rowOff>39605</xdr:rowOff>
    </xdr:to>
    <xdr:pic>
      <xdr:nvPicPr>
        <xdr:cNvPr id="15" name="Imagen 14">
          <a:extLst>
            <a:ext uri="{FF2B5EF4-FFF2-40B4-BE49-F238E27FC236}">
              <a16:creationId xmlns:a16="http://schemas.microsoft.com/office/drawing/2014/main" id="{00000000-0008-0000-1900-00000F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048250" y="29089350"/>
          <a:ext cx="2888667" cy="3135230"/>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285750</xdr:colOff>
      <xdr:row>196</xdr:row>
      <xdr:rowOff>38100</xdr:rowOff>
    </xdr:from>
    <xdr:to>
      <xdr:col>8</xdr:col>
      <xdr:colOff>586154</xdr:colOff>
      <xdr:row>204</xdr:row>
      <xdr:rowOff>32547</xdr:rowOff>
    </xdr:to>
    <xdr:pic>
      <xdr:nvPicPr>
        <xdr:cNvPr id="16" name="Imagen 15">
          <a:extLst>
            <a:ext uri="{FF2B5EF4-FFF2-40B4-BE49-F238E27FC236}">
              <a16:creationId xmlns:a16="http://schemas.microsoft.com/office/drawing/2014/main" id="{00000000-0008-0000-1900-000010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95950" y="42595800"/>
          <a:ext cx="2643554" cy="2032797"/>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504825</xdr:colOff>
      <xdr:row>12</xdr:row>
      <xdr:rowOff>85725</xdr:rowOff>
    </xdr:from>
    <xdr:to>
      <xdr:col>7</xdr:col>
      <xdr:colOff>276224</xdr:colOff>
      <xdr:row>20</xdr:row>
      <xdr:rowOff>133655</xdr:rowOff>
    </xdr:to>
    <xdr:pic>
      <xdr:nvPicPr>
        <xdr:cNvPr id="11" name="1 Imagen">
          <a:extLst>
            <a:ext uri="{FF2B5EF4-FFF2-40B4-BE49-F238E27FC236}">
              <a16:creationId xmlns:a16="http://schemas.microsoft.com/office/drawing/2014/main" id="{00000000-0008-0000-1B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33975" y="2809875"/>
          <a:ext cx="2114549" cy="1838630"/>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133350</xdr:colOff>
      <xdr:row>24</xdr:row>
      <xdr:rowOff>381000</xdr:rowOff>
    </xdr:from>
    <xdr:to>
      <xdr:col>8</xdr:col>
      <xdr:colOff>1036548</xdr:colOff>
      <xdr:row>39</xdr:row>
      <xdr:rowOff>0</xdr:rowOff>
    </xdr:to>
    <xdr:pic>
      <xdr:nvPicPr>
        <xdr:cNvPr id="12" name="3 Imagen">
          <a:extLst>
            <a:ext uri="{FF2B5EF4-FFF2-40B4-BE49-F238E27FC236}">
              <a16:creationId xmlns:a16="http://schemas.microsoft.com/office/drawing/2014/main" id="{00000000-0008-0000-1B00-00000C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43550" y="5543550"/>
          <a:ext cx="3246348" cy="2371725"/>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361950</xdr:colOff>
      <xdr:row>80</xdr:row>
      <xdr:rowOff>28575</xdr:rowOff>
    </xdr:from>
    <xdr:to>
      <xdr:col>8</xdr:col>
      <xdr:colOff>280122</xdr:colOff>
      <xdr:row>89</xdr:row>
      <xdr:rowOff>114025</xdr:rowOff>
    </xdr:to>
    <xdr:pic>
      <xdr:nvPicPr>
        <xdr:cNvPr id="13" name="4 Imagen">
          <a:extLst>
            <a:ext uri="{FF2B5EF4-FFF2-40B4-BE49-F238E27FC236}">
              <a16:creationId xmlns:a16="http://schemas.microsoft.com/office/drawing/2014/main" id="{00000000-0008-0000-1B00-00000D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6629" b="6078"/>
        <a:stretch/>
      </xdr:blipFill>
      <xdr:spPr bwMode="auto">
        <a:xfrm>
          <a:off x="5772150" y="15068550"/>
          <a:ext cx="2261322" cy="1866625"/>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371475</xdr:colOff>
      <xdr:row>90</xdr:row>
      <xdr:rowOff>114300</xdr:rowOff>
    </xdr:from>
    <xdr:to>
      <xdr:col>8</xdr:col>
      <xdr:colOff>28575</xdr:colOff>
      <xdr:row>99</xdr:row>
      <xdr:rowOff>76881</xdr:rowOff>
    </xdr:to>
    <xdr:pic>
      <xdr:nvPicPr>
        <xdr:cNvPr id="14" name="5 Imagen">
          <a:extLst>
            <a:ext uri="{FF2B5EF4-FFF2-40B4-BE49-F238E27FC236}">
              <a16:creationId xmlns:a16="http://schemas.microsoft.com/office/drawing/2014/main" id="{00000000-0008-0000-1B00-00000E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4411" b="6862"/>
        <a:stretch/>
      </xdr:blipFill>
      <xdr:spPr bwMode="auto">
        <a:xfrm>
          <a:off x="5781675" y="17097375"/>
          <a:ext cx="2000250" cy="1810431"/>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123825</xdr:colOff>
      <xdr:row>108</xdr:row>
      <xdr:rowOff>28575</xdr:rowOff>
    </xdr:from>
    <xdr:to>
      <xdr:col>8</xdr:col>
      <xdr:colOff>76201</xdr:colOff>
      <xdr:row>114</xdr:row>
      <xdr:rowOff>70284</xdr:rowOff>
    </xdr:to>
    <xdr:pic>
      <xdr:nvPicPr>
        <xdr:cNvPr id="15" name="6 Imagen">
          <a:extLst>
            <a:ext uri="{FF2B5EF4-FFF2-40B4-BE49-F238E27FC236}">
              <a16:creationId xmlns:a16="http://schemas.microsoft.com/office/drawing/2014/main" id="{00000000-0008-0000-1B00-00000F000000}"/>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9432"/>
        <a:stretch/>
      </xdr:blipFill>
      <xdr:spPr bwMode="auto">
        <a:xfrm>
          <a:off x="5534025" y="20478750"/>
          <a:ext cx="2295526" cy="1499034"/>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514350</xdr:colOff>
      <xdr:row>130</xdr:row>
      <xdr:rowOff>85725</xdr:rowOff>
    </xdr:from>
    <xdr:to>
      <xdr:col>8</xdr:col>
      <xdr:colOff>678316</xdr:colOff>
      <xdr:row>140</xdr:row>
      <xdr:rowOff>142875</xdr:rowOff>
    </xdr:to>
    <xdr:pic>
      <xdr:nvPicPr>
        <xdr:cNvPr id="16" name="7 Imagen">
          <a:extLst>
            <a:ext uri="{FF2B5EF4-FFF2-40B4-BE49-F238E27FC236}">
              <a16:creationId xmlns:a16="http://schemas.microsoft.com/office/drawing/2014/main" id="{00000000-0008-0000-1B00-000010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143500" y="25393650"/>
          <a:ext cx="3288166" cy="2486025"/>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533400</xdr:colOff>
      <xdr:row>142</xdr:row>
      <xdr:rowOff>342900</xdr:rowOff>
    </xdr:from>
    <xdr:to>
      <xdr:col>8</xdr:col>
      <xdr:colOff>685799</xdr:colOff>
      <xdr:row>150</xdr:row>
      <xdr:rowOff>677349</xdr:rowOff>
    </xdr:to>
    <xdr:pic>
      <xdr:nvPicPr>
        <xdr:cNvPr id="17" name="8 Imagen">
          <a:extLst>
            <a:ext uri="{FF2B5EF4-FFF2-40B4-BE49-F238E27FC236}">
              <a16:creationId xmlns:a16="http://schemas.microsoft.com/office/drawing/2014/main" id="{00000000-0008-0000-1B00-000011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162550" y="28403550"/>
          <a:ext cx="3276599" cy="2468049"/>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302120</xdr:colOff>
      <xdr:row>212</xdr:row>
      <xdr:rowOff>27214</xdr:rowOff>
    </xdr:from>
    <xdr:to>
      <xdr:col>8</xdr:col>
      <xdr:colOff>323850</xdr:colOff>
      <xdr:row>221</xdr:row>
      <xdr:rowOff>661306</xdr:rowOff>
    </xdr:to>
    <xdr:pic>
      <xdr:nvPicPr>
        <xdr:cNvPr id="10" name="9 Imagen">
          <a:extLst>
            <a:ext uri="{FF2B5EF4-FFF2-40B4-BE49-F238E27FC236}">
              <a16:creationId xmlns:a16="http://schemas.microsoft.com/office/drawing/2014/main" id="{00000000-0008-0000-1B00-00000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712320" y="44861389"/>
          <a:ext cx="2364880" cy="2834367"/>
        </a:xfrm>
        <a:prstGeom prst="rect">
          <a:avLst/>
        </a:prstGeom>
        <a:noFill/>
        <a:ln w="127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wnloads/Documents%20and%20Settings/alejandrora/Configuraci&#243;n%20local/Archivos%20temporales%20de%20Internet/Content.Outlook/F0XXD406/Copia%20de%20BASE%20DE%20DATOS%20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F:\Users\jnruiz\Downloads\PRECIOS%20UNITARIOS%20CALDAS\APU'S%20CALDAS%20NSH.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wnloads/01%20PRESUPUESTO%20OBRA%20FINAL%20SEP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Ins_Mat"/>
      <sheetName val="Clasif_Mat"/>
      <sheetName val="Ins_EH"/>
      <sheetName val="Ins_TR"/>
      <sheetName val="Print"/>
      <sheetName val="0.00"/>
      <sheetName val="1.1"/>
      <sheetName val="1.2"/>
      <sheetName val="1.3"/>
      <sheetName val="1.4"/>
      <sheetName val="1.5"/>
      <sheetName val="1.6"/>
      <sheetName val="1.7"/>
      <sheetName val="1.8"/>
      <sheetName val="1.9"/>
      <sheetName val="1.10"/>
      <sheetName val="1.10A"/>
      <sheetName val="1.11"/>
      <sheetName val="1.12"/>
      <sheetName val="1.13"/>
      <sheetName val="2.1"/>
      <sheetName val="2.2"/>
      <sheetName val="2.3"/>
      <sheetName val="2.4"/>
      <sheetName val="2.5"/>
      <sheetName val="2.6"/>
      <sheetName val="2.7"/>
      <sheetName val="2.8"/>
      <sheetName val="2.9"/>
      <sheetName val="2.9A"/>
      <sheetName val="2.10"/>
      <sheetName val="2.11"/>
      <sheetName val="2.12"/>
      <sheetName val="2.13A"/>
      <sheetName val="3.1"/>
      <sheetName val="3.2"/>
      <sheetName val="3.3"/>
      <sheetName val="3.4"/>
      <sheetName val="3.5"/>
      <sheetName val="3.6"/>
      <sheetName val="3.7"/>
      <sheetName val="3.8"/>
      <sheetName val="3.9"/>
      <sheetName val="3.9A"/>
      <sheetName val="3.9B"/>
      <sheetName val="3.9C"/>
      <sheetName val="3.9D"/>
      <sheetName val="3.10"/>
      <sheetName val="3.11"/>
      <sheetName val="3.12"/>
      <sheetName val="3.13"/>
      <sheetName val="3.14"/>
      <sheetName val="3.15"/>
      <sheetName val="3.16J"/>
      <sheetName val="3.17J"/>
      <sheetName val="3.30"/>
      <sheetName val="3.31"/>
      <sheetName val="3.32"/>
      <sheetName val="4.1"/>
      <sheetName val="4.2"/>
      <sheetName val="4.3"/>
      <sheetName val="4.4"/>
      <sheetName val="4.5"/>
      <sheetName val="4.6"/>
      <sheetName val="4.7"/>
      <sheetName val="4.8"/>
      <sheetName val="4.9"/>
      <sheetName val="4.10"/>
      <sheetName val="4.20"/>
      <sheetName val="4.21"/>
      <sheetName val="4.30"/>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1A"/>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15A"/>
      <sheetName val="8.16A"/>
      <sheetName val="8.17A"/>
      <sheetName val="8.19"/>
      <sheetName val="8.19A"/>
      <sheetName val="8.19B"/>
      <sheetName val="8.19C"/>
      <sheetName val="8.19D"/>
      <sheetName val="8.19E"/>
      <sheetName val="8.19F"/>
      <sheetName val="8.19G"/>
      <sheetName val="8.19H"/>
      <sheetName val="8.19I"/>
      <sheetName val="8.19J"/>
      <sheetName val="8.19K"/>
      <sheetName val="8.19L"/>
      <sheetName val="8.19M"/>
      <sheetName val="8.19N"/>
      <sheetName val="8.19O"/>
      <sheetName val="8.19P"/>
      <sheetName val="8.19Q"/>
      <sheetName val="8.19R"/>
      <sheetName val="8.19S"/>
      <sheetName val="8.19T"/>
      <sheetName val="8.19U"/>
      <sheetName val="8.19V"/>
      <sheetName val="8.20"/>
      <sheetName val="8.21"/>
      <sheetName val="8.22"/>
      <sheetName val="8.23"/>
      <sheetName val="8.24"/>
      <sheetName val="8.25"/>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4"/>
      <sheetName val="8.95"/>
      <sheetName val="8.96"/>
      <sheetName val="8.97"/>
      <sheetName val="8.98"/>
      <sheetName val="8.99"/>
      <sheetName val="8.99A"/>
      <sheetName val="8.99B"/>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0A"/>
      <sheetName val="8.141"/>
      <sheetName val="8.142"/>
      <sheetName val="8.143"/>
      <sheetName val="8.144"/>
      <sheetName val="8.145"/>
      <sheetName val="8.146"/>
      <sheetName val="8.147"/>
      <sheetName val="8.148"/>
      <sheetName val="8.149"/>
      <sheetName val="8.150"/>
      <sheetName val="8.151"/>
      <sheetName val="8.152"/>
      <sheetName val="8.153"/>
      <sheetName val="8.153N"/>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8 A"/>
      <sheetName val="8.179"/>
      <sheetName val="8.180"/>
      <sheetName val="8.181"/>
      <sheetName val="8.182"/>
      <sheetName val="8.183"/>
      <sheetName val="8.184"/>
      <sheetName val="8.185"/>
      <sheetName val="8.186"/>
      <sheetName val="8.187"/>
      <sheetName val="8.188"/>
      <sheetName val="8.189"/>
      <sheetName val="8.190"/>
      <sheetName val="8.190B"/>
      <sheetName val="8.191"/>
      <sheetName val="8.192"/>
      <sheetName val="8.193"/>
      <sheetName val="8.194"/>
      <sheetName val="8.195"/>
      <sheetName val="8.196"/>
      <sheetName val="8.197"/>
      <sheetName val="8.198"/>
      <sheetName val="8.199"/>
      <sheetName val="8.199A"/>
      <sheetName val="8.199B"/>
      <sheetName val="8.199C"/>
      <sheetName val="8.199D"/>
      <sheetName val="8.199E"/>
      <sheetName val="8.199F"/>
      <sheetName val="8.199G"/>
      <sheetName val="8.199H"/>
      <sheetName val="8.199I"/>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26"/>
      <sheetName val="8.230"/>
      <sheetName val="8.231"/>
      <sheetName val="8.232"/>
      <sheetName val="8.233"/>
      <sheetName val="8.234"/>
      <sheetName val="8.235"/>
      <sheetName val="8.236"/>
      <sheetName val="8.237"/>
      <sheetName val="8.238"/>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300"/>
      <sheetName val="8.301"/>
      <sheetName val="8.302"/>
      <sheetName val="8.303"/>
      <sheetName val="8.304"/>
      <sheetName val="8.305"/>
      <sheetName val="8.306"/>
      <sheetName val="8.307"/>
      <sheetName val="8.308"/>
      <sheetName val="8.309"/>
      <sheetName val="8.310"/>
      <sheetName val="8.311"/>
      <sheetName val="8.312"/>
      <sheetName val="8.313"/>
      <sheetName val="8.314"/>
      <sheetName val="8.315"/>
      <sheetName val="8.316"/>
      <sheetName val="8.330"/>
      <sheetName val="8.331"/>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8N"/>
      <sheetName val="8.349"/>
      <sheetName val="8.349N"/>
      <sheetName val="8.350N"/>
      <sheetName val="8.350A"/>
      <sheetName val="8.350B"/>
      <sheetName val="8.350C"/>
      <sheetName val="8.350D"/>
      <sheetName val="8.370"/>
      <sheetName val="8.371"/>
      <sheetName val="8.372"/>
      <sheetName val="8.373"/>
      <sheetName val="8.374"/>
      <sheetName val="8.375"/>
      <sheetName val="8.376"/>
      <sheetName val="8.377"/>
      <sheetName val="8.378"/>
      <sheetName val="8.379"/>
      <sheetName val="8.380"/>
      <sheetName val="8.381A"/>
      <sheetName val="8.400"/>
      <sheetName val="8.400A"/>
      <sheetName val="8.401"/>
      <sheetName val="8.402"/>
      <sheetName val="8.403"/>
      <sheetName val="8.404"/>
      <sheetName val="8.450"/>
      <sheetName val="8.451"/>
      <sheetName val="8.452"/>
      <sheetName val="8.453"/>
      <sheetName val="8.454"/>
      <sheetName val="8.454N"/>
      <sheetName val="8.500"/>
      <sheetName val="8.501"/>
      <sheetName val="8.502"/>
      <sheetName val="8.503A"/>
      <sheetName val="8.504A"/>
      <sheetName val="8.550"/>
      <sheetName val="8.551"/>
      <sheetName val="8.552"/>
      <sheetName val="8.553"/>
      <sheetName val="8.554"/>
      <sheetName val="8.600"/>
      <sheetName val="8.601"/>
      <sheetName val="8.602"/>
      <sheetName val="8.603"/>
      <sheetName val="8.604"/>
      <sheetName val="8.605"/>
      <sheetName val="8.606"/>
      <sheetName val="8.620"/>
      <sheetName val="8.650"/>
      <sheetName val="8.650A"/>
      <sheetName val="8.651"/>
      <sheetName val="8.652"/>
      <sheetName val="8.653"/>
      <sheetName val="8.654"/>
      <sheetName val="8.655"/>
      <sheetName val="8.656"/>
      <sheetName val="8.657"/>
      <sheetName val="8.658"/>
      <sheetName val="8.659"/>
      <sheetName val="8.660"/>
      <sheetName val="8.661"/>
      <sheetName val="8.662"/>
      <sheetName val="8.662A"/>
      <sheetName val="8.662B"/>
      <sheetName val="8.699"/>
      <sheetName val="8.700"/>
      <sheetName val="8.700A"/>
      <sheetName val="8.700B"/>
      <sheetName val="8.701"/>
      <sheetName val="8.702"/>
      <sheetName val="8.703"/>
      <sheetName val="8.704"/>
      <sheetName val="8.705"/>
      <sheetName val="8.705A"/>
      <sheetName val="8.706"/>
      <sheetName val="11A"/>
      <sheetName val="8.707"/>
      <sheetName val="8.708"/>
      <sheetName val="8.709"/>
      <sheetName val="8.710"/>
      <sheetName val="8.711"/>
      <sheetName val="8.712"/>
      <sheetName val="8.713F"/>
      <sheetName val="8.713N"/>
      <sheetName val="8.740"/>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1"/>
      <sheetName val="8.802"/>
      <sheetName val="8.803"/>
      <sheetName val="8.804"/>
      <sheetName val="8.805"/>
      <sheetName val="8.806"/>
      <sheetName val="8.807"/>
      <sheetName val="8.807A"/>
      <sheetName val="8.808"/>
      <sheetName val="8.809"/>
      <sheetName val="8.809A"/>
      <sheetName val="8.809N"/>
      <sheetName val="8.809N1"/>
      <sheetName val="8.809N2"/>
      <sheetName val="8.809N3"/>
      <sheetName val="8.809N4"/>
      <sheetName val="8.809N5"/>
      <sheetName val="8.810"/>
      <sheetName val="8.811"/>
      <sheetName val="8.812"/>
      <sheetName val="8.813"/>
      <sheetName val="8.813A"/>
      <sheetName val="8.814"/>
      <sheetName val="8.815"/>
      <sheetName val="8.816"/>
      <sheetName val="8.817"/>
      <sheetName val="8.818"/>
      <sheetName val="8.819"/>
      <sheetName val="8.819A"/>
      <sheetName val="8.819B"/>
      <sheetName val="8.819C"/>
      <sheetName val="8.819D"/>
      <sheetName val="8.819E"/>
      <sheetName val="8.820"/>
      <sheetName val="8.821"/>
      <sheetName val="8.822"/>
      <sheetName val="8.823"/>
      <sheetName val="8.823A"/>
      <sheetName val="8.823A1"/>
      <sheetName val="8.824"/>
      <sheetName val="8.825"/>
      <sheetName val="8.826"/>
      <sheetName val="8.827"/>
      <sheetName val="8.828"/>
      <sheetName val="8.899"/>
      <sheetName val="8.900"/>
      <sheetName val="8.901"/>
      <sheetName val="8.902"/>
      <sheetName val="8.903"/>
      <sheetName val="8.904"/>
      <sheetName val="8.904A"/>
      <sheetName val="8.904B"/>
      <sheetName val="8.905"/>
      <sheetName val="8.905A"/>
      <sheetName val="8.906"/>
      <sheetName val="8.907"/>
      <sheetName val="8.908"/>
      <sheetName val="8.909"/>
      <sheetName val="8.909N"/>
      <sheetName val="8.910"/>
      <sheetName val="8.910A"/>
      <sheetName val="8.910B"/>
      <sheetName val="8.910C"/>
      <sheetName val="8.910D"/>
      <sheetName val="8.910E"/>
      <sheetName val="8.910F"/>
      <sheetName val="8.910G"/>
      <sheetName val="8.910H"/>
      <sheetName val="8.910I"/>
      <sheetName val="8.910J"/>
      <sheetName val="8.910K"/>
      <sheetName val="8.910L"/>
      <sheetName val="8.910M"/>
      <sheetName val="8.910N"/>
      <sheetName val="8.910O"/>
      <sheetName val="8.910AA"/>
      <sheetName val="8.910AB"/>
      <sheetName val="8.911"/>
      <sheetName val="8.911A"/>
      <sheetName val="8.911B"/>
      <sheetName val="8.911C"/>
      <sheetName val="8.911D"/>
      <sheetName val="8.911E"/>
      <sheetName val="8.911F"/>
      <sheetName val="8.911G"/>
      <sheetName val="8.911H"/>
      <sheetName val="8.911I"/>
      <sheetName val="8.911J"/>
      <sheetName val="8.911K"/>
      <sheetName val="8.911L"/>
      <sheetName val="8.911M"/>
      <sheetName val="8.911N"/>
      <sheetName val="8.911O"/>
      <sheetName val="8.911P"/>
      <sheetName val="8.911Q"/>
      <sheetName val="8.911R"/>
      <sheetName val="8.911S"/>
      <sheetName val="8.911T"/>
      <sheetName val="8.911U"/>
      <sheetName val="8.911V"/>
      <sheetName val="8.911W"/>
      <sheetName val="8.912"/>
      <sheetName val="8.913"/>
      <sheetName val="8.920"/>
      <sheetName val="8.921"/>
      <sheetName val="8.922"/>
      <sheetName val="8.940"/>
      <sheetName val="8.941"/>
      <sheetName val="8.942"/>
      <sheetName val="8.943"/>
      <sheetName val="8.944"/>
      <sheetName val="8.945"/>
      <sheetName val="8.946"/>
      <sheetName val="8.947"/>
      <sheetName val="8.948"/>
      <sheetName val="8.949"/>
      <sheetName val="8.950"/>
      <sheetName val="8.951"/>
      <sheetName val="8.952"/>
      <sheetName val="8.953"/>
      <sheetName val="8.954"/>
      <sheetName val="8.955"/>
      <sheetName val="8.956"/>
      <sheetName val="8.957"/>
      <sheetName val="8.958"/>
      <sheetName val="8.959"/>
      <sheetName val="8.960"/>
      <sheetName val="8.961"/>
      <sheetName val="8.962"/>
      <sheetName val="8.963"/>
      <sheetName val="8.964"/>
      <sheetName val="8.965"/>
      <sheetName val="8.966"/>
      <sheetName val="8.967"/>
      <sheetName val="8.968"/>
      <sheetName val="8.969"/>
      <sheetName val="8.970"/>
      <sheetName val="8.971"/>
      <sheetName val="8.972"/>
      <sheetName val="8.973"/>
      <sheetName val="8.974"/>
      <sheetName val="8.975"/>
      <sheetName val="8.976"/>
      <sheetName val="8.977"/>
      <sheetName val="8.978"/>
      <sheetName val="8.979"/>
      <sheetName val="8.980"/>
      <sheetName val="8.981"/>
      <sheetName val="8.982"/>
      <sheetName val="8.983"/>
      <sheetName val="8.984"/>
      <sheetName val="8.985"/>
      <sheetName val="8.986"/>
      <sheetName val="8.987"/>
      <sheetName val="8.988"/>
      <sheetName val="8.989"/>
      <sheetName val="8.990"/>
      <sheetName val="8.991"/>
      <sheetName val="8.992"/>
      <sheetName val="8.993"/>
      <sheetName val="8.994"/>
      <sheetName val="8.995"/>
      <sheetName val="8.996"/>
      <sheetName val="8.997"/>
      <sheetName val="8.998"/>
      <sheetName val="8.999"/>
      <sheetName val="8.1000"/>
      <sheetName val="8.1001"/>
      <sheetName val="8.1002"/>
      <sheetName val="8.1003"/>
      <sheetName val="8.1003A"/>
      <sheetName val="8.1003B"/>
      <sheetName val="8.1003C"/>
      <sheetName val="8.1003D"/>
      <sheetName val="8.1004"/>
      <sheetName val="8.1005"/>
      <sheetName val="8.1006"/>
      <sheetName val="8.1007"/>
      <sheetName val="8.1008"/>
      <sheetName val="8.1009"/>
      <sheetName val="8.1009F"/>
      <sheetName val="8.1009F2"/>
      <sheetName val="8.1010"/>
      <sheetName val="8.1010N"/>
      <sheetName val="8.1011"/>
      <sheetName val="8.1012"/>
      <sheetName val="8.1013"/>
      <sheetName val="8.1100"/>
      <sheetName val="8.1100A"/>
      <sheetName val="8.1101"/>
      <sheetName val="8.1102"/>
      <sheetName val="8.1103"/>
      <sheetName val="8.1104"/>
      <sheetName val="8.1105"/>
      <sheetName val="8.1106"/>
      <sheetName val="8.1150"/>
      <sheetName val="8.1150A"/>
      <sheetName val="8.1151"/>
      <sheetName val="8.1151A"/>
      <sheetName val="8.1151B"/>
      <sheetName val="8.1152"/>
      <sheetName val="8.1152N"/>
      <sheetName val="8.1152N1"/>
      <sheetName val="8.1153"/>
      <sheetName val="8.1200"/>
      <sheetName val="8.1201"/>
      <sheetName val="8.1202"/>
      <sheetName val="8.1203"/>
      <sheetName val="8.1204"/>
      <sheetName val="8.1300"/>
      <sheetName val="8.1301"/>
      <sheetName val="8.1400"/>
      <sheetName val="8.1400A"/>
      <sheetName val="8.1400B"/>
      <sheetName val="8.1400C"/>
      <sheetName val="8.1500"/>
      <sheetName val="8.1500A"/>
      <sheetName val="8.1500B"/>
      <sheetName val="8.1500C"/>
      <sheetName val="8.1500D"/>
      <sheetName val="8.1500E"/>
      <sheetName val="8.1500F"/>
      <sheetName val="8.1600"/>
      <sheetName val="8.1601"/>
      <sheetName val="8.1602"/>
      <sheetName val="8.1603"/>
      <sheetName val="8.1604"/>
      <sheetName val="8.1605"/>
      <sheetName val="8.1606"/>
      <sheetName val="8.1607"/>
      <sheetName val="8.1608"/>
      <sheetName val="8.1609"/>
      <sheetName val="8.1610"/>
      <sheetName val="8.1611"/>
      <sheetName val="8.1612"/>
      <sheetName val="8.1613"/>
      <sheetName val="8.1614"/>
      <sheetName val="8.1615"/>
      <sheetName val="9.1"/>
      <sheetName val="9.2"/>
      <sheetName val="9.3"/>
      <sheetName val="9.4"/>
      <sheetName val="9.5"/>
      <sheetName val="9.6"/>
      <sheetName val="9.7"/>
      <sheetName val="9.8"/>
      <sheetName val="9.9"/>
      <sheetName val="9.10"/>
      <sheetName val="9.11"/>
      <sheetName val="10.1"/>
      <sheetName val="10.1A"/>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8A"/>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400"/>
      <sheetName val="10.500"/>
      <sheetName val="10.501"/>
      <sheetName val="10.502"/>
      <sheetName val="10.503"/>
      <sheetName val="10.504"/>
      <sheetName val="10.505"/>
      <sheetName val="10.505A"/>
      <sheetName val="10.60"/>
      <sheetName val="10.600"/>
      <sheetName val="11.1"/>
      <sheetName val="11.2"/>
      <sheetName val="11.3"/>
      <sheetName val="11.4"/>
      <sheetName val="11.6"/>
      <sheetName val="11.8"/>
      <sheetName val="11.10"/>
      <sheetName val="11.11"/>
      <sheetName val="11.12"/>
      <sheetName val="11.13"/>
      <sheetName val="11.14"/>
      <sheetName val="11.15"/>
      <sheetName val="11.16"/>
      <sheetName val="11.17"/>
      <sheetName val="11.18"/>
      <sheetName val="11.19"/>
      <sheetName val="11.20"/>
      <sheetName val="11.21"/>
      <sheetName val="11.30"/>
      <sheetName val="11.31"/>
      <sheetName val="11.32"/>
      <sheetName val="11.33"/>
      <sheetName val="12.1"/>
      <sheetName val="12.2"/>
      <sheetName val="12.3"/>
      <sheetName val="12.4"/>
      <sheetName val="12.5"/>
      <sheetName val="12.6"/>
      <sheetName val="12.7"/>
      <sheetName val="12.8"/>
      <sheetName val="13.1"/>
      <sheetName val="13.2"/>
      <sheetName val="13.3"/>
      <sheetName val="14.1"/>
      <sheetName val="14.2"/>
      <sheetName val="18.1"/>
      <sheetName val="18.1.1"/>
      <sheetName val="18.1.2"/>
      <sheetName val="18.1.3"/>
      <sheetName val="19.1"/>
      <sheetName val="19.2"/>
      <sheetName val="19.3"/>
      <sheetName val="19.3A"/>
      <sheetName val="19.4"/>
      <sheetName val="19.5"/>
      <sheetName val="19.6"/>
      <sheetName val="19.7"/>
      <sheetName val="19.8"/>
      <sheetName val="19.9"/>
      <sheetName val="19.10"/>
      <sheetName val="19.11"/>
      <sheetName val="19.12A"/>
      <sheetName val="19.13"/>
      <sheetName val="19.14"/>
      <sheetName val="19.14 A"/>
      <sheetName val="19.15"/>
      <sheetName val="19.15N"/>
      <sheetName val="19.15N1"/>
      <sheetName val="19.15N2"/>
      <sheetName val="19.15N3"/>
      <sheetName val="19.15N4"/>
      <sheetName val="19.15N5"/>
      <sheetName val="19.15N6"/>
      <sheetName val="19.20"/>
      <sheetName val="19.39"/>
      <sheetName val="19.40"/>
      <sheetName val="19.41"/>
      <sheetName val="19.41A"/>
      <sheetName val="19.41B"/>
      <sheetName val="19.42"/>
      <sheetName val="19.43"/>
      <sheetName val="19.44"/>
      <sheetName val="19.45"/>
      <sheetName val="19.46"/>
      <sheetName val="19.47"/>
      <sheetName val="19.48"/>
      <sheetName val="19.49"/>
      <sheetName val="19.50"/>
      <sheetName val="19.50A"/>
      <sheetName val="19.51"/>
      <sheetName val="19.52"/>
      <sheetName val="19.85"/>
      <sheetName val="19.85A"/>
      <sheetName val="19.85B"/>
      <sheetName val="19.86"/>
      <sheetName val="19.87"/>
      <sheetName val="19.88"/>
      <sheetName val="19.89"/>
      <sheetName val="19.90"/>
      <sheetName val="20.1.1"/>
      <sheetName val="20.1.2"/>
      <sheetName val="20.2.1"/>
      <sheetName val="20.2.2"/>
      <sheetName val="20.3.1"/>
      <sheetName val="20.3.2"/>
      <sheetName val="20.3.3"/>
      <sheetName val="20.4.1"/>
      <sheetName val="20.4.2"/>
      <sheetName val="20.4.3"/>
      <sheetName val="20.5.1"/>
      <sheetName val="20.4.4"/>
      <sheetName val="20.4.5"/>
      <sheetName val="20.5.2"/>
      <sheetName val="20.5.3"/>
      <sheetName val="20.6"/>
      <sheetName val="20.7"/>
      <sheetName val="20.8.1"/>
      <sheetName val="20.8.2"/>
      <sheetName val="20.9"/>
      <sheetName val="20.10"/>
      <sheetName val="20.11"/>
      <sheetName val="20.11.1"/>
      <sheetName val="20.11.2"/>
      <sheetName val="20.11.3"/>
      <sheetName val="9A"/>
      <sheetName val="20.11A"/>
      <sheetName val="20.11B"/>
      <sheetName val="20.11C"/>
      <sheetName val="20.11D"/>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49J (2)"/>
      <sheetName val="20.49J (3)"/>
      <sheetName val="20.50J"/>
      <sheetName val="20.51J"/>
      <sheetName val="20.52J"/>
      <sheetName val="20.53J"/>
      <sheetName val="20.54J"/>
      <sheetName val="20.55J"/>
      <sheetName val="20.56J"/>
      <sheetName val="20.57J"/>
      <sheetName val="20.58J"/>
      <sheetName val="20.59J"/>
      <sheetName val="20.60J"/>
      <sheetName val="20.61N"/>
      <sheetName val="20.62N"/>
      <sheetName val="20.63N"/>
      <sheetName val="20.64N"/>
      <sheetName val="20.65N"/>
      <sheetName val="20.66N"/>
      <sheetName val="20.67N"/>
      <sheetName val="20.68N"/>
      <sheetName val="20.69N"/>
      <sheetName val="20.70N"/>
      <sheetName val="20.71N"/>
      <sheetName val="20.72N"/>
      <sheetName val="20.73N"/>
      <sheetName val="20.30"/>
      <sheetName val="20.31"/>
      <sheetName val="20.32"/>
      <sheetName val="20.33"/>
      <sheetName val="20.40"/>
      <sheetName val="20.41"/>
      <sheetName val="20.42"/>
      <sheetName val="20.43"/>
      <sheetName val="20.44"/>
      <sheetName val="20.46"/>
      <sheetName val="20.45"/>
      <sheetName val="20.45A"/>
      <sheetName val="20.45B"/>
      <sheetName val="20.45C"/>
      <sheetName val="20.45D"/>
      <sheetName val="20.45E"/>
      <sheetName val="20.45F"/>
      <sheetName val="20.47"/>
      <sheetName val="20.48"/>
      <sheetName val="20.49"/>
      <sheetName val="20.50"/>
      <sheetName val="20.51"/>
      <sheetName val="20.52"/>
      <sheetName val="20.53"/>
      <sheetName val="20.54"/>
      <sheetName val="20.55"/>
      <sheetName val="20.56"/>
      <sheetName val="20.59"/>
      <sheetName val="20.60"/>
      <sheetName val="20.63"/>
      <sheetName val="20.64"/>
      <sheetName val="20.65"/>
      <sheetName val="20.66"/>
      <sheetName val="12A"/>
      <sheetName val="APU'S CALDAS NSH"/>
    </sheetNames>
    <sheetDataSet>
      <sheetData sheetId="0" refreshError="1"/>
      <sheetData sheetId="1" refreshError="1"/>
      <sheetData sheetId="2" refreshError="1">
        <row r="2">
          <cell r="B2" t="str">
            <v>Cuadrilla 3: (1 Oficial y 2 Ayudantes)</v>
          </cell>
        </row>
        <row r="3">
          <cell r="B3" t="str">
            <v>Cuadrilla 4: (1 Oficial y 1 Ayudante)</v>
          </cell>
        </row>
        <row r="4">
          <cell r="B4" t="str">
            <v>Comisión Topografía</v>
          </cell>
        </row>
        <row r="5">
          <cell r="B5" t="str">
            <v>Ayudante Construccion</v>
          </cell>
        </row>
        <row r="6">
          <cell r="B6" t="str">
            <v>Cuadrilla 4: (1 Oficial y 1 Ayudante)</v>
          </cell>
        </row>
        <row r="7">
          <cell r="B7" t="str">
            <v>Cuadrilla 8: Oficial</v>
          </cell>
        </row>
        <row r="8">
          <cell r="B8" t="str">
            <v>Cuadrilla 4: (1 Oficial y 1 Ayudante)</v>
          </cell>
        </row>
        <row r="9">
          <cell r="B9" t="str">
            <v>Cuadrilla de soldadura</v>
          </cell>
        </row>
        <row r="10">
          <cell r="B10" t="str">
            <v>Cuadrilla 5: Ofic. + 6 Ayud.</v>
          </cell>
        </row>
        <row r="11">
          <cell r="B11" t="str">
            <v>Cuadrilla 2: (2 Ayudantes)</v>
          </cell>
        </row>
        <row r="12">
          <cell r="B12" t="str">
            <v>Cuadrilla 1: (2 Machineros)</v>
          </cell>
        </row>
        <row r="13">
          <cell r="B13" t="str">
            <v>Cuadrilla 5: (1 Oficial y 3 Ayudante)</v>
          </cell>
        </row>
        <row r="14">
          <cell r="B14" t="str">
            <v>Cuadrilla 6: (1 Oficial y 4 Ayudante)</v>
          </cell>
        </row>
      </sheetData>
      <sheetData sheetId="3" refreshError="1"/>
      <sheetData sheetId="4" refreshError="1"/>
      <sheetData sheetId="5" refreshError="1">
        <row r="2">
          <cell r="B2" t="str">
            <v>Herramienta Menor (3% MO)</v>
          </cell>
        </row>
        <row r="3">
          <cell r="B3" t="str">
            <v>Retroexcavadora de Llantas (Incluye Operario)</v>
          </cell>
        </row>
        <row r="4">
          <cell r="B4" t="str">
            <v>Compresor (Incluye. Martillo, Operario, Combustible)</v>
          </cell>
        </row>
        <row r="5">
          <cell r="B5" t="str">
            <v>COMPRESOR</v>
          </cell>
        </row>
        <row r="6">
          <cell r="B6" t="str">
            <v>VOLQUETA DE 5 M3</v>
          </cell>
        </row>
        <row r="7">
          <cell r="B7" t="str">
            <v>Vibrocompactador a Gasolina Tipo Canguro</v>
          </cell>
        </row>
        <row r="8">
          <cell r="B8" t="str">
            <v>Retroexcavadora de Llantas (Incluye Operario)</v>
          </cell>
        </row>
        <row r="9">
          <cell r="B9" t="str">
            <v>Vibrocompactador 10Ton</v>
          </cell>
        </row>
        <row r="10">
          <cell r="B10" t="str">
            <v>Pulidora con disco diamantado</v>
          </cell>
        </row>
        <row r="11">
          <cell r="B11" t="str">
            <v>CORTADORA CONCRETO (CORTE)</v>
          </cell>
        </row>
        <row r="12">
          <cell r="B12" t="str">
            <v>Finisher</v>
          </cell>
        </row>
        <row r="13">
          <cell r="B13" t="str">
            <v>Vibrador de mezcla (Gasolina)</v>
          </cell>
        </row>
        <row r="14">
          <cell r="B14" t="str">
            <v>Mezcladora Gasolina (1.5-2.0 Btos.)</v>
          </cell>
        </row>
        <row r="15">
          <cell r="B15" t="str">
            <v>Equipo diferencial para 500kg</v>
          </cell>
        </row>
        <row r="16">
          <cell r="B16" t="str">
            <v>Herramienta menor</v>
          </cell>
        </row>
        <row r="17">
          <cell r="B17" t="str">
            <v>EQUIPO DE SOLDADURA</v>
          </cell>
        </row>
        <row r="18">
          <cell r="B18" t="str">
            <v>HERRAMIENTA MENOR  (3% MO)</v>
          </cell>
        </row>
        <row r="19">
          <cell r="B19" t="str">
            <v>Andamio</v>
          </cell>
        </row>
        <row r="20">
          <cell r="B20" t="str">
            <v>PLUMA GRUA (CAP. 250KG)</v>
          </cell>
        </row>
        <row r="22">
          <cell r="B22" t="str">
            <v>RETROEXCAVADORA DE ORUGA</v>
          </cell>
        </row>
        <row r="23">
          <cell r="B23" t="str">
            <v>Taladro industrial</v>
          </cell>
        </row>
        <row r="24">
          <cell r="B24" t="str">
            <v>EQUIPO DE SOLDADURA ELECTRICA</v>
          </cell>
        </row>
        <row r="25">
          <cell r="B25" t="str">
            <v>EQUIPO (CORTADORA, SIERRA, ELECTRICO, TALADRO, PULIDORA)</v>
          </cell>
        </row>
        <row r="26">
          <cell r="B26" t="str">
            <v>TALADRO INDUSTRIAL</v>
          </cell>
        </row>
        <row r="27">
          <cell r="B27" t="str">
            <v>Estacion Electronica</v>
          </cell>
        </row>
        <row r="28">
          <cell r="B28" t="str">
            <v>Guadañadora</v>
          </cell>
        </row>
        <row r="29">
          <cell r="B29" t="str">
            <v>Vibrocompactador a Gasolina Tipo Rana</v>
          </cell>
        </row>
        <row r="30">
          <cell r="B30" t="str">
            <v>COMPACTADOR TANDEN (INC. OPERADOR Y COMBUST.)</v>
          </cell>
        </row>
        <row r="31">
          <cell r="B31" t="str">
            <v>MOTOBOMBA GASOL./ELECT. (5 HP) 3``</v>
          </cell>
        </row>
        <row r="32">
          <cell r="B32" t="str">
            <v>Pistola para aplicación de epóxico</v>
          </cell>
        </row>
        <row r="33">
          <cell r="B33" t="str">
            <v>Paral telescópico (3m)</v>
          </cell>
        </row>
      </sheetData>
      <sheetData sheetId="6" refreshError="1">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15%</v>
          </cell>
        </row>
        <row r="10">
          <cell r="B10" t="str">
            <v>Transporte factor 2%</v>
          </cell>
        </row>
        <row r="11">
          <cell r="B11" t="str">
            <v>Transporte factor 8%</v>
          </cell>
        </row>
        <row r="12">
          <cell r="B12" t="str">
            <v>TRANSPORTE FACTOR 2% MO</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BRA"/>
      <sheetName val="PRESUPUESTO PMT"/>
      <sheetName val="PRESUPUESTO PMA"/>
      <sheetName val="COVID"/>
      <sheetName val="PMA 5.1"/>
      <sheetName val="CANTIDADES"/>
      <sheetName val="AU"/>
      <sheetName val="APU"/>
      <sheetName val="APU BASICOS"/>
      <sheetName val="INSUMOS"/>
      <sheetName val="CUADRILLAS"/>
      <sheetName val="FACTOR PRESTACIONAL"/>
      <sheetName val="FLUJO DE INVERSIO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5">
          <cell r="C25">
            <v>0.69790000000000008</v>
          </cell>
          <cell r="D25">
            <v>0.5655</v>
          </cell>
          <cell r="E25">
            <v>0.61550000000000005</v>
          </cell>
        </row>
      </sheetData>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5"/>
  <sheetViews>
    <sheetView tabSelected="1" view="pageBreakPreview" zoomScaleNormal="100" zoomScaleSheetLayoutView="100" zoomScalePageLayoutView="40" workbookViewId="0">
      <selection activeCell="D13" sqref="D13"/>
    </sheetView>
  </sheetViews>
  <sheetFormatPr baseColWidth="10" defaultColWidth="11.42578125" defaultRowHeight="12.75" x14ac:dyDescent="0.2"/>
  <cols>
    <col min="1" max="1" width="7.42578125" style="326" bestFit="1" customWidth="1"/>
    <col min="2" max="2" width="69.85546875" style="6" customWidth="1"/>
    <col min="3" max="3" width="5.7109375" style="6" bestFit="1" customWidth="1"/>
    <col min="4" max="4" width="10.42578125" style="6" customWidth="1"/>
    <col min="5" max="5" width="16" style="6" customWidth="1"/>
    <col min="6" max="6" width="17.7109375" style="6" customWidth="1"/>
    <col min="7" max="7" width="21.140625" style="306" customWidth="1"/>
    <col min="8" max="8" width="16.140625" style="22" customWidth="1"/>
    <col min="9" max="9" width="19.42578125" style="22" customWidth="1"/>
    <col min="10" max="10" width="21.42578125" style="22" customWidth="1"/>
    <col min="11" max="16384" width="11.42578125" style="6"/>
  </cols>
  <sheetData>
    <row r="1" spans="1:7" ht="80.25" customHeight="1" x14ac:dyDescent="0.2">
      <c r="A1" s="334"/>
      <c r="B1" s="334"/>
      <c r="C1" s="334"/>
      <c r="D1" s="334"/>
      <c r="E1" s="334"/>
      <c r="F1" s="334"/>
    </row>
    <row r="2" spans="1:7" ht="31.5" customHeight="1" x14ac:dyDescent="0.2">
      <c r="A2" s="335" t="s">
        <v>491</v>
      </c>
      <c r="B2" s="335"/>
      <c r="C2" s="335"/>
      <c r="D2" s="335"/>
      <c r="E2" s="335"/>
      <c r="F2" s="335"/>
    </row>
    <row r="3" spans="1:7" x14ac:dyDescent="0.2">
      <c r="A3" s="308"/>
      <c r="B3" s="309"/>
      <c r="C3" s="309"/>
      <c r="D3" s="309"/>
      <c r="E3" s="309"/>
      <c r="F3" s="309"/>
    </row>
    <row r="4" spans="1:7" x14ac:dyDescent="0.2">
      <c r="A4" s="308"/>
      <c r="B4" s="309"/>
      <c r="C4" s="309"/>
      <c r="D4" s="309"/>
      <c r="E4" s="309"/>
      <c r="F4" s="309"/>
      <c r="G4" s="336"/>
    </row>
    <row r="5" spans="1:7" ht="12.75" customHeight="1" x14ac:dyDescent="0.2">
      <c r="A5" s="338" t="s">
        <v>25</v>
      </c>
      <c r="B5" s="310" t="s">
        <v>26</v>
      </c>
      <c r="C5" s="310" t="s">
        <v>1</v>
      </c>
      <c r="D5" s="310" t="s">
        <v>79</v>
      </c>
      <c r="E5" s="310" t="s">
        <v>31</v>
      </c>
      <c r="F5" s="310" t="s">
        <v>31</v>
      </c>
      <c r="G5" s="336"/>
    </row>
    <row r="6" spans="1:7" x14ac:dyDescent="0.2">
      <c r="A6" s="338"/>
      <c r="B6" s="310"/>
      <c r="C6" s="310"/>
      <c r="D6" s="310"/>
      <c r="E6" s="310" t="s">
        <v>480</v>
      </c>
      <c r="F6" s="310" t="s">
        <v>2</v>
      </c>
    </row>
    <row r="7" spans="1:7" x14ac:dyDescent="0.2">
      <c r="A7" s="311">
        <v>1</v>
      </c>
      <c r="B7" s="312" t="s">
        <v>479</v>
      </c>
      <c r="C7" s="312"/>
      <c r="D7" s="312"/>
      <c r="E7" s="312"/>
      <c r="F7" s="312"/>
    </row>
    <row r="8" spans="1:7" ht="27" x14ac:dyDescent="0.25">
      <c r="A8" s="313" t="s">
        <v>101</v>
      </c>
      <c r="B8" s="317" t="s">
        <v>485</v>
      </c>
      <c r="C8" s="314" t="s">
        <v>8</v>
      </c>
      <c r="D8" s="315">
        <v>99</v>
      </c>
      <c r="E8" s="316">
        <v>93000</v>
      </c>
      <c r="F8" s="316">
        <f>ROUND(D8*E8,0)</f>
        <v>9207000</v>
      </c>
      <c r="G8" s="306">
        <v>620786</v>
      </c>
    </row>
    <row r="9" spans="1:7" ht="40.5" x14ac:dyDescent="0.25">
      <c r="A9" s="313" t="s">
        <v>102</v>
      </c>
      <c r="B9" s="317" t="s">
        <v>486</v>
      </c>
      <c r="C9" s="314" t="s">
        <v>8</v>
      </c>
      <c r="D9" s="315">
        <v>90</v>
      </c>
      <c r="E9" s="316">
        <v>80900</v>
      </c>
      <c r="F9" s="316">
        <f>ROUND(D9*E9,0)</f>
        <v>7281000</v>
      </c>
      <c r="G9" s="306">
        <v>3870</v>
      </c>
    </row>
    <row r="10" spans="1:7" ht="40.5" x14ac:dyDescent="0.25">
      <c r="A10" s="313" t="s">
        <v>481</v>
      </c>
      <c r="B10" s="317" t="s">
        <v>487</v>
      </c>
      <c r="C10" s="314" t="s">
        <v>16</v>
      </c>
      <c r="D10" s="315">
        <v>21</v>
      </c>
      <c r="E10" s="316">
        <v>9450</v>
      </c>
      <c r="F10" s="316">
        <f t="shared" ref="F10:F13" si="0">ROUND(D10*E10,0)</f>
        <v>198450</v>
      </c>
      <c r="G10" s="306">
        <v>396567</v>
      </c>
    </row>
    <row r="11" spans="1:7" ht="13.5" x14ac:dyDescent="0.25">
      <c r="A11" s="313" t="s">
        <v>482</v>
      </c>
      <c r="B11" s="317" t="s">
        <v>488</v>
      </c>
      <c r="C11" s="314" t="s">
        <v>16</v>
      </c>
      <c r="D11" s="315">
        <v>39</v>
      </c>
      <c r="E11" s="316">
        <v>13980</v>
      </c>
      <c r="F11" s="316">
        <f t="shared" si="0"/>
        <v>545220</v>
      </c>
      <c r="G11" s="306">
        <v>369549</v>
      </c>
    </row>
    <row r="12" spans="1:7" ht="40.5" x14ac:dyDescent="0.25">
      <c r="A12" s="313" t="s">
        <v>483</v>
      </c>
      <c r="B12" s="317" t="s">
        <v>489</v>
      </c>
      <c r="C12" s="314" t="s">
        <v>16</v>
      </c>
      <c r="D12" s="315">
        <v>20</v>
      </c>
      <c r="E12" s="316">
        <v>167000</v>
      </c>
      <c r="F12" s="316">
        <f t="shared" si="0"/>
        <v>3340000</v>
      </c>
      <c r="G12" s="306">
        <v>1079929</v>
      </c>
    </row>
    <row r="13" spans="1:7" ht="40.5" x14ac:dyDescent="0.25">
      <c r="A13" s="313" t="s">
        <v>484</v>
      </c>
      <c r="B13" s="317" t="s">
        <v>490</v>
      </c>
      <c r="C13" s="314" t="s">
        <v>16</v>
      </c>
      <c r="D13" s="315">
        <v>29</v>
      </c>
      <c r="E13" s="316">
        <v>321300</v>
      </c>
      <c r="F13" s="316">
        <f t="shared" si="0"/>
        <v>9317700</v>
      </c>
    </row>
    <row r="14" spans="1:7" x14ac:dyDescent="0.2">
      <c r="A14" s="318"/>
      <c r="B14" s="339" t="s">
        <v>5</v>
      </c>
      <c r="C14" s="340"/>
      <c r="D14" s="341"/>
      <c r="E14" s="312"/>
      <c r="F14" s="319">
        <f>+SUM(F8:F13)</f>
        <v>29889370</v>
      </c>
    </row>
    <row r="15" spans="1:7" ht="13.5" x14ac:dyDescent="0.25">
      <c r="A15" s="320"/>
      <c r="B15" s="321"/>
      <c r="C15" s="321"/>
      <c r="D15" s="321"/>
      <c r="E15" s="321"/>
      <c r="F15" s="321"/>
    </row>
    <row r="16" spans="1:7" x14ac:dyDescent="0.2">
      <c r="A16" s="322"/>
      <c r="B16" s="337" t="s">
        <v>441</v>
      </c>
      <c r="C16" s="337"/>
      <c r="D16" s="337"/>
      <c r="E16" s="324">
        <f>+AIU!J28</f>
        <v>0.33149999999999996</v>
      </c>
      <c r="F16" s="323">
        <f>ROUND(F14*E16,0)</f>
        <v>9908326</v>
      </c>
      <c r="G16" s="22"/>
    </row>
    <row r="17" spans="1:6" x14ac:dyDescent="0.2">
      <c r="A17" s="322"/>
      <c r="B17" s="337" t="s">
        <v>476</v>
      </c>
      <c r="C17" s="337"/>
      <c r="D17" s="337"/>
      <c r="E17" s="325"/>
      <c r="F17" s="323">
        <f>+F16+F14</f>
        <v>39797696</v>
      </c>
    </row>
    <row r="18" spans="1:6" ht="13.5" x14ac:dyDescent="0.25">
      <c r="A18" s="331"/>
      <c r="B18" s="332"/>
      <c r="C18" s="332"/>
      <c r="D18" s="332"/>
      <c r="E18" s="331"/>
      <c r="F18" s="333"/>
    </row>
    <row r="20" spans="1:6" x14ac:dyDescent="0.2">
      <c r="B20" s="327"/>
    </row>
    <row r="21" spans="1:6" x14ac:dyDescent="0.2">
      <c r="B21" s="303" t="s">
        <v>477</v>
      </c>
      <c r="F21" s="22"/>
    </row>
    <row r="22" spans="1:6" ht="25.5" x14ac:dyDescent="0.2">
      <c r="B22" s="330" t="s">
        <v>478</v>
      </c>
      <c r="F22" s="307"/>
    </row>
    <row r="23" spans="1:6" x14ac:dyDescent="0.2">
      <c r="B23" s="328"/>
    </row>
    <row r="24" spans="1:6" x14ac:dyDescent="0.2">
      <c r="B24" s="328"/>
    </row>
    <row r="25" spans="1:6" x14ac:dyDescent="0.2">
      <c r="B25" s="329"/>
    </row>
  </sheetData>
  <mergeCells count="7">
    <mergeCell ref="A1:F1"/>
    <mergeCell ref="A2:F2"/>
    <mergeCell ref="G4:G5"/>
    <mergeCell ref="B17:D17"/>
    <mergeCell ref="A5:A6"/>
    <mergeCell ref="B14:D14"/>
    <mergeCell ref="B16:D16"/>
  </mergeCells>
  <phoneticPr fontId="25" type="noConversion"/>
  <pageMargins left="0.70866141732283472" right="0.70866141732283472" top="0.74803149606299213" bottom="1.1417322834645669" header="0.31496062992125984" footer="0.31496062992125984"/>
  <pageSetup scale="70" fitToHeight="6" orientation="portrait" r:id="rId1"/>
  <headerFooter>
    <oddFooter>&amp;C&amp;G&amp;R&amp;P</oddFooter>
  </headerFooter>
  <rowBreaks count="1" manualBreakCount="1">
    <brk id="14" max="5"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3"/>
  <sheetViews>
    <sheetView zoomScale="70" zoomScaleNormal="70" workbookViewId="0">
      <selection activeCell="F7" sqref="F7"/>
    </sheetView>
  </sheetViews>
  <sheetFormatPr baseColWidth="10" defaultRowHeight="15" x14ac:dyDescent="0.25"/>
  <cols>
    <col min="1" max="1" width="6.28515625" bestFit="1" customWidth="1"/>
    <col min="2" max="2" width="43.42578125" bestFit="1" customWidth="1"/>
    <col min="3" max="3" width="4" bestFit="1" customWidth="1"/>
    <col min="4" max="4" width="8.42578125" bestFit="1" customWidth="1"/>
    <col min="5" max="5" width="15.42578125" bestFit="1" customWidth="1"/>
    <col min="6" max="6" width="19.42578125" bestFit="1" customWidth="1"/>
    <col min="7" max="7" width="23.140625" customWidth="1"/>
    <col min="8" max="8" width="14.7109375" bestFit="1" customWidth="1"/>
    <col min="9" max="9" width="15.42578125" bestFit="1" customWidth="1"/>
    <col min="10" max="10" width="15.7109375" customWidth="1"/>
    <col min="11" max="13" width="16.42578125" bestFit="1" customWidth="1"/>
    <col min="14" max="15" width="15.42578125" bestFit="1" customWidth="1"/>
    <col min="16" max="16" width="16.42578125" bestFit="1" customWidth="1"/>
    <col min="17" max="18" width="13.42578125" customWidth="1"/>
    <col min="19" max="19" width="13.140625" customWidth="1"/>
    <col min="20" max="21" width="13.7109375" customWidth="1"/>
    <col min="22" max="22" width="14.28515625" customWidth="1"/>
    <col min="23" max="23" width="13.7109375" customWidth="1"/>
    <col min="24" max="25" width="13.42578125" customWidth="1"/>
    <col min="26" max="26" width="12.85546875" customWidth="1"/>
    <col min="27" max="28" width="16.42578125" bestFit="1" customWidth="1"/>
    <col min="29" max="29" width="13.42578125" customWidth="1"/>
    <col min="30" max="30" width="12.28515625" customWidth="1"/>
    <col min="31" max="31" width="15.7109375" customWidth="1"/>
    <col min="32" max="32" width="24.28515625" customWidth="1"/>
  </cols>
  <sheetData>
    <row r="1" spans="1:33" ht="15.75" thickBot="1" x14ac:dyDescent="0.3">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row>
    <row r="2" spans="1:33" x14ac:dyDescent="0.25">
      <c r="A2" s="6"/>
      <c r="B2" s="6"/>
      <c r="C2" s="6"/>
      <c r="D2" s="6"/>
      <c r="E2" s="6"/>
      <c r="F2" s="6"/>
      <c r="G2" s="345" t="s">
        <v>427</v>
      </c>
      <c r="H2" s="347" t="s">
        <v>428</v>
      </c>
      <c r="I2" s="348"/>
      <c r="J2" s="348"/>
      <c r="K2" s="348"/>
      <c r="L2" s="348"/>
      <c r="M2" s="348"/>
      <c r="N2" s="348"/>
      <c r="O2" s="348"/>
      <c r="P2" s="348"/>
      <c r="Q2" s="348"/>
      <c r="R2" s="348"/>
      <c r="S2" s="348"/>
      <c r="T2" s="348"/>
      <c r="U2" s="348"/>
      <c r="V2" s="348"/>
      <c r="W2" s="348"/>
      <c r="X2" s="348"/>
      <c r="Y2" s="348"/>
      <c r="Z2" s="348"/>
      <c r="AA2" s="348"/>
      <c r="AB2" s="348"/>
      <c r="AC2" s="348"/>
      <c r="AD2" s="348"/>
      <c r="AE2" s="349"/>
      <c r="AF2" s="6"/>
      <c r="AG2" s="6"/>
    </row>
    <row r="3" spans="1:33" ht="15.75" thickBot="1" x14ac:dyDescent="0.3">
      <c r="A3" s="6"/>
      <c r="B3" s="6"/>
      <c r="C3" s="6"/>
      <c r="D3" s="6"/>
      <c r="E3" s="6"/>
      <c r="F3" s="6"/>
      <c r="G3" s="346"/>
      <c r="H3" s="350"/>
      <c r="I3" s="351"/>
      <c r="J3" s="351"/>
      <c r="K3" s="351"/>
      <c r="L3" s="351"/>
      <c r="M3" s="351"/>
      <c r="N3" s="351"/>
      <c r="O3" s="351"/>
      <c r="P3" s="351"/>
      <c r="Q3" s="351"/>
      <c r="R3" s="351"/>
      <c r="S3" s="351"/>
      <c r="T3" s="351"/>
      <c r="U3" s="351"/>
      <c r="V3" s="351"/>
      <c r="W3" s="351"/>
      <c r="X3" s="351"/>
      <c r="Y3" s="351"/>
      <c r="Z3" s="351"/>
      <c r="AA3" s="351"/>
      <c r="AB3" s="352"/>
      <c r="AC3" s="352"/>
      <c r="AD3" s="352"/>
      <c r="AE3" s="353"/>
      <c r="AF3" s="6"/>
      <c r="AG3" s="6"/>
    </row>
    <row r="4" spans="1:33" x14ac:dyDescent="0.25">
      <c r="A4" s="6"/>
      <c r="B4" s="6"/>
      <c r="C4" s="6"/>
      <c r="D4" s="6"/>
      <c r="E4" s="6"/>
      <c r="F4" s="6"/>
      <c r="G4" s="174"/>
      <c r="H4" s="354" t="s">
        <v>429</v>
      </c>
      <c r="I4" s="355"/>
      <c r="J4" s="355"/>
      <c r="K4" s="356"/>
      <c r="L4" s="354" t="s">
        <v>430</v>
      </c>
      <c r="M4" s="355"/>
      <c r="N4" s="355"/>
      <c r="O4" s="356"/>
      <c r="P4" s="354" t="s">
        <v>431</v>
      </c>
      <c r="Q4" s="355"/>
      <c r="R4" s="355"/>
      <c r="S4" s="356"/>
      <c r="T4" s="354" t="s">
        <v>432</v>
      </c>
      <c r="U4" s="355"/>
      <c r="V4" s="355"/>
      <c r="W4" s="356"/>
      <c r="X4" s="354" t="s">
        <v>433</v>
      </c>
      <c r="Y4" s="355"/>
      <c r="Z4" s="355"/>
      <c r="AA4" s="356"/>
      <c r="AB4" s="354" t="s">
        <v>434</v>
      </c>
      <c r="AC4" s="355"/>
      <c r="AD4" s="355"/>
      <c r="AE4" s="356"/>
      <c r="AF4" s="6"/>
      <c r="AG4" s="6"/>
    </row>
    <row r="5" spans="1:33" ht="15.75" thickBot="1" x14ac:dyDescent="0.3">
      <c r="A5" s="175" t="s">
        <v>25</v>
      </c>
      <c r="B5" s="7" t="s">
        <v>26</v>
      </c>
      <c r="C5" s="7" t="s">
        <v>1</v>
      </c>
      <c r="D5" s="7" t="s">
        <v>79</v>
      </c>
      <c r="E5" s="7" t="s">
        <v>31</v>
      </c>
      <c r="F5" s="7" t="s">
        <v>31</v>
      </c>
      <c r="G5" s="176"/>
      <c r="H5" s="357"/>
      <c r="I5" s="358"/>
      <c r="J5" s="358"/>
      <c r="K5" s="359"/>
      <c r="L5" s="357"/>
      <c r="M5" s="358"/>
      <c r="N5" s="358"/>
      <c r="O5" s="359"/>
      <c r="P5" s="357"/>
      <c r="Q5" s="358"/>
      <c r="R5" s="358"/>
      <c r="S5" s="359"/>
      <c r="T5" s="357"/>
      <c r="U5" s="358"/>
      <c r="V5" s="358"/>
      <c r="W5" s="359"/>
      <c r="X5" s="357"/>
      <c r="Y5" s="358"/>
      <c r="Z5" s="358"/>
      <c r="AA5" s="359"/>
      <c r="AB5" s="357"/>
      <c r="AC5" s="358"/>
      <c r="AD5" s="358"/>
      <c r="AE5" s="359"/>
      <c r="AF5" s="6"/>
      <c r="AG5" s="6"/>
    </row>
    <row r="6" spans="1:33" x14ac:dyDescent="0.25">
      <c r="A6" s="154">
        <v>1</v>
      </c>
      <c r="B6" s="8" t="s">
        <v>27</v>
      </c>
      <c r="C6" s="8"/>
      <c r="D6" s="8"/>
      <c r="E6" s="8"/>
      <c r="F6" s="8"/>
      <c r="G6" s="5"/>
      <c r="H6" s="343"/>
      <c r="I6" s="344"/>
      <c r="J6" s="344"/>
      <c r="K6" s="344"/>
      <c r="L6" s="344"/>
      <c r="M6" s="344"/>
      <c r="N6" s="344"/>
      <c r="O6" s="344"/>
      <c r="P6" s="344"/>
      <c r="Q6" s="344"/>
      <c r="R6" s="344"/>
      <c r="S6" s="344"/>
      <c r="T6" s="344"/>
      <c r="U6" s="344"/>
      <c r="V6" s="344"/>
      <c r="W6" s="344"/>
      <c r="X6" s="344"/>
      <c r="Y6" s="344"/>
      <c r="Z6" s="344"/>
      <c r="AA6" s="344"/>
      <c r="AB6" s="344"/>
      <c r="AC6" s="344"/>
      <c r="AD6" s="344"/>
      <c r="AE6" s="344"/>
      <c r="AF6" s="6"/>
      <c r="AG6" s="6"/>
    </row>
    <row r="7" spans="1:33" ht="25.5" x14ac:dyDescent="0.25">
      <c r="A7" s="177">
        <v>1.1000000000000001</v>
      </c>
      <c r="B7" s="178" t="s">
        <v>54</v>
      </c>
      <c r="C7" s="179" t="s">
        <v>55</v>
      </c>
      <c r="D7" s="180">
        <f>+'PRESUPUESTO TOTALIZADO'!D8</f>
        <v>99</v>
      </c>
      <c r="E7" s="181">
        <f>+'PRESUPUESTO TOTALIZADO'!E8</f>
        <v>93000</v>
      </c>
      <c r="F7" s="181">
        <f>+'PRESUPUESTO TOTALIZADO'!F8</f>
        <v>9207000</v>
      </c>
      <c r="G7" s="5"/>
      <c r="H7" s="189">
        <f>+H8*$F$7</f>
        <v>2762100</v>
      </c>
      <c r="I7" s="189">
        <f t="shared" ref="I7:K7" si="0">+I8*$F$7</f>
        <v>2762100</v>
      </c>
      <c r="J7" s="189">
        <f t="shared" si="0"/>
        <v>1841400</v>
      </c>
      <c r="K7" s="189">
        <f t="shared" si="0"/>
        <v>1841400</v>
      </c>
      <c r="L7" s="5"/>
      <c r="M7" s="5"/>
      <c r="N7" s="5"/>
      <c r="O7" s="5"/>
      <c r="P7" s="5"/>
      <c r="Q7" s="5"/>
      <c r="R7" s="5"/>
      <c r="S7" s="5"/>
      <c r="T7" s="5"/>
      <c r="U7" s="5"/>
      <c r="V7" s="5"/>
      <c r="W7" s="5"/>
      <c r="X7" s="5"/>
      <c r="Y7" s="5"/>
      <c r="Z7" s="5"/>
      <c r="AA7" s="5"/>
      <c r="AB7" s="5"/>
      <c r="AC7" s="5"/>
      <c r="AD7" s="5"/>
      <c r="AE7" s="5"/>
      <c r="AF7" s="199"/>
      <c r="AG7" s="200"/>
    </row>
    <row r="8" spans="1:33" x14ac:dyDescent="0.25">
      <c r="A8" s="177"/>
      <c r="B8" s="178"/>
      <c r="C8" s="179"/>
      <c r="D8" s="180"/>
      <c r="E8" s="181"/>
      <c r="F8" s="181"/>
      <c r="G8" s="5"/>
      <c r="H8" s="190">
        <v>0.3</v>
      </c>
      <c r="I8" s="190">
        <v>0.3</v>
      </c>
      <c r="J8" s="190">
        <v>0.2</v>
      </c>
      <c r="K8" s="190">
        <v>0.2</v>
      </c>
      <c r="L8" s="5"/>
      <c r="M8" s="5"/>
      <c r="N8" s="5"/>
      <c r="O8" s="5"/>
      <c r="P8" s="5"/>
      <c r="Q8" s="5"/>
      <c r="R8" s="5"/>
      <c r="S8" s="5"/>
      <c r="T8" s="5"/>
      <c r="U8" s="5"/>
      <c r="V8" s="5"/>
      <c r="W8" s="5"/>
      <c r="X8" s="5"/>
      <c r="Y8" s="5"/>
      <c r="Z8" s="5"/>
      <c r="AA8" s="5"/>
      <c r="AB8" s="5"/>
      <c r="AC8" s="5"/>
      <c r="AD8" s="5"/>
      <c r="AE8" s="5"/>
      <c r="AF8" s="199"/>
      <c r="AG8" s="200"/>
    </row>
    <row r="9" spans="1:33" ht="25.5" customHeight="1" x14ac:dyDescent="0.25">
      <c r="A9" s="177">
        <v>1.2</v>
      </c>
      <c r="B9" s="182" t="s">
        <v>10</v>
      </c>
      <c r="C9" s="179" t="s">
        <v>8</v>
      </c>
      <c r="D9" s="180">
        <f>+'PRESUPUESTO TOTALIZADO'!D9</f>
        <v>90</v>
      </c>
      <c r="E9" s="181">
        <f>+'PRESUPUESTO TOTALIZADO'!E9</f>
        <v>80900</v>
      </c>
      <c r="F9" s="181">
        <f>+'PRESUPUESTO TOTALIZADO'!F9</f>
        <v>7281000</v>
      </c>
      <c r="G9" s="5"/>
      <c r="H9" s="5"/>
      <c r="I9" s="189">
        <f>+I10*$F$9</f>
        <v>3276450</v>
      </c>
      <c r="J9" s="189">
        <f t="shared" ref="J9:K9" si="1">+J10*$F$9</f>
        <v>2548350</v>
      </c>
      <c r="K9" s="189">
        <f t="shared" si="1"/>
        <v>1456200</v>
      </c>
      <c r="L9" s="5"/>
      <c r="M9" s="5"/>
      <c r="N9" s="5"/>
      <c r="O9" s="5"/>
      <c r="P9" s="5"/>
      <c r="Q9" s="5"/>
      <c r="R9" s="5"/>
      <c r="S9" s="5"/>
      <c r="T9" s="5"/>
      <c r="U9" s="5"/>
      <c r="V9" s="5"/>
      <c r="W9" s="5"/>
      <c r="X9" s="5"/>
      <c r="Y9" s="5"/>
      <c r="Z9" s="5"/>
      <c r="AA9" s="5"/>
      <c r="AB9" s="5"/>
      <c r="AC9" s="5"/>
      <c r="AD9" s="5"/>
      <c r="AE9" s="5"/>
      <c r="AF9" s="199"/>
      <c r="AG9" s="200"/>
    </row>
    <row r="10" spans="1:33" ht="22.7" customHeight="1" x14ac:dyDescent="0.25">
      <c r="A10" s="177"/>
      <c r="B10" s="182"/>
      <c r="C10" s="179"/>
      <c r="D10" s="180"/>
      <c r="E10" s="181"/>
      <c r="F10" s="185"/>
      <c r="G10" s="5"/>
      <c r="H10" s="5"/>
      <c r="I10" s="190">
        <v>0.45</v>
      </c>
      <c r="J10" s="190">
        <v>0.35</v>
      </c>
      <c r="K10" s="190">
        <v>0.2</v>
      </c>
      <c r="L10" s="5"/>
      <c r="M10" s="5"/>
      <c r="N10" s="5"/>
      <c r="O10" s="5"/>
      <c r="P10" s="5"/>
      <c r="Q10" s="5"/>
      <c r="R10" s="5"/>
      <c r="S10" s="5"/>
      <c r="T10" s="5"/>
      <c r="U10" s="5"/>
      <c r="V10" s="5"/>
      <c r="W10" s="5"/>
      <c r="X10" s="5"/>
      <c r="Y10" s="5"/>
      <c r="Z10" s="5"/>
      <c r="AA10" s="5"/>
      <c r="AB10" s="5"/>
      <c r="AC10" s="5"/>
      <c r="AD10" s="5"/>
      <c r="AE10" s="5"/>
      <c r="AF10" s="199"/>
      <c r="AG10" s="200"/>
    </row>
    <row r="11" spans="1:33" x14ac:dyDescent="0.25">
      <c r="A11" s="154">
        <v>2</v>
      </c>
      <c r="B11" s="8" t="s">
        <v>33</v>
      </c>
      <c r="C11" s="158"/>
      <c r="D11" s="158"/>
      <c r="E11" s="158"/>
      <c r="F11" s="183"/>
      <c r="G11" s="5"/>
      <c r="H11" s="5"/>
      <c r="I11" s="5"/>
      <c r="J11" s="5"/>
      <c r="K11" s="5"/>
      <c r="L11" s="5"/>
      <c r="M11" s="5"/>
      <c r="N11" s="5"/>
      <c r="O11" s="5"/>
      <c r="P11" s="5"/>
      <c r="Q11" s="5"/>
      <c r="R11" s="5"/>
      <c r="S11" s="5"/>
      <c r="T11" s="5"/>
      <c r="U11" s="5"/>
      <c r="V11" s="5"/>
      <c r="W11" s="5"/>
      <c r="X11" s="5"/>
      <c r="Y11" s="5"/>
      <c r="Z11" s="5"/>
      <c r="AA11" s="5"/>
      <c r="AB11" s="5"/>
      <c r="AC11" s="5"/>
      <c r="AD11" s="5"/>
      <c r="AE11" s="5"/>
      <c r="AF11" s="199"/>
      <c r="AG11" s="200"/>
    </row>
    <row r="12" spans="1:33" ht="30.2" customHeight="1" x14ac:dyDescent="0.25">
      <c r="A12" s="177" t="s">
        <v>103</v>
      </c>
      <c r="B12" s="184" t="s">
        <v>12</v>
      </c>
      <c r="C12" s="179" t="s">
        <v>4</v>
      </c>
      <c r="D12" s="180" t="e">
        <f>+'PRESUPUESTO TOTALIZADO'!#REF!</f>
        <v>#REF!</v>
      </c>
      <c r="E12" s="181" t="e">
        <f>+'PRESUPUESTO TOTALIZADO'!#REF!</f>
        <v>#REF!</v>
      </c>
      <c r="F12" s="181" t="e">
        <f>+'PRESUPUESTO TOTALIZADO'!#REF!</f>
        <v>#REF!</v>
      </c>
      <c r="G12" s="5"/>
      <c r="H12" s="5"/>
      <c r="I12" s="189" t="e">
        <f>+I13*$F$12</f>
        <v>#REF!</v>
      </c>
      <c r="J12" s="189" t="e">
        <f t="shared" ref="J12:L12" si="2">+J13*$F$12</f>
        <v>#REF!</v>
      </c>
      <c r="K12" s="189" t="e">
        <f t="shared" si="2"/>
        <v>#REF!</v>
      </c>
      <c r="L12" s="189" t="e">
        <f t="shared" si="2"/>
        <v>#REF!</v>
      </c>
      <c r="M12" s="5"/>
      <c r="N12" s="5"/>
      <c r="O12" s="5"/>
      <c r="P12" s="5"/>
      <c r="Q12" s="5"/>
      <c r="R12" s="5"/>
      <c r="S12" s="5"/>
      <c r="T12" s="5"/>
      <c r="U12" s="5"/>
      <c r="V12" s="5"/>
      <c r="W12" s="5"/>
      <c r="X12" s="5"/>
      <c r="Y12" s="5"/>
      <c r="Z12" s="5"/>
      <c r="AA12" s="5"/>
      <c r="AB12" s="5"/>
      <c r="AC12" s="5"/>
      <c r="AD12" s="5"/>
      <c r="AE12" s="5"/>
      <c r="AF12" s="199"/>
      <c r="AG12" s="200"/>
    </row>
    <row r="13" spans="1:33" ht="18" customHeight="1" x14ac:dyDescent="0.25">
      <c r="A13" s="177"/>
      <c r="B13" s="184"/>
      <c r="C13" s="179"/>
      <c r="D13" s="180"/>
      <c r="E13" s="181"/>
      <c r="F13" s="181"/>
      <c r="G13" s="5"/>
      <c r="H13" s="5"/>
      <c r="I13" s="190">
        <v>0.35</v>
      </c>
      <c r="J13" s="190">
        <v>0.35</v>
      </c>
      <c r="K13" s="190">
        <v>0.2</v>
      </c>
      <c r="L13" s="190">
        <v>0.1</v>
      </c>
      <c r="M13" s="5"/>
      <c r="N13" s="5"/>
      <c r="O13" s="5"/>
      <c r="P13" s="5"/>
      <c r="Q13" s="5"/>
      <c r="R13" s="5"/>
      <c r="S13" s="5"/>
      <c r="T13" s="5"/>
      <c r="U13" s="5"/>
      <c r="V13" s="5"/>
      <c r="W13" s="5"/>
      <c r="X13" s="5"/>
      <c r="Y13" s="5"/>
      <c r="Z13" s="5"/>
      <c r="AA13" s="5"/>
      <c r="AB13" s="5"/>
      <c r="AC13" s="5"/>
      <c r="AD13" s="5"/>
      <c r="AE13" s="5"/>
      <c r="AF13" s="199"/>
      <c r="AG13" s="200"/>
    </row>
    <row r="14" spans="1:33" ht="28.5" customHeight="1" x14ac:dyDescent="0.25">
      <c r="A14" s="177" t="s">
        <v>104</v>
      </c>
      <c r="B14" s="184" t="s">
        <v>11</v>
      </c>
      <c r="C14" s="179" t="s">
        <v>4</v>
      </c>
      <c r="D14" s="180" t="e">
        <f>+'PRESUPUESTO TOTALIZADO'!#REF!</f>
        <v>#REF!</v>
      </c>
      <c r="E14" s="181" t="e">
        <f>+'PRESUPUESTO TOTALIZADO'!#REF!</f>
        <v>#REF!</v>
      </c>
      <c r="F14" s="181" t="e">
        <f>+'PRESUPUESTO TOTALIZADO'!#REF!</f>
        <v>#REF!</v>
      </c>
      <c r="G14" s="5"/>
      <c r="H14" s="5"/>
      <c r="I14" s="191" t="e">
        <f>+I15*$F$14</f>
        <v>#REF!</v>
      </c>
      <c r="J14" s="191" t="e">
        <f t="shared" ref="J14:L14" si="3">+J15*$F$14</f>
        <v>#REF!</v>
      </c>
      <c r="K14" s="191" t="e">
        <f t="shared" si="3"/>
        <v>#REF!</v>
      </c>
      <c r="L14" s="191" t="e">
        <f t="shared" si="3"/>
        <v>#REF!</v>
      </c>
      <c r="M14" s="5"/>
      <c r="N14" s="5"/>
      <c r="O14" s="5"/>
      <c r="P14" s="5"/>
      <c r="Q14" s="5"/>
      <c r="R14" s="5"/>
      <c r="S14" s="5"/>
      <c r="T14" s="5"/>
      <c r="U14" s="5"/>
      <c r="V14" s="5"/>
      <c r="W14" s="5"/>
      <c r="X14" s="5"/>
      <c r="Y14" s="5"/>
      <c r="Z14" s="5"/>
      <c r="AA14" s="5"/>
      <c r="AB14" s="5"/>
      <c r="AC14" s="5"/>
      <c r="AD14" s="5"/>
      <c r="AE14" s="5"/>
      <c r="AF14" s="199"/>
      <c r="AG14" s="200"/>
    </row>
    <row r="15" spans="1:33" x14ac:dyDescent="0.25">
      <c r="A15" s="177"/>
      <c r="B15" s="184"/>
      <c r="C15" s="179"/>
      <c r="D15" s="180"/>
      <c r="E15" s="181"/>
      <c r="F15" s="181"/>
      <c r="G15" s="5"/>
      <c r="H15" s="5"/>
      <c r="I15" s="190">
        <v>0.3</v>
      </c>
      <c r="J15" s="190">
        <v>0.3</v>
      </c>
      <c r="K15" s="190">
        <v>0.25</v>
      </c>
      <c r="L15" s="190">
        <v>0.15</v>
      </c>
      <c r="M15" s="5"/>
      <c r="N15" s="5"/>
      <c r="O15" s="5"/>
      <c r="P15" s="5"/>
      <c r="Q15" s="5"/>
      <c r="R15" s="5"/>
      <c r="S15" s="5"/>
      <c r="T15" s="5"/>
      <c r="U15" s="5"/>
      <c r="V15" s="5"/>
      <c r="W15" s="5"/>
      <c r="X15" s="5"/>
      <c r="Y15" s="5"/>
      <c r="Z15" s="5"/>
      <c r="AA15" s="5"/>
      <c r="AB15" s="5"/>
      <c r="AC15" s="5"/>
      <c r="AD15" s="5"/>
      <c r="AE15" s="5"/>
      <c r="AF15" s="199"/>
      <c r="AG15" s="200"/>
    </row>
    <row r="16" spans="1:33" ht="34.5" customHeight="1" x14ac:dyDescent="0.25">
      <c r="A16" s="177" t="s">
        <v>106</v>
      </c>
      <c r="B16" s="184" t="s">
        <v>13</v>
      </c>
      <c r="C16" s="179" t="s">
        <v>4</v>
      </c>
      <c r="D16" s="180" t="e">
        <f>+'PRESUPUESTO TOTALIZADO'!#REF!</f>
        <v>#REF!</v>
      </c>
      <c r="E16" s="181" t="e">
        <f>+'PRESUPUESTO TOTALIZADO'!#REF!</f>
        <v>#REF!</v>
      </c>
      <c r="F16" s="181" t="e">
        <f>+'PRESUPUESTO TOTALIZADO'!#REF!</f>
        <v>#REF!</v>
      </c>
      <c r="G16" s="5"/>
      <c r="H16" s="5"/>
      <c r="I16" s="5"/>
      <c r="J16" s="191" t="e">
        <f>+J17*$F$16</f>
        <v>#REF!</v>
      </c>
      <c r="K16" s="191" t="e">
        <f t="shared" ref="K16:L16" si="4">+K17*$F$16</f>
        <v>#REF!</v>
      </c>
      <c r="L16" s="191" t="e">
        <f t="shared" si="4"/>
        <v>#REF!</v>
      </c>
      <c r="M16" s="5"/>
      <c r="N16" s="5"/>
      <c r="O16" s="5"/>
      <c r="P16" s="5"/>
      <c r="Q16" s="5"/>
      <c r="R16" s="5"/>
      <c r="S16" s="5"/>
      <c r="T16" s="5"/>
      <c r="U16" s="5"/>
      <c r="V16" s="5"/>
      <c r="W16" s="5"/>
      <c r="X16" s="5"/>
      <c r="Y16" s="5"/>
      <c r="Z16" s="5"/>
      <c r="AA16" s="5"/>
      <c r="AB16" s="5"/>
      <c r="AC16" s="5"/>
      <c r="AD16" s="5"/>
      <c r="AE16" s="5"/>
      <c r="AF16" s="199"/>
      <c r="AG16" s="200"/>
    </row>
    <row r="17" spans="1:33" x14ac:dyDescent="0.25">
      <c r="A17" s="177"/>
      <c r="B17" s="184"/>
      <c r="C17" s="179"/>
      <c r="D17" s="180"/>
      <c r="E17" s="181"/>
      <c r="F17" s="181"/>
      <c r="G17" s="5"/>
      <c r="H17" s="5"/>
      <c r="I17" s="5"/>
      <c r="J17" s="190">
        <v>0.33</v>
      </c>
      <c r="K17" s="190">
        <v>0.33</v>
      </c>
      <c r="L17" s="190">
        <v>0.34</v>
      </c>
      <c r="M17" s="5"/>
      <c r="N17" s="5"/>
      <c r="O17" s="5"/>
      <c r="P17" s="5"/>
      <c r="Q17" s="5"/>
      <c r="R17" s="5"/>
      <c r="S17" s="5"/>
      <c r="T17" s="5"/>
      <c r="U17" s="5"/>
      <c r="V17" s="5"/>
      <c r="W17" s="5"/>
      <c r="X17" s="5"/>
      <c r="Y17" s="5"/>
      <c r="Z17" s="5"/>
      <c r="AA17" s="5"/>
      <c r="AB17" s="5"/>
      <c r="AC17" s="5"/>
      <c r="AD17" s="5"/>
      <c r="AE17" s="5"/>
      <c r="AF17" s="199"/>
      <c r="AG17" s="200"/>
    </row>
    <row r="18" spans="1:33" ht="31.7" customHeight="1" x14ac:dyDescent="0.25">
      <c r="A18" s="177" t="s">
        <v>108</v>
      </c>
      <c r="B18" s="184" t="s">
        <v>379</v>
      </c>
      <c r="C18" s="179" t="s">
        <v>4</v>
      </c>
      <c r="D18" s="180" t="e">
        <f>+'PRESUPUESTO TOTALIZADO'!#REF!</f>
        <v>#REF!</v>
      </c>
      <c r="E18" s="181" t="e">
        <f>+'PRESUPUESTO TOTALIZADO'!#REF!</f>
        <v>#REF!</v>
      </c>
      <c r="F18" s="181" t="e">
        <f>+'PRESUPUESTO TOTALIZADO'!#REF!</f>
        <v>#REF!</v>
      </c>
      <c r="G18" s="5"/>
      <c r="H18" s="5"/>
      <c r="I18" s="5"/>
      <c r="J18" s="5"/>
      <c r="K18" s="191" t="e">
        <f>+K19*$F$18</f>
        <v>#REF!</v>
      </c>
      <c r="L18" s="191" t="e">
        <f t="shared" ref="L18:M18" si="5">+L19*$F$18</f>
        <v>#REF!</v>
      </c>
      <c r="M18" s="191" t="e">
        <f t="shared" si="5"/>
        <v>#REF!</v>
      </c>
      <c r="N18" s="5"/>
      <c r="O18" s="5"/>
      <c r="P18" s="5"/>
      <c r="Q18" s="5"/>
      <c r="R18" s="5"/>
      <c r="S18" s="5"/>
      <c r="T18" s="5"/>
      <c r="U18" s="5"/>
      <c r="V18" s="5"/>
      <c r="W18" s="5"/>
      <c r="X18" s="5"/>
      <c r="Y18" s="5"/>
      <c r="Z18" s="5"/>
      <c r="AA18" s="5"/>
      <c r="AB18" s="5"/>
      <c r="AC18" s="5"/>
      <c r="AD18" s="5"/>
      <c r="AE18" s="5"/>
      <c r="AF18" s="199"/>
      <c r="AG18" s="200"/>
    </row>
    <row r="19" spans="1:33" ht="20.25" customHeight="1" x14ac:dyDescent="0.25">
      <c r="A19" s="177"/>
      <c r="B19" s="184"/>
      <c r="C19" s="179"/>
      <c r="D19" s="180"/>
      <c r="E19" s="181"/>
      <c r="F19" s="181"/>
      <c r="G19" s="5"/>
      <c r="H19" s="5"/>
      <c r="I19" s="5"/>
      <c r="J19" s="5"/>
      <c r="K19" s="190">
        <v>0.4</v>
      </c>
      <c r="L19" s="190">
        <v>0.4</v>
      </c>
      <c r="M19" s="190">
        <v>0.2</v>
      </c>
      <c r="N19" s="5"/>
      <c r="O19" s="5"/>
      <c r="P19" s="5"/>
      <c r="Q19" s="5"/>
      <c r="R19" s="5"/>
      <c r="S19" s="5"/>
      <c r="T19" s="5"/>
      <c r="U19" s="5"/>
      <c r="V19" s="5"/>
      <c r="W19" s="5"/>
      <c r="X19" s="5"/>
      <c r="Y19" s="5"/>
      <c r="Z19" s="5"/>
      <c r="AA19" s="5"/>
      <c r="AB19" s="5"/>
      <c r="AC19" s="5"/>
      <c r="AD19" s="5"/>
      <c r="AE19" s="5"/>
      <c r="AF19" s="199"/>
      <c r="AG19" s="200"/>
    </row>
    <row r="20" spans="1:33" ht="29.25" customHeight="1" x14ac:dyDescent="0.25">
      <c r="A20" s="177" t="s">
        <v>111</v>
      </c>
      <c r="B20" s="184" t="s">
        <v>34</v>
      </c>
      <c r="C20" s="179" t="s">
        <v>8</v>
      </c>
      <c r="D20" s="180" t="e">
        <f>+'PRESUPUESTO TOTALIZADO'!#REF!</f>
        <v>#REF!</v>
      </c>
      <c r="E20" s="181" t="e">
        <f>+'PRESUPUESTO TOTALIZADO'!#REF!</f>
        <v>#REF!</v>
      </c>
      <c r="F20" s="181" t="e">
        <f>+'PRESUPUESTO TOTALIZADO'!#REF!</f>
        <v>#REF!</v>
      </c>
      <c r="G20" s="5"/>
      <c r="H20" s="5"/>
      <c r="I20" s="5"/>
      <c r="J20" s="5"/>
      <c r="K20" s="191" t="e">
        <f>+K21*$F$20</f>
        <v>#REF!</v>
      </c>
      <c r="L20" s="191" t="e">
        <f t="shared" ref="L20:M20" si="6">+L21*$F$20</f>
        <v>#REF!</v>
      </c>
      <c r="M20" s="191" t="e">
        <f t="shared" si="6"/>
        <v>#REF!</v>
      </c>
      <c r="N20" s="5"/>
      <c r="O20" s="5"/>
      <c r="P20" s="5"/>
      <c r="Q20" s="5"/>
      <c r="R20" s="5"/>
      <c r="S20" s="5"/>
      <c r="T20" s="5"/>
      <c r="U20" s="5"/>
      <c r="V20" s="5"/>
      <c r="W20" s="5"/>
      <c r="X20" s="5"/>
      <c r="Y20" s="5"/>
      <c r="Z20" s="5"/>
      <c r="AA20" s="5"/>
      <c r="AB20" s="5"/>
      <c r="AC20" s="5"/>
      <c r="AD20" s="5"/>
      <c r="AE20" s="5"/>
      <c r="AF20" s="199"/>
      <c r="AG20" s="200"/>
    </row>
    <row r="21" spans="1:33" ht="22.7" customHeight="1" x14ac:dyDescent="0.25">
      <c r="A21" s="177"/>
      <c r="B21" s="184"/>
      <c r="C21" s="179"/>
      <c r="D21" s="180"/>
      <c r="E21" s="181"/>
      <c r="F21" s="181"/>
      <c r="G21" s="5"/>
      <c r="H21" s="5"/>
      <c r="I21" s="5"/>
      <c r="J21" s="5"/>
      <c r="K21" s="190">
        <v>0.35</v>
      </c>
      <c r="L21" s="190">
        <v>0.35</v>
      </c>
      <c r="M21" s="190">
        <v>0.3</v>
      </c>
      <c r="N21" s="5"/>
      <c r="O21" s="5"/>
      <c r="P21" s="5"/>
      <c r="Q21" s="5"/>
      <c r="R21" s="5"/>
      <c r="S21" s="5"/>
      <c r="T21" s="5"/>
      <c r="U21" s="5"/>
      <c r="V21" s="5"/>
      <c r="W21" s="5"/>
      <c r="X21" s="5"/>
      <c r="Y21" s="5"/>
      <c r="Z21" s="5"/>
      <c r="AA21" s="5"/>
      <c r="AB21" s="5"/>
      <c r="AC21" s="5"/>
      <c r="AD21" s="5"/>
      <c r="AE21" s="5"/>
      <c r="AF21" s="199"/>
      <c r="AG21" s="200"/>
    </row>
    <row r="22" spans="1:33" ht="36" customHeight="1" x14ac:dyDescent="0.25">
      <c r="A22" s="177" t="s">
        <v>112</v>
      </c>
      <c r="B22" s="184" t="s">
        <v>415</v>
      </c>
      <c r="C22" s="179" t="s">
        <v>8</v>
      </c>
      <c r="D22" s="180" t="e">
        <f>+'PRESUPUESTO TOTALIZADO'!#REF!</f>
        <v>#REF!</v>
      </c>
      <c r="E22" s="181" t="e">
        <f>+'PRESUPUESTO TOTALIZADO'!#REF!</f>
        <v>#REF!</v>
      </c>
      <c r="F22" s="181" t="e">
        <f>+'PRESUPUESTO TOTALIZADO'!#REF!</f>
        <v>#REF!</v>
      </c>
      <c r="G22" s="5"/>
      <c r="H22" s="5"/>
      <c r="I22" s="5"/>
      <c r="J22" s="5"/>
      <c r="K22" s="5"/>
      <c r="L22" s="191" t="e">
        <f>+L23*$F$22</f>
        <v>#REF!</v>
      </c>
      <c r="M22" s="191" t="e">
        <f t="shared" ref="M22:N22" si="7">+M23*$F$22</f>
        <v>#REF!</v>
      </c>
      <c r="N22" s="191" t="e">
        <f t="shared" si="7"/>
        <v>#REF!</v>
      </c>
      <c r="O22" s="5"/>
      <c r="P22" s="5"/>
      <c r="Q22" s="5"/>
      <c r="R22" s="5"/>
      <c r="S22" s="5"/>
      <c r="T22" s="5"/>
      <c r="U22" s="5"/>
      <c r="V22" s="5"/>
      <c r="W22" s="5"/>
      <c r="X22" s="5"/>
      <c r="Y22" s="5"/>
      <c r="Z22" s="5"/>
      <c r="AA22" s="5"/>
      <c r="AB22" s="5"/>
      <c r="AC22" s="5"/>
      <c r="AD22" s="5"/>
      <c r="AE22" s="5"/>
      <c r="AF22" s="199"/>
      <c r="AG22" s="200"/>
    </row>
    <row r="23" spans="1:33" ht="20.25" customHeight="1" x14ac:dyDescent="0.25">
      <c r="A23" s="177"/>
      <c r="B23" s="184"/>
      <c r="C23" s="179"/>
      <c r="D23" s="180"/>
      <c r="E23" s="181"/>
      <c r="F23" s="185"/>
      <c r="G23" s="5"/>
      <c r="H23" s="5"/>
      <c r="I23" s="5"/>
      <c r="J23" s="5"/>
      <c r="K23" s="5"/>
      <c r="L23" s="190">
        <v>0.34</v>
      </c>
      <c r="M23" s="190">
        <v>0.33</v>
      </c>
      <c r="N23" s="190">
        <v>0.33</v>
      </c>
      <c r="O23" s="5"/>
      <c r="P23" s="5"/>
      <c r="Q23" s="5"/>
      <c r="R23" s="5"/>
      <c r="S23" s="5"/>
      <c r="T23" s="5"/>
      <c r="U23" s="5"/>
      <c r="V23" s="5"/>
      <c r="W23" s="5"/>
      <c r="X23" s="5"/>
      <c r="Y23" s="5"/>
      <c r="Z23" s="5"/>
      <c r="AA23" s="5"/>
      <c r="AB23" s="5"/>
      <c r="AC23" s="5"/>
      <c r="AD23" s="5"/>
      <c r="AE23" s="5"/>
      <c r="AF23" s="199"/>
      <c r="AG23" s="200"/>
    </row>
    <row r="24" spans="1:33" x14ac:dyDescent="0.25">
      <c r="A24" s="154">
        <v>3</v>
      </c>
      <c r="B24" s="8" t="s">
        <v>321</v>
      </c>
      <c r="C24" s="158"/>
      <c r="D24" s="158"/>
      <c r="E24" s="158"/>
      <c r="F24" s="183"/>
      <c r="G24" s="5"/>
      <c r="H24" s="5"/>
      <c r="I24" s="5"/>
      <c r="J24" s="5"/>
      <c r="K24" s="5"/>
      <c r="L24" s="5"/>
      <c r="M24" s="5"/>
      <c r="N24" s="5"/>
      <c r="O24" s="5"/>
      <c r="P24" s="5"/>
      <c r="Q24" s="5"/>
      <c r="R24" s="5"/>
      <c r="S24" s="5"/>
      <c r="T24" s="5"/>
      <c r="U24" s="5"/>
      <c r="V24" s="5"/>
      <c r="W24" s="5"/>
      <c r="X24" s="5"/>
      <c r="Y24" s="5"/>
      <c r="Z24" s="5"/>
      <c r="AA24" s="5"/>
      <c r="AB24" s="5"/>
      <c r="AC24" s="5"/>
      <c r="AD24" s="5"/>
      <c r="AE24" s="5"/>
      <c r="AF24" s="199"/>
      <c r="AG24" s="200"/>
    </row>
    <row r="25" spans="1:33" ht="29.25" customHeight="1" x14ac:dyDescent="0.25">
      <c r="A25" s="155" t="s">
        <v>113</v>
      </c>
      <c r="B25" s="16" t="s">
        <v>14</v>
      </c>
      <c r="C25" s="13" t="s">
        <v>4</v>
      </c>
      <c r="D25" s="24" t="e">
        <f>+'PRESUPUESTO TOTALIZADO'!#REF!</f>
        <v>#REF!</v>
      </c>
      <c r="E25" s="15" t="e">
        <f>+'PRESUPUESTO TOTALIZADO'!#REF!</f>
        <v>#REF!</v>
      </c>
      <c r="F25" s="15" t="e">
        <f>+'PRESUPUESTO TOTALIZADO'!#REF!</f>
        <v>#REF!</v>
      </c>
      <c r="G25" s="5"/>
      <c r="H25" s="5"/>
      <c r="I25" s="5"/>
      <c r="J25" s="5"/>
      <c r="K25" s="5"/>
      <c r="L25" s="191" t="e">
        <f>+L26*$F$25</f>
        <v>#REF!</v>
      </c>
      <c r="M25" s="191" t="e">
        <f t="shared" ref="M25:N25" si="8">+M26*$F$25</f>
        <v>#REF!</v>
      </c>
      <c r="N25" s="191" t="e">
        <f t="shared" si="8"/>
        <v>#REF!</v>
      </c>
      <c r="O25" s="5"/>
      <c r="P25" s="5"/>
      <c r="Q25" s="5"/>
      <c r="R25" s="5"/>
      <c r="S25" s="5"/>
      <c r="T25" s="5"/>
      <c r="U25" s="5"/>
      <c r="V25" s="5"/>
      <c r="W25" s="5"/>
      <c r="X25" s="5"/>
      <c r="Y25" s="5"/>
      <c r="Z25" s="5"/>
      <c r="AA25" s="5"/>
      <c r="AB25" s="5"/>
      <c r="AC25" s="5"/>
      <c r="AD25" s="5"/>
      <c r="AE25" s="5"/>
      <c r="AF25" s="199"/>
      <c r="AG25" s="200"/>
    </row>
    <row r="26" spans="1:33" x14ac:dyDescent="0.25">
      <c r="A26" s="155"/>
      <c r="B26" s="16"/>
      <c r="C26" s="13"/>
      <c r="D26" s="24"/>
      <c r="E26" s="15"/>
      <c r="F26" s="15"/>
      <c r="G26" s="5"/>
      <c r="H26" s="5"/>
      <c r="I26" s="5"/>
      <c r="J26" s="5"/>
      <c r="K26" s="5"/>
      <c r="L26" s="190">
        <v>0.35</v>
      </c>
      <c r="M26" s="190">
        <v>0.35</v>
      </c>
      <c r="N26" s="190">
        <v>0.3</v>
      </c>
      <c r="O26" s="5"/>
      <c r="P26" s="5"/>
      <c r="Q26" s="5"/>
      <c r="R26" s="5"/>
      <c r="S26" s="5"/>
      <c r="T26" s="5"/>
      <c r="U26" s="5"/>
      <c r="V26" s="5"/>
      <c r="W26" s="5"/>
      <c r="X26" s="5"/>
      <c r="Y26" s="5"/>
      <c r="Z26" s="5"/>
      <c r="AA26" s="5"/>
      <c r="AB26" s="5"/>
      <c r="AC26" s="5"/>
      <c r="AD26" s="5"/>
      <c r="AE26" s="5"/>
      <c r="AF26" s="199"/>
      <c r="AG26" s="200"/>
    </row>
    <row r="27" spans="1:33" ht="39" x14ac:dyDescent="0.25">
      <c r="A27" s="155" t="s">
        <v>115</v>
      </c>
      <c r="B27" s="16" t="s">
        <v>194</v>
      </c>
      <c r="C27" s="13" t="s">
        <v>16</v>
      </c>
      <c r="D27" s="24" t="e">
        <f>+'PRESUPUESTO TOTALIZADO'!#REF!</f>
        <v>#REF!</v>
      </c>
      <c r="E27" s="15" t="e">
        <f>+'PRESUPUESTO TOTALIZADO'!#REF!</f>
        <v>#REF!</v>
      </c>
      <c r="F27" s="15" t="e">
        <f>+'PRESUPUESTO TOTALIZADO'!#REF!</f>
        <v>#REF!</v>
      </c>
      <c r="G27" s="5"/>
      <c r="H27" s="5"/>
      <c r="I27" s="5"/>
      <c r="J27" s="5"/>
      <c r="K27" s="5"/>
      <c r="L27" s="5"/>
      <c r="M27" s="191" t="e">
        <f>+M28*$F$27</f>
        <v>#REF!</v>
      </c>
      <c r="N27" s="191" t="e">
        <f t="shared" ref="N27:O27" si="9">+N28*$F$27</f>
        <v>#REF!</v>
      </c>
      <c r="O27" s="191" t="e">
        <f t="shared" si="9"/>
        <v>#REF!</v>
      </c>
      <c r="P27" s="5"/>
      <c r="Q27" s="5"/>
      <c r="R27" s="5"/>
      <c r="S27" s="5"/>
      <c r="T27" s="5"/>
      <c r="U27" s="5"/>
      <c r="V27" s="5"/>
      <c r="W27" s="5"/>
      <c r="X27" s="5"/>
      <c r="Y27" s="5"/>
      <c r="Z27" s="5"/>
      <c r="AA27" s="5"/>
      <c r="AB27" s="5"/>
      <c r="AC27" s="5"/>
      <c r="AD27" s="5"/>
      <c r="AE27" s="5"/>
      <c r="AF27" s="199"/>
      <c r="AG27" s="200"/>
    </row>
    <row r="28" spans="1:33" x14ac:dyDescent="0.25">
      <c r="A28" s="155"/>
      <c r="B28" s="16"/>
      <c r="C28" s="13"/>
      <c r="D28" s="24"/>
      <c r="E28" s="15"/>
      <c r="F28" s="15"/>
      <c r="G28" s="5"/>
      <c r="H28" s="5"/>
      <c r="I28" s="5"/>
      <c r="J28" s="5"/>
      <c r="K28" s="5"/>
      <c r="L28" s="5"/>
      <c r="M28" s="190">
        <v>0.33</v>
      </c>
      <c r="N28" s="190">
        <v>0.33</v>
      </c>
      <c r="O28" s="190">
        <v>0.34</v>
      </c>
      <c r="P28" s="5"/>
      <c r="Q28" s="5"/>
      <c r="R28" s="5"/>
      <c r="S28" s="5"/>
      <c r="T28" s="5"/>
      <c r="U28" s="5"/>
      <c r="V28" s="5"/>
      <c r="W28" s="5"/>
      <c r="X28" s="5"/>
      <c r="Y28" s="5"/>
      <c r="Z28" s="5"/>
      <c r="AA28" s="5"/>
      <c r="AB28" s="5"/>
      <c r="AC28" s="5"/>
      <c r="AD28" s="5"/>
      <c r="AE28" s="5"/>
      <c r="AF28" s="199"/>
      <c r="AG28" s="200"/>
    </row>
    <row r="29" spans="1:33" ht="29.25" customHeight="1" x14ac:dyDescent="0.25">
      <c r="A29" s="155" t="s">
        <v>105</v>
      </c>
      <c r="B29" s="16" t="s">
        <v>195</v>
      </c>
      <c r="C29" s="13" t="s">
        <v>8</v>
      </c>
      <c r="D29" s="24" t="e">
        <f>+'PRESUPUESTO TOTALIZADO'!#REF!</f>
        <v>#REF!</v>
      </c>
      <c r="E29" s="15" t="e">
        <f>+'PRESUPUESTO TOTALIZADO'!#REF!</f>
        <v>#REF!</v>
      </c>
      <c r="F29" s="15" t="e">
        <f>+'PRESUPUESTO TOTALIZADO'!#REF!</f>
        <v>#REF!</v>
      </c>
      <c r="G29" s="5"/>
      <c r="H29" s="5"/>
      <c r="I29" s="5"/>
      <c r="J29" s="5"/>
      <c r="K29" s="5"/>
      <c r="L29" s="5"/>
      <c r="M29" s="191" t="e">
        <f>+M30*$F$29</f>
        <v>#REF!</v>
      </c>
      <c r="N29" s="191" t="e">
        <f t="shared" ref="N29:P29" si="10">+N30*$F$29</f>
        <v>#REF!</v>
      </c>
      <c r="O29" s="191" t="e">
        <f t="shared" si="10"/>
        <v>#REF!</v>
      </c>
      <c r="P29" s="191" t="e">
        <f t="shared" si="10"/>
        <v>#REF!</v>
      </c>
      <c r="Q29" s="5"/>
      <c r="R29" s="5"/>
      <c r="S29" s="5"/>
      <c r="T29" s="5" t="s">
        <v>331</v>
      </c>
      <c r="U29" s="5"/>
      <c r="V29" s="5"/>
      <c r="W29" s="5"/>
      <c r="X29" s="5"/>
      <c r="Y29" s="5"/>
      <c r="Z29" s="5"/>
      <c r="AA29" s="5"/>
      <c r="AB29" s="5"/>
      <c r="AC29" s="5"/>
      <c r="AD29" s="5"/>
      <c r="AE29" s="5"/>
      <c r="AF29" s="199"/>
      <c r="AG29" s="200"/>
    </row>
    <row r="30" spans="1:33" x14ac:dyDescent="0.25">
      <c r="A30" s="155"/>
      <c r="B30" s="16"/>
      <c r="C30" s="13"/>
      <c r="D30" s="24"/>
      <c r="E30" s="15"/>
      <c r="F30" s="15"/>
      <c r="G30" s="5"/>
      <c r="H30" s="5"/>
      <c r="I30" s="5"/>
      <c r="J30" s="5"/>
      <c r="K30" s="5"/>
      <c r="L30" s="5"/>
      <c r="M30" s="190">
        <v>0.3</v>
      </c>
      <c r="N30" s="190">
        <v>0.3</v>
      </c>
      <c r="O30" s="190">
        <v>0.25</v>
      </c>
      <c r="P30" s="190">
        <v>0.15</v>
      </c>
      <c r="Q30" s="5"/>
      <c r="R30" s="5"/>
      <c r="S30" s="5"/>
      <c r="T30" s="5"/>
      <c r="U30" s="5"/>
      <c r="V30" s="5"/>
      <c r="W30" s="5"/>
      <c r="X30" s="5"/>
      <c r="Y30" s="5"/>
      <c r="Z30" s="5"/>
      <c r="AA30" s="5"/>
      <c r="AB30" s="5"/>
      <c r="AC30" s="5"/>
      <c r="AD30" s="5"/>
      <c r="AE30" s="5"/>
      <c r="AF30" s="199"/>
      <c r="AG30" s="200"/>
    </row>
    <row r="31" spans="1:33" ht="30.75" customHeight="1" x14ac:dyDescent="0.25">
      <c r="A31" s="155" t="s">
        <v>277</v>
      </c>
      <c r="B31" s="16" t="s">
        <v>17</v>
      </c>
      <c r="C31" s="13" t="s">
        <v>4</v>
      </c>
      <c r="D31" s="24" t="e">
        <f>+'PRESUPUESTO TOTALIZADO'!#REF!</f>
        <v>#REF!</v>
      </c>
      <c r="E31" s="15" t="e">
        <f>+'PRESUPUESTO TOTALIZADO'!#REF!</f>
        <v>#REF!</v>
      </c>
      <c r="F31" s="15" t="e">
        <f>+'PRESUPUESTO TOTALIZADO'!#REF!</f>
        <v>#REF!</v>
      </c>
      <c r="G31" s="5"/>
      <c r="H31" s="5"/>
      <c r="I31" s="5"/>
      <c r="J31" s="5"/>
      <c r="K31" s="5"/>
      <c r="L31" s="5"/>
      <c r="M31" s="191" t="e">
        <f>+M32*$F$31</f>
        <v>#REF!</v>
      </c>
      <c r="N31" s="191" t="e">
        <f t="shared" ref="N31:P31" si="11">+N32*$F$31</f>
        <v>#REF!</v>
      </c>
      <c r="O31" s="191" t="e">
        <f t="shared" si="11"/>
        <v>#REF!</v>
      </c>
      <c r="P31" s="191" t="e">
        <f t="shared" si="11"/>
        <v>#REF!</v>
      </c>
      <c r="Q31" s="5"/>
      <c r="R31" s="5"/>
      <c r="S31" s="5"/>
      <c r="T31" s="5"/>
      <c r="U31" s="5"/>
      <c r="V31" s="5"/>
      <c r="W31" s="5"/>
      <c r="X31" s="5"/>
      <c r="Y31" s="5"/>
      <c r="Z31" s="5"/>
      <c r="AA31" s="5"/>
      <c r="AB31" s="5"/>
      <c r="AC31" s="5"/>
      <c r="AD31" s="5"/>
      <c r="AE31" s="5"/>
      <c r="AF31" s="199"/>
      <c r="AG31" s="200"/>
    </row>
    <row r="32" spans="1:33" x14ac:dyDescent="0.25">
      <c r="A32" s="155"/>
      <c r="B32" s="16"/>
      <c r="C32" s="9"/>
      <c r="D32" s="24"/>
      <c r="E32" s="11"/>
      <c r="F32" s="11"/>
      <c r="G32" s="5"/>
      <c r="H32" s="5"/>
      <c r="I32" s="5"/>
      <c r="J32" s="5"/>
      <c r="K32" s="5"/>
      <c r="L32" s="5"/>
      <c r="M32" s="190">
        <v>0.25</v>
      </c>
      <c r="N32" s="190">
        <v>0.25</v>
      </c>
      <c r="O32" s="190">
        <v>0.25</v>
      </c>
      <c r="P32" s="190">
        <v>0.25</v>
      </c>
      <c r="Q32" s="5"/>
      <c r="R32" s="5"/>
      <c r="S32" s="5"/>
      <c r="T32" s="5"/>
      <c r="U32" s="5"/>
      <c r="V32" s="5"/>
      <c r="W32" s="5"/>
      <c r="X32" s="5"/>
      <c r="Y32" s="5"/>
      <c r="Z32" s="5"/>
      <c r="AA32" s="5"/>
      <c r="AB32" s="5"/>
      <c r="AC32" s="5"/>
      <c r="AD32" s="5"/>
      <c r="AE32" s="5"/>
      <c r="AF32" s="199"/>
      <c r="AG32" s="200"/>
    </row>
    <row r="33" spans="1:33" ht="26.25" x14ac:dyDescent="0.25">
      <c r="A33" s="154">
        <v>4</v>
      </c>
      <c r="B33" s="152" t="s">
        <v>118</v>
      </c>
      <c r="C33" s="8"/>
      <c r="D33" s="8"/>
      <c r="E33" s="8"/>
      <c r="F33" s="8"/>
      <c r="G33" s="5"/>
      <c r="H33" s="5"/>
      <c r="I33" s="5"/>
      <c r="J33" s="5"/>
      <c r="K33" s="5"/>
      <c r="L33" s="5"/>
      <c r="M33" s="5"/>
      <c r="N33" s="5"/>
      <c r="O33" s="5"/>
      <c r="P33" s="5"/>
      <c r="Q33" s="5"/>
      <c r="R33" s="5"/>
      <c r="S33" s="5"/>
      <c r="T33" s="5"/>
      <c r="U33" s="5"/>
      <c r="V33" s="5"/>
      <c r="W33" s="5"/>
      <c r="X33" s="5"/>
      <c r="Y33" s="5"/>
      <c r="Z33" s="5"/>
      <c r="AA33" s="5"/>
      <c r="AB33" s="5"/>
      <c r="AC33" s="5"/>
      <c r="AD33" s="5"/>
      <c r="AE33" s="5"/>
      <c r="AF33" s="199"/>
      <c r="AG33" s="200"/>
    </row>
    <row r="34" spans="1:33" ht="39" x14ac:dyDescent="0.25">
      <c r="A34" s="155" t="s">
        <v>119</v>
      </c>
      <c r="B34" s="16" t="s">
        <v>276</v>
      </c>
      <c r="C34" s="13" t="s">
        <v>1</v>
      </c>
      <c r="D34" s="24" t="e">
        <f>+'PRESUPUESTO TOTALIZADO'!#REF!</f>
        <v>#REF!</v>
      </c>
      <c r="E34" s="15" t="e">
        <f>+'PRESUPUESTO TOTALIZADO'!#REF!</f>
        <v>#REF!</v>
      </c>
      <c r="F34" s="15" t="e">
        <f>+'PRESUPUESTO TOTALIZADO'!#REF!</f>
        <v>#REF!</v>
      </c>
      <c r="G34" s="5"/>
      <c r="H34" s="5"/>
      <c r="I34" s="5"/>
      <c r="J34" s="5"/>
      <c r="K34" s="5"/>
      <c r="L34" s="5"/>
      <c r="M34" s="5"/>
      <c r="N34" s="191" t="e">
        <f>+N35*$F$34</f>
        <v>#REF!</v>
      </c>
      <c r="O34" s="191" t="e">
        <f>+O35*$F$34</f>
        <v>#REF!</v>
      </c>
      <c r="P34" s="5"/>
      <c r="Q34" s="5"/>
      <c r="R34" s="5"/>
      <c r="S34" s="5"/>
      <c r="T34" s="5"/>
      <c r="U34" s="5"/>
      <c r="V34" s="5"/>
      <c r="W34" s="5"/>
      <c r="X34" s="5"/>
      <c r="Y34" s="5"/>
      <c r="Z34" s="5"/>
      <c r="AA34" s="5"/>
      <c r="AB34" s="5"/>
      <c r="AC34" s="5"/>
      <c r="AD34" s="5"/>
      <c r="AE34" s="5"/>
      <c r="AF34" s="199"/>
      <c r="AG34" s="200"/>
    </row>
    <row r="35" spans="1:33" x14ac:dyDescent="0.25">
      <c r="A35" s="155"/>
      <c r="B35" s="16"/>
      <c r="C35" s="13"/>
      <c r="D35" s="24"/>
      <c r="E35" s="15"/>
      <c r="F35" s="15"/>
      <c r="G35" s="5"/>
      <c r="H35" s="5"/>
      <c r="I35" s="5"/>
      <c r="J35" s="5"/>
      <c r="K35" s="5"/>
      <c r="L35" s="5"/>
      <c r="M35" s="5"/>
      <c r="N35" s="190">
        <v>0.7</v>
      </c>
      <c r="O35" s="190">
        <v>0.3</v>
      </c>
      <c r="P35" s="5"/>
      <c r="Q35" s="5"/>
      <c r="R35" s="5"/>
      <c r="S35" s="5"/>
      <c r="T35" s="5"/>
      <c r="U35" s="5"/>
      <c r="V35" s="5"/>
      <c r="W35" s="5"/>
      <c r="X35" s="5"/>
      <c r="Y35" s="5"/>
      <c r="Z35" s="5"/>
      <c r="AA35" s="5"/>
      <c r="AB35" s="5"/>
      <c r="AC35" s="5"/>
      <c r="AD35" s="5"/>
      <c r="AE35" s="5"/>
      <c r="AF35" s="199"/>
      <c r="AG35" s="200"/>
    </row>
    <row r="36" spans="1:33" ht="34.5" customHeight="1" x14ac:dyDescent="0.25">
      <c r="A36" s="155" t="s">
        <v>121</v>
      </c>
      <c r="B36" s="16" t="s">
        <v>69</v>
      </c>
      <c r="C36" s="13" t="s">
        <v>16</v>
      </c>
      <c r="D36" s="24" t="e">
        <f>+'PRESUPUESTO TOTALIZADO'!#REF!</f>
        <v>#REF!</v>
      </c>
      <c r="E36" s="15" t="e">
        <f>+'PRESUPUESTO TOTALIZADO'!#REF!</f>
        <v>#REF!</v>
      </c>
      <c r="F36" s="15" t="e">
        <f>+'PRESUPUESTO TOTALIZADO'!#REF!</f>
        <v>#REF!</v>
      </c>
      <c r="G36" s="5"/>
      <c r="H36" s="5"/>
      <c r="I36" s="5"/>
      <c r="J36" s="5"/>
      <c r="K36" s="5"/>
      <c r="L36" s="191" t="e">
        <f>+L37*$F$36</f>
        <v>#REF!</v>
      </c>
      <c r="M36" s="191" t="e">
        <f t="shared" ref="M36:N36" si="12">+M37*$F$36</f>
        <v>#REF!</v>
      </c>
      <c r="N36" s="191" t="e">
        <f t="shared" si="12"/>
        <v>#REF!</v>
      </c>
      <c r="O36" s="5"/>
      <c r="P36" s="5"/>
      <c r="Q36" s="5"/>
      <c r="R36" s="5"/>
      <c r="S36" s="5"/>
      <c r="T36" s="5"/>
      <c r="U36" s="5"/>
      <c r="V36" s="5"/>
      <c r="W36" s="5"/>
      <c r="X36" s="5"/>
      <c r="Y36" s="5"/>
      <c r="Z36" s="5"/>
      <c r="AA36" s="5"/>
      <c r="AB36" s="5"/>
      <c r="AC36" s="5"/>
      <c r="AD36" s="5"/>
      <c r="AE36" s="5"/>
      <c r="AF36" s="199"/>
      <c r="AG36" s="200"/>
    </row>
    <row r="37" spans="1:33" x14ac:dyDescent="0.25">
      <c r="A37" s="155"/>
      <c r="B37" s="16"/>
      <c r="C37" s="13"/>
      <c r="D37" s="24"/>
      <c r="E37" s="15"/>
      <c r="F37" s="15"/>
      <c r="G37" s="5"/>
      <c r="H37" s="5"/>
      <c r="I37" s="5"/>
      <c r="J37" s="5"/>
      <c r="K37" s="5"/>
      <c r="L37" s="190">
        <v>0.34</v>
      </c>
      <c r="M37" s="190">
        <v>0.34</v>
      </c>
      <c r="N37" s="190">
        <v>0.32</v>
      </c>
      <c r="O37" s="5"/>
      <c r="P37" s="5"/>
      <c r="Q37" s="5"/>
      <c r="R37" s="5"/>
      <c r="S37" s="5"/>
      <c r="T37" s="5"/>
      <c r="U37" s="5"/>
      <c r="V37" s="5"/>
      <c r="W37" s="5"/>
      <c r="X37" s="5"/>
      <c r="Y37" s="5"/>
      <c r="Z37" s="5"/>
      <c r="AA37" s="5"/>
      <c r="AB37" s="5"/>
      <c r="AC37" s="5"/>
      <c r="AD37" s="5"/>
      <c r="AE37" s="5"/>
      <c r="AF37" s="199"/>
      <c r="AG37" s="200"/>
    </row>
    <row r="38" spans="1:33" ht="39" x14ac:dyDescent="0.25">
      <c r="A38" s="155" t="s">
        <v>122</v>
      </c>
      <c r="B38" s="16" t="s">
        <v>70</v>
      </c>
      <c r="C38" s="13" t="s">
        <v>1</v>
      </c>
      <c r="D38" s="24" t="e">
        <f>+'PRESUPUESTO TOTALIZADO'!#REF!</f>
        <v>#REF!</v>
      </c>
      <c r="E38" s="15" t="e">
        <f>+'PRESUPUESTO TOTALIZADO'!#REF!</f>
        <v>#REF!</v>
      </c>
      <c r="F38" s="15" t="e">
        <f>+'PRESUPUESTO TOTALIZADO'!#REF!</f>
        <v>#REF!</v>
      </c>
      <c r="G38" s="5"/>
      <c r="H38" s="5"/>
      <c r="I38" s="5"/>
      <c r="J38" s="5"/>
      <c r="K38" s="5"/>
      <c r="L38" s="5"/>
      <c r="M38" s="191" t="e">
        <f>+M39*F38</f>
        <v>#REF!</v>
      </c>
      <c r="N38" s="5"/>
      <c r="O38" s="5"/>
      <c r="P38" s="5"/>
      <c r="Q38" s="5"/>
      <c r="R38" s="5"/>
      <c r="S38" s="5"/>
      <c r="T38" s="5"/>
      <c r="U38" s="5"/>
      <c r="V38" s="5"/>
      <c r="W38" s="5"/>
      <c r="X38" s="5"/>
      <c r="Y38" s="5"/>
      <c r="Z38" s="5"/>
      <c r="AA38" s="5"/>
      <c r="AB38" s="5"/>
      <c r="AC38" s="5"/>
      <c r="AD38" s="5"/>
      <c r="AE38" s="5"/>
      <c r="AF38" s="199"/>
      <c r="AG38" s="200"/>
    </row>
    <row r="39" spans="1:33" x14ac:dyDescent="0.25">
      <c r="A39" s="155"/>
      <c r="B39" s="16"/>
      <c r="C39" s="13"/>
      <c r="D39" s="24"/>
      <c r="E39" s="15"/>
      <c r="F39" s="15"/>
      <c r="G39" s="5"/>
      <c r="H39" s="5"/>
      <c r="I39" s="5"/>
      <c r="J39" s="5"/>
      <c r="K39" s="5"/>
      <c r="L39" s="5"/>
      <c r="M39" s="190">
        <v>1</v>
      </c>
      <c r="N39" s="5"/>
      <c r="O39" s="5"/>
      <c r="P39" s="5"/>
      <c r="Q39" s="5"/>
      <c r="R39" s="5"/>
      <c r="S39" s="5"/>
      <c r="T39" s="5"/>
      <c r="U39" s="5"/>
      <c r="V39" s="5"/>
      <c r="W39" s="5"/>
      <c r="X39" s="5"/>
      <c r="Y39" s="5"/>
      <c r="Z39" s="5"/>
      <c r="AA39" s="5"/>
      <c r="AB39" s="5"/>
      <c r="AC39" s="5"/>
      <c r="AD39" s="5"/>
      <c r="AE39" s="5"/>
      <c r="AF39" s="199"/>
      <c r="AG39" s="200"/>
    </row>
    <row r="40" spans="1:33" ht="39" x14ac:dyDescent="0.25">
      <c r="A40" s="155" t="s">
        <v>123</v>
      </c>
      <c r="B40" s="16" t="s">
        <v>78</v>
      </c>
      <c r="C40" s="13" t="s">
        <v>16</v>
      </c>
      <c r="D40" s="24" t="e">
        <f>+'PRESUPUESTO TOTALIZADO'!#REF!</f>
        <v>#REF!</v>
      </c>
      <c r="E40" s="15" t="e">
        <f>+'PRESUPUESTO TOTALIZADO'!#REF!</f>
        <v>#REF!</v>
      </c>
      <c r="F40" s="15" t="e">
        <f>+'PRESUPUESTO TOTALIZADO'!#REF!</f>
        <v>#REF!</v>
      </c>
      <c r="G40" s="5"/>
      <c r="H40" s="5"/>
      <c r="I40" s="5"/>
      <c r="J40" s="5"/>
      <c r="K40" s="5"/>
      <c r="L40" s="5"/>
      <c r="M40" s="5"/>
      <c r="N40" s="191" t="e">
        <f>+N41*$F$40</f>
        <v>#REF!</v>
      </c>
      <c r="O40" s="191" t="e">
        <f t="shared" ref="O40:P40" si="13">+O41*$F$40</f>
        <v>#REF!</v>
      </c>
      <c r="P40" s="191" t="e">
        <f t="shared" si="13"/>
        <v>#REF!</v>
      </c>
      <c r="Q40" s="5"/>
      <c r="R40" s="5"/>
      <c r="S40" s="5"/>
      <c r="T40" s="5"/>
      <c r="U40" s="5"/>
      <c r="V40" s="5"/>
      <c r="W40" s="5"/>
      <c r="X40" s="5"/>
      <c r="Y40" s="5"/>
      <c r="Z40" s="5"/>
      <c r="AA40" s="5"/>
      <c r="AB40" s="5"/>
      <c r="AC40" s="5"/>
      <c r="AD40" s="5"/>
      <c r="AE40" s="5"/>
      <c r="AF40" s="199"/>
      <c r="AG40" s="200"/>
    </row>
    <row r="41" spans="1:33" x14ac:dyDescent="0.25">
      <c r="A41" s="155"/>
      <c r="B41" s="16"/>
      <c r="C41" s="13"/>
      <c r="D41" s="24"/>
      <c r="E41" s="15"/>
      <c r="F41" s="15"/>
      <c r="G41" s="5"/>
      <c r="H41" s="5"/>
      <c r="I41" s="5"/>
      <c r="J41" s="5"/>
      <c r="K41" s="5"/>
      <c r="L41" s="5"/>
      <c r="M41" s="5"/>
      <c r="N41" s="190">
        <v>0.4</v>
      </c>
      <c r="O41" s="190">
        <v>0.3</v>
      </c>
      <c r="P41" s="190">
        <v>0.3</v>
      </c>
      <c r="Q41" s="5"/>
      <c r="R41" s="5"/>
      <c r="S41" s="5"/>
      <c r="T41" s="5"/>
      <c r="U41" s="5"/>
      <c r="V41" s="5"/>
      <c r="W41" s="5"/>
      <c r="X41" s="5"/>
      <c r="Y41" s="5"/>
      <c r="Z41" s="5"/>
      <c r="AA41" s="5"/>
      <c r="AB41" s="5"/>
      <c r="AC41" s="5"/>
      <c r="AD41" s="5"/>
      <c r="AE41" s="5"/>
      <c r="AF41" s="199"/>
      <c r="AG41" s="200"/>
    </row>
    <row r="42" spans="1:33" ht="39" x14ac:dyDescent="0.25">
      <c r="A42" s="155" t="s">
        <v>114</v>
      </c>
      <c r="B42" s="16" t="s">
        <v>71</v>
      </c>
      <c r="C42" s="13" t="s">
        <v>16</v>
      </c>
      <c r="D42" s="24" t="e">
        <f>+'PRESUPUESTO TOTALIZADO'!#REF!</f>
        <v>#REF!</v>
      </c>
      <c r="E42" s="15" t="e">
        <f>+'PRESUPUESTO TOTALIZADO'!#REF!</f>
        <v>#REF!</v>
      </c>
      <c r="F42" s="15" t="e">
        <f>+'PRESUPUESTO TOTALIZADO'!#REF!</f>
        <v>#REF!</v>
      </c>
      <c r="G42" s="5"/>
      <c r="H42" s="5"/>
      <c r="I42" s="5"/>
      <c r="J42" s="5"/>
      <c r="K42" s="5"/>
      <c r="L42" s="5"/>
      <c r="M42" s="5"/>
      <c r="N42" s="191" t="e">
        <f>+N43*$F$42</f>
        <v>#REF!</v>
      </c>
      <c r="O42" s="191" t="e">
        <f t="shared" ref="O42:P42" si="14">+O43*$F$42</f>
        <v>#REF!</v>
      </c>
      <c r="P42" s="191" t="e">
        <f t="shared" si="14"/>
        <v>#REF!</v>
      </c>
      <c r="Q42" s="5"/>
      <c r="R42" s="5"/>
      <c r="S42" s="5"/>
      <c r="T42" s="5"/>
      <c r="U42" s="5"/>
      <c r="V42" s="5"/>
      <c r="W42" s="5"/>
      <c r="X42" s="5"/>
      <c r="Y42" s="5"/>
      <c r="Z42" s="5"/>
      <c r="AA42" s="5"/>
      <c r="AB42" s="5"/>
      <c r="AC42" s="5"/>
      <c r="AD42" s="5"/>
      <c r="AE42" s="5"/>
      <c r="AF42" s="199"/>
      <c r="AG42" s="200"/>
    </row>
    <row r="43" spans="1:33" x14ac:dyDescent="0.25">
      <c r="A43" s="155"/>
      <c r="B43" s="16"/>
      <c r="C43" s="13"/>
      <c r="D43" s="24"/>
      <c r="E43" s="15"/>
      <c r="F43" s="15"/>
      <c r="G43" s="5"/>
      <c r="H43" s="5"/>
      <c r="I43" s="5"/>
      <c r="J43" s="5"/>
      <c r="K43" s="5"/>
      <c r="L43" s="5"/>
      <c r="M43" s="5"/>
      <c r="N43" s="190">
        <v>0.35</v>
      </c>
      <c r="O43" s="190">
        <v>0.35</v>
      </c>
      <c r="P43" s="190">
        <v>0.3</v>
      </c>
      <c r="Q43" s="5"/>
      <c r="R43" s="5"/>
      <c r="S43" s="5"/>
      <c r="T43" s="5"/>
      <c r="U43" s="5"/>
      <c r="V43" s="5"/>
      <c r="W43" s="5"/>
      <c r="X43" s="5"/>
      <c r="Y43" s="5"/>
      <c r="Z43" s="5"/>
      <c r="AA43" s="5"/>
      <c r="AB43" s="5"/>
      <c r="AC43" s="5"/>
      <c r="AD43" s="5"/>
      <c r="AE43" s="5"/>
      <c r="AF43" s="199"/>
      <c r="AG43" s="200"/>
    </row>
    <row r="44" spans="1:33" ht="51.75" x14ac:dyDescent="0.25">
      <c r="A44" s="155" t="s">
        <v>124</v>
      </c>
      <c r="B44" s="16" t="s">
        <v>72</v>
      </c>
      <c r="C44" s="13" t="s">
        <v>16</v>
      </c>
      <c r="D44" s="24" t="e">
        <f>+'PRESUPUESTO TOTALIZADO'!#REF!</f>
        <v>#REF!</v>
      </c>
      <c r="E44" s="15" t="e">
        <f>+'PRESUPUESTO TOTALIZADO'!#REF!</f>
        <v>#REF!</v>
      </c>
      <c r="F44" s="15" t="e">
        <f>+'PRESUPUESTO TOTALIZADO'!#REF!</f>
        <v>#REF!</v>
      </c>
      <c r="G44" s="5"/>
      <c r="H44" s="5"/>
      <c r="I44" s="5"/>
      <c r="J44" s="5"/>
      <c r="K44" s="5"/>
      <c r="L44" s="5"/>
      <c r="M44" s="5"/>
      <c r="N44" s="5"/>
      <c r="O44" s="191" t="e">
        <f>+O45*$F$44</f>
        <v>#REF!</v>
      </c>
      <c r="P44" s="5"/>
      <c r="Q44" s="5"/>
      <c r="R44" s="5"/>
      <c r="S44" s="5"/>
      <c r="T44" s="5"/>
      <c r="U44" s="5"/>
      <c r="V44" s="5"/>
      <c r="W44" s="5"/>
      <c r="X44" s="5"/>
      <c r="Y44" s="5"/>
      <c r="Z44" s="5"/>
      <c r="AA44" s="5"/>
      <c r="AB44" s="5"/>
      <c r="AC44" s="5"/>
      <c r="AD44" s="5"/>
      <c r="AE44" s="5"/>
      <c r="AF44" s="199"/>
      <c r="AG44" s="200"/>
    </row>
    <row r="45" spans="1:33" x14ac:dyDescent="0.25">
      <c r="A45" s="155"/>
      <c r="B45" s="16"/>
      <c r="C45" s="13"/>
      <c r="D45" s="24"/>
      <c r="E45" s="15"/>
      <c r="F45" s="15"/>
      <c r="G45" s="5"/>
      <c r="H45" s="5"/>
      <c r="I45" s="5"/>
      <c r="J45" s="5"/>
      <c r="K45" s="5"/>
      <c r="L45" s="5"/>
      <c r="M45" s="5"/>
      <c r="N45" s="5"/>
      <c r="O45" s="190">
        <v>1</v>
      </c>
      <c r="P45" s="5"/>
      <c r="Q45" s="5"/>
      <c r="R45" s="5"/>
      <c r="S45" s="5"/>
      <c r="T45" s="5"/>
      <c r="U45" s="5"/>
      <c r="V45" s="5"/>
      <c r="W45" s="5"/>
      <c r="X45" s="5"/>
      <c r="Y45" s="5"/>
      <c r="Z45" s="5"/>
      <c r="AA45" s="5"/>
      <c r="AB45" s="5"/>
      <c r="AC45" s="5"/>
      <c r="AD45" s="5"/>
      <c r="AE45" s="5"/>
      <c r="AF45" s="199"/>
      <c r="AG45" s="200"/>
    </row>
    <row r="46" spans="1:33" ht="51.75" x14ac:dyDescent="0.25">
      <c r="A46" s="155" t="s">
        <v>125</v>
      </c>
      <c r="B46" s="16" t="s">
        <v>73</v>
      </c>
      <c r="C46" s="13" t="s">
        <v>16</v>
      </c>
      <c r="D46" s="24" t="e">
        <f>+'PRESUPUESTO TOTALIZADO'!#REF!</f>
        <v>#REF!</v>
      </c>
      <c r="E46" s="15" t="e">
        <f>+'PRESUPUESTO TOTALIZADO'!#REF!</f>
        <v>#REF!</v>
      </c>
      <c r="F46" s="15" t="e">
        <f>+'PRESUPUESTO TOTALIZADO'!#REF!</f>
        <v>#REF!</v>
      </c>
      <c r="G46" s="5"/>
      <c r="H46" s="5"/>
      <c r="I46" s="5"/>
      <c r="J46" s="5"/>
      <c r="K46" s="5"/>
      <c r="L46" s="5"/>
      <c r="M46" s="5"/>
      <c r="N46" s="5"/>
      <c r="O46" s="191" t="e">
        <f>+O47*F46</f>
        <v>#REF!</v>
      </c>
      <c r="P46" s="5"/>
      <c r="Q46" s="5"/>
      <c r="R46" s="5"/>
      <c r="S46" s="5"/>
      <c r="T46" s="5"/>
      <c r="U46" s="5"/>
      <c r="V46" s="5"/>
      <c r="W46" s="5"/>
      <c r="X46" s="5"/>
      <c r="Y46" s="5"/>
      <c r="Z46" s="5"/>
      <c r="AA46" s="5"/>
      <c r="AB46" s="5"/>
      <c r="AC46" s="5"/>
      <c r="AD46" s="5"/>
      <c r="AE46" s="5"/>
      <c r="AF46" s="199"/>
      <c r="AG46" s="200"/>
    </row>
    <row r="47" spans="1:33" x14ac:dyDescent="0.25">
      <c r="A47" s="155"/>
      <c r="B47" s="16"/>
      <c r="C47" s="13"/>
      <c r="D47" s="24"/>
      <c r="E47" s="15"/>
      <c r="F47" s="15"/>
      <c r="G47" s="5"/>
      <c r="H47" s="5"/>
      <c r="I47" s="5"/>
      <c r="J47" s="5"/>
      <c r="K47" s="5"/>
      <c r="L47" s="5"/>
      <c r="M47" s="5"/>
      <c r="N47" s="5"/>
      <c r="O47" s="190">
        <v>1</v>
      </c>
      <c r="P47" s="5"/>
      <c r="Q47" s="5"/>
      <c r="R47" s="5"/>
      <c r="S47" s="5"/>
      <c r="T47" s="5"/>
      <c r="U47" s="5"/>
      <c r="V47" s="5"/>
      <c r="W47" s="5"/>
      <c r="X47" s="5"/>
      <c r="Y47" s="5"/>
      <c r="Z47" s="5"/>
      <c r="AA47" s="5"/>
      <c r="AB47" s="5"/>
      <c r="AC47" s="5"/>
      <c r="AD47" s="5"/>
      <c r="AE47" s="5"/>
      <c r="AF47" s="199"/>
      <c r="AG47" s="200"/>
    </row>
    <row r="48" spans="1:33" ht="51.75" x14ac:dyDescent="0.25">
      <c r="A48" s="155" t="s">
        <v>126</v>
      </c>
      <c r="B48" s="16" t="s">
        <v>74</v>
      </c>
      <c r="C48" s="13" t="s">
        <v>16</v>
      </c>
      <c r="D48" s="24" t="e">
        <f>+'PRESUPUESTO TOTALIZADO'!#REF!</f>
        <v>#REF!</v>
      </c>
      <c r="E48" s="15" t="e">
        <f>+'PRESUPUESTO TOTALIZADO'!#REF!</f>
        <v>#REF!</v>
      </c>
      <c r="F48" s="15" t="e">
        <f>+'PRESUPUESTO TOTALIZADO'!#REF!</f>
        <v>#REF!</v>
      </c>
      <c r="G48" s="43"/>
      <c r="H48" s="5"/>
      <c r="I48" s="5"/>
      <c r="J48" s="5"/>
      <c r="K48" s="5"/>
      <c r="L48" s="5"/>
      <c r="M48" s="5"/>
      <c r="N48" s="5"/>
      <c r="O48" s="191" t="e">
        <f>+O49*F48</f>
        <v>#REF!</v>
      </c>
      <c r="P48" s="5"/>
      <c r="Q48" s="5"/>
      <c r="R48" s="5"/>
      <c r="S48" s="5"/>
      <c r="T48" s="5"/>
      <c r="U48" s="5"/>
      <c r="V48" s="5"/>
      <c r="W48" s="5"/>
      <c r="X48" s="5"/>
      <c r="Y48" s="5"/>
      <c r="Z48" s="5"/>
      <c r="AA48" s="5"/>
      <c r="AB48" s="5"/>
      <c r="AC48" s="5"/>
      <c r="AD48" s="5"/>
      <c r="AE48" s="5"/>
      <c r="AF48" s="199"/>
      <c r="AG48" s="200"/>
    </row>
    <row r="49" spans="1:33" x14ac:dyDescent="0.25">
      <c r="A49" s="155"/>
      <c r="B49" s="16"/>
      <c r="C49" s="13"/>
      <c r="D49" s="24"/>
      <c r="E49" s="15"/>
      <c r="F49" s="15"/>
      <c r="G49" s="43"/>
      <c r="H49" s="5"/>
      <c r="I49" s="5"/>
      <c r="J49" s="5"/>
      <c r="K49" s="5"/>
      <c r="L49" s="5"/>
      <c r="M49" s="5"/>
      <c r="N49" s="5"/>
      <c r="O49" s="190">
        <v>1</v>
      </c>
      <c r="P49" s="5"/>
      <c r="Q49" s="5"/>
      <c r="R49" s="5"/>
      <c r="S49" s="5"/>
      <c r="T49" s="5"/>
      <c r="U49" s="5"/>
      <c r="V49" s="5"/>
      <c r="W49" s="5"/>
      <c r="X49" s="5"/>
      <c r="Y49" s="5"/>
      <c r="Z49" s="5"/>
      <c r="AA49" s="5"/>
      <c r="AB49" s="5"/>
      <c r="AC49" s="5"/>
      <c r="AD49" s="5"/>
      <c r="AE49" s="5"/>
      <c r="AF49" s="199"/>
      <c r="AG49" s="200"/>
    </row>
    <row r="50" spans="1:33" ht="39" x14ac:dyDescent="0.25">
      <c r="A50" s="155" t="s">
        <v>127</v>
      </c>
      <c r="B50" s="16" t="s">
        <v>100</v>
      </c>
      <c r="C50" s="13" t="s">
        <v>1</v>
      </c>
      <c r="D50" s="24" t="e">
        <f>+'PRESUPUESTO TOTALIZADO'!#REF!</f>
        <v>#REF!</v>
      </c>
      <c r="E50" s="15" t="e">
        <f>+'PRESUPUESTO TOTALIZADO'!#REF!</f>
        <v>#REF!</v>
      </c>
      <c r="F50" s="15" t="e">
        <f>+'PRESUPUESTO TOTALIZADO'!#REF!</f>
        <v>#REF!</v>
      </c>
      <c r="G50" s="5"/>
      <c r="H50" s="5"/>
      <c r="I50" s="5"/>
      <c r="J50" s="5"/>
      <c r="K50" s="5"/>
      <c r="L50" s="5"/>
      <c r="M50" s="5"/>
      <c r="N50" s="191" t="e">
        <f>+N51*F50</f>
        <v>#REF!</v>
      </c>
      <c r="O50" s="191" t="e">
        <f>+O51*F50</f>
        <v>#REF!</v>
      </c>
      <c r="P50" s="5"/>
      <c r="Q50" s="5"/>
      <c r="R50" s="5"/>
      <c r="S50" s="5"/>
      <c r="T50" s="5"/>
      <c r="U50" s="5"/>
      <c r="V50" s="5"/>
      <c r="W50" s="5"/>
      <c r="X50" s="5"/>
      <c r="Y50" s="5"/>
      <c r="Z50" s="5"/>
      <c r="AA50" s="5"/>
      <c r="AB50" s="5"/>
      <c r="AC50" s="5"/>
      <c r="AD50" s="5"/>
      <c r="AE50" s="5"/>
      <c r="AF50" s="199"/>
      <c r="AG50" s="200"/>
    </row>
    <row r="51" spans="1:33" x14ac:dyDescent="0.25">
      <c r="A51" s="155"/>
      <c r="B51" s="16"/>
      <c r="C51" s="13"/>
      <c r="D51" s="24"/>
      <c r="E51" s="15"/>
      <c r="F51" s="15"/>
      <c r="G51" s="5"/>
      <c r="H51" s="5"/>
      <c r="I51" s="5"/>
      <c r="J51" s="5"/>
      <c r="K51" s="5"/>
      <c r="L51" s="5"/>
      <c r="M51" s="5"/>
      <c r="N51" s="190">
        <v>0.6</v>
      </c>
      <c r="O51" s="190">
        <v>0.4</v>
      </c>
      <c r="P51" s="5"/>
      <c r="Q51" s="5"/>
      <c r="R51" s="5"/>
      <c r="S51" s="5"/>
      <c r="T51" s="5"/>
      <c r="U51" s="5"/>
      <c r="V51" s="5"/>
      <c r="W51" s="5"/>
      <c r="X51" s="5"/>
      <c r="Y51" s="5"/>
      <c r="Z51" s="5"/>
      <c r="AA51" s="5"/>
      <c r="AB51" s="5"/>
      <c r="AC51" s="5"/>
      <c r="AD51" s="5"/>
      <c r="AE51" s="5"/>
      <c r="AF51" s="199"/>
      <c r="AG51" s="200"/>
    </row>
    <row r="52" spans="1:33" ht="51.75" x14ac:dyDescent="0.25">
      <c r="A52" s="155" t="s">
        <v>128</v>
      </c>
      <c r="B52" s="16" t="s">
        <v>75</v>
      </c>
      <c r="C52" s="13" t="s">
        <v>16</v>
      </c>
      <c r="D52" s="24" t="e">
        <f>+'PRESUPUESTO TOTALIZADO'!#REF!</f>
        <v>#REF!</v>
      </c>
      <c r="E52" s="15" t="e">
        <f>+'PRESUPUESTO TOTALIZADO'!#REF!</f>
        <v>#REF!</v>
      </c>
      <c r="F52" s="15" t="e">
        <f>+'PRESUPUESTO TOTALIZADO'!#REF!</f>
        <v>#REF!</v>
      </c>
      <c r="G52" s="5"/>
      <c r="H52" s="5"/>
      <c r="I52" s="5"/>
      <c r="J52" s="5"/>
      <c r="K52" s="5"/>
      <c r="L52" s="5"/>
      <c r="M52" s="5"/>
      <c r="N52" s="5"/>
      <c r="O52" s="191" t="e">
        <f>+O53*$F$52</f>
        <v>#REF!</v>
      </c>
      <c r="P52" s="191" t="e">
        <f>+P53*$F$52</f>
        <v>#REF!</v>
      </c>
      <c r="Q52" s="5"/>
      <c r="R52" s="5"/>
      <c r="S52" s="5"/>
      <c r="T52" s="5"/>
      <c r="U52" s="5"/>
      <c r="V52" s="5"/>
      <c r="W52" s="5"/>
      <c r="X52" s="5"/>
      <c r="Y52" s="5"/>
      <c r="Z52" s="5"/>
      <c r="AA52" s="5"/>
      <c r="AB52" s="5"/>
      <c r="AC52" s="5"/>
      <c r="AD52" s="5"/>
      <c r="AE52" s="5"/>
      <c r="AF52" s="199"/>
      <c r="AG52" s="200"/>
    </row>
    <row r="53" spans="1:33" x14ac:dyDescent="0.25">
      <c r="A53" s="155"/>
      <c r="B53" s="16"/>
      <c r="C53" s="13"/>
      <c r="D53" s="24"/>
      <c r="E53" s="15"/>
      <c r="F53" s="15"/>
      <c r="G53" s="5"/>
      <c r="H53" s="5"/>
      <c r="I53" s="5"/>
      <c r="J53" s="5"/>
      <c r="K53" s="5"/>
      <c r="L53" s="5"/>
      <c r="M53" s="5"/>
      <c r="N53" s="5"/>
      <c r="O53" s="190">
        <v>0.5</v>
      </c>
      <c r="P53" s="190">
        <v>0.5</v>
      </c>
      <c r="Q53" s="5"/>
      <c r="R53" s="5"/>
      <c r="S53" s="5"/>
      <c r="T53" s="5"/>
      <c r="U53" s="5"/>
      <c r="V53" s="5"/>
      <c r="W53" s="5"/>
      <c r="X53" s="5"/>
      <c r="Y53" s="5"/>
      <c r="Z53" s="5"/>
      <c r="AA53" s="5"/>
      <c r="AB53" s="5"/>
      <c r="AC53" s="5"/>
      <c r="AD53" s="5"/>
      <c r="AE53" s="5"/>
      <c r="AF53" s="199"/>
      <c r="AG53" s="200"/>
    </row>
    <row r="54" spans="1:33" ht="51.75" x14ac:dyDescent="0.25">
      <c r="A54" s="204">
        <v>4.1100000000000003</v>
      </c>
      <c r="B54" s="16" t="s">
        <v>76</v>
      </c>
      <c r="C54" s="13" t="s">
        <v>1</v>
      </c>
      <c r="D54" s="24">
        <f>+'PRESUPUESTO TOTALIZADO'!D10</f>
        <v>21</v>
      </c>
      <c r="E54" s="15">
        <f>+'PRESUPUESTO TOTALIZADO'!E10</f>
        <v>9450</v>
      </c>
      <c r="F54" s="15">
        <f>+'PRESUPUESTO TOTALIZADO'!F10</f>
        <v>198450</v>
      </c>
      <c r="G54" s="5"/>
      <c r="H54" s="5"/>
      <c r="I54" s="5"/>
      <c r="J54" s="5"/>
      <c r="K54" s="5"/>
      <c r="L54" s="5"/>
      <c r="M54" s="5"/>
      <c r="N54" s="5"/>
      <c r="O54" s="5"/>
      <c r="P54" s="191">
        <f>+P55*$F$54</f>
        <v>99225</v>
      </c>
      <c r="Q54" s="191">
        <f>+Q55*$F$54</f>
        <v>99225</v>
      </c>
      <c r="R54" s="5"/>
      <c r="S54" s="5"/>
      <c r="T54" s="5"/>
      <c r="U54" s="5"/>
      <c r="V54" s="5"/>
      <c r="W54" s="5"/>
      <c r="X54" s="5"/>
      <c r="Y54" s="5"/>
      <c r="Z54" s="5"/>
      <c r="AA54" s="5"/>
      <c r="AB54" s="5"/>
      <c r="AC54" s="5"/>
      <c r="AD54" s="5"/>
      <c r="AE54" s="5"/>
      <c r="AF54" s="199"/>
      <c r="AG54" s="200"/>
    </row>
    <row r="55" spans="1:33" x14ac:dyDescent="0.25">
      <c r="A55" s="205"/>
      <c r="B55" s="16"/>
      <c r="C55" s="13"/>
      <c r="D55" s="24"/>
      <c r="E55" s="15"/>
      <c r="F55" s="15"/>
      <c r="G55" s="5"/>
      <c r="H55" s="5"/>
      <c r="I55" s="5"/>
      <c r="J55" s="5"/>
      <c r="K55" s="5"/>
      <c r="L55" s="5"/>
      <c r="M55" s="5"/>
      <c r="N55" s="5"/>
      <c r="O55" s="5"/>
      <c r="P55" s="190">
        <v>0.5</v>
      </c>
      <c r="Q55" s="190">
        <v>0.5</v>
      </c>
      <c r="R55" s="5"/>
      <c r="S55" s="5"/>
      <c r="T55" s="5"/>
      <c r="U55" s="5"/>
      <c r="V55" s="5"/>
      <c r="W55" s="5"/>
      <c r="X55" s="5"/>
      <c r="Y55" s="5"/>
      <c r="Z55" s="5"/>
      <c r="AA55" s="5"/>
      <c r="AB55" s="5"/>
      <c r="AC55" s="5"/>
      <c r="AD55" s="5"/>
      <c r="AE55" s="5"/>
      <c r="AF55" s="199"/>
      <c r="AG55" s="200"/>
    </row>
    <row r="56" spans="1:33" ht="51.75" x14ac:dyDescent="0.25">
      <c r="A56" s="204">
        <v>4.12</v>
      </c>
      <c r="B56" s="16" t="s">
        <v>77</v>
      </c>
      <c r="C56" s="13" t="s">
        <v>1</v>
      </c>
      <c r="D56" s="24">
        <f>+'PRESUPUESTO TOTALIZADO'!D11</f>
        <v>39</v>
      </c>
      <c r="E56" s="15">
        <f>+'PRESUPUESTO TOTALIZADO'!E11</f>
        <v>13980</v>
      </c>
      <c r="F56" s="15">
        <f>+'PRESUPUESTO TOTALIZADO'!F11</f>
        <v>545220</v>
      </c>
      <c r="G56" s="5"/>
      <c r="H56" s="5"/>
      <c r="I56" s="5"/>
      <c r="J56" s="5"/>
      <c r="K56" s="5"/>
      <c r="L56" s="5"/>
      <c r="M56" s="5"/>
      <c r="N56" s="5"/>
      <c r="O56" s="5"/>
      <c r="P56" s="5"/>
      <c r="Q56" s="191">
        <f>+Q57*$F$56</f>
        <v>272610</v>
      </c>
      <c r="R56" s="191">
        <f>+R57*$F$56</f>
        <v>272610</v>
      </c>
      <c r="S56" s="5"/>
      <c r="T56" s="5"/>
      <c r="U56" s="5"/>
      <c r="V56" s="5"/>
      <c r="W56" s="5"/>
      <c r="X56" s="5"/>
      <c r="Y56" s="5"/>
      <c r="Z56" s="5"/>
      <c r="AA56" s="5"/>
      <c r="AB56" s="5"/>
      <c r="AC56" s="5"/>
      <c r="AD56" s="5"/>
      <c r="AE56" s="5"/>
      <c r="AF56" s="199"/>
      <c r="AG56" s="200"/>
    </row>
    <row r="57" spans="1:33" x14ac:dyDescent="0.25">
      <c r="A57" s="205"/>
      <c r="B57" s="16"/>
      <c r="C57" s="13"/>
      <c r="D57" s="24"/>
      <c r="E57" s="15"/>
      <c r="F57" s="15"/>
      <c r="G57" s="5"/>
      <c r="H57" s="5"/>
      <c r="I57" s="5"/>
      <c r="J57" s="5"/>
      <c r="K57" s="5"/>
      <c r="L57" s="5"/>
      <c r="M57" s="5"/>
      <c r="N57" s="5"/>
      <c r="O57" s="5"/>
      <c r="P57" s="5"/>
      <c r="Q57" s="190">
        <v>0.5</v>
      </c>
      <c r="R57" s="190">
        <v>0.5</v>
      </c>
      <c r="S57" s="5"/>
      <c r="T57" s="5"/>
      <c r="U57" s="5"/>
      <c r="V57" s="5"/>
      <c r="W57" s="5"/>
      <c r="X57" s="5"/>
      <c r="Y57" s="5"/>
      <c r="Z57" s="5"/>
      <c r="AA57" s="5"/>
      <c r="AB57" s="5"/>
      <c r="AC57" s="5"/>
      <c r="AD57" s="5"/>
      <c r="AE57" s="5"/>
      <c r="AF57" s="199"/>
      <c r="AG57" s="200"/>
    </row>
    <row r="58" spans="1:33" ht="51.75" x14ac:dyDescent="0.25">
      <c r="A58" s="204">
        <v>4.13</v>
      </c>
      <c r="B58" s="16" t="s">
        <v>196</v>
      </c>
      <c r="C58" s="13" t="s">
        <v>4</v>
      </c>
      <c r="D58" s="24">
        <f>+'PRESUPUESTO TOTALIZADO'!D12</f>
        <v>20</v>
      </c>
      <c r="E58" s="15">
        <f>+'PRESUPUESTO TOTALIZADO'!E12</f>
        <v>167000</v>
      </c>
      <c r="F58" s="15">
        <f>+'PRESUPUESTO TOTALIZADO'!F12</f>
        <v>3340000</v>
      </c>
      <c r="G58" s="5"/>
      <c r="H58" s="5"/>
      <c r="I58" s="5"/>
      <c r="J58" s="5"/>
      <c r="K58" s="5"/>
      <c r="L58" s="5"/>
      <c r="M58" s="5"/>
      <c r="N58" s="5"/>
      <c r="O58" s="5"/>
      <c r="P58" s="5"/>
      <c r="Q58" s="191">
        <f>+Q59*$F$58</f>
        <v>835000</v>
      </c>
      <c r="R58" s="191">
        <f t="shared" ref="R58:T58" si="15">+R59*$F$58</f>
        <v>835000</v>
      </c>
      <c r="S58" s="191">
        <f t="shared" si="15"/>
        <v>835000</v>
      </c>
      <c r="T58" s="191">
        <f t="shared" si="15"/>
        <v>835000</v>
      </c>
      <c r="U58" s="5"/>
      <c r="V58" s="5"/>
      <c r="W58" s="5"/>
      <c r="X58" s="5"/>
      <c r="Y58" s="5"/>
      <c r="Z58" s="5"/>
      <c r="AA58" s="5"/>
      <c r="AB58" s="5"/>
      <c r="AC58" s="5"/>
      <c r="AD58" s="5"/>
      <c r="AE58" s="5"/>
      <c r="AF58" s="199"/>
      <c r="AG58" s="200"/>
    </row>
    <row r="59" spans="1:33" x14ac:dyDescent="0.25">
      <c r="A59" s="205"/>
      <c r="B59" s="16"/>
      <c r="C59" s="13"/>
      <c r="D59" s="24"/>
      <c r="E59" s="15"/>
      <c r="F59" s="15"/>
      <c r="G59" s="5"/>
      <c r="H59" s="5"/>
      <c r="I59" s="5"/>
      <c r="J59" s="5"/>
      <c r="K59" s="5"/>
      <c r="L59" s="5"/>
      <c r="M59" s="5"/>
      <c r="N59" s="5"/>
      <c r="O59" s="5"/>
      <c r="P59" s="5"/>
      <c r="Q59" s="190">
        <v>0.25</v>
      </c>
      <c r="R59" s="190">
        <v>0.25</v>
      </c>
      <c r="S59" s="190">
        <v>0.25</v>
      </c>
      <c r="T59" s="190">
        <v>0.25</v>
      </c>
      <c r="U59" s="5"/>
      <c r="V59" s="5"/>
      <c r="W59" s="5"/>
      <c r="X59" s="5"/>
      <c r="Y59" s="5"/>
      <c r="Z59" s="5"/>
      <c r="AA59" s="5"/>
      <c r="AB59" s="5"/>
      <c r="AC59" s="5"/>
      <c r="AD59" s="5"/>
      <c r="AE59" s="5"/>
      <c r="AF59" s="199"/>
      <c r="AG59" s="200"/>
    </row>
    <row r="60" spans="1:33" ht="51.75" x14ac:dyDescent="0.25">
      <c r="A60" s="204">
        <v>4.1399999999999997</v>
      </c>
      <c r="B60" s="16" t="s">
        <v>197</v>
      </c>
      <c r="C60" s="13" t="s">
        <v>4</v>
      </c>
      <c r="D60" s="24" t="e">
        <f>+'PRESUPUESTO TOTALIZADO'!#REF!</f>
        <v>#REF!</v>
      </c>
      <c r="E60" s="15" t="e">
        <f>+'PRESUPUESTO TOTALIZADO'!#REF!</f>
        <v>#REF!</v>
      </c>
      <c r="F60" s="15" t="e">
        <f>+'PRESUPUESTO TOTALIZADO'!#REF!</f>
        <v>#REF!</v>
      </c>
      <c r="G60" s="5"/>
      <c r="H60" s="5"/>
      <c r="I60" s="5"/>
      <c r="J60" s="5"/>
      <c r="K60" s="5"/>
      <c r="L60" s="5"/>
      <c r="M60" s="5"/>
      <c r="N60" s="5"/>
      <c r="O60" s="5"/>
      <c r="P60" s="5"/>
      <c r="Q60" s="191" t="e">
        <f>+Q61*$F$60</f>
        <v>#REF!</v>
      </c>
      <c r="R60" s="191" t="e">
        <f t="shared" ref="R60:T60" si="16">+R61*$F$60</f>
        <v>#REF!</v>
      </c>
      <c r="S60" s="191" t="e">
        <f t="shared" si="16"/>
        <v>#REF!</v>
      </c>
      <c r="T60" s="191" t="e">
        <f t="shared" si="16"/>
        <v>#REF!</v>
      </c>
      <c r="U60" s="5"/>
      <c r="V60" s="5"/>
      <c r="W60" s="5"/>
      <c r="X60" s="5"/>
      <c r="Y60" s="5"/>
      <c r="Z60" s="5"/>
      <c r="AA60" s="5"/>
      <c r="AB60" s="5"/>
      <c r="AC60" s="5"/>
      <c r="AD60" s="5"/>
      <c r="AE60" s="5"/>
      <c r="AF60" s="199"/>
      <c r="AG60" s="200"/>
    </row>
    <row r="61" spans="1:33" x14ac:dyDescent="0.25">
      <c r="A61" s="155"/>
      <c r="B61" s="16"/>
      <c r="C61" s="13"/>
      <c r="D61" s="24"/>
      <c r="E61" s="15"/>
      <c r="F61" s="15"/>
      <c r="G61" s="5"/>
      <c r="H61" s="5"/>
      <c r="I61" s="5"/>
      <c r="J61" s="5"/>
      <c r="K61" s="5"/>
      <c r="L61" s="5"/>
      <c r="M61" s="5"/>
      <c r="N61" s="5"/>
      <c r="O61" s="5"/>
      <c r="P61" s="5"/>
      <c r="Q61" s="190">
        <v>0.25</v>
      </c>
      <c r="R61" s="190">
        <v>0.25</v>
      </c>
      <c r="S61" s="190">
        <v>0.25</v>
      </c>
      <c r="T61" s="190">
        <v>0.25</v>
      </c>
      <c r="U61" s="5"/>
      <c r="V61" s="5"/>
      <c r="W61" s="5"/>
      <c r="X61" s="5"/>
      <c r="Y61" s="5"/>
      <c r="Z61" s="5"/>
      <c r="AA61" s="5"/>
      <c r="AB61" s="5"/>
      <c r="AC61" s="5"/>
      <c r="AD61" s="5"/>
      <c r="AE61" s="5"/>
      <c r="AF61" s="199"/>
      <c r="AG61" s="200"/>
    </row>
    <row r="62" spans="1:33" x14ac:dyDescent="0.25">
      <c r="A62" s="155"/>
      <c r="B62" s="16"/>
      <c r="C62" s="13"/>
      <c r="D62" s="24"/>
      <c r="E62" s="15"/>
      <c r="F62" s="15"/>
      <c r="G62" s="5"/>
      <c r="H62" s="5"/>
      <c r="I62" s="5"/>
      <c r="J62" s="5"/>
      <c r="K62" s="5"/>
      <c r="L62" s="5"/>
      <c r="M62" s="5"/>
      <c r="N62" s="5"/>
      <c r="O62" s="5"/>
      <c r="P62" s="5"/>
      <c r="Q62" s="5"/>
      <c r="R62" s="5"/>
      <c r="S62" s="190">
        <v>0.7</v>
      </c>
      <c r="T62" s="190">
        <v>0.3</v>
      </c>
      <c r="U62" s="5"/>
      <c r="V62" s="5"/>
      <c r="W62" s="5"/>
      <c r="X62" s="5"/>
      <c r="Y62" s="5"/>
      <c r="Z62" s="5"/>
      <c r="AA62" s="5"/>
      <c r="AB62" s="5"/>
      <c r="AC62" s="5"/>
      <c r="AD62" s="5"/>
      <c r="AE62" s="5"/>
      <c r="AF62" s="199"/>
      <c r="AG62" s="200"/>
    </row>
    <row r="63" spans="1:33" ht="209.25" customHeight="1" x14ac:dyDescent="0.25">
      <c r="A63" s="155" t="s">
        <v>332</v>
      </c>
      <c r="B63" s="16" t="s">
        <v>404</v>
      </c>
      <c r="C63" s="13" t="s">
        <v>1</v>
      </c>
      <c r="D63" s="24" t="e">
        <f>+'PRESUPUESTO TOTALIZADO'!#REF!</f>
        <v>#REF!</v>
      </c>
      <c r="E63" s="15" t="e">
        <f>+'PRESUPUESTO TOTALIZADO'!#REF!</f>
        <v>#REF!</v>
      </c>
      <c r="F63" s="15" t="e">
        <f>+'PRESUPUESTO TOTALIZADO'!#REF!</f>
        <v>#REF!</v>
      </c>
      <c r="G63" s="5"/>
      <c r="H63" s="5"/>
      <c r="I63" s="5"/>
      <c r="J63" s="5"/>
      <c r="K63" s="5"/>
      <c r="L63" s="5"/>
      <c r="M63" s="5"/>
      <c r="N63" s="5"/>
      <c r="O63" s="5"/>
      <c r="P63" s="5"/>
      <c r="Q63" s="5"/>
      <c r="R63" s="5"/>
      <c r="S63" s="191" t="e">
        <f>+S64*$F$63</f>
        <v>#REF!</v>
      </c>
      <c r="T63" s="191" t="e">
        <f>+T64*$F$63</f>
        <v>#REF!</v>
      </c>
      <c r="U63" s="5"/>
      <c r="V63" s="5"/>
      <c r="W63" s="5"/>
      <c r="X63" s="5"/>
      <c r="Y63" s="5"/>
      <c r="Z63" s="5"/>
      <c r="AA63" s="5"/>
      <c r="AB63" s="5"/>
      <c r="AC63" s="5"/>
      <c r="AD63" s="5"/>
      <c r="AE63" s="5"/>
      <c r="AF63" s="199"/>
      <c r="AG63" s="200"/>
    </row>
    <row r="64" spans="1:33" x14ac:dyDescent="0.25">
      <c r="A64" s="193"/>
      <c r="B64" s="194"/>
      <c r="C64" s="195"/>
      <c r="D64" s="196"/>
      <c r="E64" s="197"/>
      <c r="F64" s="197"/>
      <c r="G64" s="5"/>
      <c r="H64" s="5"/>
      <c r="I64" s="5"/>
      <c r="J64" s="5"/>
      <c r="K64" s="5"/>
      <c r="L64" s="5"/>
      <c r="M64" s="5"/>
      <c r="N64" s="5"/>
      <c r="O64" s="5"/>
      <c r="P64" s="5"/>
      <c r="Q64" s="5"/>
      <c r="R64" s="5"/>
      <c r="S64" s="190">
        <v>0.7</v>
      </c>
      <c r="T64" s="190">
        <v>0.3</v>
      </c>
      <c r="U64" s="5"/>
      <c r="V64" s="5"/>
      <c r="W64" s="5"/>
      <c r="X64" s="5"/>
      <c r="Y64" s="5"/>
      <c r="Z64" s="5"/>
      <c r="AA64" s="5"/>
      <c r="AB64" s="5"/>
      <c r="AC64" s="5"/>
      <c r="AD64" s="5"/>
      <c r="AE64" s="5"/>
      <c r="AF64" s="199"/>
      <c r="AG64" s="200"/>
    </row>
    <row r="65" spans="1:33" x14ac:dyDescent="0.25">
      <c r="A65" s="157"/>
      <c r="B65" s="98"/>
      <c r="C65" s="98"/>
      <c r="D65" s="98"/>
      <c r="E65" s="98"/>
      <c r="F65" s="98"/>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2"/>
      <c r="AE65" s="192"/>
      <c r="AF65" s="199"/>
      <c r="AG65" s="200"/>
    </row>
    <row r="66" spans="1:33" x14ac:dyDescent="0.25">
      <c r="A66" s="201"/>
      <c r="B66" s="202" t="s">
        <v>424</v>
      </c>
      <c r="C66" s="202"/>
      <c r="D66" s="202"/>
      <c r="E66" s="202"/>
      <c r="F66" s="203"/>
      <c r="G66" s="5"/>
      <c r="H66" s="5"/>
      <c r="I66" s="5"/>
      <c r="J66" s="5"/>
      <c r="K66" s="5"/>
      <c r="L66" s="5"/>
      <c r="M66" s="5"/>
      <c r="N66" s="5"/>
      <c r="O66" s="5"/>
      <c r="P66" s="5"/>
      <c r="Q66" s="5"/>
      <c r="R66" s="5"/>
      <c r="S66" s="5"/>
      <c r="T66" s="5"/>
      <c r="U66" s="5"/>
      <c r="V66" s="5"/>
      <c r="W66" s="5"/>
      <c r="X66" s="5"/>
      <c r="Y66" s="5"/>
      <c r="Z66" s="5"/>
      <c r="AA66" s="5"/>
      <c r="AB66" s="5"/>
      <c r="AC66" s="5"/>
      <c r="AD66" s="5"/>
      <c r="AE66" s="5"/>
      <c r="AF66" s="199"/>
      <c r="AG66" s="200"/>
    </row>
    <row r="67" spans="1:33" x14ac:dyDescent="0.25">
      <c r="A67" s="156"/>
      <c r="B67" s="51"/>
      <c r="C67" s="21"/>
      <c r="D67" s="106"/>
      <c r="E67" s="107"/>
      <c r="F67" s="107"/>
      <c r="G67" s="5"/>
      <c r="H67" s="5"/>
      <c r="I67" s="5"/>
      <c r="J67" s="5"/>
      <c r="K67" s="5"/>
      <c r="L67" s="5"/>
      <c r="M67" s="5"/>
      <c r="N67" s="5"/>
      <c r="O67" s="5"/>
      <c r="P67" s="5"/>
      <c r="Q67" s="5"/>
      <c r="R67" s="5"/>
      <c r="S67" s="5"/>
      <c r="T67" s="5"/>
      <c r="U67" s="5"/>
      <c r="V67" s="5"/>
      <c r="W67" s="5"/>
      <c r="X67" s="5"/>
      <c r="Y67" s="5"/>
      <c r="Z67" s="5"/>
      <c r="AA67" s="5"/>
      <c r="AB67" s="5"/>
      <c r="AC67" s="5"/>
      <c r="AD67" s="5"/>
      <c r="AE67" s="5"/>
      <c r="AF67" s="199"/>
      <c r="AG67" s="200"/>
    </row>
    <row r="68" spans="1:33" x14ac:dyDescent="0.25">
      <c r="A68" s="154">
        <v>5</v>
      </c>
      <c r="B68" s="8" t="s">
        <v>28</v>
      </c>
      <c r="C68" s="8"/>
      <c r="D68" s="8"/>
      <c r="E68" s="8"/>
      <c r="F68" s="187"/>
      <c r="G68" s="5"/>
      <c r="H68" s="5"/>
      <c r="I68" s="5"/>
      <c r="J68" s="5"/>
      <c r="K68" s="5"/>
      <c r="L68" s="5"/>
      <c r="M68" s="5"/>
      <c r="N68" s="5"/>
      <c r="O68" s="5"/>
      <c r="P68" s="5"/>
      <c r="Q68" s="5"/>
      <c r="R68" s="5"/>
      <c r="S68" s="5"/>
      <c r="T68" s="5"/>
      <c r="U68" s="5"/>
      <c r="V68" s="5"/>
      <c r="W68" s="5"/>
      <c r="X68" s="5"/>
      <c r="Y68" s="5"/>
      <c r="Z68" s="5"/>
      <c r="AA68" s="5"/>
      <c r="AB68" s="5"/>
      <c r="AC68" s="5"/>
      <c r="AD68" s="5"/>
      <c r="AE68" s="5"/>
      <c r="AF68" s="199"/>
      <c r="AG68" s="200"/>
    </row>
    <row r="69" spans="1:33" ht="20.25" customHeight="1" x14ac:dyDescent="0.25">
      <c r="A69" s="155" t="s">
        <v>110</v>
      </c>
      <c r="B69" s="5" t="s">
        <v>139</v>
      </c>
      <c r="C69" s="13" t="s">
        <v>4</v>
      </c>
      <c r="D69" s="14" t="e">
        <f>+'PRESUPUESTO TOTALIZADO'!#REF!</f>
        <v>#REF!</v>
      </c>
      <c r="E69" s="15" t="e">
        <f>+'PRESUPUESTO TOTALIZADO'!#REF!</f>
        <v>#REF!</v>
      </c>
      <c r="F69" s="15" t="e">
        <f>+'PRESUPUESTO TOTALIZADO'!#REF!</f>
        <v>#REF!</v>
      </c>
      <c r="G69" s="5"/>
      <c r="H69" s="5"/>
      <c r="I69" s="5"/>
      <c r="J69" s="5"/>
      <c r="K69" s="5"/>
      <c r="L69" s="5"/>
      <c r="M69" s="5"/>
      <c r="N69" s="5"/>
      <c r="O69" s="191" t="e">
        <f>+O70*$F$69</f>
        <v>#REF!</v>
      </c>
      <c r="P69" s="191" t="e">
        <f t="shared" ref="P69:Q69" si="17">+P70*$F$69</f>
        <v>#REF!</v>
      </c>
      <c r="Q69" s="191" t="e">
        <f t="shared" si="17"/>
        <v>#REF!</v>
      </c>
      <c r="R69" s="5"/>
      <c r="S69" s="5"/>
      <c r="T69" s="5"/>
      <c r="U69" s="5"/>
      <c r="V69" s="5"/>
      <c r="W69" s="5"/>
      <c r="X69" s="5"/>
      <c r="Y69" s="5"/>
      <c r="Z69" s="5"/>
      <c r="AA69" s="5"/>
      <c r="AB69" s="5"/>
      <c r="AC69" s="5"/>
      <c r="AD69" s="5"/>
      <c r="AE69" s="5"/>
      <c r="AF69" s="199"/>
      <c r="AG69" s="200"/>
    </row>
    <row r="70" spans="1:33" x14ac:dyDescent="0.25">
      <c r="A70" s="155"/>
      <c r="B70" s="5"/>
      <c r="C70" s="13"/>
      <c r="D70" s="14"/>
      <c r="E70" s="15"/>
      <c r="F70" s="15"/>
      <c r="G70" s="5"/>
      <c r="H70" s="5"/>
      <c r="I70" s="5"/>
      <c r="J70" s="5"/>
      <c r="K70" s="5"/>
      <c r="L70" s="5"/>
      <c r="M70" s="5"/>
      <c r="N70" s="5"/>
      <c r="O70" s="190">
        <v>0.4</v>
      </c>
      <c r="P70" s="190">
        <v>0.4</v>
      </c>
      <c r="Q70" s="190">
        <v>0.2</v>
      </c>
      <c r="R70" s="5"/>
      <c r="S70" s="5"/>
      <c r="T70" s="5"/>
      <c r="U70" s="5"/>
      <c r="V70" s="5"/>
      <c r="W70" s="5"/>
      <c r="X70" s="5"/>
      <c r="Y70" s="5"/>
      <c r="Z70" s="5"/>
      <c r="AA70" s="5"/>
      <c r="AB70" s="5"/>
      <c r="AC70" s="5"/>
      <c r="AD70" s="5"/>
      <c r="AE70" s="5"/>
      <c r="AF70" s="199"/>
      <c r="AG70" s="200"/>
    </row>
    <row r="71" spans="1:33" ht="26.25" x14ac:dyDescent="0.25">
      <c r="A71" s="155" t="s">
        <v>153</v>
      </c>
      <c r="B71" s="16" t="s">
        <v>379</v>
      </c>
      <c r="C71" s="13" t="s">
        <v>4</v>
      </c>
      <c r="D71" s="14" t="e">
        <f>+'PRESUPUESTO TOTALIZADO'!#REF!</f>
        <v>#REF!</v>
      </c>
      <c r="E71" s="15" t="e">
        <f>+'PRESUPUESTO TOTALIZADO'!#REF!</f>
        <v>#REF!</v>
      </c>
      <c r="F71" s="15" t="e">
        <f>+'PRESUPUESTO TOTALIZADO'!#REF!</f>
        <v>#REF!</v>
      </c>
      <c r="G71" s="5"/>
      <c r="H71" s="5"/>
      <c r="I71" s="5"/>
      <c r="J71" s="5"/>
      <c r="K71" s="5"/>
      <c r="L71" s="5"/>
      <c r="M71" s="5"/>
      <c r="N71" s="5"/>
      <c r="O71" s="5"/>
      <c r="P71" s="191" t="e">
        <f>+P72*$F$71</f>
        <v>#REF!</v>
      </c>
      <c r="Q71" s="191" t="e">
        <f t="shared" ref="Q71:R71" si="18">+Q72*$F$71</f>
        <v>#REF!</v>
      </c>
      <c r="R71" s="191" t="e">
        <f t="shared" si="18"/>
        <v>#REF!</v>
      </c>
      <c r="S71" s="5"/>
      <c r="T71" s="5"/>
      <c r="U71" s="5"/>
      <c r="V71" s="5"/>
      <c r="W71" s="5"/>
      <c r="X71" s="5"/>
      <c r="Y71" s="5"/>
      <c r="Z71" s="5"/>
      <c r="AA71" s="5"/>
      <c r="AB71" s="5"/>
      <c r="AC71" s="5"/>
      <c r="AD71" s="5"/>
      <c r="AE71" s="5"/>
      <c r="AF71" s="199"/>
      <c r="AG71" s="200"/>
    </row>
    <row r="72" spans="1:33" x14ac:dyDescent="0.25">
      <c r="A72" s="155"/>
      <c r="B72" s="16"/>
      <c r="C72" s="13"/>
      <c r="D72" s="14"/>
      <c r="E72" s="15"/>
      <c r="F72" s="15"/>
      <c r="G72" s="5"/>
      <c r="H72" s="5"/>
      <c r="I72" s="5"/>
      <c r="J72" s="5"/>
      <c r="K72" s="5"/>
      <c r="L72" s="5"/>
      <c r="M72" s="5"/>
      <c r="N72" s="5"/>
      <c r="O72" s="5"/>
      <c r="P72" s="190">
        <v>0.4</v>
      </c>
      <c r="Q72" s="190">
        <v>0.4</v>
      </c>
      <c r="R72" s="190">
        <v>0.2</v>
      </c>
      <c r="S72" s="5"/>
      <c r="T72" s="5"/>
      <c r="U72" s="5"/>
      <c r="V72" s="5"/>
      <c r="W72" s="5"/>
      <c r="X72" s="5"/>
      <c r="Y72" s="5"/>
      <c r="Z72" s="5"/>
      <c r="AA72" s="5"/>
      <c r="AB72" s="5"/>
      <c r="AC72" s="5"/>
      <c r="AD72" s="5"/>
      <c r="AE72" s="5"/>
      <c r="AF72" s="199"/>
      <c r="AG72" s="200"/>
    </row>
    <row r="73" spans="1:33" ht="66.75" customHeight="1" x14ac:dyDescent="0.25">
      <c r="A73" s="155" t="s">
        <v>107</v>
      </c>
      <c r="B73" s="16" t="s">
        <v>304</v>
      </c>
      <c r="C73" s="13" t="s">
        <v>16</v>
      </c>
      <c r="D73" s="14" t="e">
        <f>+'PRESUPUESTO TOTALIZADO'!#REF!</f>
        <v>#REF!</v>
      </c>
      <c r="E73" s="15" t="e">
        <f>+'PRESUPUESTO TOTALIZADO'!#REF!</f>
        <v>#REF!</v>
      </c>
      <c r="F73" s="15" t="e">
        <f>+'PRESUPUESTO TOTALIZADO'!#REF!</f>
        <v>#REF!</v>
      </c>
      <c r="G73" s="5"/>
      <c r="H73" s="5"/>
      <c r="I73" s="5"/>
      <c r="J73" s="5"/>
      <c r="K73" s="5"/>
      <c r="L73" s="5"/>
      <c r="M73" s="5"/>
      <c r="N73" s="5"/>
      <c r="O73" s="5"/>
      <c r="P73" s="191" t="e">
        <f>+P74*$F$73</f>
        <v>#REF!</v>
      </c>
      <c r="Q73" s="191" t="e">
        <f t="shared" ref="Q73:R73" si="19">+Q74*$F$73</f>
        <v>#REF!</v>
      </c>
      <c r="R73" s="191" t="e">
        <f t="shared" si="19"/>
        <v>#REF!</v>
      </c>
      <c r="S73" s="5"/>
      <c r="T73" s="5"/>
      <c r="U73" s="5"/>
      <c r="V73" s="5"/>
      <c r="W73" s="5"/>
      <c r="X73" s="5"/>
      <c r="Y73" s="5"/>
      <c r="Z73" s="5"/>
      <c r="AA73" s="5"/>
      <c r="AB73" s="5"/>
      <c r="AC73" s="5"/>
      <c r="AD73" s="5"/>
      <c r="AE73" s="5"/>
      <c r="AF73" s="199"/>
      <c r="AG73" s="200"/>
    </row>
    <row r="74" spans="1:33" x14ac:dyDescent="0.25">
      <c r="A74" s="155"/>
      <c r="B74" s="16"/>
      <c r="C74" s="13"/>
      <c r="D74" s="14"/>
      <c r="E74" s="15"/>
      <c r="F74" s="15"/>
      <c r="G74" s="5"/>
      <c r="H74" s="5"/>
      <c r="I74" s="5"/>
      <c r="J74" s="5"/>
      <c r="K74" s="5"/>
      <c r="L74" s="5"/>
      <c r="M74" s="5"/>
      <c r="N74" s="5"/>
      <c r="O74" s="5"/>
      <c r="P74" s="190">
        <v>0.4</v>
      </c>
      <c r="Q74" s="190">
        <v>0.4</v>
      </c>
      <c r="R74" s="190">
        <v>0.2</v>
      </c>
      <c r="S74" s="5"/>
      <c r="T74" s="5"/>
      <c r="U74" s="5"/>
      <c r="V74" s="5"/>
      <c r="W74" s="5"/>
      <c r="X74" s="5"/>
      <c r="Y74" s="5"/>
      <c r="Z74" s="5"/>
      <c r="AA74" s="5"/>
      <c r="AB74" s="5"/>
      <c r="AC74" s="5"/>
      <c r="AD74" s="5"/>
      <c r="AE74" s="5"/>
      <c r="AF74" s="199"/>
      <c r="AG74" s="200"/>
    </row>
    <row r="75" spans="1:33" ht="64.5" x14ac:dyDescent="0.25">
      <c r="A75" s="155" t="s">
        <v>154</v>
      </c>
      <c r="B75" s="16" t="s">
        <v>303</v>
      </c>
      <c r="C75" s="13" t="s">
        <v>16</v>
      </c>
      <c r="D75" s="14" t="e">
        <f>+'PRESUPUESTO TOTALIZADO'!#REF!</f>
        <v>#REF!</v>
      </c>
      <c r="E75" s="15" t="e">
        <f>+'PRESUPUESTO TOTALIZADO'!#REF!</f>
        <v>#REF!</v>
      </c>
      <c r="F75" s="15" t="e">
        <f>+'PRESUPUESTO TOTALIZADO'!#REF!</f>
        <v>#REF!</v>
      </c>
      <c r="G75" s="5"/>
      <c r="H75" s="5"/>
      <c r="I75" s="5"/>
      <c r="J75" s="5"/>
      <c r="K75" s="5"/>
      <c r="L75" s="5"/>
      <c r="M75" s="5"/>
      <c r="N75" s="5"/>
      <c r="O75" s="5"/>
      <c r="P75" s="191" t="e">
        <f>+P76*$F$75</f>
        <v>#REF!</v>
      </c>
      <c r="Q75" s="191" t="e">
        <f t="shared" ref="Q75:R75" si="20">+Q76*$F$75</f>
        <v>#REF!</v>
      </c>
      <c r="R75" s="191" t="e">
        <f t="shared" si="20"/>
        <v>#REF!</v>
      </c>
      <c r="S75" s="5"/>
      <c r="T75" s="5"/>
      <c r="U75" s="5"/>
      <c r="V75" s="5"/>
      <c r="W75" s="5"/>
      <c r="X75" s="5"/>
      <c r="Y75" s="5"/>
      <c r="Z75" s="5"/>
      <c r="AA75" s="5"/>
      <c r="AB75" s="5"/>
      <c r="AC75" s="5"/>
      <c r="AD75" s="5"/>
      <c r="AE75" s="5"/>
      <c r="AF75" s="199"/>
      <c r="AG75" s="200"/>
    </row>
    <row r="76" spans="1:33" x14ac:dyDescent="0.25">
      <c r="A76" s="155"/>
      <c r="B76" s="16"/>
      <c r="C76" s="13"/>
      <c r="D76" s="14"/>
      <c r="E76" s="15"/>
      <c r="F76" s="15"/>
      <c r="G76" s="5"/>
      <c r="H76" s="5"/>
      <c r="I76" s="5"/>
      <c r="J76" s="5"/>
      <c r="K76" s="5"/>
      <c r="L76" s="5"/>
      <c r="M76" s="5"/>
      <c r="N76" s="5"/>
      <c r="O76" s="5"/>
      <c r="P76" s="190">
        <v>0.5</v>
      </c>
      <c r="Q76" s="190">
        <v>0.4</v>
      </c>
      <c r="R76" s="190">
        <v>0.1</v>
      </c>
      <c r="S76" s="5"/>
      <c r="T76" s="5"/>
      <c r="U76" s="5"/>
      <c r="V76" s="5"/>
      <c r="W76" s="5"/>
      <c r="X76" s="5"/>
      <c r="Y76" s="5"/>
      <c r="Z76" s="5"/>
      <c r="AA76" s="5"/>
      <c r="AB76" s="5"/>
      <c r="AC76" s="5"/>
      <c r="AD76" s="5"/>
      <c r="AE76" s="5"/>
      <c r="AF76" s="199"/>
      <c r="AG76" s="200"/>
    </row>
    <row r="77" spans="1:33" ht="64.5" x14ac:dyDescent="0.25">
      <c r="A77" s="155" t="s">
        <v>109</v>
      </c>
      <c r="B77" s="16" t="s">
        <v>302</v>
      </c>
      <c r="C77" s="13" t="s">
        <v>16</v>
      </c>
      <c r="D77" s="14" t="e">
        <f>+'PRESUPUESTO TOTALIZADO'!#REF!</f>
        <v>#REF!</v>
      </c>
      <c r="E77" s="15" t="e">
        <f>+'PRESUPUESTO TOTALIZADO'!#REF!</f>
        <v>#REF!</v>
      </c>
      <c r="F77" s="15" t="e">
        <f>+'PRESUPUESTO TOTALIZADO'!#REF!</f>
        <v>#REF!</v>
      </c>
      <c r="G77" s="5"/>
      <c r="H77" s="5"/>
      <c r="I77" s="5"/>
      <c r="J77" s="5"/>
      <c r="K77" s="5"/>
      <c r="L77" s="5"/>
      <c r="M77" s="5"/>
      <c r="N77" s="5"/>
      <c r="O77" s="5"/>
      <c r="P77" s="5"/>
      <c r="Q77" s="191" t="e">
        <f>+Q78*$F$77</f>
        <v>#REF!</v>
      </c>
      <c r="R77" s="191" t="e">
        <f t="shared" ref="R77:S77" si="21">+R78*$F$77</f>
        <v>#REF!</v>
      </c>
      <c r="S77" s="191" t="e">
        <f t="shared" si="21"/>
        <v>#REF!</v>
      </c>
      <c r="T77" s="5"/>
      <c r="U77" s="5"/>
      <c r="V77" s="5"/>
      <c r="W77" s="5"/>
      <c r="X77" s="5"/>
      <c r="Y77" s="5"/>
      <c r="Z77" s="5"/>
      <c r="AA77" s="5"/>
      <c r="AB77" s="5"/>
      <c r="AC77" s="5"/>
      <c r="AD77" s="5"/>
      <c r="AE77" s="5"/>
      <c r="AF77" s="199"/>
      <c r="AG77" s="200"/>
    </row>
    <row r="78" spans="1:33" x14ac:dyDescent="0.25">
      <c r="A78" s="155"/>
      <c r="B78" s="16"/>
      <c r="C78" s="13"/>
      <c r="D78" s="14"/>
      <c r="E78" s="15"/>
      <c r="F78" s="186"/>
      <c r="G78" s="5"/>
      <c r="H78" s="5"/>
      <c r="I78" s="5"/>
      <c r="J78" s="5"/>
      <c r="K78" s="5"/>
      <c r="L78" s="5"/>
      <c r="M78" s="5"/>
      <c r="N78" s="5"/>
      <c r="O78" s="5"/>
      <c r="P78" s="5"/>
      <c r="Q78" s="190">
        <v>0.4</v>
      </c>
      <c r="R78" s="190">
        <v>0.4</v>
      </c>
      <c r="S78" s="190">
        <v>0.2</v>
      </c>
      <c r="T78" s="5"/>
      <c r="U78" s="5"/>
      <c r="V78" s="5"/>
      <c r="W78" s="5"/>
      <c r="X78" s="5"/>
      <c r="Y78" s="5"/>
      <c r="Z78" s="5"/>
      <c r="AA78" s="5"/>
      <c r="AB78" s="5"/>
      <c r="AC78" s="5"/>
      <c r="AD78" s="5"/>
      <c r="AE78" s="5"/>
      <c r="AF78" s="199"/>
      <c r="AG78" s="200"/>
    </row>
    <row r="79" spans="1:33" x14ac:dyDescent="0.25">
      <c r="A79" s="154">
        <v>6</v>
      </c>
      <c r="B79" s="8" t="s">
        <v>29</v>
      </c>
      <c r="C79" s="158"/>
      <c r="D79" s="158"/>
      <c r="E79" s="158"/>
      <c r="F79" s="183"/>
      <c r="G79" s="5"/>
      <c r="H79" s="5"/>
      <c r="I79" s="5"/>
      <c r="J79" s="5"/>
      <c r="K79" s="5"/>
      <c r="L79" s="5"/>
      <c r="M79" s="5"/>
      <c r="N79" s="5"/>
      <c r="O79" s="5"/>
      <c r="P79" s="5"/>
      <c r="Q79" s="5"/>
      <c r="R79" s="5"/>
      <c r="S79" s="5"/>
      <c r="T79" s="5"/>
      <c r="U79" s="5"/>
      <c r="V79" s="5"/>
      <c r="W79" s="5"/>
      <c r="X79" s="5"/>
      <c r="Y79" s="5"/>
      <c r="Z79" s="5"/>
      <c r="AA79" s="5"/>
      <c r="AB79" s="5"/>
      <c r="AC79" s="5"/>
      <c r="AD79" s="5"/>
      <c r="AE79" s="5"/>
      <c r="AF79" s="199"/>
      <c r="AG79" s="200"/>
    </row>
    <row r="80" spans="1:33" ht="60" customHeight="1" x14ac:dyDescent="0.25">
      <c r="A80" s="155" t="s">
        <v>120</v>
      </c>
      <c r="B80" s="16" t="s">
        <v>301</v>
      </c>
      <c r="C80" s="13" t="s">
        <v>8</v>
      </c>
      <c r="D80" s="14" t="e">
        <f>+'PRESUPUESTO TOTALIZADO'!#REF!</f>
        <v>#REF!</v>
      </c>
      <c r="E80" s="15" t="e">
        <f>+'PRESUPUESTO TOTALIZADO'!#REF!</f>
        <v>#REF!</v>
      </c>
      <c r="F80" s="15" t="e">
        <f>+'PRESUPUESTO TOTALIZADO'!#REF!</f>
        <v>#REF!</v>
      </c>
      <c r="G80" s="5"/>
      <c r="H80" s="5"/>
      <c r="I80" s="5"/>
      <c r="J80" s="5"/>
      <c r="K80" s="5"/>
      <c r="L80" s="5"/>
      <c r="M80" s="5"/>
      <c r="N80" s="5"/>
      <c r="O80" s="5"/>
      <c r="P80" s="5"/>
      <c r="Q80" s="5"/>
      <c r="R80" s="5"/>
      <c r="S80" s="191" t="e">
        <f>+S81*$F$80</f>
        <v>#REF!</v>
      </c>
      <c r="T80" s="191" t="e">
        <f t="shared" ref="T80:U80" si="22">+T81*$F$80</f>
        <v>#REF!</v>
      </c>
      <c r="U80" s="191" t="e">
        <f t="shared" si="22"/>
        <v>#REF!</v>
      </c>
      <c r="V80" s="5"/>
      <c r="W80" s="5"/>
      <c r="X80" s="5"/>
      <c r="Y80" s="5"/>
      <c r="Z80" s="5"/>
      <c r="AA80" s="5"/>
      <c r="AB80" s="5"/>
      <c r="AC80" s="5"/>
      <c r="AD80" s="5"/>
      <c r="AE80" s="5"/>
      <c r="AF80" s="199"/>
      <c r="AG80" s="200"/>
    </row>
    <row r="81" spans="1:33" x14ac:dyDescent="0.25">
      <c r="A81" s="155"/>
      <c r="B81" s="16"/>
      <c r="C81" s="13"/>
      <c r="D81" s="14"/>
      <c r="E81" s="15"/>
      <c r="F81" s="15"/>
      <c r="G81" s="5"/>
      <c r="H81" s="5"/>
      <c r="I81" s="5"/>
      <c r="J81" s="5"/>
      <c r="K81" s="5"/>
      <c r="L81" s="5"/>
      <c r="M81" s="5"/>
      <c r="N81" s="5"/>
      <c r="O81" s="5"/>
      <c r="P81" s="5"/>
      <c r="Q81" s="5"/>
      <c r="R81" s="5"/>
      <c r="S81" s="190">
        <v>0.35</v>
      </c>
      <c r="T81" s="190">
        <v>0.35</v>
      </c>
      <c r="U81" s="190">
        <v>0.3</v>
      </c>
      <c r="V81" s="5"/>
      <c r="W81" s="5"/>
      <c r="X81" s="5"/>
      <c r="Y81" s="5"/>
      <c r="Z81" s="5"/>
      <c r="AA81" s="5"/>
      <c r="AB81" s="5"/>
      <c r="AC81" s="5"/>
      <c r="AD81" s="5"/>
      <c r="AE81" s="5"/>
      <c r="AF81" s="199"/>
      <c r="AG81" s="200"/>
    </row>
    <row r="82" spans="1:33" ht="39" x14ac:dyDescent="0.25">
      <c r="A82" s="155" t="s">
        <v>157</v>
      </c>
      <c r="B82" s="16" t="s">
        <v>300</v>
      </c>
      <c r="C82" s="13" t="s">
        <v>16</v>
      </c>
      <c r="D82" s="14" t="e">
        <f>+'PRESUPUESTO TOTALIZADO'!#REF!</f>
        <v>#REF!</v>
      </c>
      <c r="E82" s="15" t="e">
        <f>+'PRESUPUESTO TOTALIZADO'!#REF!</f>
        <v>#REF!</v>
      </c>
      <c r="F82" s="15" t="e">
        <f>+'PRESUPUESTO TOTALIZADO'!#REF!</f>
        <v>#REF!</v>
      </c>
      <c r="G82" s="5"/>
      <c r="H82" s="5"/>
      <c r="I82" s="5"/>
      <c r="J82" s="5"/>
      <c r="K82" s="5"/>
      <c r="L82" s="5"/>
      <c r="M82" s="5"/>
      <c r="N82" s="5"/>
      <c r="O82" s="5"/>
      <c r="P82" s="5"/>
      <c r="Q82" s="5"/>
      <c r="R82" s="5"/>
      <c r="S82" s="5"/>
      <c r="T82" s="5"/>
      <c r="U82" s="191" t="e">
        <f>+U83*$F$82</f>
        <v>#REF!</v>
      </c>
      <c r="V82" s="191" t="e">
        <f t="shared" ref="V82:W82" si="23">+V83*$F$82</f>
        <v>#REF!</v>
      </c>
      <c r="W82" s="191" t="e">
        <f t="shared" si="23"/>
        <v>#REF!</v>
      </c>
      <c r="X82" s="5"/>
      <c r="Y82" s="5"/>
      <c r="Z82" s="5"/>
      <c r="AA82" s="5"/>
      <c r="AB82" s="5"/>
      <c r="AC82" s="5"/>
      <c r="AD82" s="5"/>
      <c r="AE82" s="5"/>
      <c r="AF82" s="199"/>
      <c r="AG82" s="200"/>
    </row>
    <row r="83" spans="1:33" x14ac:dyDescent="0.25">
      <c r="A83" s="155"/>
      <c r="B83" s="16"/>
      <c r="C83" s="13"/>
      <c r="D83" s="14"/>
      <c r="E83" s="15"/>
      <c r="F83" s="15"/>
      <c r="G83" s="5"/>
      <c r="H83" s="5"/>
      <c r="I83" s="5"/>
      <c r="J83" s="5"/>
      <c r="K83" s="5"/>
      <c r="L83" s="5"/>
      <c r="M83" s="5"/>
      <c r="N83" s="5"/>
      <c r="O83" s="5"/>
      <c r="P83" s="5"/>
      <c r="Q83" s="5"/>
      <c r="R83" s="5"/>
      <c r="S83" s="5"/>
      <c r="T83" s="5"/>
      <c r="U83" s="190">
        <v>0.38</v>
      </c>
      <c r="V83" s="190">
        <v>0.38</v>
      </c>
      <c r="W83" s="190">
        <v>0.24</v>
      </c>
      <c r="X83" s="5"/>
      <c r="Y83" s="5"/>
      <c r="Z83" s="5"/>
      <c r="AA83" s="5"/>
      <c r="AB83" s="5"/>
      <c r="AC83" s="5"/>
      <c r="AD83" s="5"/>
      <c r="AE83" s="5"/>
      <c r="AF83" s="199"/>
      <c r="AG83" s="200"/>
    </row>
    <row r="84" spans="1:33" ht="39" x14ac:dyDescent="0.25">
      <c r="A84" s="155" t="s">
        <v>116</v>
      </c>
      <c r="B84" s="16" t="s">
        <v>299</v>
      </c>
      <c r="C84" s="13" t="s">
        <v>16</v>
      </c>
      <c r="D84" s="14" t="e">
        <f>+'PRESUPUESTO TOTALIZADO'!#REF!</f>
        <v>#REF!</v>
      </c>
      <c r="E84" s="15" t="e">
        <f>+'PRESUPUESTO TOTALIZADO'!#REF!</f>
        <v>#REF!</v>
      </c>
      <c r="F84" s="15" t="e">
        <f>+'PRESUPUESTO TOTALIZADO'!#REF!</f>
        <v>#REF!</v>
      </c>
      <c r="G84" s="5"/>
      <c r="H84" s="5"/>
      <c r="I84" s="5"/>
      <c r="J84" s="5"/>
      <c r="K84" s="5"/>
      <c r="L84" s="5"/>
      <c r="M84" s="5"/>
      <c r="N84" s="5"/>
      <c r="O84" s="5"/>
      <c r="P84" s="5"/>
      <c r="Q84" s="5"/>
      <c r="R84" s="5"/>
      <c r="S84" s="5"/>
      <c r="T84" s="5"/>
      <c r="U84" s="5"/>
      <c r="V84" s="191" t="e">
        <f>+V85*$F$84</f>
        <v>#REF!</v>
      </c>
      <c r="W84" s="191" t="e">
        <f t="shared" ref="W84:X84" si="24">+W85*$F$84</f>
        <v>#REF!</v>
      </c>
      <c r="X84" s="191" t="e">
        <f t="shared" si="24"/>
        <v>#REF!</v>
      </c>
      <c r="Y84" s="5"/>
      <c r="Z84" s="5"/>
      <c r="AA84" s="5"/>
      <c r="AB84" s="5"/>
      <c r="AC84" s="5"/>
      <c r="AD84" s="5"/>
      <c r="AE84" s="5"/>
      <c r="AF84" s="199"/>
      <c r="AG84" s="200"/>
    </row>
    <row r="85" spans="1:33" x14ac:dyDescent="0.25">
      <c r="A85" s="155"/>
      <c r="B85" s="16"/>
      <c r="C85" s="13"/>
      <c r="D85" s="14"/>
      <c r="E85" s="15"/>
      <c r="F85" s="15"/>
      <c r="G85" s="5"/>
      <c r="H85" s="5"/>
      <c r="I85" s="5"/>
      <c r="J85" s="5"/>
      <c r="K85" s="5"/>
      <c r="L85" s="5"/>
      <c r="M85" s="5"/>
      <c r="N85" s="5"/>
      <c r="O85" s="5"/>
      <c r="P85" s="5"/>
      <c r="Q85" s="5"/>
      <c r="R85" s="5"/>
      <c r="S85" s="5"/>
      <c r="T85" s="5"/>
      <c r="U85" s="5"/>
      <c r="V85" s="190">
        <v>0.35</v>
      </c>
      <c r="W85" s="190">
        <v>0.35</v>
      </c>
      <c r="X85" s="190">
        <v>0.3</v>
      </c>
      <c r="Y85" s="5"/>
      <c r="Z85" s="5"/>
      <c r="AA85" s="5"/>
      <c r="AB85" s="5"/>
      <c r="AC85" s="5"/>
      <c r="AD85" s="5"/>
      <c r="AE85" s="5"/>
      <c r="AF85" s="199"/>
      <c r="AG85" s="200"/>
    </row>
    <row r="86" spans="1:33" ht="39" x14ac:dyDescent="0.25">
      <c r="A86" s="155" t="s">
        <v>117</v>
      </c>
      <c r="B86" s="16" t="s">
        <v>298</v>
      </c>
      <c r="C86" s="13" t="s">
        <v>16</v>
      </c>
      <c r="D86" s="14" t="e">
        <f>+'PRESUPUESTO TOTALIZADO'!#REF!</f>
        <v>#REF!</v>
      </c>
      <c r="E86" s="15" t="e">
        <f>+'PRESUPUESTO TOTALIZADO'!#REF!</f>
        <v>#REF!</v>
      </c>
      <c r="F86" s="15" t="e">
        <f>+'PRESUPUESTO TOTALIZADO'!#REF!</f>
        <v>#REF!</v>
      </c>
      <c r="G86" s="5"/>
      <c r="H86" s="5"/>
      <c r="I86" s="5"/>
      <c r="J86" s="5"/>
      <c r="K86" s="5"/>
      <c r="L86" s="5"/>
      <c r="M86" s="5"/>
      <c r="N86" s="5"/>
      <c r="O86" s="5"/>
      <c r="P86" s="5"/>
      <c r="Q86" s="5"/>
      <c r="R86" s="5"/>
      <c r="S86" s="5"/>
      <c r="T86" s="5"/>
      <c r="U86" s="5"/>
      <c r="V86" s="191" t="e">
        <f>+V87*$F$86</f>
        <v>#REF!</v>
      </c>
      <c r="W86" s="191" t="e">
        <f t="shared" ref="W86:X86" si="25">+W87*$F$86</f>
        <v>#REF!</v>
      </c>
      <c r="X86" s="191" t="e">
        <f t="shared" si="25"/>
        <v>#REF!</v>
      </c>
      <c r="Y86" s="5"/>
      <c r="Z86" s="5"/>
      <c r="AA86" s="5"/>
      <c r="AB86" s="5"/>
      <c r="AC86" s="5"/>
      <c r="AD86" s="5"/>
      <c r="AE86" s="5"/>
      <c r="AF86" s="199"/>
      <c r="AG86" s="200"/>
    </row>
    <row r="87" spans="1:33" x14ac:dyDescent="0.25">
      <c r="A87" s="155"/>
      <c r="B87" s="16"/>
      <c r="C87" s="13"/>
      <c r="D87" s="14"/>
      <c r="E87" s="15"/>
      <c r="F87" s="15"/>
      <c r="G87" s="5"/>
      <c r="H87" s="5"/>
      <c r="I87" s="5"/>
      <c r="J87" s="5"/>
      <c r="K87" s="5"/>
      <c r="L87" s="5"/>
      <c r="M87" s="5"/>
      <c r="N87" s="5"/>
      <c r="O87" s="5"/>
      <c r="P87" s="5"/>
      <c r="Q87" s="5"/>
      <c r="R87" s="5"/>
      <c r="S87" s="5"/>
      <c r="T87" s="5"/>
      <c r="U87" s="5"/>
      <c r="V87" s="190">
        <v>0.35</v>
      </c>
      <c r="W87" s="190">
        <v>0.35</v>
      </c>
      <c r="X87" s="190">
        <v>0.3</v>
      </c>
      <c r="Y87" s="5"/>
      <c r="Z87" s="5"/>
      <c r="AA87" s="5"/>
      <c r="AB87" s="5"/>
      <c r="AC87" s="5"/>
      <c r="AD87" s="5"/>
      <c r="AE87" s="5"/>
      <c r="AF87" s="199"/>
      <c r="AG87" s="200"/>
    </row>
    <row r="88" spans="1:33" ht="54.75" customHeight="1" x14ac:dyDescent="0.25">
      <c r="A88" s="155" t="s">
        <v>161</v>
      </c>
      <c r="B88" s="16" t="s">
        <v>398</v>
      </c>
      <c r="C88" s="13" t="s">
        <v>16</v>
      </c>
      <c r="D88" s="14" t="e">
        <f>+'PRESUPUESTO TOTALIZADO'!#REF!</f>
        <v>#REF!</v>
      </c>
      <c r="E88" s="15" t="e">
        <f>+'PRESUPUESTO TOTALIZADO'!#REF!</f>
        <v>#REF!</v>
      </c>
      <c r="F88" s="15" t="e">
        <f>+'PRESUPUESTO TOTALIZADO'!#REF!</f>
        <v>#REF!</v>
      </c>
      <c r="G88" s="5"/>
      <c r="H88" s="5"/>
      <c r="I88" s="5"/>
      <c r="J88" s="5"/>
      <c r="K88" s="5"/>
      <c r="L88" s="5"/>
      <c r="M88" s="5"/>
      <c r="N88" s="5"/>
      <c r="O88" s="5"/>
      <c r="P88" s="5"/>
      <c r="Q88" s="5"/>
      <c r="R88" s="5"/>
      <c r="S88" s="5"/>
      <c r="T88" s="5"/>
      <c r="U88" s="5"/>
      <c r="V88" s="5"/>
      <c r="W88" s="191" t="e">
        <f>+W89*$F$88</f>
        <v>#REF!</v>
      </c>
      <c r="X88" s="191" t="e">
        <f t="shared" ref="X88:Z88" si="26">+X89*$F$88</f>
        <v>#REF!</v>
      </c>
      <c r="Y88" s="191" t="e">
        <f t="shared" si="26"/>
        <v>#REF!</v>
      </c>
      <c r="Z88" s="191" t="e">
        <f t="shared" si="26"/>
        <v>#REF!</v>
      </c>
      <c r="AA88" s="5"/>
      <c r="AB88" s="5"/>
      <c r="AC88" s="5"/>
      <c r="AD88" s="5"/>
      <c r="AE88" s="5"/>
      <c r="AF88" s="199"/>
      <c r="AG88" s="200"/>
    </row>
    <row r="89" spans="1:33" x14ac:dyDescent="0.25">
      <c r="A89" s="155"/>
      <c r="B89" s="16"/>
      <c r="C89" s="13"/>
      <c r="D89" s="14"/>
      <c r="E89" s="15"/>
      <c r="F89" s="15"/>
      <c r="G89" s="5"/>
      <c r="H89" s="5"/>
      <c r="I89" s="5"/>
      <c r="J89" s="5"/>
      <c r="K89" s="5"/>
      <c r="L89" s="5"/>
      <c r="M89" s="5"/>
      <c r="N89" s="5"/>
      <c r="O89" s="5"/>
      <c r="P89" s="5"/>
      <c r="Q89" s="5"/>
      <c r="R89" s="5"/>
      <c r="S89" s="5"/>
      <c r="T89" s="5"/>
      <c r="U89" s="5"/>
      <c r="V89" s="5"/>
      <c r="W89" s="190">
        <v>0.2</v>
      </c>
      <c r="X89" s="190">
        <v>0.3</v>
      </c>
      <c r="Y89" s="190">
        <v>0.3</v>
      </c>
      <c r="Z89" s="190">
        <v>0.2</v>
      </c>
      <c r="AA89" s="5"/>
      <c r="AB89" s="5"/>
      <c r="AC89" s="5"/>
      <c r="AD89" s="5"/>
      <c r="AE89" s="5"/>
      <c r="AF89" s="199"/>
      <c r="AG89" s="200"/>
    </row>
    <row r="90" spans="1:33" ht="39" x14ac:dyDescent="0.25">
      <c r="A90" s="155" t="s">
        <v>236</v>
      </c>
      <c r="B90" s="16" t="s">
        <v>297</v>
      </c>
      <c r="C90" s="13" t="s">
        <v>8</v>
      </c>
      <c r="D90" s="14" t="e">
        <f>+'PRESUPUESTO TOTALIZADO'!#REF!</f>
        <v>#REF!</v>
      </c>
      <c r="E90" s="15" t="e">
        <f>+'PRESUPUESTO TOTALIZADO'!#REF!</f>
        <v>#REF!</v>
      </c>
      <c r="F90" s="15" t="e">
        <f>+'PRESUPUESTO TOTALIZADO'!#REF!</f>
        <v>#REF!</v>
      </c>
      <c r="G90" s="5"/>
      <c r="H90" s="5"/>
      <c r="I90" s="5"/>
      <c r="J90" s="5"/>
      <c r="K90" s="5"/>
      <c r="L90" s="5"/>
      <c r="M90" s="5"/>
      <c r="N90" s="5"/>
      <c r="O90" s="5"/>
      <c r="P90" s="5"/>
      <c r="Q90" s="5"/>
      <c r="R90" s="5"/>
      <c r="S90" s="5"/>
      <c r="T90" s="5"/>
      <c r="U90" s="5"/>
      <c r="V90" s="5"/>
      <c r="W90" s="5"/>
      <c r="X90" s="191" t="e">
        <f>+X91*$F$90</f>
        <v>#REF!</v>
      </c>
      <c r="Y90" s="191" t="e">
        <f t="shared" ref="Y90:Z90" si="27">+Y91*$F$90</f>
        <v>#REF!</v>
      </c>
      <c r="Z90" s="191" t="e">
        <f t="shared" si="27"/>
        <v>#REF!</v>
      </c>
      <c r="AA90" s="5"/>
      <c r="AB90" s="5"/>
      <c r="AC90" s="5"/>
      <c r="AD90" s="5"/>
      <c r="AE90" s="5"/>
      <c r="AF90" s="199"/>
      <c r="AG90" s="200"/>
    </row>
    <row r="91" spans="1:33" x14ac:dyDescent="0.25">
      <c r="A91" s="155"/>
      <c r="B91" s="16"/>
      <c r="C91" s="13"/>
      <c r="D91" s="14"/>
      <c r="E91" s="15"/>
      <c r="F91" s="15"/>
      <c r="G91" s="5"/>
      <c r="H91" s="5"/>
      <c r="I91" s="5"/>
      <c r="J91" s="5"/>
      <c r="K91" s="5"/>
      <c r="L91" s="5"/>
      <c r="M91" s="5"/>
      <c r="N91" s="5"/>
      <c r="O91" s="5"/>
      <c r="P91" s="5"/>
      <c r="Q91" s="5"/>
      <c r="R91" s="5"/>
      <c r="S91" s="5"/>
      <c r="T91" s="5"/>
      <c r="U91" s="5"/>
      <c r="V91" s="5"/>
      <c r="W91" s="5"/>
      <c r="X91" s="190">
        <v>0.2</v>
      </c>
      <c r="Y91" s="190">
        <v>0.4</v>
      </c>
      <c r="Z91" s="190">
        <v>0.4</v>
      </c>
      <c r="AA91" s="5"/>
      <c r="AB91" s="5"/>
      <c r="AC91" s="5"/>
      <c r="AD91" s="5"/>
      <c r="AE91" s="5"/>
      <c r="AF91" s="199"/>
      <c r="AG91" s="200"/>
    </row>
    <row r="92" spans="1:33" ht="125.45" customHeight="1" x14ac:dyDescent="0.25">
      <c r="A92" s="155" t="s">
        <v>270</v>
      </c>
      <c r="B92" s="16" t="s">
        <v>380</v>
      </c>
      <c r="C92" s="13" t="s">
        <v>1</v>
      </c>
      <c r="D92" s="14" t="e">
        <f>+'PRESUPUESTO TOTALIZADO'!#REF!</f>
        <v>#REF!</v>
      </c>
      <c r="E92" s="15" t="e">
        <f>+'PRESUPUESTO TOTALIZADO'!#REF!</f>
        <v>#REF!</v>
      </c>
      <c r="F92" s="15" t="e">
        <f>+'PRESUPUESTO TOTALIZADO'!#REF!</f>
        <v>#REF!</v>
      </c>
      <c r="G92" s="5"/>
      <c r="H92" s="5"/>
      <c r="I92" s="5"/>
      <c r="J92" s="5"/>
      <c r="K92" s="5"/>
      <c r="L92" s="5"/>
      <c r="M92" s="5"/>
      <c r="N92" s="5"/>
      <c r="O92" s="5"/>
      <c r="P92" s="5"/>
      <c r="Q92" s="5"/>
      <c r="R92" s="5"/>
      <c r="S92" s="5"/>
      <c r="T92" s="5"/>
      <c r="U92" s="5"/>
      <c r="V92" s="5"/>
      <c r="W92" s="5"/>
      <c r="X92" s="5"/>
      <c r="Y92" s="5"/>
      <c r="Z92" s="5"/>
      <c r="AA92" s="191" t="e">
        <f>+AA93*$F$92</f>
        <v>#REF!</v>
      </c>
      <c r="AB92" s="191" t="e">
        <f>+AB93*$F$92</f>
        <v>#REF!</v>
      </c>
      <c r="AC92" s="5"/>
      <c r="AD92" s="5"/>
      <c r="AE92" s="5"/>
      <c r="AF92" s="199"/>
      <c r="AG92" s="200"/>
    </row>
    <row r="93" spans="1:33" x14ac:dyDescent="0.25">
      <c r="A93" s="154">
        <v>7</v>
      </c>
      <c r="B93" s="8" t="s">
        <v>18</v>
      </c>
      <c r="C93" s="8"/>
      <c r="D93" s="158"/>
      <c r="E93" s="158"/>
      <c r="F93" s="183"/>
      <c r="G93" s="5"/>
      <c r="H93" s="5"/>
      <c r="I93" s="5"/>
      <c r="J93" s="5"/>
      <c r="K93" s="5"/>
      <c r="L93" s="5"/>
      <c r="M93" s="5"/>
      <c r="N93" s="5"/>
      <c r="O93" s="5"/>
      <c r="P93" s="5"/>
      <c r="Q93" s="5"/>
      <c r="R93" s="5"/>
      <c r="S93" s="5"/>
      <c r="T93" s="5"/>
      <c r="U93" s="5"/>
      <c r="V93" s="5"/>
      <c r="W93" s="5"/>
      <c r="X93" s="5"/>
      <c r="Y93" s="5"/>
      <c r="Z93" s="5"/>
      <c r="AA93" s="190">
        <v>0.5</v>
      </c>
      <c r="AB93" s="190">
        <v>0.5</v>
      </c>
      <c r="AC93" s="5"/>
      <c r="AD93" s="5"/>
      <c r="AE93" s="5"/>
      <c r="AF93" s="199"/>
      <c r="AG93" s="200"/>
    </row>
    <row r="94" spans="1:33" ht="41.25" customHeight="1" x14ac:dyDescent="0.25">
      <c r="A94" s="155">
        <v>7.1</v>
      </c>
      <c r="B94" s="16" t="s">
        <v>296</v>
      </c>
      <c r="C94" s="9" t="s">
        <v>8</v>
      </c>
      <c r="D94" s="14" t="e">
        <f>+'PRESUPUESTO TOTALIZADO'!#REF!</f>
        <v>#REF!</v>
      </c>
      <c r="E94" s="15" t="e">
        <f>+'PRESUPUESTO TOTALIZADO'!#REF!</f>
        <v>#REF!</v>
      </c>
      <c r="F94" s="15" t="e">
        <f>+'PRESUPUESTO TOTALIZADO'!#REF!</f>
        <v>#REF!</v>
      </c>
      <c r="G94" s="5"/>
      <c r="H94" s="5"/>
      <c r="I94" s="5"/>
      <c r="J94" s="5"/>
      <c r="K94" s="5"/>
      <c r="L94" s="5"/>
      <c r="M94" s="5"/>
      <c r="N94" s="5"/>
      <c r="O94" s="5"/>
      <c r="P94" s="5"/>
      <c r="Q94" s="5"/>
      <c r="R94" s="5"/>
      <c r="S94" s="5"/>
      <c r="T94" s="5"/>
      <c r="U94" s="191" t="e">
        <f>+U95*$F$94</f>
        <v>#REF!</v>
      </c>
      <c r="V94" s="191" t="e">
        <f t="shared" ref="V94:Z94" si="28">+V95*$F$94</f>
        <v>#REF!</v>
      </c>
      <c r="W94" s="191" t="e">
        <f t="shared" si="28"/>
        <v>#REF!</v>
      </c>
      <c r="X94" s="191" t="e">
        <f t="shared" si="28"/>
        <v>#REF!</v>
      </c>
      <c r="Y94" s="191" t="e">
        <f t="shared" si="28"/>
        <v>#REF!</v>
      </c>
      <c r="Z94" s="191" t="e">
        <f t="shared" si="28"/>
        <v>#REF!</v>
      </c>
      <c r="AA94" s="5"/>
      <c r="AB94" s="5"/>
      <c r="AC94" s="5"/>
      <c r="AD94" s="5"/>
      <c r="AE94" s="5"/>
      <c r="AF94" s="199"/>
      <c r="AG94" s="200"/>
    </row>
    <row r="95" spans="1:33" x14ac:dyDescent="0.25">
      <c r="A95" s="155"/>
      <c r="B95" s="16"/>
      <c r="C95" s="9"/>
      <c r="D95" s="14"/>
      <c r="E95" s="15"/>
      <c r="F95" s="186"/>
      <c r="G95" s="5"/>
      <c r="H95" s="5"/>
      <c r="I95" s="5"/>
      <c r="J95" s="5"/>
      <c r="K95" s="5"/>
      <c r="L95" s="5"/>
      <c r="M95" s="5"/>
      <c r="N95" s="5"/>
      <c r="O95" s="5"/>
      <c r="P95" s="5"/>
      <c r="Q95" s="5"/>
      <c r="R95" s="5"/>
      <c r="S95" s="5"/>
      <c r="T95" s="5"/>
      <c r="U95" s="190">
        <v>0.19</v>
      </c>
      <c r="V95" s="190">
        <v>0.19</v>
      </c>
      <c r="W95" s="190">
        <v>0.19</v>
      </c>
      <c r="X95" s="190">
        <v>0.19</v>
      </c>
      <c r="Y95" s="190">
        <v>0.19</v>
      </c>
      <c r="Z95" s="190">
        <v>0.05</v>
      </c>
      <c r="AA95" s="5"/>
      <c r="AB95" s="153"/>
      <c r="AC95" s="5"/>
      <c r="AD95" s="5"/>
      <c r="AE95" s="5"/>
      <c r="AF95" s="199"/>
      <c r="AG95" s="200"/>
    </row>
    <row r="96" spans="1:33" x14ac:dyDescent="0.25">
      <c r="A96" s="154">
        <v>8</v>
      </c>
      <c r="B96" s="8" t="s">
        <v>19</v>
      </c>
      <c r="C96" s="8"/>
      <c r="D96" s="158"/>
      <c r="E96" s="158"/>
      <c r="F96" s="183"/>
      <c r="G96" s="5"/>
      <c r="H96" s="5"/>
      <c r="I96" s="5"/>
      <c r="J96" s="5"/>
      <c r="K96" s="5"/>
      <c r="L96" s="5"/>
      <c r="M96" s="5"/>
      <c r="N96" s="5"/>
      <c r="O96" s="5"/>
      <c r="P96" s="5"/>
      <c r="Q96" s="5"/>
      <c r="R96" s="5"/>
      <c r="S96" s="5"/>
      <c r="T96" s="5"/>
      <c r="U96" s="5"/>
      <c r="V96" s="5"/>
      <c r="W96" s="5"/>
      <c r="X96" s="5"/>
      <c r="Y96" s="5"/>
      <c r="Z96" s="5"/>
      <c r="AA96" s="5"/>
      <c r="AB96" s="5"/>
      <c r="AC96" s="5"/>
      <c r="AD96" s="5"/>
      <c r="AE96" s="5"/>
      <c r="AF96" s="199"/>
      <c r="AG96" s="200"/>
    </row>
    <row r="97" spans="1:33" ht="39" x14ac:dyDescent="0.25">
      <c r="A97" s="155" t="s">
        <v>163</v>
      </c>
      <c r="B97" s="16" t="s">
        <v>295</v>
      </c>
      <c r="C97" s="9" t="s">
        <v>16</v>
      </c>
      <c r="D97" s="14" t="e">
        <f>+'PRESUPUESTO TOTALIZADO'!#REF!</f>
        <v>#REF!</v>
      </c>
      <c r="E97" s="15" t="e">
        <f>+'PRESUPUESTO TOTALIZADO'!#REF!</f>
        <v>#REF!</v>
      </c>
      <c r="F97" s="15" t="e">
        <f>+'PRESUPUESTO TOTALIZADO'!#REF!</f>
        <v>#REF!</v>
      </c>
      <c r="G97" s="5"/>
      <c r="H97" s="5"/>
      <c r="I97" s="5"/>
      <c r="J97" s="5"/>
      <c r="K97" s="5"/>
      <c r="L97" s="5"/>
      <c r="M97" s="5"/>
      <c r="N97" s="5"/>
      <c r="O97" s="5"/>
      <c r="P97" s="5"/>
      <c r="Q97" s="5"/>
      <c r="R97" s="5"/>
      <c r="S97" s="5"/>
      <c r="T97" s="5"/>
      <c r="U97" s="5"/>
      <c r="V97" s="5"/>
      <c r="W97" s="5"/>
      <c r="X97" s="5"/>
      <c r="Y97" s="191" t="e">
        <f>+Y98*$F$97</f>
        <v>#REF!</v>
      </c>
      <c r="Z97" s="191" t="e">
        <f t="shared" ref="Z97:AB97" si="29">+Z98*$F$97</f>
        <v>#REF!</v>
      </c>
      <c r="AA97" s="191" t="e">
        <f t="shared" si="29"/>
        <v>#REF!</v>
      </c>
      <c r="AB97" s="191" t="e">
        <f t="shared" si="29"/>
        <v>#REF!</v>
      </c>
      <c r="AC97" s="5"/>
      <c r="AD97" s="5"/>
      <c r="AE97" s="5"/>
      <c r="AF97" s="199"/>
      <c r="AG97" s="200"/>
    </row>
    <row r="98" spans="1:33" x14ac:dyDescent="0.25">
      <c r="A98" s="155"/>
      <c r="B98" s="16"/>
      <c r="C98" s="9"/>
      <c r="D98" s="14"/>
      <c r="E98" s="15"/>
      <c r="F98" s="15"/>
      <c r="G98" s="5"/>
      <c r="H98" s="5"/>
      <c r="I98" s="5"/>
      <c r="J98" s="5"/>
      <c r="K98" s="5"/>
      <c r="L98" s="5"/>
      <c r="M98" s="5"/>
      <c r="N98" s="5"/>
      <c r="O98" s="5"/>
      <c r="P98" s="5"/>
      <c r="Q98" s="5"/>
      <c r="R98" s="5"/>
      <c r="S98" s="5"/>
      <c r="T98" s="5"/>
      <c r="U98" s="5"/>
      <c r="V98" s="5"/>
      <c r="W98" s="5"/>
      <c r="X98" s="5"/>
      <c r="Y98" s="190">
        <v>0.25</v>
      </c>
      <c r="Z98" s="190">
        <v>0.25</v>
      </c>
      <c r="AA98" s="190">
        <v>0.25</v>
      </c>
      <c r="AB98" s="190">
        <v>0.25</v>
      </c>
      <c r="AC98" s="5"/>
      <c r="AD98" s="5"/>
      <c r="AE98" s="5"/>
      <c r="AF98" s="199"/>
      <c r="AG98" s="200"/>
    </row>
    <row r="99" spans="1:33" ht="41.25" customHeight="1" x14ac:dyDescent="0.25">
      <c r="A99" s="155" t="s">
        <v>164</v>
      </c>
      <c r="B99" s="16" t="s">
        <v>238</v>
      </c>
      <c r="C99" s="9" t="s">
        <v>8</v>
      </c>
      <c r="D99" s="14" t="e">
        <f>+'PRESUPUESTO TOTALIZADO'!#REF!</f>
        <v>#REF!</v>
      </c>
      <c r="E99" s="15" t="e">
        <f>+'PRESUPUESTO TOTALIZADO'!#REF!</f>
        <v>#REF!</v>
      </c>
      <c r="F99" s="15" t="e">
        <f>+'PRESUPUESTO TOTALIZADO'!#REF!</f>
        <v>#REF!</v>
      </c>
      <c r="G99" s="5"/>
      <c r="H99" s="5"/>
      <c r="I99" s="5"/>
      <c r="J99" s="5"/>
      <c r="K99" s="5"/>
      <c r="L99" s="5"/>
      <c r="M99" s="5"/>
      <c r="N99" s="5"/>
      <c r="O99" s="5"/>
      <c r="P99" s="5"/>
      <c r="Q99" s="5"/>
      <c r="R99" s="5"/>
      <c r="S99" s="5"/>
      <c r="T99" s="5"/>
      <c r="U99" s="5"/>
      <c r="V99" s="5"/>
      <c r="W99" s="5"/>
      <c r="X99" s="5"/>
      <c r="Y99" s="191" t="e">
        <f>+Y100*$F$99</f>
        <v>#REF!</v>
      </c>
      <c r="Z99" s="191" t="e">
        <f t="shared" ref="Z99:AB99" si="30">+Z100*$F$99</f>
        <v>#REF!</v>
      </c>
      <c r="AA99" s="191" t="e">
        <f t="shared" si="30"/>
        <v>#REF!</v>
      </c>
      <c r="AB99" s="191" t="e">
        <f t="shared" si="30"/>
        <v>#REF!</v>
      </c>
      <c r="AC99" s="5"/>
      <c r="AD99" s="5"/>
      <c r="AE99" s="5"/>
      <c r="AF99" s="199"/>
      <c r="AG99" s="200"/>
    </row>
    <row r="100" spans="1:33" x14ac:dyDescent="0.25">
      <c r="A100" s="154">
        <v>9</v>
      </c>
      <c r="B100" s="8" t="s">
        <v>21</v>
      </c>
      <c r="C100" s="8"/>
      <c r="D100" s="158"/>
      <c r="E100" s="158"/>
      <c r="F100" s="183"/>
      <c r="G100" s="5"/>
      <c r="H100" s="5"/>
      <c r="I100" s="5"/>
      <c r="J100" s="5"/>
      <c r="K100" s="5"/>
      <c r="L100" s="5"/>
      <c r="M100" s="5"/>
      <c r="N100" s="5"/>
      <c r="O100" s="5"/>
      <c r="P100" s="5"/>
      <c r="Q100" s="5"/>
      <c r="R100" s="5"/>
      <c r="S100" s="5"/>
      <c r="T100" s="5"/>
      <c r="U100" s="5"/>
      <c r="V100" s="5"/>
      <c r="W100" s="5"/>
      <c r="X100" s="5"/>
      <c r="Y100" s="190">
        <v>0.25</v>
      </c>
      <c r="Z100" s="190">
        <v>0.25</v>
      </c>
      <c r="AA100" s="190">
        <v>0.25</v>
      </c>
      <c r="AB100" s="190">
        <v>0.25</v>
      </c>
      <c r="AC100" s="5"/>
      <c r="AD100" s="5"/>
      <c r="AE100" s="5"/>
      <c r="AF100" s="199"/>
      <c r="AG100" s="200"/>
    </row>
    <row r="101" spans="1:33" ht="42" customHeight="1" x14ac:dyDescent="0.25">
      <c r="A101" s="155" t="s">
        <v>167</v>
      </c>
      <c r="B101" s="16" t="s">
        <v>20</v>
      </c>
      <c r="C101" s="9" t="s">
        <v>8</v>
      </c>
      <c r="D101" s="14" t="e">
        <f>+'PRESUPUESTO TOTALIZADO'!#REF!</f>
        <v>#REF!</v>
      </c>
      <c r="E101" s="15" t="e">
        <f>+'PRESUPUESTO TOTALIZADO'!#REF!</f>
        <v>#REF!</v>
      </c>
      <c r="F101" s="15" t="e">
        <f>+'PRESUPUESTO TOTALIZADO'!#REF!</f>
        <v>#REF!</v>
      </c>
      <c r="G101" s="5"/>
      <c r="H101" s="5"/>
      <c r="I101" s="5"/>
      <c r="J101" s="5"/>
      <c r="K101" s="5"/>
      <c r="L101" s="5"/>
      <c r="M101" s="5"/>
      <c r="N101" s="5"/>
      <c r="O101" s="5"/>
      <c r="P101" s="5"/>
      <c r="Q101" s="5"/>
      <c r="R101" s="5"/>
      <c r="S101" s="5"/>
      <c r="T101" s="5"/>
      <c r="U101" s="5"/>
      <c r="V101" s="5"/>
      <c r="W101" s="5"/>
      <c r="X101" s="191" t="e">
        <f>+X102*$F$101</f>
        <v>#REF!</v>
      </c>
      <c r="Y101" s="191" t="e">
        <f t="shared" ref="Y101:AB101" si="31">+Y102*$F$101</f>
        <v>#REF!</v>
      </c>
      <c r="Z101" s="191" t="e">
        <f t="shared" si="31"/>
        <v>#REF!</v>
      </c>
      <c r="AA101" s="191" t="e">
        <f t="shared" si="31"/>
        <v>#REF!</v>
      </c>
      <c r="AB101" s="191" t="e">
        <f t="shared" si="31"/>
        <v>#REF!</v>
      </c>
      <c r="AC101" s="5"/>
      <c r="AD101" s="5"/>
      <c r="AE101" s="5"/>
      <c r="AF101" s="199"/>
      <c r="AG101" s="200"/>
    </row>
    <row r="102" spans="1:33" ht="12.75" customHeight="1" x14ac:dyDescent="0.25">
      <c r="A102" s="155"/>
      <c r="B102" s="16"/>
      <c r="C102" s="9"/>
      <c r="D102" s="14"/>
      <c r="E102" s="15"/>
      <c r="F102" s="15"/>
      <c r="G102" s="5"/>
      <c r="H102" s="5"/>
      <c r="I102" s="5"/>
      <c r="J102" s="5"/>
      <c r="K102" s="5"/>
      <c r="L102" s="5"/>
      <c r="M102" s="5"/>
      <c r="N102" s="5"/>
      <c r="O102" s="5"/>
      <c r="P102" s="5"/>
      <c r="Q102" s="5"/>
      <c r="R102" s="5"/>
      <c r="S102" s="5"/>
      <c r="T102" s="5"/>
      <c r="U102" s="5"/>
      <c r="V102" s="5"/>
      <c r="W102" s="5"/>
      <c r="X102" s="190">
        <v>0.2</v>
      </c>
      <c r="Y102" s="190">
        <v>0.2</v>
      </c>
      <c r="Z102" s="190">
        <v>0.2</v>
      </c>
      <c r="AA102" s="190">
        <v>0.2</v>
      </c>
      <c r="AB102" s="190">
        <v>0.2</v>
      </c>
      <c r="AC102" s="5"/>
      <c r="AD102" s="5"/>
      <c r="AE102" s="5"/>
      <c r="AF102" s="199"/>
      <c r="AG102" s="200"/>
    </row>
    <row r="103" spans="1:33" ht="26.25" x14ac:dyDescent="0.25">
      <c r="A103" s="155" t="s">
        <v>305</v>
      </c>
      <c r="B103" s="16" t="s">
        <v>280</v>
      </c>
      <c r="C103" s="9" t="s">
        <v>1</v>
      </c>
      <c r="D103" s="14" t="e">
        <f>+'PRESUPUESTO TOTALIZADO'!#REF!</f>
        <v>#REF!</v>
      </c>
      <c r="E103" s="15" t="e">
        <f>+'PRESUPUESTO TOTALIZADO'!#REF!</f>
        <v>#REF!</v>
      </c>
      <c r="F103" s="15" t="e">
        <f>+'PRESUPUESTO TOTALIZADO'!#REF!</f>
        <v>#REF!</v>
      </c>
      <c r="G103" s="5"/>
      <c r="H103" s="5"/>
      <c r="I103" s="5"/>
      <c r="J103" s="5"/>
      <c r="K103" s="5"/>
      <c r="L103" s="5"/>
      <c r="M103" s="5"/>
      <c r="N103" s="5"/>
      <c r="O103" s="5"/>
      <c r="P103" s="5"/>
      <c r="Q103" s="5"/>
      <c r="R103" s="5"/>
      <c r="S103" s="5"/>
      <c r="T103" s="5"/>
      <c r="U103" s="5"/>
      <c r="V103" s="5"/>
      <c r="W103" s="5"/>
      <c r="X103" s="5"/>
      <c r="Y103" s="5"/>
      <c r="Z103" s="5"/>
      <c r="AA103" s="191" t="e">
        <f>+AA104*$F$103</f>
        <v>#REF!</v>
      </c>
      <c r="AB103" s="191" t="e">
        <f t="shared" ref="AB103:AC103" si="32">+AB104*$F$103</f>
        <v>#REF!</v>
      </c>
      <c r="AC103" s="191" t="e">
        <f t="shared" si="32"/>
        <v>#REF!</v>
      </c>
      <c r="AD103" s="5"/>
      <c r="AE103" s="5"/>
      <c r="AF103" s="199"/>
      <c r="AG103" s="200"/>
    </row>
    <row r="104" spans="1:33" x14ac:dyDescent="0.25">
      <c r="A104" s="155"/>
      <c r="B104" s="16"/>
      <c r="C104" s="9"/>
      <c r="D104" s="14"/>
      <c r="E104" s="15"/>
      <c r="F104" s="15"/>
      <c r="G104" s="5"/>
      <c r="H104" s="5"/>
      <c r="I104" s="5"/>
      <c r="J104" s="5"/>
      <c r="K104" s="5"/>
      <c r="L104" s="5"/>
      <c r="M104" s="5"/>
      <c r="N104" s="5"/>
      <c r="O104" s="5"/>
      <c r="P104" s="5"/>
      <c r="Q104" s="5"/>
      <c r="R104" s="5"/>
      <c r="S104" s="5"/>
      <c r="T104" s="5"/>
      <c r="U104" s="5"/>
      <c r="V104" s="5"/>
      <c r="W104" s="5"/>
      <c r="X104" s="5"/>
      <c r="Y104" s="5"/>
      <c r="Z104" s="5"/>
      <c r="AA104" s="190">
        <v>0.33</v>
      </c>
      <c r="AB104" s="190">
        <v>0.33</v>
      </c>
      <c r="AC104" s="190">
        <v>0.34</v>
      </c>
      <c r="AD104" s="5"/>
      <c r="AE104" s="5"/>
      <c r="AF104" s="199"/>
      <c r="AG104" s="200"/>
    </row>
    <row r="105" spans="1:33" ht="26.25" x14ac:dyDescent="0.25">
      <c r="A105" s="155" t="s">
        <v>344</v>
      </c>
      <c r="B105" s="16" t="s">
        <v>340</v>
      </c>
      <c r="C105" s="9" t="s">
        <v>8</v>
      </c>
      <c r="D105" s="14" t="e">
        <f>+'PRESUPUESTO TOTALIZADO'!#REF!</f>
        <v>#REF!</v>
      </c>
      <c r="E105" s="15" t="e">
        <f>+'PRESUPUESTO TOTALIZADO'!#REF!</f>
        <v>#REF!</v>
      </c>
      <c r="F105" s="15" t="e">
        <f>+'PRESUPUESTO TOTALIZADO'!#REF!</f>
        <v>#REF!</v>
      </c>
      <c r="G105" s="5"/>
      <c r="H105" s="5"/>
      <c r="I105" s="5"/>
      <c r="J105" s="5"/>
      <c r="K105" s="5"/>
      <c r="L105" s="5"/>
      <c r="M105" s="5"/>
      <c r="N105" s="5"/>
      <c r="O105" s="5"/>
      <c r="P105" s="5"/>
      <c r="Q105" s="5"/>
      <c r="R105" s="5"/>
      <c r="S105" s="191" t="e">
        <f>+S106*$F$105</f>
        <v>#REF!</v>
      </c>
      <c r="T105" s="191" t="e">
        <f t="shared" ref="T105:Z105" si="33">+T106*$F$105</f>
        <v>#REF!</v>
      </c>
      <c r="U105" s="191" t="e">
        <f t="shared" si="33"/>
        <v>#REF!</v>
      </c>
      <c r="V105" s="191" t="e">
        <f t="shared" si="33"/>
        <v>#REF!</v>
      </c>
      <c r="W105" s="191" t="e">
        <f t="shared" si="33"/>
        <v>#REF!</v>
      </c>
      <c r="X105" s="191" t="e">
        <f t="shared" si="33"/>
        <v>#REF!</v>
      </c>
      <c r="Y105" s="191" t="e">
        <f t="shared" si="33"/>
        <v>#REF!</v>
      </c>
      <c r="Z105" s="191" t="e">
        <f t="shared" si="33"/>
        <v>#REF!</v>
      </c>
      <c r="AA105" s="5"/>
      <c r="AB105" s="5"/>
      <c r="AC105" s="5"/>
      <c r="AD105" s="5"/>
      <c r="AE105" s="5"/>
      <c r="AF105" s="199"/>
      <c r="AG105" s="200"/>
    </row>
    <row r="106" spans="1:33" x14ac:dyDescent="0.25">
      <c r="A106" s="155"/>
      <c r="B106" s="16"/>
      <c r="C106" s="9"/>
      <c r="D106" s="14"/>
      <c r="E106" s="15"/>
      <c r="F106" s="15"/>
      <c r="G106" s="5"/>
      <c r="H106" s="5"/>
      <c r="I106" s="5"/>
      <c r="J106" s="5"/>
      <c r="K106" s="5"/>
      <c r="L106" s="5"/>
      <c r="M106" s="5"/>
      <c r="N106" s="5"/>
      <c r="O106" s="5"/>
      <c r="P106" s="5"/>
      <c r="Q106" s="5"/>
      <c r="R106" s="5"/>
      <c r="S106" s="190">
        <v>0.25</v>
      </c>
      <c r="T106" s="190">
        <v>0.25</v>
      </c>
      <c r="U106" s="190">
        <v>0.25</v>
      </c>
      <c r="V106" s="198">
        <v>2.5000000000000001E-2</v>
      </c>
      <c r="W106" s="198">
        <v>2.5000000000000001E-2</v>
      </c>
      <c r="X106" s="190">
        <v>7.0000000000000007E-2</v>
      </c>
      <c r="Y106" s="190">
        <v>7.0000000000000007E-2</v>
      </c>
      <c r="Z106" s="190">
        <v>0.06</v>
      </c>
      <c r="AA106" s="5"/>
      <c r="AB106" s="153"/>
      <c r="AC106" s="5"/>
      <c r="AD106" s="5"/>
      <c r="AE106" s="5"/>
      <c r="AF106" s="199"/>
      <c r="AG106" s="200"/>
    </row>
    <row r="107" spans="1:33" ht="42" customHeight="1" x14ac:dyDescent="0.25">
      <c r="A107" s="155" t="s">
        <v>347</v>
      </c>
      <c r="B107" s="16" t="s">
        <v>346</v>
      </c>
      <c r="C107" s="9" t="s">
        <v>8</v>
      </c>
      <c r="D107" s="14" t="e">
        <f>+'PRESUPUESTO TOTALIZADO'!#REF!</f>
        <v>#REF!</v>
      </c>
      <c r="E107" s="159" t="e">
        <f>+'PRESUPUESTO TOTALIZADO'!#REF!</f>
        <v>#REF!</v>
      </c>
      <c r="F107" s="159" t="e">
        <f>+'PRESUPUESTO TOTALIZADO'!#REF!</f>
        <v>#REF!</v>
      </c>
      <c r="G107" s="5"/>
      <c r="H107" s="5"/>
      <c r="I107" s="5"/>
      <c r="J107" s="5"/>
      <c r="K107" s="5"/>
      <c r="L107" s="5"/>
      <c r="M107" s="5"/>
      <c r="N107" s="5"/>
      <c r="O107" s="5"/>
      <c r="P107" s="5"/>
      <c r="Q107" s="5"/>
      <c r="R107" s="5"/>
      <c r="S107" s="5"/>
      <c r="T107" s="5"/>
      <c r="U107" s="5"/>
      <c r="V107" s="5"/>
      <c r="W107" s="5"/>
      <c r="X107" s="5"/>
      <c r="Y107" s="191" t="e">
        <f>+Y108*$F$107</f>
        <v>#REF!</v>
      </c>
      <c r="Z107" s="191" t="e">
        <f t="shared" ref="Z107:AB107" si="34">+Z108*$F$107</f>
        <v>#REF!</v>
      </c>
      <c r="AA107" s="191" t="e">
        <f t="shared" si="34"/>
        <v>#REF!</v>
      </c>
      <c r="AB107" s="191" t="e">
        <f t="shared" si="34"/>
        <v>#REF!</v>
      </c>
      <c r="AC107" s="5"/>
      <c r="AD107" s="5"/>
      <c r="AE107" s="5"/>
      <c r="AF107" s="199"/>
      <c r="AG107" s="200"/>
    </row>
    <row r="108" spans="1:33" ht="20.25" customHeight="1" x14ac:dyDescent="0.25">
      <c r="A108" s="155"/>
      <c r="B108" s="16"/>
      <c r="C108" s="9"/>
      <c r="D108" s="14"/>
      <c r="E108" s="159"/>
      <c r="F108" s="159"/>
      <c r="G108" s="5"/>
      <c r="H108" s="5"/>
      <c r="I108" s="5"/>
      <c r="J108" s="5"/>
      <c r="K108" s="5"/>
      <c r="L108" s="5"/>
      <c r="M108" s="5"/>
      <c r="N108" s="5"/>
      <c r="O108" s="5"/>
      <c r="P108" s="5"/>
      <c r="Q108" s="5"/>
      <c r="R108" s="5"/>
      <c r="S108" s="5"/>
      <c r="T108" s="5"/>
      <c r="U108" s="5"/>
      <c r="V108" s="5"/>
      <c r="W108" s="5"/>
      <c r="X108" s="5"/>
      <c r="Y108" s="190">
        <v>0.25</v>
      </c>
      <c r="Z108" s="190">
        <v>0.25</v>
      </c>
      <c r="AA108" s="190">
        <v>0.25</v>
      </c>
      <c r="AB108" s="190">
        <v>0.25</v>
      </c>
      <c r="AC108" s="5"/>
      <c r="AD108" s="5"/>
      <c r="AE108" s="5"/>
      <c r="AF108" s="199"/>
      <c r="AG108" s="200"/>
    </row>
    <row r="109" spans="1:33" ht="82.5" customHeight="1" x14ac:dyDescent="0.25">
      <c r="A109" s="155" t="s">
        <v>348</v>
      </c>
      <c r="B109" s="16" t="s">
        <v>349</v>
      </c>
      <c r="C109" s="9" t="s">
        <v>8</v>
      </c>
      <c r="D109" s="14" t="e">
        <f>+'PRESUPUESTO TOTALIZADO'!#REF!</f>
        <v>#REF!</v>
      </c>
      <c r="E109" s="15" t="e">
        <f>+'PRESUPUESTO TOTALIZADO'!#REF!</f>
        <v>#REF!</v>
      </c>
      <c r="F109" s="15" t="e">
        <f>+'PRESUPUESTO TOTALIZADO'!#REF!</f>
        <v>#REF!</v>
      </c>
      <c r="G109" s="5"/>
      <c r="H109" s="5"/>
      <c r="I109" s="5"/>
      <c r="J109" s="5"/>
      <c r="K109" s="5"/>
      <c r="L109" s="5"/>
      <c r="M109" s="5"/>
      <c r="N109" s="5"/>
      <c r="O109" s="5"/>
      <c r="P109" s="5"/>
      <c r="Q109" s="5"/>
      <c r="R109" s="5"/>
      <c r="S109" s="5"/>
      <c r="T109" s="5"/>
      <c r="U109" s="5"/>
      <c r="V109" s="5"/>
      <c r="W109" s="5"/>
      <c r="X109" s="5"/>
      <c r="Y109" s="5"/>
      <c r="Z109" s="191" t="e">
        <f>+Z110*$F$109</f>
        <v>#REF!</v>
      </c>
      <c r="AA109" s="191" t="e">
        <f t="shared" ref="AA109:AC109" si="35">+AA110*$F$109</f>
        <v>#REF!</v>
      </c>
      <c r="AB109" s="191" t="e">
        <f t="shared" si="35"/>
        <v>#REF!</v>
      </c>
      <c r="AC109" s="191" t="e">
        <f t="shared" si="35"/>
        <v>#REF!</v>
      </c>
      <c r="AD109" s="5"/>
      <c r="AE109" s="5"/>
      <c r="AF109" s="199"/>
      <c r="AG109" s="200"/>
    </row>
    <row r="110" spans="1:33" x14ac:dyDescent="0.25">
      <c r="A110" s="155"/>
      <c r="B110" s="16"/>
      <c r="C110" s="9"/>
      <c r="D110" s="14"/>
      <c r="E110" s="15"/>
      <c r="F110" s="186"/>
      <c r="G110" s="5"/>
      <c r="H110" s="5"/>
      <c r="I110" s="5"/>
      <c r="J110" s="5"/>
      <c r="K110" s="5"/>
      <c r="L110" s="5"/>
      <c r="M110" s="5"/>
      <c r="N110" s="5"/>
      <c r="O110" s="5"/>
      <c r="P110" s="5"/>
      <c r="Q110" s="5"/>
      <c r="R110" s="5"/>
      <c r="S110" s="5"/>
      <c r="T110" s="5"/>
      <c r="U110" s="5"/>
      <c r="V110" s="5"/>
      <c r="W110" s="5"/>
      <c r="X110" s="5"/>
      <c r="Y110" s="5"/>
      <c r="Z110" s="190">
        <v>0.25</v>
      </c>
      <c r="AA110" s="190">
        <v>0.25</v>
      </c>
      <c r="AB110" s="190">
        <v>0.25</v>
      </c>
      <c r="AC110" s="190">
        <v>0.25</v>
      </c>
      <c r="AD110" s="5"/>
      <c r="AE110" s="5"/>
      <c r="AF110" s="199"/>
      <c r="AG110" s="200"/>
    </row>
    <row r="111" spans="1:33" x14ac:dyDescent="0.25">
      <c r="A111" s="154">
        <v>10</v>
      </c>
      <c r="B111" s="8" t="s">
        <v>173</v>
      </c>
      <c r="C111" s="8"/>
      <c r="D111" s="158"/>
      <c r="E111" s="158"/>
      <c r="F111" s="183"/>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199"/>
      <c r="AG111" s="200"/>
    </row>
    <row r="112" spans="1:33" ht="51.75" x14ac:dyDescent="0.25">
      <c r="A112" s="155" t="s">
        <v>171</v>
      </c>
      <c r="B112" s="16" t="s">
        <v>294</v>
      </c>
      <c r="C112" s="9" t="s">
        <v>1</v>
      </c>
      <c r="D112" s="14" t="e">
        <f>+'PRESUPUESTO TOTALIZADO'!#REF!</f>
        <v>#REF!</v>
      </c>
      <c r="E112" s="15" t="e">
        <f>+'PRESUPUESTO TOTALIZADO'!#REF!</f>
        <v>#REF!</v>
      </c>
      <c r="F112" s="15" t="e">
        <f>+'PRESUPUESTO TOTALIZADO'!#REF!</f>
        <v>#REF!</v>
      </c>
      <c r="G112" s="5"/>
      <c r="H112" s="5"/>
      <c r="I112" s="5"/>
      <c r="J112" s="5"/>
      <c r="K112" s="5"/>
      <c r="L112" s="5"/>
      <c r="M112" s="5"/>
      <c r="N112" s="5"/>
      <c r="O112" s="5"/>
      <c r="P112" s="5"/>
      <c r="Q112" s="5"/>
      <c r="R112" s="5"/>
      <c r="S112" s="5"/>
      <c r="T112" s="5"/>
      <c r="U112" s="5"/>
      <c r="V112" s="5"/>
      <c r="W112" s="5"/>
      <c r="X112" s="5"/>
      <c r="Y112" s="5"/>
      <c r="Z112" s="191" t="e">
        <f>+Z113*$F$112</f>
        <v>#REF!</v>
      </c>
      <c r="AA112" s="191" t="e">
        <f t="shared" ref="AA112:AC112" si="36">+AA113*$F$112</f>
        <v>#REF!</v>
      </c>
      <c r="AB112" s="191" t="e">
        <f t="shared" si="36"/>
        <v>#REF!</v>
      </c>
      <c r="AC112" s="191" t="e">
        <f t="shared" si="36"/>
        <v>#REF!</v>
      </c>
      <c r="AD112" s="5"/>
      <c r="AE112" s="5"/>
      <c r="AF112" s="199"/>
      <c r="AG112" s="200"/>
    </row>
    <row r="113" spans="1:33" x14ac:dyDescent="0.25">
      <c r="A113" s="155"/>
      <c r="B113" s="16"/>
      <c r="C113" s="9"/>
      <c r="D113" s="14"/>
      <c r="E113" s="15"/>
      <c r="F113" s="15"/>
      <c r="G113" s="5"/>
      <c r="H113" s="5"/>
      <c r="I113" s="5"/>
      <c r="J113" s="5"/>
      <c r="K113" s="5"/>
      <c r="L113" s="5"/>
      <c r="M113" s="5"/>
      <c r="N113" s="5"/>
      <c r="O113" s="5"/>
      <c r="P113" s="5"/>
      <c r="Q113" s="5"/>
      <c r="R113" s="5"/>
      <c r="S113" s="5"/>
      <c r="T113" s="5"/>
      <c r="U113" s="5"/>
      <c r="V113" s="5"/>
      <c r="W113" s="5"/>
      <c r="X113" s="5"/>
      <c r="Y113" s="5"/>
      <c r="Z113" s="190">
        <v>0.25</v>
      </c>
      <c r="AA113" s="190">
        <v>0.25</v>
      </c>
      <c r="AB113" s="190">
        <v>0.25</v>
      </c>
      <c r="AC113" s="190">
        <v>0.25</v>
      </c>
      <c r="AD113" s="5"/>
      <c r="AE113" s="5"/>
      <c r="AF113" s="199"/>
      <c r="AG113" s="200"/>
    </row>
    <row r="114" spans="1:33" ht="56.25" customHeight="1" x14ac:dyDescent="0.25">
      <c r="A114" s="155" t="s">
        <v>172</v>
      </c>
      <c r="B114" s="16" t="s">
        <v>293</v>
      </c>
      <c r="C114" s="9" t="s">
        <v>1</v>
      </c>
      <c r="D114" s="14" t="e">
        <f>+'PRESUPUESTO TOTALIZADO'!#REF!</f>
        <v>#REF!</v>
      </c>
      <c r="E114" s="15" t="e">
        <f>+'PRESUPUESTO TOTALIZADO'!#REF!</f>
        <v>#REF!</v>
      </c>
      <c r="F114" s="15" t="e">
        <f>+'PRESUPUESTO TOTALIZADO'!#REF!</f>
        <v>#REF!</v>
      </c>
      <c r="G114" s="5"/>
      <c r="H114" s="5"/>
      <c r="I114" s="5"/>
      <c r="J114" s="5"/>
      <c r="K114" s="5"/>
      <c r="L114" s="5"/>
      <c r="M114" s="5"/>
      <c r="N114" s="5"/>
      <c r="O114" s="5"/>
      <c r="P114" s="5"/>
      <c r="Q114" s="5"/>
      <c r="R114" s="5"/>
      <c r="S114" s="5"/>
      <c r="T114" s="5"/>
      <c r="U114" s="5"/>
      <c r="V114" s="5"/>
      <c r="W114" s="5"/>
      <c r="X114" s="5"/>
      <c r="Y114" s="5"/>
      <c r="Z114" s="191" t="e">
        <f>+Z115*$F$114</f>
        <v>#REF!</v>
      </c>
      <c r="AA114" s="191" t="e">
        <f t="shared" ref="AA114:AC114" si="37">+AA115*$F$114</f>
        <v>#REF!</v>
      </c>
      <c r="AB114" s="191" t="e">
        <f t="shared" si="37"/>
        <v>#REF!</v>
      </c>
      <c r="AC114" s="191" t="e">
        <f t="shared" si="37"/>
        <v>#REF!</v>
      </c>
      <c r="AD114" s="5"/>
      <c r="AE114" s="5"/>
      <c r="AF114" s="199"/>
      <c r="AG114" s="200"/>
    </row>
    <row r="115" spans="1:33" x14ac:dyDescent="0.25">
      <c r="A115" s="155"/>
      <c r="B115" s="16"/>
      <c r="C115" s="9"/>
      <c r="D115" s="14"/>
      <c r="E115" s="15"/>
      <c r="F115" s="15"/>
      <c r="G115" s="5"/>
      <c r="H115" s="5"/>
      <c r="I115" s="5"/>
      <c r="J115" s="5"/>
      <c r="K115" s="5"/>
      <c r="L115" s="5"/>
      <c r="M115" s="5"/>
      <c r="N115" s="5"/>
      <c r="O115" s="5"/>
      <c r="P115" s="5"/>
      <c r="Q115" s="5"/>
      <c r="R115" s="5"/>
      <c r="S115" s="5"/>
      <c r="T115" s="5"/>
      <c r="U115" s="5"/>
      <c r="V115" s="5"/>
      <c r="W115" s="5"/>
      <c r="X115" s="5"/>
      <c r="Y115" s="5"/>
      <c r="Z115" s="190">
        <v>0.25</v>
      </c>
      <c r="AA115" s="190">
        <v>0.25</v>
      </c>
      <c r="AB115" s="190">
        <v>0.25</v>
      </c>
      <c r="AC115" s="190">
        <v>0.25</v>
      </c>
      <c r="AD115" s="5"/>
      <c r="AE115" s="5"/>
      <c r="AF115" s="199"/>
      <c r="AG115" s="200"/>
    </row>
    <row r="116" spans="1:33" ht="59.25" customHeight="1" x14ac:dyDescent="0.25">
      <c r="A116" s="155" t="s">
        <v>174</v>
      </c>
      <c r="B116" s="16" t="s">
        <v>292</v>
      </c>
      <c r="C116" s="9" t="s">
        <v>1</v>
      </c>
      <c r="D116" s="14" t="e">
        <f>+'PRESUPUESTO TOTALIZADO'!#REF!</f>
        <v>#REF!</v>
      </c>
      <c r="E116" s="15" t="e">
        <f>+'PRESUPUESTO TOTALIZADO'!#REF!</f>
        <v>#REF!</v>
      </c>
      <c r="F116" s="15" t="e">
        <f>+'PRESUPUESTO TOTALIZADO'!#REF!</f>
        <v>#REF!</v>
      </c>
      <c r="G116" s="5"/>
      <c r="H116" s="5"/>
      <c r="I116" s="5"/>
      <c r="J116" s="5"/>
      <c r="K116" s="5"/>
      <c r="L116" s="5"/>
      <c r="M116" s="5"/>
      <c r="N116" s="5"/>
      <c r="O116" s="5"/>
      <c r="P116" s="5"/>
      <c r="Q116" s="5"/>
      <c r="R116" s="5"/>
      <c r="S116" s="5"/>
      <c r="T116" s="5"/>
      <c r="U116" s="5"/>
      <c r="V116" s="5"/>
      <c r="W116" s="5"/>
      <c r="X116" s="5"/>
      <c r="Y116" s="5"/>
      <c r="Z116" s="191" t="e">
        <f>+Z117*$F$116</f>
        <v>#REF!</v>
      </c>
      <c r="AA116" s="191" t="e">
        <f t="shared" ref="AA116:AC116" si="38">+AA117*$F$116</f>
        <v>#REF!</v>
      </c>
      <c r="AB116" s="191" t="e">
        <f t="shared" si="38"/>
        <v>#REF!</v>
      </c>
      <c r="AC116" s="191" t="e">
        <f t="shared" si="38"/>
        <v>#REF!</v>
      </c>
      <c r="AD116" s="5"/>
      <c r="AE116" s="5"/>
      <c r="AF116" s="199"/>
      <c r="AG116" s="200"/>
    </row>
    <row r="117" spans="1:33" x14ac:dyDescent="0.25">
      <c r="A117" s="155"/>
      <c r="B117" s="16"/>
      <c r="C117" s="9"/>
      <c r="D117" s="14"/>
      <c r="E117" s="15"/>
      <c r="F117" s="15"/>
      <c r="G117" s="5"/>
      <c r="H117" s="5"/>
      <c r="I117" s="5"/>
      <c r="J117" s="5"/>
      <c r="K117" s="5"/>
      <c r="L117" s="5"/>
      <c r="M117" s="5"/>
      <c r="N117" s="5"/>
      <c r="O117" s="5"/>
      <c r="P117" s="5"/>
      <c r="Q117" s="5"/>
      <c r="R117" s="5"/>
      <c r="S117" s="5"/>
      <c r="T117" s="5"/>
      <c r="U117" s="5"/>
      <c r="V117" s="5"/>
      <c r="W117" s="5"/>
      <c r="X117" s="5"/>
      <c r="Y117" s="5"/>
      <c r="Z117" s="190">
        <v>0.25</v>
      </c>
      <c r="AA117" s="190">
        <v>0.25</v>
      </c>
      <c r="AB117" s="190">
        <v>0.25</v>
      </c>
      <c r="AC117" s="190">
        <v>0.25</v>
      </c>
      <c r="AD117" s="5"/>
      <c r="AE117" s="5"/>
      <c r="AF117" s="199"/>
      <c r="AG117" s="200"/>
    </row>
    <row r="118" spans="1:33" ht="41.25" customHeight="1" x14ac:dyDescent="0.25">
      <c r="A118" s="155" t="s">
        <v>175</v>
      </c>
      <c r="B118" s="16" t="s">
        <v>291</v>
      </c>
      <c r="C118" s="9" t="s">
        <v>1</v>
      </c>
      <c r="D118" s="14" t="e">
        <f>+'PRESUPUESTO TOTALIZADO'!#REF!</f>
        <v>#REF!</v>
      </c>
      <c r="E118" s="15" t="e">
        <f>+'PRESUPUESTO TOTALIZADO'!#REF!</f>
        <v>#REF!</v>
      </c>
      <c r="F118" s="15" t="e">
        <f>+'PRESUPUESTO TOTALIZADO'!#REF!</f>
        <v>#REF!</v>
      </c>
      <c r="G118" s="5"/>
      <c r="H118" s="5"/>
      <c r="I118" s="5"/>
      <c r="J118" s="5"/>
      <c r="K118" s="5"/>
      <c r="L118" s="5"/>
      <c r="M118" s="5"/>
      <c r="N118" s="5"/>
      <c r="O118" s="5"/>
      <c r="P118" s="5"/>
      <c r="Q118" s="5"/>
      <c r="R118" s="5"/>
      <c r="S118" s="5"/>
      <c r="T118" s="5"/>
      <c r="U118" s="5"/>
      <c r="V118" s="5"/>
      <c r="W118" s="5"/>
      <c r="X118" s="5"/>
      <c r="Y118" s="5"/>
      <c r="Z118" s="191" t="e">
        <f>+Z119*$F$118</f>
        <v>#REF!</v>
      </c>
      <c r="AA118" s="191" t="e">
        <f t="shared" ref="AA118:AC118" si="39">+AA119*$F$118</f>
        <v>#REF!</v>
      </c>
      <c r="AB118" s="191" t="e">
        <f t="shared" si="39"/>
        <v>#REF!</v>
      </c>
      <c r="AC118" s="191" t="e">
        <f t="shared" si="39"/>
        <v>#REF!</v>
      </c>
      <c r="AD118" s="5"/>
      <c r="AE118" s="5"/>
      <c r="AF118" s="199"/>
      <c r="AG118" s="200"/>
    </row>
    <row r="119" spans="1:33" x14ac:dyDescent="0.25">
      <c r="A119" s="155"/>
      <c r="B119" s="16"/>
      <c r="C119" s="9"/>
      <c r="D119" s="14"/>
      <c r="E119" s="15"/>
      <c r="F119" s="15"/>
      <c r="G119" s="5"/>
      <c r="H119" s="5"/>
      <c r="I119" s="5"/>
      <c r="J119" s="5"/>
      <c r="K119" s="5"/>
      <c r="L119" s="5"/>
      <c r="M119" s="5"/>
      <c r="N119" s="5"/>
      <c r="O119" s="5"/>
      <c r="P119" s="5"/>
      <c r="Q119" s="5"/>
      <c r="R119" s="5"/>
      <c r="S119" s="5"/>
      <c r="T119" s="5"/>
      <c r="U119" s="5"/>
      <c r="V119" s="5"/>
      <c r="W119" s="5"/>
      <c r="X119" s="5"/>
      <c r="Y119" s="5"/>
      <c r="Z119" s="190">
        <v>0.25</v>
      </c>
      <c r="AA119" s="190">
        <v>0.25</v>
      </c>
      <c r="AB119" s="190">
        <v>0.25</v>
      </c>
      <c r="AC119" s="190">
        <v>0.25</v>
      </c>
      <c r="AD119" s="5"/>
      <c r="AE119" s="5"/>
      <c r="AF119" s="199"/>
      <c r="AG119" s="200"/>
    </row>
    <row r="120" spans="1:33" ht="46.5" customHeight="1" x14ac:dyDescent="0.25">
      <c r="A120" s="155" t="s">
        <v>322</v>
      </c>
      <c r="B120" s="16" t="s">
        <v>290</v>
      </c>
      <c r="C120" s="9" t="s">
        <v>16</v>
      </c>
      <c r="D120" s="14" t="e">
        <f>+'PRESUPUESTO TOTALIZADO'!#REF!</f>
        <v>#REF!</v>
      </c>
      <c r="E120" s="15" t="e">
        <f>+'PRESUPUESTO TOTALIZADO'!#REF!</f>
        <v>#REF!</v>
      </c>
      <c r="F120" s="15" t="e">
        <f>+'PRESUPUESTO TOTALIZADO'!#REF!</f>
        <v>#REF!</v>
      </c>
      <c r="G120" s="5"/>
      <c r="H120" s="5"/>
      <c r="I120" s="5"/>
      <c r="J120" s="5"/>
      <c r="K120" s="5"/>
      <c r="L120" s="5"/>
      <c r="M120" s="5"/>
      <c r="N120" s="5"/>
      <c r="O120" s="5"/>
      <c r="P120" s="5"/>
      <c r="Q120" s="5"/>
      <c r="R120" s="5"/>
      <c r="S120" s="5"/>
      <c r="T120" s="5"/>
      <c r="U120" s="5"/>
      <c r="V120" s="5"/>
      <c r="W120" s="5"/>
      <c r="X120" s="5"/>
      <c r="Y120" s="191" t="e">
        <f>+Y121*$F$120</f>
        <v>#REF!</v>
      </c>
      <c r="Z120" s="191" t="e">
        <f t="shared" ref="Z120:AB120" si="40">+Z121*$F$120</f>
        <v>#REF!</v>
      </c>
      <c r="AA120" s="191" t="e">
        <f t="shared" si="40"/>
        <v>#REF!</v>
      </c>
      <c r="AB120" s="191" t="e">
        <f t="shared" si="40"/>
        <v>#REF!</v>
      </c>
      <c r="AC120" s="5"/>
      <c r="AD120" s="5"/>
      <c r="AE120" s="5"/>
      <c r="AF120" s="199"/>
      <c r="AG120" s="200"/>
    </row>
    <row r="121" spans="1:33" x14ac:dyDescent="0.25">
      <c r="A121" s="154">
        <v>11</v>
      </c>
      <c r="B121" s="8" t="s">
        <v>35</v>
      </c>
      <c r="C121" s="8"/>
      <c r="D121" s="7"/>
      <c r="E121" s="7"/>
      <c r="F121" s="188"/>
      <c r="G121" s="5"/>
      <c r="H121" s="5"/>
      <c r="I121" s="5"/>
      <c r="J121" s="5"/>
      <c r="K121" s="5"/>
      <c r="L121" s="5"/>
      <c r="M121" s="5"/>
      <c r="N121" s="5"/>
      <c r="O121" s="5"/>
      <c r="P121" s="5"/>
      <c r="Q121" s="5"/>
      <c r="R121" s="5"/>
      <c r="S121" s="5"/>
      <c r="T121" s="5"/>
      <c r="U121" s="5"/>
      <c r="V121" s="5"/>
      <c r="W121" s="5"/>
      <c r="X121" s="5"/>
      <c r="Y121" s="190">
        <v>0.25</v>
      </c>
      <c r="Z121" s="190">
        <v>0.25</v>
      </c>
      <c r="AA121" s="190">
        <v>0.25</v>
      </c>
      <c r="AB121" s="190">
        <v>0.25</v>
      </c>
      <c r="AC121" s="5"/>
      <c r="AD121" s="5"/>
      <c r="AE121" s="5"/>
      <c r="AF121" s="199"/>
      <c r="AG121" s="200"/>
    </row>
    <row r="122" spans="1:33" ht="63.75" customHeight="1" x14ac:dyDescent="0.25">
      <c r="A122" s="155" t="s">
        <v>333</v>
      </c>
      <c r="B122" s="16" t="s">
        <v>176</v>
      </c>
      <c r="C122" s="9" t="s">
        <v>1</v>
      </c>
      <c r="D122" s="14" t="e">
        <f>+'PRESUPUESTO TOTALIZADO'!#REF!</f>
        <v>#REF!</v>
      </c>
      <c r="E122" s="15" t="e">
        <f>+'PRESUPUESTO TOTALIZADO'!#REF!</f>
        <v>#REF!</v>
      </c>
      <c r="F122" s="15" t="e">
        <f>+'PRESUPUESTO TOTALIZADO'!#REF!</f>
        <v>#REF!</v>
      </c>
      <c r="G122" s="5"/>
      <c r="H122" s="5"/>
      <c r="I122" s="5"/>
      <c r="J122" s="5"/>
      <c r="K122" s="5"/>
      <c r="L122" s="5"/>
      <c r="M122" s="5"/>
      <c r="N122" s="5"/>
      <c r="O122" s="5"/>
      <c r="P122" s="5"/>
      <c r="Q122" s="5"/>
      <c r="R122" s="5"/>
      <c r="S122" s="5"/>
      <c r="T122" s="5"/>
      <c r="U122" s="5"/>
      <c r="V122" s="5"/>
      <c r="W122" s="5"/>
      <c r="X122" s="5"/>
      <c r="Y122" s="5"/>
      <c r="Z122" s="191" t="e">
        <f>+Z123*$F$122</f>
        <v>#REF!</v>
      </c>
      <c r="AA122" s="191" t="e">
        <f t="shared" ref="AA122:AB122" si="41">+AA123*$F$122</f>
        <v>#REF!</v>
      </c>
      <c r="AB122" s="191" t="e">
        <f t="shared" si="41"/>
        <v>#REF!</v>
      </c>
      <c r="AC122" s="5"/>
      <c r="AD122" s="5"/>
      <c r="AE122" s="5"/>
      <c r="AF122" s="199"/>
      <c r="AG122" s="200"/>
    </row>
    <row r="123" spans="1:33" x14ac:dyDescent="0.25">
      <c r="A123" s="155"/>
      <c r="B123" s="16"/>
      <c r="C123" s="9"/>
      <c r="D123" s="14"/>
      <c r="E123" s="15"/>
      <c r="F123" s="15"/>
      <c r="G123" s="5"/>
      <c r="H123" s="5"/>
      <c r="I123" s="5"/>
      <c r="J123" s="5"/>
      <c r="K123" s="5"/>
      <c r="L123" s="5"/>
      <c r="M123" s="5"/>
      <c r="N123" s="5"/>
      <c r="O123" s="5"/>
      <c r="P123" s="5"/>
      <c r="Q123" s="5"/>
      <c r="R123" s="5"/>
      <c r="S123" s="5"/>
      <c r="T123" s="5"/>
      <c r="U123" s="5"/>
      <c r="V123" s="5"/>
      <c r="W123" s="5"/>
      <c r="X123" s="5"/>
      <c r="Y123" s="5"/>
      <c r="Z123" s="190">
        <v>0.34</v>
      </c>
      <c r="AA123" s="190">
        <v>0.33</v>
      </c>
      <c r="AB123" s="190">
        <v>0.33</v>
      </c>
      <c r="AC123" s="5"/>
      <c r="AD123" s="5"/>
      <c r="AE123" s="5"/>
      <c r="AF123" s="199"/>
      <c r="AG123" s="200"/>
    </row>
    <row r="124" spans="1:33" ht="26.25" x14ac:dyDescent="0.25">
      <c r="A124" s="155" t="s">
        <v>334</v>
      </c>
      <c r="B124" s="16" t="s">
        <v>22</v>
      </c>
      <c r="C124" s="9" t="s">
        <v>1</v>
      </c>
      <c r="D124" s="14" t="e">
        <f>+'PRESUPUESTO TOTALIZADO'!#REF!</f>
        <v>#REF!</v>
      </c>
      <c r="E124" s="15" t="e">
        <f>+'PRESUPUESTO TOTALIZADO'!#REF!</f>
        <v>#REF!</v>
      </c>
      <c r="F124" s="15" t="e">
        <f>+'PRESUPUESTO TOTALIZADO'!#REF!</f>
        <v>#REF!</v>
      </c>
      <c r="G124" s="5"/>
      <c r="H124" s="5"/>
      <c r="I124" s="5"/>
      <c r="J124" s="5"/>
      <c r="K124" s="5"/>
      <c r="L124" s="5"/>
      <c r="M124" s="5"/>
      <c r="N124" s="5"/>
      <c r="O124" s="5"/>
      <c r="P124" s="5"/>
      <c r="Q124" s="5"/>
      <c r="R124" s="5"/>
      <c r="S124" s="5"/>
      <c r="T124" s="5"/>
      <c r="U124" s="5"/>
      <c r="V124" s="5"/>
      <c r="W124" s="5"/>
      <c r="X124" s="5"/>
      <c r="Y124" s="5"/>
      <c r="Z124" s="191" t="e">
        <f>+Z125*$F$124</f>
        <v>#REF!</v>
      </c>
      <c r="AA124" s="191" t="e">
        <f t="shared" ref="AA124:AB124" si="42">+AA125*$F$124</f>
        <v>#REF!</v>
      </c>
      <c r="AB124" s="191" t="e">
        <f t="shared" si="42"/>
        <v>#REF!</v>
      </c>
      <c r="AC124" s="5"/>
      <c r="AD124" s="5"/>
      <c r="AE124" s="5"/>
      <c r="AF124" s="199"/>
      <c r="AG124" s="200"/>
    </row>
    <row r="125" spans="1:33" x14ac:dyDescent="0.25">
      <c r="A125" s="155"/>
      <c r="B125" s="16"/>
      <c r="C125" s="9"/>
      <c r="D125" s="14"/>
      <c r="E125" s="15"/>
      <c r="F125" s="15"/>
      <c r="G125" s="5"/>
      <c r="H125" s="5"/>
      <c r="I125" s="5"/>
      <c r="J125" s="5"/>
      <c r="K125" s="5"/>
      <c r="L125" s="5"/>
      <c r="M125" s="5"/>
      <c r="N125" s="5"/>
      <c r="O125" s="5"/>
      <c r="P125" s="5"/>
      <c r="Q125" s="5"/>
      <c r="R125" s="5"/>
      <c r="S125" s="5"/>
      <c r="T125" s="5"/>
      <c r="U125" s="5"/>
      <c r="V125" s="5"/>
      <c r="W125" s="5"/>
      <c r="X125" s="5"/>
      <c r="Y125" s="5"/>
      <c r="Z125" s="190">
        <v>0.34</v>
      </c>
      <c r="AA125" s="190">
        <v>0.33</v>
      </c>
      <c r="AB125" s="190">
        <v>0.33</v>
      </c>
      <c r="AC125" s="5"/>
      <c r="AD125" s="5"/>
      <c r="AE125" s="5"/>
      <c r="AF125" s="199"/>
      <c r="AG125" s="200"/>
    </row>
    <row r="126" spans="1:33" ht="39" x14ac:dyDescent="0.25">
      <c r="A126" s="155" t="s">
        <v>335</v>
      </c>
      <c r="B126" s="16" t="s">
        <v>23</v>
      </c>
      <c r="C126" s="9" t="s">
        <v>16</v>
      </c>
      <c r="D126" s="14" t="e">
        <f>+'PRESUPUESTO TOTALIZADO'!#REF!</f>
        <v>#REF!</v>
      </c>
      <c r="E126" s="15" t="e">
        <f>+'PRESUPUESTO TOTALIZADO'!#REF!</f>
        <v>#REF!</v>
      </c>
      <c r="F126" s="15" t="e">
        <f>+'PRESUPUESTO TOTALIZADO'!#REF!</f>
        <v>#REF!</v>
      </c>
      <c r="G126" s="5"/>
      <c r="H126" s="5"/>
      <c r="I126" s="5"/>
      <c r="J126" s="5"/>
      <c r="K126" s="5"/>
      <c r="L126" s="5"/>
      <c r="M126" s="5"/>
      <c r="N126" s="5"/>
      <c r="O126" s="5"/>
      <c r="P126" s="5"/>
      <c r="Q126" s="5"/>
      <c r="R126" s="5"/>
      <c r="S126" s="5"/>
      <c r="T126" s="5"/>
      <c r="U126" s="5"/>
      <c r="V126" s="5"/>
      <c r="W126" s="5"/>
      <c r="X126" s="5"/>
      <c r="Y126" s="5"/>
      <c r="Z126" s="191" t="e">
        <f>+Z127*$F$126</f>
        <v>#REF!</v>
      </c>
      <c r="AA126" s="191" t="e">
        <f t="shared" ref="AA126:AB126" si="43">+AA127*$F$126</f>
        <v>#REF!</v>
      </c>
      <c r="AB126" s="191" t="e">
        <f t="shared" si="43"/>
        <v>#REF!</v>
      </c>
      <c r="AC126" s="5"/>
      <c r="AD126" s="5"/>
      <c r="AE126" s="5"/>
      <c r="AF126" s="199"/>
      <c r="AG126" s="200"/>
    </row>
    <row r="127" spans="1:33" x14ac:dyDescent="0.25">
      <c r="A127" s="155"/>
      <c r="B127" s="16"/>
      <c r="C127" s="9"/>
      <c r="D127" s="14"/>
      <c r="E127" s="15"/>
      <c r="F127" s="15"/>
      <c r="G127" s="5"/>
      <c r="H127" s="5"/>
      <c r="I127" s="5"/>
      <c r="J127" s="5"/>
      <c r="K127" s="5"/>
      <c r="L127" s="5"/>
      <c r="M127" s="5"/>
      <c r="N127" s="5"/>
      <c r="O127" s="5"/>
      <c r="P127" s="5"/>
      <c r="Q127" s="5"/>
      <c r="R127" s="5"/>
      <c r="S127" s="5"/>
      <c r="T127" s="5"/>
      <c r="U127" s="5"/>
      <c r="V127" s="5"/>
      <c r="W127" s="5"/>
      <c r="X127" s="5"/>
      <c r="Y127" s="5"/>
      <c r="Z127" s="190">
        <v>0.34</v>
      </c>
      <c r="AA127" s="190">
        <v>0.33</v>
      </c>
      <c r="AB127" s="190">
        <v>0.33</v>
      </c>
      <c r="AC127" s="5"/>
      <c r="AD127" s="5"/>
      <c r="AE127" s="5"/>
      <c r="AF127" s="199"/>
      <c r="AG127" s="200"/>
    </row>
    <row r="128" spans="1:33" ht="39" x14ac:dyDescent="0.25">
      <c r="A128" s="155" t="s">
        <v>336</v>
      </c>
      <c r="B128" s="16" t="s">
        <v>24</v>
      </c>
      <c r="C128" s="9" t="s">
        <v>1</v>
      </c>
      <c r="D128" s="14" t="e">
        <f>+'PRESUPUESTO TOTALIZADO'!#REF!</f>
        <v>#REF!</v>
      </c>
      <c r="E128" s="15" t="e">
        <f>+'PRESUPUESTO TOTALIZADO'!#REF!</f>
        <v>#REF!</v>
      </c>
      <c r="F128" s="15" t="e">
        <f>+'PRESUPUESTO TOTALIZADO'!#REF!</f>
        <v>#REF!</v>
      </c>
      <c r="G128" s="5"/>
      <c r="H128" s="5"/>
      <c r="I128" s="5"/>
      <c r="J128" s="5"/>
      <c r="K128" s="5"/>
      <c r="L128" s="5"/>
      <c r="M128" s="5"/>
      <c r="N128" s="5"/>
      <c r="O128" s="5"/>
      <c r="P128" s="5"/>
      <c r="Q128" s="5"/>
      <c r="R128" s="5"/>
      <c r="S128" s="5"/>
      <c r="T128" s="5"/>
      <c r="U128" s="5"/>
      <c r="V128" s="5"/>
      <c r="W128" s="5"/>
      <c r="X128" s="5"/>
      <c r="Y128" s="5"/>
      <c r="Z128" s="5"/>
      <c r="AA128" s="191" t="e">
        <f>+AA129*$F$128</f>
        <v>#REF!</v>
      </c>
      <c r="AB128" s="191" t="e">
        <f>+AB129*$F$128</f>
        <v>#REF!</v>
      </c>
      <c r="AC128" s="5"/>
      <c r="AD128" s="5"/>
      <c r="AE128" s="5"/>
      <c r="AF128" s="199"/>
      <c r="AG128" s="200"/>
    </row>
    <row r="129" spans="1:33" x14ac:dyDescent="0.25">
      <c r="A129" s="155"/>
      <c r="B129" s="16"/>
      <c r="C129" s="9"/>
      <c r="D129" s="14"/>
      <c r="E129" s="15"/>
      <c r="F129" s="15"/>
      <c r="G129" s="5"/>
      <c r="H129" s="5"/>
      <c r="I129" s="5"/>
      <c r="J129" s="5"/>
      <c r="K129" s="5"/>
      <c r="L129" s="5"/>
      <c r="M129" s="5"/>
      <c r="N129" s="5"/>
      <c r="O129" s="5"/>
      <c r="P129" s="5"/>
      <c r="Q129" s="5"/>
      <c r="R129" s="5"/>
      <c r="S129" s="5"/>
      <c r="T129" s="5"/>
      <c r="U129" s="5"/>
      <c r="V129" s="5"/>
      <c r="W129" s="5"/>
      <c r="X129" s="5"/>
      <c r="Y129" s="5"/>
      <c r="Z129" s="5"/>
      <c r="AA129" s="190">
        <v>0.5</v>
      </c>
      <c r="AB129" s="190">
        <v>0.5</v>
      </c>
      <c r="AC129" s="5"/>
      <c r="AD129" s="5"/>
      <c r="AE129" s="5"/>
      <c r="AF129" s="199"/>
      <c r="AG129" s="200"/>
    </row>
    <row r="130" spans="1:33" ht="64.5" x14ac:dyDescent="0.25">
      <c r="A130" s="155" t="s">
        <v>337</v>
      </c>
      <c r="B130" s="16" t="s">
        <v>281</v>
      </c>
      <c r="C130" s="9" t="s">
        <v>1</v>
      </c>
      <c r="D130" s="14" t="e">
        <f>+'PRESUPUESTO TOTALIZADO'!#REF!</f>
        <v>#REF!</v>
      </c>
      <c r="E130" s="15" t="e">
        <f>+'PRESUPUESTO TOTALIZADO'!#REF!</f>
        <v>#REF!</v>
      </c>
      <c r="F130" s="15" t="e">
        <f>+'PRESUPUESTO TOTALIZADO'!#REF!</f>
        <v>#REF!</v>
      </c>
      <c r="G130" s="5"/>
      <c r="H130" s="5"/>
      <c r="I130" s="5"/>
      <c r="J130" s="5"/>
      <c r="K130" s="5"/>
      <c r="L130" s="5"/>
      <c r="M130" s="5"/>
      <c r="N130" s="5"/>
      <c r="O130" s="5"/>
      <c r="P130" s="5"/>
      <c r="Q130" s="5"/>
      <c r="R130" s="5"/>
      <c r="S130" s="5"/>
      <c r="T130" s="5"/>
      <c r="U130" s="5"/>
      <c r="V130" s="5"/>
      <c r="W130" s="5"/>
      <c r="X130" s="5"/>
      <c r="Y130" s="5"/>
      <c r="Z130" s="5"/>
      <c r="AA130" s="191" t="e">
        <f>+AA131*$F$130</f>
        <v>#REF!</v>
      </c>
      <c r="AB130" s="191" t="e">
        <f>+AB131*$F$130</f>
        <v>#REF!</v>
      </c>
      <c r="AC130" s="5"/>
      <c r="AD130" s="5"/>
      <c r="AE130" s="5"/>
      <c r="AF130" s="199"/>
      <c r="AG130" s="200"/>
    </row>
    <row r="131" spans="1:33" x14ac:dyDescent="0.25">
      <c r="A131" s="155"/>
      <c r="B131" s="16"/>
      <c r="C131" s="9"/>
      <c r="D131" s="14"/>
      <c r="E131" s="15"/>
      <c r="F131" s="186"/>
      <c r="G131" s="5"/>
      <c r="H131" s="5"/>
      <c r="I131" s="5"/>
      <c r="J131" s="5"/>
      <c r="K131" s="5"/>
      <c r="L131" s="5"/>
      <c r="M131" s="5"/>
      <c r="N131" s="5"/>
      <c r="O131" s="5"/>
      <c r="P131" s="5"/>
      <c r="Q131" s="5"/>
      <c r="R131" s="5"/>
      <c r="S131" s="5"/>
      <c r="T131" s="5"/>
      <c r="U131" s="5"/>
      <c r="V131" s="5"/>
      <c r="W131" s="5"/>
      <c r="X131" s="5"/>
      <c r="Y131" s="5"/>
      <c r="Z131" s="5"/>
      <c r="AA131" s="190">
        <v>0.5</v>
      </c>
      <c r="AB131" s="190">
        <v>0.5</v>
      </c>
      <c r="AC131" s="5"/>
      <c r="AD131" s="5"/>
      <c r="AE131" s="5"/>
      <c r="AF131" s="199"/>
      <c r="AG131" s="200"/>
    </row>
    <row r="132" spans="1:33" x14ac:dyDescent="0.25">
      <c r="A132" s="154">
        <v>12</v>
      </c>
      <c r="B132" s="8" t="s">
        <v>177</v>
      </c>
      <c r="C132" s="8"/>
      <c r="D132" s="7"/>
      <c r="E132" s="7"/>
      <c r="F132" s="188"/>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199"/>
      <c r="AG132" s="200"/>
    </row>
    <row r="133" spans="1:33" ht="58.7" customHeight="1" x14ac:dyDescent="0.25">
      <c r="A133" s="155" t="s">
        <v>178</v>
      </c>
      <c r="B133" s="16" t="s">
        <v>282</v>
      </c>
      <c r="C133" s="9" t="s">
        <v>1</v>
      </c>
      <c r="D133" s="14" t="e">
        <f>+'PRESUPUESTO TOTALIZADO'!#REF!</f>
        <v>#REF!</v>
      </c>
      <c r="E133" s="15" t="e">
        <f>+'PRESUPUESTO TOTALIZADO'!#REF!</f>
        <v>#REF!</v>
      </c>
      <c r="F133" s="15" t="e">
        <f>+'PRESUPUESTO TOTALIZADO'!#REF!</f>
        <v>#REF!</v>
      </c>
      <c r="G133" s="5"/>
      <c r="H133" s="5"/>
      <c r="I133" s="5"/>
      <c r="J133" s="5"/>
      <c r="K133" s="5"/>
      <c r="L133" s="5"/>
      <c r="M133" s="5"/>
      <c r="N133" s="5"/>
      <c r="O133" s="5"/>
      <c r="P133" s="5"/>
      <c r="Q133" s="5"/>
      <c r="R133" s="5"/>
      <c r="S133" s="5"/>
      <c r="T133" s="5"/>
      <c r="U133" s="5"/>
      <c r="V133" s="191" t="e">
        <f>+V134*$F$133</f>
        <v>#REF!</v>
      </c>
      <c r="W133" s="191" t="e">
        <f t="shared" ref="W133:Z133" si="44">+W134*$F$133</f>
        <v>#REF!</v>
      </c>
      <c r="X133" s="191" t="e">
        <f t="shared" si="44"/>
        <v>#REF!</v>
      </c>
      <c r="Y133" s="191" t="e">
        <f t="shared" si="44"/>
        <v>#REF!</v>
      </c>
      <c r="Z133" s="191" t="e">
        <f t="shared" si="44"/>
        <v>#REF!</v>
      </c>
      <c r="AA133" s="191" t="e">
        <f>+AA134*$F$133</f>
        <v>#REF!</v>
      </c>
      <c r="AB133" s="5"/>
      <c r="AC133" s="5"/>
      <c r="AD133" s="5"/>
      <c r="AE133" s="5"/>
      <c r="AF133" s="199"/>
      <c r="AG133" s="200"/>
    </row>
    <row r="134" spans="1:33" x14ac:dyDescent="0.25">
      <c r="A134" s="155"/>
      <c r="B134" s="16"/>
      <c r="C134" s="9"/>
      <c r="D134" s="14"/>
      <c r="E134" s="15"/>
      <c r="F134" s="15"/>
      <c r="G134" s="5"/>
      <c r="H134" s="5"/>
      <c r="I134" s="5"/>
      <c r="J134" s="5"/>
      <c r="K134" s="5"/>
      <c r="L134" s="5"/>
      <c r="M134" s="5"/>
      <c r="N134" s="5"/>
      <c r="O134" s="5"/>
      <c r="P134" s="5"/>
      <c r="Q134" s="5"/>
      <c r="R134" s="5"/>
      <c r="S134" s="5"/>
      <c r="T134" s="5"/>
      <c r="U134" s="5"/>
      <c r="V134" s="190">
        <v>0.16</v>
      </c>
      <c r="W134" s="190">
        <v>0.16</v>
      </c>
      <c r="X134" s="190">
        <v>0.16</v>
      </c>
      <c r="Y134" s="190">
        <v>0.16</v>
      </c>
      <c r="Z134" s="190">
        <v>0.16</v>
      </c>
      <c r="AA134" s="190">
        <v>0.2</v>
      </c>
      <c r="AB134" s="5"/>
      <c r="AC134" s="5"/>
      <c r="AD134" s="5"/>
      <c r="AE134" s="5"/>
      <c r="AF134" s="199"/>
      <c r="AG134" s="200"/>
    </row>
    <row r="135" spans="1:33" ht="26.25" x14ac:dyDescent="0.25">
      <c r="A135" s="155" t="s">
        <v>179</v>
      </c>
      <c r="B135" s="16" t="s">
        <v>283</v>
      </c>
      <c r="C135" s="9" t="s">
        <v>16</v>
      </c>
      <c r="D135" s="14" t="e">
        <f>+'PRESUPUESTO TOTALIZADO'!#REF!</f>
        <v>#REF!</v>
      </c>
      <c r="E135" s="15" t="e">
        <f>+'PRESUPUESTO TOTALIZADO'!#REF!</f>
        <v>#REF!</v>
      </c>
      <c r="F135" s="15" t="e">
        <f>+'PRESUPUESTO TOTALIZADO'!#REF!</f>
        <v>#REF!</v>
      </c>
      <c r="G135" s="5"/>
      <c r="H135" s="5"/>
      <c r="I135" s="5"/>
      <c r="J135" s="5"/>
      <c r="K135" s="5"/>
      <c r="L135" s="5"/>
      <c r="M135" s="5"/>
      <c r="N135" s="5"/>
      <c r="O135" s="5"/>
      <c r="P135" s="5"/>
      <c r="Q135" s="5"/>
      <c r="R135" s="5"/>
      <c r="S135" s="5"/>
      <c r="T135" s="5"/>
      <c r="U135" s="5"/>
      <c r="V135" s="191" t="e">
        <f>+V136*$F$135</f>
        <v>#REF!</v>
      </c>
      <c r="W135" s="191" t="e">
        <f t="shared" ref="W135:Y135" si="45">+W136*$F$135</f>
        <v>#REF!</v>
      </c>
      <c r="X135" s="191" t="e">
        <f t="shared" si="45"/>
        <v>#REF!</v>
      </c>
      <c r="Y135" s="191" t="e">
        <f t="shared" si="45"/>
        <v>#REF!</v>
      </c>
      <c r="Z135" s="5"/>
      <c r="AA135" s="5"/>
      <c r="AB135" s="5"/>
      <c r="AC135" s="5"/>
      <c r="AD135" s="5"/>
      <c r="AE135" s="5"/>
      <c r="AF135" s="199"/>
      <c r="AG135" s="200"/>
    </row>
    <row r="136" spans="1:33" x14ac:dyDescent="0.25">
      <c r="A136" s="155"/>
      <c r="B136" s="16"/>
      <c r="C136" s="9"/>
      <c r="D136" s="14"/>
      <c r="E136" s="15"/>
      <c r="F136" s="15"/>
      <c r="G136" s="5"/>
      <c r="H136" s="5"/>
      <c r="I136" s="5"/>
      <c r="J136" s="5"/>
      <c r="K136" s="5"/>
      <c r="L136" s="5"/>
      <c r="M136" s="5"/>
      <c r="N136" s="5"/>
      <c r="O136" s="5"/>
      <c r="P136" s="5"/>
      <c r="Q136" s="5"/>
      <c r="R136" s="5"/>
      <c r="S136" s="5"/>
      <c r="T136" s="5"/>
      <c r="U136" s="5"/>
      <c r="V136" s="190">
        <v>0.25</v>
      </c>
      <c r="W136" s="190">
        <v>0.25</v>
      </c>
      <c r="X136" s="190">
        <v>0.25</v>
      </c>
      <c r="Y136" s="190">
        <v>0.25</v>
      </c>
      <c r="Z136" s="5"/>
      <c r="AA136" s="5"/>
      <c r="AB136" s="5"/>
      <c r="AC136" s="5"/>
      <c r="AD136" s="5"/>
      <c r="AE136" s="5"/>
      <c r="AF136" s="199"/>
      <c r="AG136" s="200"/>
    </row>
    <row r="137" spans="1:33" ht="26.25" x14ac:dyDescent="0.25">
      <c r="A137" s="155" t="s">
        <v>180</v>
      </c>
      <c r="B137" s="16" t="s">
        <v>306</v>
      </c>
      <c r="C137" s="9" t="s">
        <v>1</v>
      </c>
      <c r="D137" s="14" t="e">
        <f>+'PRESUPUESTO TOTALIZADO'!#REF!</f>
        <v>#REF!</v>
      </c>
      <c r="E137" s="15" t="e">
        <f>+'PRESUPUESTO TOTALIZADO'!#REF!</f>
        <v>#REF!</v>
      </c>
      <c r="F137" s="15" t="e">
        <f>+'PRESUPUESTO TOTALIZADO'!#REF!</f>
        <v>#REF!</v>
      </c>
      <c r="G137" s="5"/>
      <c r="H137" s="5"/>
      <c r="I137" s="5"/>
      <c r="J137" s="5"/>
      <c r="K137" s="5"/>
      <c r="L137" s="5"/>
      <c r="M137" s="5"/>
      <c r="N137" s="5"/>
      <c r="O137" s="5"/>
      <c r="P137" s="5"/>
      <c r="Q137" s="5"/>
      <c r="R137" s="5"/>
      <c r="S137" s="5"/>
      <c r="T137" s="5"/>
      <c r="U137" s="5"/>
      <c r="V137" s="5"/>
      <c r="W137" s="5"/>
      <c r="X137" s="191" t="e">
        <f>+X138*$F$137</f>
        <v>#REF!</v>
      </c>
      <c r="Y137" s="191" t="e">
        <f>+Y138*$F$137</f>
        <v>#REF!</v>
      </c>
      <c r="Z137" s="5"/>
      <c r="AA137" s="5"/>
      <c r="AB137" s="5"/>
      <c r="AC137" s="5"/>
      <c r="AD137" s="5"/>
      <c r="AE137" s="5"/>
      <c r="AF137" s="199"/>
      <c r="AG137" s="200"/>
    </row>
    <row r="138" spans="1:33" x14ac:dyDescent="0.25">
      <c r="A138" s="155"/>
      <c r="B138" s="16"/>
      <c r="C138" s="9"/>
      <c r="D138" s="14"/>
      <c r="E138" s="15"/>
      <c r="F138" s="15"/>
      <c r="G138" s="5"/>
      <c r="H138" s="5"/>
      <c r="I138" s="5"/>
      <c r="J138" s="5"/>
      <c r="K138" s="5"/>
      <c r="L138" s="5"/>
      <c r="M138" s="5"/>
      <c r="N138" s="5"/>
      <c r="O138" s="5"/>
      <c r="P138" s="5"/>
      <c r="Q138" s="5"/>
      <c r="R138" s="5"/>
      <c r="S138" s="5"/>
      <c r="T138" s="5"/>
      <c r="U138" s="5"/>
      <c r="V138" s="5"/>
      <c r="W138" s="5"/>
      <c r="X138" s="190">
        <v>0.5</v>
      </c>
      <c r="Y138" s="190">
        <v>0.5</v>
      </c>
      <c r="Z138" s="5"/>
      <c r="AA138" s="5"/>
      <c r="AB138" s="5"/>
      <c r="AC138" s="5"/>
      <c r="AD138" s="5"/>
      <c r="AE138" s="5"/>
      <c r="AF138" s="199"/>
      <c r="AG138" s="200"/>
    </row>
    <row r="139" spans="1:33" ht="39" x14ac:dyDescent="0.25">
      <c r="A139" s="155" t="s">
        <v>181</v>
      </c>
      <c r="B139" s="16" t="s">
        <v>284</v>
      </c>
      <c r="C139" s="9" t="s">
        <v>1</v>
      </c>
      <c r="D139" s="14" t="e">
        <f>+'PRESUPUESTO TOTALIZADO'!#REF!</f>
        <v>#REF!</v>
      </c>
      <c r="E139" s="15" t="e">
        <f>+'PRESUPUESTO TOTALIZADO'!#REF!</f>
        <v>#REF!</v>
      </c>
      <c r="F139" s="15" t="e">
        <f>+'PRESUPUESTO TOTALIZADO'!#REF!</f>
        <v>#REF!</v>
      </c>
      <c r="G139" s="5"/>
      <c r="H139" s="5"/>
      <c r="I139" s="5"/>
      <c r="J139" s="5"/>
      <c r="K139" s="5"/>
      <c r="L139" s="5"/>
      <c r="M139" s="5"/>
      <c r="N139" s="5"/>
      <c r="O139" s="5"/>
      <c r="P139" s="5"/>
      <c r="Q139" s="5"/>
      <c r="R139" s="5"/>
      <c r="S139" s="5"/>
      <c r="T139" s="5"/>
      <c r="U139" s="5"/>
      <c r="V139" s="191" t="e">
        <f>+V140*$F$139</f>
        <v>#REF!</v>
      </c>
      <c r="W139" s="191" t="e">
        <f t="shared" ref="W139:AA139" si="46">+W140*$F$139</f>
        <v>#REF!</v>
      </c>
      <c r="X139" s="191" t="e">
        <f t="shared" si="46"/>
        <v>#REF!</v>
      </c>
      <c r="Y139" s="191" t="e">
        <f t="shared" si="46"/>
        <v>#REF!</v>
      </c>
      <c r="Z139" s="191" t="e">
        <f t="shared" si="46"/>
        <v>#REF!</v>
      </c>
      <c r="AA139" s="191" t="e">
        <f t="shared" si="46"/>
        <v>#REF!</v>
      </c>
      <c r="AB139" s="5"/>
      <c r="AC139" s="5"/>
      <c r="AD139" s="5"/>
      <c r="AE139" s="5"/>
      <c r="AF139" s="199"/>
      <c r="AG139" s="200"/>
    </row>
    <row r="140" spans="1:33" x14ac:dyDescent="0.25">
      <c r="A140" s="155"/>
      <c r="B140" s="16"/>
      <c r="C140" s="9"/>
      <c r="D140" s="14"/>
      <c r="E140" s="15"/>
      <c r="F140" s="15"/>
      <c r="G140" s="5"/>
      <c r="H140" s="5"/>
      <c r="I140" s="5"/>
      <c r="J140" s="5"/>
      <c r="K140" s="5"/>
      <c r="L140" s="5"/>
      <c r="M140" s="5"/>
      <c r="N140" s="5"/>
      <c r="O140" s="5"/>
      <c r="P140" s="5"/>
      <c r="Q140" s="5"/>
      <c r="R140" s="5"/>
      <c r="S140" s="5"/>
      <c r="T140" s="5"/>
      <c r="U140" s="5"/>
      <c r="V140" s="190">
        <v>0.16</v>
      </c>
      <c r="W140" s="190">
        <v>0.16</v>
      </c>
      <c r="X140" s="190">
        <v>0.16</v>
      </c>
      <c r="Y140" s="190">
        <v>0.16</v>
      </c>
      <c r="Z140" s="190">
        <v>0.16</v>
      </c>
      <c r="AA140" s="190">
        <v>0.2</v>
      </c>
      <c r="AB140" s="5"/>
      <c r="AC140" s="5"/>
      <c r="AD140" s="5"/>
      <c r="AE140" s="5"/>
      <c r="AF140" s="199"/>
      <c r="AG140" s="200"/>
    </row>
    <row r="141" spans="1:33" ht="39" x14ac:dyDescent="0.25">
      <c r="A141" s="155" t="s">
        <v>182</v>
      </c>
      <c r="B141" s="16" t="s">
        <v>285</v>
      </c>
      <c r="C141" s="9" t="s">
        <v>1</v>
      </c>
      <c r="D141" s="14" t="e">
        <f>+'PRESUPUESTO TOTALIZADO'!#REF!</f>
        <v>#REF!</v>
      </c>
      <c r="E141" s="15" t="e">
        <f>+'PRESUPUESTO TOTALIZADO'!#REF!</f>
        <v>#REF!</v>
      </c>
      <c r="F141" s="15" t="e">
        <f>+'PRESUPUESTO TOTALIZADO'!#REF!</f>
        <v>#REF!</v>
      </c>
      <c r="G141" s="5"/>
      <c r="H141" s="5"/>
      <c r="I141" s="5"/>
      <c r="J141" s="5"/>
      <c r="K141" s="5"/>
      <c r="L141" s="5"/>
      <c r="M141" s="5"/>
      <c r="N141" s="5"/>
      <c r="O141" s="5"/>
      <c r="P141" s="5"/>
      <c r="Q141" s="5"/>
      <c r="R141" s="5"/>
      <c r="S141" s="5"/>
      <c r="T141" s="5"/>
      <c r="U141" s="5"/>
      <c r="V141" s="191" t="e">
        <f>+V142*$F$141</f>
        <v>#REF!</v>
      </c>
      <c r="W141" s="191" t="e">
        <f t="shared" ref="W141:AA141" si="47">+W142*$F$141</f>
        <v>#REF!</v>
      </c>
      <c r="X141" s="191" t="e">
        <f t="shared" si="47"/>
        <v>#REF!</v>
      </c>
      <c r="Y141" s="191" t="e">
        <f t="shared" si="47"/>
        <v>#REF!</v>
      </c>
      <c r="Z141" s="191" t="e">
        <f t="shared" si="47"/>
        <v>#REF!</v>
      </c>
      <c r="AA141" s="191" t="e">
        <f t="shared" si="47"/>
        <v>#REF!</v>
      </c>
      <c r="AB141" s="5"/>
      <c r="AC141" s="5"/>
      <c r="AD141" s="5"/>
      <c r="AE141" s="5"/>
      <c r="AF141" s="199"/>
      <c r="AG141" s="200"/>
    </row>
    <row r="142" spans="1:33" x14ac:dyDescent="0.25">
      <c r="A142" s="155"/>
      <c r="B142" s="16"/>
      <c r="C142" s="9"/>
      <c r="D142" s="14"/>
      <c r="E142" s="15"/>
      <c r="F142" s="15"/>
      <c r="G142" s="5"/>
      <c r="H142" s="5"/>
      <c r="I142" s="5"/>
      <c r="J142" s="5"/>
      <c r="K142" s="5"/>
      <c r="L142" s="5"/>
      <c r="M142" s="5"/>
      <c r="N142" s="5"/>
      <c r="O142" s="5"/>
      <c r="P142" s="5"/>
      <c r="Q142" s="5"/>
      <c r="R142" s="5"/>
      <c r="S142" s="5"/>
      <c r="T142" s="5"/>
      <c r="U142" s="5"/>
      <c r="V142" s="190">
        <v>0.16</v>
      </c>
      <c r="W142" s="190">
        <v>0.16</v>
      </c>
      <c r="X142" s="190">
        <v>0.16</v>
      </c>
      <c r="Y142" s="190">
        <v>0.16</v>
      </c>
      <c r="Z142" s="190">
        <v>0.16</v>
      </c>
      <c r="AA142" s="190">
        <v>0.2</v>
      </c>
      <c r="AB142" s="5"/>
      <c r="AC142" s="5"/>
      <c r="AD142" s="5"/>
      <c r="AE142" s="5"/>
      <c r="AF142" s="199"/>
      <c r="AG142" s="200"/>
    </row>
    <row r="143" spans="1:33" ht="26.25" x14ac:dyDescent="0.25">
      <c r="A143" s="155" t="s">
        <v>183</v>
      </c>
      <c r="B143" s="16" t="s">
        <v>286</v>
      </c>
      <c r="C143" s="9" t="s">
        <v>16</v>
      </c>
      <c r="D143" s="14" t="e">
        <f>+'PRESUPUESTO TOTALIZADO'!#REF!</f>
        <v>#REF!</v>
      </c>
      <c r="E143" s="15" t="e">
        <f>+'PRESUPUESTO TOTALIZADO'!#REF!</f>
        <v>#REF!</v>
      </c>
      <c r="F143" s="15" t="e">
        <f>+'PRESUPUESTO TOTALIZADO'!#REF!</f>
        <v>#REF!</v>
      </c>
      <c r="G143" s="5"/>
      <c r="H143" s="5"/>
      <c r="I143" s="5"/>
      <c r="J143" s="5"/>
      <c r="K143" s="5"/>
      <c r="L143" s="5"/>
      <c r="M143" s="5"/>
      <c r="N143" s="5"/>
      <c r="O143" s="5"/>
      <c r="P143" s="5"/>
      <c r="Q143" s="5"/>
      <c r="R143" s="5"/>
      <c r="S143" s="5"/>
      <c r="T143" s="5"/>
      <c r="U143" s="5"/>
      <c r="V143" s="191" t="e">
        <f>+V144*$F$143</f>
        <v>#REF!</v>
      </c>
      <c r="W143" s="191" t="e">
        <f t="shared" ref="W143:Y143" si="48">+W144*$F$143</f>
        <v>#REF!</v>
      </c>
      <c r="X143" s="191" t="e">
        <f t="shared" si="48"/>
        <v>#REF!</v>
      </c>
      <c r="Y143" s="191" t="e">
        <f t="shared" si="48"/>
        <v>#REF!</v>
      </c>
      <c r="Z143" s="5"/>
      <c r="AA143" s="5"/>
      <c r="AB143" s="5"/>
      <c r="AC143" s="5"/>
      <c r="AD143" s="5"/>
      <c r="AE143" s="5"/>
      <c r="AF143" s="199"/>
      <c r="AG143" s="200"/>
    </row>
    <row r="144" spans="1:33" x14ac:dyDescent="0.25">
      <c r="A144" s="155"/>
      <c r="B144" s="16"/>
      <c r="C144" s="9"/>
      <c r="D144" s="14"/>
      <c r="E144" s="15"/>
      <c r="F144" s="15"/>
      <c r="G144" s="5"/>
      <c r="H144" s="5"/>
      <c r="I144" s="5"/>
      <c r="J144" s="5"/>
      <c r="K144" s="5"/>
      <c r="L144" s="5"/>
      <c r="M144" s="5"/>
      <c r="N144" s="5"/>
      <c r="O144" s="5"/>
      <c r="P144" s="5"/>
      <c r="Q144" s="5"/>
      <c r="R144" s="5"/>
      <c r="S144" s="5"/>
      <c r="T144" s="5"/>
      <c r="U144" s="5"/>
      <c r="V144" s="190">
        <v>0.25</v>
      </c>
      <c r="W144" s="190">
        <v>0.25</v>
      </c>
      <c r="X144" s="190">
        <v>0.25</v>
      </c>
      <c r="Y144" s="190">
        <v>0.25</v>
      </c>
      <c r="Z144" s="5"/>
      <c r="AA144" s="5"/>
      <c r="AB144" s="5"/>
      <c r="AC144" s="5"/>
      <c r="AD144" s="5"/>
      <c r="AE144" s="5"/>
      <c r="AF144" s="199"/>
      <c r="AG144" s="200"/>
    </row>
    <row r="145" spans="1:33" ht="26.25" x14ac:dyDescent="0.25">
      <c r="A145" s="155" t="s">
        <v>184</v>
      </c>
      <c r="B145" s="16" t="s">
        <v>287</v>
      </c>
      <c r="C145" s="9" t="s">
        <v>16</v>
      </c>
      <c r="D145" s="14" t="e">
        <f>+'PRESUPUESTO TOTALIZADO'!#REF!</f>
        <v>#REF!</v>
      </c>
      <c r="E145" s="15" t="e">
        <f>+'PRESUPUESTO TOTALIZADO'!#REF!</f>
        <v>#REF!</v>
      </c>
      <c r="F145" s="15" t="e">
        <f>+'PRESUPUESTO TOTALIZADO'!#REF!</f>
        <v>#REF!</v>
      </c>
      <c r="G145" s="5"/>
      <c r="H145" s="5"/>
      <c r="I145" s="5"/>
      <c r="J145" s="5"/>
      <c r="K145" s="5"/>
      <c r="L145" s="5"/>
      <c r="M145" s="5"/>
      <c r="N145" s="5"/>
      <c r="O145" s="5"/>
      <c r="P145" s="5"/>
      <c r="Q145" s="5"/>
      <c r="R145" s="5"/>
      <c r="S145" s="5"/>
      <c r="T145" s="5"/>
      <c r="U145" s="5"/>
      <c r="V145" s="191" t="e">
        <f>+V146*$F$145</f>
        <v>#REF!</v>
      </c>
      <c r="W145" s="191" t="e">
        <f t="shared" ref="W145:Y145" si="49">+W146*$F$145</f>
        <v>#REF!</v>
      </c>
      <c r="X145" s="191" t="e">
        <f t="shared" si="49"/>
        <v>#REF!</v>
      </c>
      <c r="Y145" s="191" t="e">
        <f t="shared" si="49"/>
        <v>#REF!</v>
      </c>
      <c r="Z145" s="5"/>
      <c r="AA145" s="5"/>
      <c r="AB145" s="5"/>
      <c r="AC145" s="5"/>
      <c r="AD145" s="5"/>
      <c r="AE145" s="5"/>
      <c r="AF145" s="199"/>
      <c r="AG145" s="200"/>
    </row>
    <row r="146" spans="1:33" x14ac:dyDescent="0.25">
      <c r="A146" s="155"/>
      <c r="B146" s="16"/>
      <c r="C146" s="9"/>
      <c r="D146" s="14"/>
      <c r="E146" s="15"/>
      <c r="F146" s="15"/>
      <c r="G146" s="5"/>
      <c r="H146" s="5"/>
      <c r="I146" s="5"/>
      <c r="J146" s="5"/>
      <c r="K146" s="5"/>
      <c r="L146" s="5"/>
      <c r="M146" s="5"/>
      <c r="N146" s="5"/>
      <c r="O146" s="5"/>
      <c r="P146" s="5"/>
      <c r="Q146" s="5"/>
      <c r="R146" s="5"/>
      <c r="S146" s="5"/>
      <c r="T146" s="5"/>
      <c r="U146" s="5"/>
      <c r="V146" s="190">
        <v>0.25</v>
      </c>
      <c r="W146" s="190">
        <v>0.25</v>
      </c>
      <c r="X146" s="190">
        <v>0.25</v>
      </c>
      <c r="Y146" s="190">
        <v>0.25</v>
      </c>
      <c r="Z146" s="5"/>
      <c r="AA146" s="5"/>
      <c r="AB146" s="5"/>
      <c r="AC146" s="5"/>
      <c r="AD146" s="5"/>
      <c r="AE146" s="5"/>
      <c r="AF146" s="199"/>
      <c r="AG146" s="200"/>
    </row>
    <row r="147" spans="1:33" ht="26.25" x14ac:dyDescent="0.25">
      <c r="A147" s="155" t="s">
        <v>186</v>
      </c>
      <c r="B147" s="16" t="s">
        <v>288</v>
      </c>
      <c r="C147" s="9" t="s">
        <v>1</v>
      </c>
      <c r="D147" s="14" t="e">
        <f>+'PRESUPUESTO TOTALIZADO'!#REF!</f>
        <v>#REF!</v>
      </c>
      <c r="E147" s="15" t="e">
        <f>+'PRESUPUESTO TOTALIZADO'!#REF!</f>
        <v>#REF!</v>
      </c>
      <c r="F147" s="15" t="e">
        <f>+'PRESUPUESTO TOTALIZADO'!#REF!</f>
        <v>#REF!</v>
      </c>
      <c r="G147" s="5"/>
      <c r="H147" s="5"/>
      <c r="I147" s="5"/>
      <c r="J147" s="5"/>
      <c r="K147" s="5"/>
      <c r="L147" s="5"/>
      <c r="M147" s="5"/>
      <c r="N147" s="5"/>
      <c r="O147" s="5"/>
      <c r="P147" s="5"/>
      <c r="Q147" s="5"/>
      <c r="R147" s="5"/>
      <c r="S147" s="5"/>
      <c r="T147" s="5"/>
      <c r="U147" s="191" t="e">
        <f>+U148*$F$147</f>
        <v>#REF!</v>
      </c>
      <c r="V147" s="191" t="e">
        <f>+V148*$F$147</f>
        <v>#REF!</v>
      </c>
      <c r="W147" s="5"/>
      <c r="X147" s="5"/>
      <c r="Y147" s="5"/>
      <c r="Z147" s="5"/>
      <c r="AA147" s="5"/>
      <c r="AB147" s="5"/>
      <c r="AC147" s="5"/>
      <c r="AD147" s="5"/>
      <c r="AE147" s="5"/>
      <c r="AF147" s="199"/>
      <c r="AG147" s="200"/>
    </row>
    <row r="148" spans="1:33" x14ac:dyDescent="0.25">
      <c r="A148" s="155"/>
      <c r="B148" s="16"/>
      <c r="C148" s="9"/>
      <c r="D148" s="14"/>
      <c r="E148" s="15"/>
      <c r="F148" s="15"/>
      <c r="G148" s="5"/>
      <c r="H148" s="5"/>
      <c r="I148" s="5"/>
      <c r="J148" s="5"/>
      <c r="K148" s="5"/>
      <c r="L148" s="5"/>
      <c r="M148" s="5"/>
      <c r="N148" s="5"/>
      <c r="O148" s="5"/>
      <c r="P148" s="5"/>
      <c r="Q148" s="5"/>
      <c r="R148" s="5"/>
      <c r="S148" s="5"/>
      <c r="T148" s="5"/>
      <c r="U148" s="190">
        <v>0.5</v>
      </c>
      <c r="V148" s="190">
        <v>0.5</v>
      </c>
      <c r="W148" s="5"/>
      <c r="X148" s="5"/>
      <c r="Y148" s="5"/>
      <c r="Z148" s="5"/>
      <c r="AA148" s="5"/>
      <c r="AB148" s="5"/>
      <c r="AC148" s="5"/>
      <c r="AD148" s="5"/>
      <c r="AE148" s="5"/>
      <c r="AF148" s="199"/>
      <c r="AG148" s="200"/>
    </row>
    <row r="149" spans="1:33" ht="26.25" x14ac:dyDescent="0.25">
      <c r="A149" s="155" t="s">
        <v>185</v>
      </c>
      <c r="B149" s="16" t="s">
        <v>289</v>
      </c>
      <c r="C149" s="9" t="s">
        <v>1</v>
      </c>
      <c r="D149" s="14" t="e">
        <f>+'PRESUPUESTO TOTALIZADO'!#REF!</f>
        <v>#REF!</v>
      </c>
      <c r="E149" s="15" t="e">
        <f>+'PRESUPUESTO TOTALIZADO'!#REF!</f>
        <v>#REF!</v>
      </c>
      <c r="F149" s="15" t="e">
        <f>+'PRESUPUESTO TOTALIZADO'!#REF!</f>
        <v>#REF!</v>
      </c>
      <c r="G149" s="5"/>
      <c r="H149" s="5"/>
      <c r="I149" s="5"/>
      <c r="J149" s="5"/>
      <c r="K149" s="5"/>
      <c r="L149" s="5"/>
      <c r="M149" s="5"/>
      <c r="N149" s="5"/>
      <c r="O149" s="5"/>
      <c r="P149" s="5"/>
      <c r="Q149" s="5"/>
      <c r="R149" s="5"/>
      <c r="S149" s="5"/>
      <c r="T149" s="5"/>
      <c r="U149" s="191" t="e">
        <f>+U150*$F$149</f>
        <v>#REF!</v>
      </c>
      <c r="V149" s="191" t="e">
        <f>+V150*$F$149</f>
        <v>#REF!</v>
      </c>
      <c r="W149" s="5"/>
      <c r="X149" s="5"/>
      <c r="Y149" s="5"/>
      <c r="Z149" s="5"/>
      <c r="AA149" s="5"/>
      <c r="AB149" s="5"/>
      <c r="AC149" s="5"/>
      <c r="AD149" s="5"/>
      <c r="AE149" s="5"/>
      <c r="AF149" s="199"/>
      <c r="AG149" s="200"/>
    </row>
    <row r="150" spans="1:33" x14ac:dyDescent="0.25">
      <c r="A150" s="155"/>
      <c r="B150" s="16"/>
      <c r="C150" s="9"/>
      <c r="D150" s="14"/>
      <c r="E150" s="15"/>
      <c r="F150" s="186"/>
      <c r="G150" s="5"/>
      <c r="H150" s="5"/>
      <c r="I150" s="5"/>
      <c r="J150" s="5"/>
      <c r="K150" s="5"/>
      <c r="L150" s="5"/>
      <c r="M150" s="5"/>
      <c r="N150" s="5"/>
      <c r="O150" s="5"/>
      <c r="P150" s="5"/>
      <c r="Q150" s="5"/>
      <c r="R150" s="5"/>
      <c r="S150" s="5"/>
      <c r="T150" s="5"/>
      <c r="U150" s="190">
        <v>0.5</v>
      </c>
      <c r="V150" s="190">
        <v>0.5</v>
      </c>
      <c r="W150" s="5"/>
      <c r="X150" s="5"/>
      <c r="Y150" s="5"/>
      <c r="Z150" s="5"/>
      <c r="AA150" s="5"/>
      <c r="AB150" s="5"/>
      <c r="AC150" s="5"/>
      <c r="AD150" s="5"/>
      <c r="AE150" s="5"/>
      <c r="AF150" s="199"/>
      <c r="AG150" s="200"/>
    </row>
    <row r="151" spans="1:33" x14ac:dyDescent="0.25">
      <c r="A151" s="154">
        <v>13</v>
      </c>
      <c r="B151" s="8" t="s">
        <v>30</v>
      </c>
      <c r="C151" s="8"/>
      <c r="D151" s="7"/>
      <c r="E151" s="7"/>
      <c r="F151" s="188"/>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199"/>
      <c r="AG151" s="200"/>
    </row>
    <row r="152" spans="1:33" ht="25.5" x14ac:dyDescent="0.25">
      <c r="A152" s="206">
        <v>13.1</v>
      </c>
      <c r="B152" s="20" t="s">
        <v>406</v>
      </c>
      <c r="C152" s="19" t="s">
        <v>1</v>
      </c>
      <c r="D152" s="14" t="e">
        <f>+'PRESUPUESTO TOTALIZADO'!#REF!</f>
        <v>#REF!</v>
      </c>
      <c r="E152" s="15" t="e">
        <f>+'PRESUPUESTO TOTALIZADO'!#REF!</f>
        <v>#REF!</v>
      </c>
      <c r="F152" s="15" t="e">
        <f>+'PRESUPUESTO TOTALIZADO'!#REF!</f>
        <v>#REF!</v>
      </c>
      <c r="G152" s="5"/>
      <c r="H152" s="5"/>
      <c r="I152" s="5"/>
      <c r="J152" s="5"/>
      <c r="K152" s="5"/>
      <c r="L152" s="5"/>
      <c r="M152" s="5"/>
      <c r="N152" s="5"/>
      <c r="O152" s="5"/>
      <c r="P152" s="5"/>
      <c r="Q152" s="5"/>
      <c r="R152" s="5"/>
      <c r="S152" s="35"/>
      <c r="T152" s="5"/>
      <c r="U152" s="191" t="e">
        <f>+U153*$F$152</f>
        <v>#REF!</v>
      </c>
      <c r="V152" s="191" t="e">
        <f t="shared" ref="V152:AB152" si="50">+V153*$F$152</f>
        <v>#REF!</v>
      </c>
      <c r="W152" s="191" t="e">
        <f t="shared" si="50"/>
        <v>#REF!</v>
      </c>
      <c r="X152" s="191" t="e">
        <f t="shared" si="50"/>
        <v>#REF!</v>
      </c>
      <c r="Y152" s="191" t="e">
        <f t="shared" si="50"/>
        <v>#REF!</v>
      </c>
      <c r="Z152" s="191" t="e">
        <f t="shared" si="50"/>
        <v>#REF!</v>
      </c>
      <c r="AA152" s="191" t="e">
        <f t="shared" si="50"/>
        <v>#REF!</v>
      </c>
      <c r="AB152" s="191" t="e">
        <f t="shared" si="50"/>
        <v>#REF!</v>
      </c>
      <c r="AC152" s="5"/>
      <c r="AD152" s="5"/>
      <c r="AE152" s="5"/>
      <c r="AF152" s="199"/>
      <c r="AG152" s="200"/>
    </row>
    <row r="153" spans="1:33" x14ac:dyDescent="0.25">
      <c r="A153" s="206"/>
      <c r="B153" s="20"/>
      <c r="C153" s="19"/>
      <c r="D153" s="14"/>
      <c r="E153" s="15"/>
      <c r="F153" s="15"/>
      <c r="G153" s="5"/>
      <c r="H153" s="5"/>
      <c r="I153" s="5"/>
      <c r="J153" s="5"/>
      <c r="K153" s="5"/>
      <c r="L153" s="5"/>
      <c r="M153" s="5"/>
      <c r="N153" s="5"/>
      <c r="O153" s="5"/>
      <c r="P153" s="5"/>
      <c r="Q153" s="5"/>
      <c r="R153" s="5"/>
      <c r="S153" s="35"/>
      <c r="T153" s="5"/>
      <c r="U153" s="198">
        <v>0.125</v>
      </c>
      <c r="V153" s="198">
        <v>0.125</v>
      </c>
      <c r="W153" s="198">
        <v>0.125</v>
      </c>
      <c r="X153" s="198">
        <v>0.125</v>
      </c>
      <c r="Y153" s="198">
        <v>0.125</v>
      </c>
      <c r="Z153" s="198">
        <v>0.125</v>
      </c>
      <c r="AA153" s="198">
        <v>0.125</v>
      </c>
      <c r="AB153" s="198">
        <v>0.125</v>
      </c>
      <c r="AC153" s="5"/>
      <c r="AD153" s="5"/>
      <c r="AE153" s="5"/>
      <c r="AF153" s="199"/>
      <c r="AG153" s="200"/>
    </row>
    <row r="154" spans="1:33" ht="25.5" x14ac:dyDescent="0.25">
      <c r="A154" s="206">
        <v>13.2</v>
      </c>
      <c r="B154" s="20" t="s">
        <v>407</v>
      </c>
      <c r="C154" s="19" t="s">
        <v>1</v>
      </c>
      <c r="D154" s="14" t="e">
        <f>+'PRESUPUESTO TOTALIZADO'!#REF!</f>
        <v>#REF!</v>
      </c>
      <c r="E154" s="15" t="e">
        <f>+'PRESUPUESTO TOTALIZADO'!#REF!</f>
        <v>#REF!</v>
      </c>
      <c r="F154" s="15" t="e">
        <f>+'PRESUPUESTO TOTALIZADO'!#REF!</f>
        <v>#REF!</v>
      </c>
      <c r="G154" s="5"/>
      <c r="H154" s="5"/>
      <c r="I154" s="5"/>
      <c r="J154" s="5"/>
      <c r="K154" s="5"/>
      <c r="L154" s="5"/>
      <c r="M154" s="5"/>
      <c r="N154" s="5"/>
      <c r="O154" s="5"/>
      <c r="P154" s="5"/>
      <c r="Q154" s="5"/>
      <c r="R154" s="5"/>
      <c r="S154" s="5"/>
      <c r="T154" s="5"/>
      <c r="U154" s="191" t="e">
        <f>+U155*$F$154</f>
        <v>#REF!</v>
      </c>
      <c r="V154" s="191" t="e">
        <f t="shared" ref="V154:AB154" si="51">+V155*$F$154</f>
        <v>#REF!</v>
      </c>
      <c r="W154" s="191" t="e">
        <f t="shared" si="51"/>
        <v>#REF!</v>
      </c>
      <c r="X154" s="191" t="e">
        <f t="shared" si="51"/>
        <v>#REF!</v>
      </c>
      <c r="Y154" s="191" t="e">
        <f t="shared" si="51"/>
        <v>#REF!</v>
      </c>
      <c r="Z154" s="191" t="e">
        <f t="shared" si="51"/>
        <v>#REF!</v>
      </c>
      <c r="AA154" s="191" t="e">
        <f t="shared" si="51"/>
        <v>#REF!</v>
      </c>
      <c r="AB154" s="191" t="e">
        <f t="shared" si="51"/>
        <v>#REF!</v>
      </c>
      <c r="AC154" s="5"/>
      <c r="AD154" s="5"/>
      <c r="AE154" s="5"/>
      <c r="AF154" s="199"/>
      <c r="AG154" s="200"/>
    </row>
    <row r="155" spans="1:33" x14ac:dyDescent="0.25">
      <c r="A155" s="206"/>
      <c r="B155" s="20"/>
      <c r="C155" s="19"/>
      <c r="D155" s="14"/>
      <c r="E155" s="15"/>
      <c r="F155" s="15"/>
      <c r="G155" s="5"/>
      <c r="H155" s="5"/>
      <c r="I155" s="5"/>
      <c r="J155" s="5"/>
      <c r="K155" s="5"/>
      <c r="L155" s="5"/>
      <c r="M155" s="5"/>
      <c r="N155" s="5"/>
      <c r="O155" s="5"/>
      <c r="P155" s="5"/>
      <c r="Q155" s="5"/>
      <c r="R155" s="5"/>
      <c r="S155" s="5"/>
      <c r="T155" s="5"/>
      <c r="U155" s="198">
        <v>0.125</v>
      </c>
      <c r="V155" s="198">
        <v>0.125</v>
      </c>
      <c r="W155" s="198">
        <v>0.125</v>
      </c>
      <c r="X155" s="198">
        <v>0.125</v>
      </c>
      <c r="Y155" s="198">
        <v>0.125</v>
      </c>
      <c r="Z155" s="198">
        <v>0.125</v>
      </c>
      <c r="AA155" s="198">
        <v>0.125</v>
      </c>
      <c r="AB155" s="198">
        <v>0.125</v>
      </c>
      <c r="AC155" s="5"/>
      <c r="AD155" s="5"/>
      <c r="AE155" s="5"/>
      <c r="AF155" s="199"/>
      <c r="AG155" s="200"/>
    </row>
    <row r="156" spans="1:33" ht="25.5" x14ac:dyDescent="0.25">
      <c r="A156" s="206">
        <v>13.3</v>
      </c>
      <c r="B156" s="20" t="s">
        <v>408</v>
      </c>
      <c r="C156" s="19" t="s">
        <v>1</v>
      </c>
      <c r="D156" s="14" t="e">
        <f>+'PRESUPUESTO TOTALIZADO'!#REF!</f>
        <v>#REF!</v>
      </c>
      <c r="E156" s="15" t="e">
        <f>+'PRESUPUESTO TOTALIZADO'!#REF!</f>
        <v>#REF!</v>
      </c>
      <c r="F156" s="15" t="e">
        <f>+'PRESUPUESTO TOTALIZADO'!#REF!</f>
        <v>#REF!</v>
      </c>
      <c r="G156" s="5"/>
      <c r="H156" s="5"/>
      <c r="I156" s="5"/>
      <c r="J156" s="5"/>
      <c r="K156" s="5"/>
      <c r="L156" s="5"/>
      <c r="M156" s="5"/>
      <c r="N156" s="5"/>
      <c r="O156" s="5"/>
      <c r="P156" s="5"/>
      <c r="Q156" s="5"/>
      <c r="R156" s="5"/>
      <c r="S156" s="5"/>
      <c r="T156" s="5"/>
      <c r="U156" s="191" t="e">
        <f>+U157*$F$156</f>
        <v>#REF!</v>
      </c>
      <c r="V156" s="191" t="e">
        <f t="shared" ref="V156:AB156" si="52">+V157*$F$156</f>
        <v>#REF!</v>
      </c>
      <c r="W156" s="191" t="e">
        <f t="shared" si="52"/>
        <v>#REF!</v>
      </c>
      <c r="X156" s="191" t="e">
        <f t="shared" si="52"/>
        <v>#REF!</v>
      </c>
      <c r="Y156" s="191" t="e">
        <f t="shared" si="52"/>
        <v>#REF!</v>
      </c>
      <c r="Z156" s="191" t="e">
        <f t="shared" si="52"/>
        <v>#REF!</v>
      </c>
      <c r="AA156" s="191" t="e">
        <f t="shared" si="52"/>
        <v>#REF!</v>
      </c>
      <c r="AB156" s="191" t="e">
        <f t="shared" si="52"/>
        <v>#REF!</v>
      </c>
      <c r="AC156" s="5"/>
      <c r="AD156" s="5"/>
      <c r="AE156" s="5"/>
      <c r="AF156" s="199"/>
      <c r="AG156" s="200"/>
    </row>
    <row r="157" spans="1:33" x14ac:dyDescent="0.25">
      <c r="A157" s="206"/>
      <c r="B157" s="20"/>
      <c r="C157" s="19"/>
      <c r="D157" s="14"/>
      <c r="E157" s="15"/>
      <c r="F157" s="15"/>
      <c r="G157" s="5"/>
      <c r="H157" s="5"/>
      <c r="I157" s="5"/>
      <c r="J157" s="5"/>
      <c r="K157" s="5"/>
      <c r="L157" s="5"/>
      <c r="M157" s="5"/>
      <c r="N157" s="5"/>
      <c r="O157" s="5"/>
      <c r="P157" s="5"/>
      <c r="Q157" s="5"/>
      <c r="R157" s="5"/>
      <c r="S157" s="5"/>
      <c r="T157" s="5"/>
      <c r="U157" s="198">
        <v>0.125</v>
      </c>
      <c r="V157" s="198">
        <v>0.125</v>
      </c>
      <c r="W157" s="198">
        <v>0.125</v>
      </c>
      <c r="X157" s="198">
        <v>0.125</v>
      </c>
      <c r="Y157" s="198">
        <v>0.125</v>
      </c>
      <c r="Z157" s="198">
        <v>0.125</v>
      </c>
      <c r="AA157" s="198">
        <v>0.125</v>
      </c>
      <c r="AB157" s="198">
        <v>0.125</v>
      </c>
      <c r="AC157" s="5"/>
      <c r="AD157" s="5"/>
      <c r="AE157" s="5"/>
      <c r="AF157" s="199"/>
      <c r="AG157" s="200"/>
    </row>
    <row r="158" spans="1:33" ht="25.5" x14ac:dyDescent="0.25">
      <c r="A158" s="206">
        <v>13.4</v>
      </c>
      <c r="B158" s="20" t="s">
        <v>409</v>
      </c>
      <c r="C158" s="19" t="s">
        <v>1</v>
      </c>
      <c r="D158" s="14" t="e">
        <f>+'PRESUPUESTO TOTALIZADO'!#REF!</f>
        <v>#REF!</v>
      </c>
      <c r="E158" s="15" t="e">
        <f>+'PRESUPUESTO TOTALIZADO'!#REF!</f>
        <v>#REF!</v>
      </c>
      <c r="F158" s="15" t="e">
        <f>+'PRESUPUESTO TOTALIZADO'!#REF!</f>
        <v>#REF!</v>
      </c>
      <c r="G158" s="5"/>
      <c r="H158" s="5"/>
      <c r="I158" s="5"/>
      <c r="J158" s="5"/>
      <c r="K158" s="5"/>
      <c r="L158" s="5"/>
      <c r="M158" s="5"/>
      <c r="N158" s="5"/>
      <c r="O158" s="5"/>
      <c r="P158" s="5"/>
      <c r="Q158" s="5"/>
      <c r="R158" s="5"/>
      <c r="S158" s="5"/>
      <c r="T158" s="5"/>
      <c r="U158" s="5"/>
      <c r="V158" s="5"/>
      <c r="W158" s="5"/>
      <c r="X158" s="5"/>
      <c r="Y158" s="5"/>
      <c r="Z158" s="5"/>
      <c r="AA158" s="5"/>
      <c r="AB158" s="191" t="e">
        <f>+AB159*$F$158</f>
        <v>#REF!</v>
      </c>
      <c r="AC158" s="191" t="e">
        <f>+AC159*$F$158</f>
        <v>#REF!</v>
      </c>
      <c r="AD158" s="5"/>
      <c r="AE158" s="5"/>
      <c r="AF158" s="199"/>
      <c r="AG158" s="200"/>
    </row>
    <row r="159" spans="1:33" x14ac:dyDescent="0.25">
      <c r="A159" s="206"/>
      <c r="B159" s="20"/>
      <c r="C159" s="19"/>
      <c r="D159" s="14"/>
      <c r="E159" s="15"/>
      <c r="F159" s="15"/>
      <c r="G159" s="5"/>
      <c r="H159" s="5"/>
      <c r="I159" s="5"/>
      <c r="J159" s="5"/>
      <c r="K159" s="5"/>
      <c r="L159" s="5"/>
      <c r="M159" s="5"/>
      <c r="N159" s="5"/>
      <c r="O159" s="5"/>
      <c r="P159" s="5"/>
      <c r="Q159" s="5"/>
      <c r="R159" s="5"/>
      <c r="S159" s="5"/>
      <c r="T159" s="5"/>
      <c r="U159" s="5"/>
      <c r="V159" s="5"/>
      <c r="W159" s="5"/>
      <c r="X159" s="5"/>
      <c r="Y159" s="5"/>
      <c r="Z159" s="5"/>
      <c r="AA159" s="5"/>
      <c r="AB159" s="198">
        <v>0.5</v>
      </c>
      <c r="AC159" s="198">
        <v>0.5</v>
      </c>
      <c r="AD159" s="5"/>
      <c r="AE159" s="5"/>
      <c r="AF159" s="199"/>
      <c r="AG159" s="200"/>
    </row>
    <row r="160" spans="1:33" ht="25.5" x14ac:dyDescent="0.25">
      <c r="A160" s="206">
        <v>13.5</v>
      </c>
      <c r="B160" s="20" t="s">
        <v>410</v>
      </c>
      <c r="C160" s="19" t="s">
        <v>1</v>
      </c>
      <c r="D160" s="14" t="e">
        <f>+'PRESUPUESTO TOTALIZADO'!#REF!</f>
        <v>#REF!</v>
      </c>
      <c r="E160" s="15" t="e">
        <f>+'PRESUPUESTO TOTALIZADO'!#REF!</f>
        <v>#REF!</v>
      </c>
      <c r="F160" s="15" t="e">
        <f>+'PRESUPUESTO TOTALIZADO'!#REF!</f>
        <v>#REF!</v>
      </c>
      <c r="G160" s="5"/>
      <c r="H160" s="5"/>
      <c r="I160" s="5"/>
      <c r="J160" s="5"/>
      <c r="K160" s="5"/>
      <c r="L160" s="5"/>
      <c r="M160" s="5"/>
      <c r="N160" s="5"/>
      <c r="O160" s="5"/>
      <c r="P160" s="5"/>
      <c r="Q160" s="5"/>
      <c r="R160" s="5"/>
      <c r="S160" s="5"/>
      <c r="T160" s="5"/>
      <c r="U160" s="5"/>
      <c r="V160" s="5"/>
      <c r="W160" s="5"/>
      <c r="X160" s="5"/>
      <c r="Y160" s="5"/>
      <c r="Z160" s="5"/>
      <c r="AA160" s="5"/>
      <c r="AB160" s="191" t="e">
        <f>+AB161*$F$160</f>
        <v>#REF!</v>
      </c>
      <c r="AC160" s="191" t="e">
        <f>+AC161*$F$160</f>
        <v>#REF!</v>
      </c>
      <c r="AD160" s="5"/>
      <c r="AE160" s="5"/>
      <c r="AF160" s="199"/>
      <c r="AG160" s="200"/>
    </row>
    <row r="161" spans="1:33" x14ac:dyDescent="0.25">
      <c r="A161" s="206"/>
      <c r="B161" s="20"/>
      <c r="C161" s="19"/>
      <c r="D161" s="14"/>
      <c r="E161" s="15"/>
      <c r="F161" s="15"/>
      <c r="G161" s="5"/>
      <c r="H161" s="5"/>
      <c r="I161" s="5"/>
      <c r="J161" s="5"/>
      <c r="K161" s="5"/>
      <c r="L161" s="5"/>
      <c r="M161" s="5"/>
      <c r="N161" s="5"/>
      <c r="O161" s="5"/>
      <c r="P161" s="5"/>
      <c r="Q161" s="5"/>
      <c r="R161" s="5"/>
      <c r="S161" s="5"/>
      <c r="T161" s="5"/>
      <c r="U161" s="5"/>
      <c r="V161" s="5"/>
      <c r="W161" s="5"/>
      <c r="X161" s="5"/>
      <c r="Y161" s="5"/>
      <c r="Z161" s="5"/>
      <c r="AA161" s="5"/>
      <c r="AB161" s="198">
        <v>0.5</v>
      </c>
      <c r="AC161" s="198">
        <v>0.5</v>
      </c>
      <c r="AD161" s="5"/>
      <c r="AE161" s="5"/>
      <c r="AF161" s="199"/>
      <c r="AG161" s="200"/>
    </row>
    <row r="162" spans="1:33" ht="26.25" x14ac:dyDescent="0.25">
      <c r="A162" s="206">
        <v>13.6</v>
      </c>
      <c r="B162" s="16" t="s">
        <v>412</v>
      </c>
      <c r="C162" s="5" t="s">
        <v>1</v>
      </c>
      <c r="D162" s="35" t="e">
        <f>+'PRESUPUESTO TOTALIZADO'!#REF!</f>
        <v>#REF!</v>
      </c>
      <c r="E162" s="42" t="e">
        <f>+'PRESUPUESTO TOTALIZADO'!#REF!</f>
        <v>#REF!</v>
      </c>
      <c r="F162" s="42" t="e">
        <f>+'PRESUPUESTO TOTALIZADO'!#REF!</f>
        <v>#REF!</v>
      </c>
      <c r="G162" s="5"/>
      <c r="H162" s="5"/>
      <c r="I162" s="5"/>
      <c r="J162" s="5"/>
      <c r="K162" s="5"/>
      <c r="L162" s="5"/>
      <c r="M162" s="5"/>
      <c r="N162" s="5"/>
      <c r="O162" s="5"/>
      <c r="P162" s="5"/>
      <c r="Q162" s="5"/>
      <c r="R162" s="5"/>
      <c r="S162" s="5"/>
      <c r="T162" s="5"/>
      <c r="U162" s="5"/>
      <c r="V162" s="5"/>
      <c r="W162" s="5"/>
      <c r="X162" s="5"/>
      <c r="Y162" s="5"/>
      <c r="Z162" s="5"/>
      <c r="AA162" s="5"/>
      <c r="AB162" s="5"/>
      <c r="AC162" s="191" t="e">
        <f>+AC163*$F$162</f>
        <v>#REF!</v>
      </c>
      <c r="AD162" s="191" t="e">
        <f>+AD163*$F$162</f>
        <v>#REF!</v>
      </c>
      <c r="AE162" s="5"/>
      <c r="AF162" s="199"/>
      <c r="AG162" s="200"/>
    </row>
    <row r="163" spans="1:33" x14ac:dyDescent="0.25">
      <c r="A163" s="155"/>
      <c r="B163" s="16"/>
      <c r="C163" s="5"/>
      <c r="D163" s="35"/>
      <c r="E163" s="42"/>
      <c r="F163" s="186"/>
      <c r="G163" s="5"/>
      <c r="H163" s="5"/>
      <c r="I163" s="5"/>
      <c r="J163" s="5"/>
      <c r="K163" s="5"/>
      <c r="L163" s="5"/>
      <c r="M163" s="5"/>
      <c r="N163" s="5"/>
      <c r="O163" s="5"/>
      <c r="P163" s="5"/>
      <c r="Q163" s="5"/>
      <c r="R163" s="5"/>
      <c r="S163" s="5"/>
      <c r="T163" s="5"/>
      <c r="U163" s="5"/>
      <c r="V163" s="5"/>
      <c r="W163" s="5"/>
      <c r="X163" s="5"/>
      <c r="Y163" s="5"/>
      <c r="Z163" s="5"/>
      <c r="AA163" s="5"/>
      <c r="AB163" s="5"/>
      <c r="AC163" s="198">
        <v>0.5</v>
      </c>
      <c r="AD163" s="198">
        <v>0.5</v>
      </c>
      <c r="AE163" s="5"/>
      <c r="AF163" s="199"/>
      <c r="AG163" s="200"/>
    </row>
    <row r="165" spans="1:33" x14ac:dyDescent="0.25">
      <c r="B165" s="342" t="s">
        <v>435</v>
      </c>
      <c r="C165" s="342"/>
      <c r="D165" s="342"/>
      <c r="E165" s="342"/>
      <c r="F165" s="342"/>
      <c r="G165" s="209"/>
      <c r="H165" s="210">
        <f t="shared" ref="H165:S165" si="53">+H7+H9+H12+H14+H16+H18+H20+H22+H25+H27+H29+H31+H34+H36+H38+H40+H42+H44+H46+H48+H50+H52+H54+H56+H58+H60+H63+H69+H71+H73+H75+H77+H80+H82+H84+H86+H88+H90+H92+H94+H97+H99+H101+H103+H105+H107+H109+H112+H114+H116+H118+H120+H122+H124+H126+H128+H130+H133+H135+H137+H139+H141+H143+H145+H147+H149+H152+H154+H156+H158+H160+H162</f>
        <v>2762100</v>
      </c>
      <c r="I165" s="210" t="e">
        <f t="shared" si="53"/>
        <v>#REF!</v>
      </c>
      <c r="J165" s="210" t="e">
        <f t="shared" si="53"/>
        <v>#REF!</v>
      </c>
      <c r="K165" s="210" t="e">
        <f t="shared" si="53"/>
        <v>#REF!</v>
      </c>
      <c r="L165" s="210" t="e">
        <f t="shared" si="53"/>
        <v>#REF!</v>
      </c>
      <c r="M165" s="210" t="e">
        <f t="shared" si="53"/>
        <v>#REF!</v>
      </c>
      <c r="N165" s="210" t="e">
        <f t="shared" si="53"/>
        <v>#REF!</v>
      </c>
      <c r="O165" s="210" t="e">
        <f t="shared" si="53"/>
        <v>#REF!</v>
      </c>
      <c r="P165" s="210" t="e">
        <f t="shared" si="53"/>
        <v>#REF!</v>
      </c>
      <c r="Q165" s="210" t="e">
        <f t="shared" si="53"/>
        <v>#REF!</v>
      </c>
      <c r="R165" s="210" t="e">
        <f t="shared" si="53"/>
        <v>#REF!</v>
      </c>
      <c r="S165" s="210" t="e">
        <f t="shared" si="53"/>
        <v>#REF!</v>
      </c>
      <c r="T165" s="210" t="e">
        <f>+T58+T60+T63+T80+T105</f>
        <v>#REF!</v>
      </c>
      <c r="U165" s="210" t="e">
        <f t="shared" ref="U165:AE165" si="54">+U7+U9+U12+U14+U16+U18+U20+U22+U25+U27+U29+U31+U34+U36+U38+U40+U42+U44+U46+U48+U50+U52+U54+U56+U58+U60+U63+U69+U71+U73+U75+U77+U80+U82+U84+U86+U88+U90+U92+U94+U97+U99+U101+U103+U105+U107+U109+U112+U114+U116+U118+U120+U122+U124+U126+U128+U130+U133+U135+U137+U139+U141+U143+U145+U147+U149+U152+U154+U156+U158+U160+U162</f>
        <v>#REF!</v>
      </c>
      <c r="V165" s="210" t="e">
        <f t="shared" si="54"/>
        <v>#REF!</v>
      </c>
      <c r="W165" s="210" t="e">
        <f t="shared" si="54"/>
        <v>#REF!</v>
      </c>
      <c r="X165" s="210" t="e">
        <f t="shared" si="54"/>
        <v>#REF!</v>
      </c>
      <c r="Y165" s="210" t="e">
        <f t="shared" si="54"/>
        <v>#REF!</v>
      </c>
      <c r="Z165" s="210" t="e">
        <f t="shared" si="54"/>
        <v>#REF!</v>
      </c>
      <c r="AA165" s="210" t="e">
        <f t="shared" si="54"/>
        <v>#REF!</v>
      </c>
      <c r="AB165" s="210" t="e">
        <f t="shared" si="54"/>
        <v>#REF!</v>
      </c>
      <c r="AC165" s="210" t="e">
        <f t="shared" si="54"/>
        <v>#REF!</v>
      </c>
      <c r="AD165" s="210" t="e">
        <f t="shared" si="54"/>
        <v>#REF!</v>
      </c>
      <c r="AE165" s="210">
        <f t="shared" si="54"/>
        <v>0</v>
      </c>
    </row>
    <row r="166" spans="1:33" x14ac:dyDescent="0.25">
      <c r="B166" s="342" t="s">
        <v>436</v>
      </c>
      <c r="C166" s="342"/>
      <c r="D166" s="342"/>
      <c r="E166" s="342"/>
      <c r="F166" s="342"/>
      <c r="G166" s="209"/>
      <c r="H166" s="211">
        <f>+H165</f>
        <v>2762100</v>
      </c>
      <c r="I166" s="211" t="e">
        <f>+I165+H166</f>
        <v>#REF!</v>
      </c>
      <c r="J166" s="211" t="e">
        <f t="shared" ref="J166:AE166" si="55">+J165+I166</f>
        <v>#REF!</v>
      </c>
      <c r="K166" s="211" t="e">
        <f t="shared" si="55"/>
        <v>#REF!</v>
      </c>
      <c r="L166" s="211" t="e">
        <f t="shared" si="55"/>
        <v>#REF!</v>
      </c>
      <c r="M166" s="211" t="e">
        <f t="shared" si="55"/>
        <v>#REF!</v>
      </c>
      <c r="N166" s="211" t="e">
        <f t="shared" si="55"/>
        <v>#REF!</v>
      </c>
      <c r="O166" s="211" t="e">
        <f t="shared" si="55"/>
        <v>#REF!</v>
      </c>
      <c r="P166" s="211" t="e">
        <f t="shared" si="55"/>
        <v>#REF!</v>
      </c>
      <c r="Q166" s="211" t="e">
        <f t="shared" si="55"/>
        <v>#REF!</v>
      </c>
      <c r="R166" s="211" t="e">
        <f t="shared" si="55"/>
        <v>#REF!</v>
      </c>
      <c r="S166" s="211" t="e">
        <f>+S165+R166</f>
        <v>#REF!</v>
      </c>
      <c r="T166" s="211" t="e">
        <f t="shared" si="55"/>
        <v>#REF!</v>
      </c>
      <c r="U166" s="211" t="e">
        <f t="shared" si="55"/>
        <v>#REF!</v>
      </c>
      <c r="V166" s="211" t="e">
        <f t="shared" si="55"/>
        <v>#REF!</v>
      </c>
      <c r="W166" s="211" t="e">
        <f t="shared" si="55"/>
        <v>#REF!</v>
      </c>
      <c r="X166" s="211" t="e">
        <f t="shared" si="55"/>
        <v>#REF!</v>
      </c>
      <c r="Y166" s="211" t="e">
        <f t="shared" si="55"/>
        <v>#REF!</v>
      </c>
      <c r="Z166" s="211" t="e">
        <f t="shared" si="55"/>
        <v>#REF!</v>
      </c>
      <c r="AA166" s="211" t="e">
        <f t="shared" si="55"/>
        <v>#REF!</v>
      </c>
      <c r="AB166" s="211" t="e">
        <f t="shared" si="55"/>
        <v>#REF!</v>
      </c>
      <c r="AC166" s="211" t="e">
        <f t="shared" si="55"/>
        <v>#REF!</v>
      </c>
      <c r="AD166" s="211" t="e">
        <f t="shared" si="55"/>
        <v>#REF!</v>
      </c>
      <c r="AE166" s="211" t="e">
        <f t="shared" si="55"/>
        <v>#REF!</v>
      </c>
      <c r="AF166" s="212" t="e">
        <f>+'PRESUPUESTO TOTALIZADO'!#REF!</f>
        <v>#REF!</v>
      </c>
    </row>
    <row r="168" spans="1:33" x14ac:dyDescent="0.25">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199"/>
      <c r="AG168" s="200"/>
    </row>
    <row r="169" spans="1:33" ht="21.75" customHeight="1" x14ac:dyDescent="0.25">
      <c r="A169" s="154"/>
      <c r="B169" s="152" t="s">
        <v>413</v>
      </c>
      <c r="C169" s="8"/>
      <c r="D169" s="7"/>
      <c r="E169" s="7"/>
      <c r="F169" s="207" t="e">
        <f>+'PRESUPUESTO TOTALIZADO'!#REF!</f>
        <v>#REF!</v>
      </c>
      <c r="G169" s="5"/>
      <c r="H169" s="191" t="e">
        <f>+H170*$F$169</f>
        <v>#REF!</v>
      </c>
      <c r="I169" s="191" t="e">
        <f t="shared" ref="I169:AD169" si="56">+I170*$F$169</f>
        <v>#REF!</v>
      </c>
      <c r="J169" s="191" t="e">
        <f t="shared" si="56"/>
        <v>#REF!</v>
      </c>
      <c r="K169" s="191" t="e">
        <f t="shared" si="56"/>
        <v>#REF!</v>
      </c>
      <c r="L169" s="191" t="e">
        <f t="shared" si="56"/>
        <v>#REF!</v>
      </c>
      <c r="M169" s="191" t="e">
        <f t="shared" si="56"/>
        <v>#REF!</v>
      </c>
      <c r="N169" s="191" t="e">
        <f t="shared" si="56"/>
        <v>#REF!</v>
      </c>
      <c r="O169" s="191" t="e">
        <f t="shared" si="56"/>
        <v>#REF!</v>
      </c>
      <c r="P169" s="191" t="e">
        <f t="shared" si="56"/>
        <v>#REF!</v>
      </c>
      <c r="Q169" s="191" t="e">
        <f t="shared" si="56"/>
        <v>#REF!</v>
      </c>
      <c r="R169" s="191" t="e">
        <f t="shared" si="56"/>
        <v>#REF!</v>
      </c>
      <c r="S169" s="191" t="e">
        <f t="shared" si="56"/>
        <v>#REF!</v>
      </c>
      <c r="T169" s="191" t="e">
        <f t="shared" si="56"/>
        <v>#REF!</v>
      </c>
      <c r="U169" s="191" t="e">
        <f t="shared" si="56"/>
        <v>#REF!</v>
      </c>
      <c r="V169" s="191" t="e">
        <f t="shared" si="56"/>
        <v>#REF!</v>
      </c>
      <c r="W169" s="191" t="e">
        <f t="shared" si="56"/>
        <v>#REF!</v>
      </c>
      <c r="X169" s="191" t="e">
        <f t="shared" si="56"/>
        <v>#REF!</v>
      </c>
      <c r="Y169" s="191" t="e">
        <f t="shared" si="56"/>
        <v>#REF!</v>
      </c>
      <c r="Z169" s="191" t="e">
        <f t="shared" si="56"/>
        <v>#REF!</v>
      </c>
      <c r="AA169" s="191" t="e">
        <f t="shared" si="56"/>
        <v>#REF!</v>
      </c>
      <c r="AB169" s="191" t="e">
        <f t="shared" si="56"/>
        <v>#REF!</v>
      </c>
      <c r="AC169" s="191" t="e">
        <f t="shared" si="56"/>
        <v>#REF!</v>
      </c>
      <c r="AD169" s="191" t="e">
        <f t="shared" si="56"/>
        <v>#REF!</v>
      </c>
      <c r="AE169" s="191" t="e">
        <f>+AE170*$F$169</f>
        <v>#REF!</v>
      </c>
      <c r="AF169" s="6"/>
      <c r="AG169" s="6"/>
    </row>
    <row r="170" spans="1:33" x14ac:dyDescent="0.25">
      <c r="A170" s="5"/>
      <c r="B170" s="5"/>
      <c r="C170" s="5"/>
      <c r="D170" s="5"/>
      <c r="E170" s="5"/>
      <c r="F170" s="5"/>
      <c r="G170" s="5"/>
      <c r="H170" s="208">
        <f>(1/24)</f>
        <v>4.1666666666666664E-2</v>
      </c>
      <c r="I170" s="208">
        <f t="shared" ref="I170:AE170" si="57">(1/24)</f>
        <v>4.1666666666666664E-2</v>
      </c>
      <c r="J170" s="208">
        <f t="shared" si="57"/>
        <v>4.1666666666666664E-2</v>
      </c>
      <c r="K170" s="208">
        <f t="shared" si="57"/>
        <v>4.1666666666666664E-2</v>
      </c>
      <c r="L170" s="208">
        <f t="shared" si="57"/>
        <v>4.1666666666666664E-2</v>
      </c>
      <c r="M170" s="208">
        <f t="shared" si="57"/>
        <v>4.1666666666666664E-2</v>
      </c>
      <c r="N170" s="208">
        <f t="shared" si="57"/>
        <v>4.1666666666666664E-2</v>
      </c>
      <c r="O170" s="208">
        <f t="shared" si="57"/>
        <v>4.1666666666666664E-2</v>
      </c>
      <c r="P170" s="208">
        <f t="shared" si="57"/>
        <v>4.1666666666666664E-2</v>
      </c>
      <c r="Q170" s="208">
        <f t="shared" si="57"/>
        <v>4.1666666666666664E-2</v>
      </c>
      <c r="R170" s="208">
        <f t="shared" si="57"/>
        <v>4.1666666666666664E-2</v>
      </c>
      <c r="S170" s="208">
        <f t="shared" si="57"/>
        <v>4.1666666666666664E-2</v>
      </c>
      <c r="T170" s="208">
        <f t="shared" si="57"/>
        <v>4.1666666666666664E-2</v>
      </c>
      <c r="U170" s="208">
        <f t="shared" si="57"/>
        <v>4.1666666666666664E-2</v>
      </c>
      <c r="V170" s="208">
        <f t="shared" si="57"/>
        <v>4.1666666666666664E-2</v>
      </c>
      <c r="W170" s="208">
        <f t="shared" si="57"/>
        <v>4.1666666666666664E-2</v>
      </c>
      <c r="X170" s="208">
        <f t="shared" si="57"/>
        <v>4.1666666666666664E-2</v>
      </c>
      <c r="Y170" s="208">
        <f t="shared" si="57"/>
        <v>4.1666666666666664E-2</v>
      </c>
      <c r="Z170" s="208">
        <f t="shared" si="57"/>
        <v>4.1666666666666664E-2</v>
      </c>
      <c r="AA170" s="208">
        <f t="shared" si="57"/>
        <v>4.1666666666666664E-2</v>
      </c>
      <c r="AB170" s="208">
        <f t="shared" si="57"/>
        <v>4.1666666666666664E-2</v>
      </c>
      <c r="AC170" s="208">
        <f t="shared" si="57"/>
        <v>4.1666666666666664E-2</v>
      </c>
      <c r="AD170" s="208">
        <f t="shared" si="57"/>
        <v>4.1666666666666664E-2</v>
      </c>
      <c r="AE170" s="208">
        <f t="shared" si="57"/>
        <v>4.1666666666666664E-2</v>
      </c>
      <c r="AF170" s="6"/>
      <c r="AG170" s="6"/>
    </row>
    <row r="171" spans="1:33" ht="39" x14ac:dyDescent="0.25">
      <c r="A171" s="154"/>
      <c r="B171" s="152" t="s">
        <v>411</v>
      </c>
      <c r="C171" s="8"/>
      <c r="D171" s="7"/>
      <c r="E171" s="7"/>
      <c r="F171" s="207" t="e">
        <f>+'PRESUPUESTO TOTALIZADO'!#REF!</f>
        <v>#REF!</v>
      </c>
      <c r="G171" s="5"/>
      <c r="H171" s="5"/>
      <c r="I171" s="5"/>
      <c r="J171" s="5"/>
      <c r="K171" s="5"/>
      <c r="L171" s="5"/>
      <c r="M171" s="5"/>
      <c r="N171" s="5"/>
      <c r="O171" s="5"/>
      <c r="P171" s="5"/>
      <c r="Q171" s="5"/>
      <c r="R171" s="5"/>
      <c r="S171" s="5"/>
      <c r="T171" s="5"/>
      <c r="U171" s="5"/>
      <c r="V171" s="5"/>
      <c r="W171" s="5"/>
      <c r="X171" s="5"/>
      <c r="Y171" s="5"/>
      <c r="Z171" s="5"/>
      <c r="AA171" s="5"/>
      <c r="AB171" s="191" t="e">
        <f>+AB172*$F$171</f>
        <v>#REF!</v>
      </c>
      <c r="AC171" s="191" t="e">
        <f t="shared" ref="AC171:AD171" si="58">+AC172*$F$171</f>
        <v>#REF!</v>
      </c>
      <c r="AD171" s="191" t="e">
        <f t="shared" si="58"/>
        <v>#REF!</v>
      </c>
      <c r="AE171" s="191" t="e">
        <f>+AE172*$F$171</f>
        <v>#REF!</v>
      </c>
      <c r="AF171" s="199"/>
      <c r="AG171" s="200"/>
    </row>
    <row r="172" spans="1:33" x14ac:dyDescent="0.25">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198">
        <v>0.25</v>
      </c>
      <c r="AC172" s="198">
        <v>0.25</v>
      </c>
      <c r="AD172" s="198">
        <v>0.25</v>
      </c>
      <c r="AE172" s="198">
        <v>0.25</v>
      </c>
      <c r="AF172" s="199"/>
      <c r="AG172" s="200"/>
    </row>
    <row r="173" spans="1:33" x14ac:dyDescent="0.25">
      <c r="A173" s="15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row>
    <row r="174" spans="1:33" x14ac:dyDescent="0.25">
      <c r="A174" s="156"/>
      <c r="B174" s="342" t="s">
        <v>435</v>
      </c>
      <c r="C174" s="342"/>
      <c r="D174" s="342"/>
      <c r="E174" s="342"/>
      <c r="F174" s="342"/>
      <c r="G174" s="209"/>
      <c r="H174" s="210" t="e">
        <f>+H169+H171</f>
        <v>#REF!</v>
      </c>
      <c r="I174" s="210" t="e">
        <f t="shared" ref="I174:AD174" si="59">+I169+I171</f>
        <v>#REF!</v>
      </c>
      <c r="J174" s="210" t="e">
        <f t="shared" si="59"/>
        <v>#REF!</v>
      </c>
      <c r="K174" s="210" t="e">
        <f t="shared" si="59"/>
        <v>#REF!</v>
      </c>
      <c r="L174" s="210" t="e">
        <f t="shared" si="59"/>
        <v>#REF!</v>
      </c>
      <c r="M174" s="210" t="e">
        <f t="shared" si="59"/>
        <v>#REF!</v>
      </c>
      <c r="N174" s="210" t="e">
        <f t="shared" si="59"/>
        <v>#REF!</v>
      </c>
      <c r="O174" s="210" t="e">
        <f t="shared" si="59"/>
        <v>#REF!</v>
      </c>
      <c r="P174" s="210" t="e">
        <f t="shared" si="59"/>
        <v>#REF!</v>
      </c>
      <c r="Q174" s="210" t="e">
        <f t="shared" si="59"/>
        <v>#REF!</v>
      </c>
      <c r="R174" s="210" t="e">
        <f t="shared" si="59"/>
        <v>#REF!</v>
      </c>
      <c r="S174" s="210" t="e">
        <f t="shared" si="59"/>
        <v>#REF!</v>
      </c>
      <c r="T174" s="210" t="e">
        <f t="shared" si="59"/>
        <v>#REF!</v>
      </c>
      <c r="U174" s="210" t="e">
        <f t="shared" si="59"/>
        <v>#REF!</v>
      </c>
      <c r="V174" s="210" t="e">
        <f t="shared" si="59"/>
        <v>#REF!</v>
      </c>
      <c r="W174" s="210" t="e">
        <f t="shared" si="59"/>
        <v>#REF!</v>
      </c>
      <c r="X174" s="210" t="e">
        <f t="shared" si="59"/>
        <v>#REF!</v>
      </c>
      <c r="Y174" s="210" t="e">
        <f t="shared" si="59"/>
        <v>#REF!</v>
      </c>
      <c r="Z174" s="210" t="e">
        <f t="shared" si="59"/>
        <v>#REF!</v>
      </c>
      <c r="AA174" s="210" t="e">
        <f t="shared" si="59"/>
        <v>#REF!</v>
      </c>
      <c r="AB174" s="210" t="e">
        <f t="shared" si="59"/>
        <v>#REF!</v>
      </c>
      <c r="AC174" s="210" t="e">
        <f t="shared" si="59"/>
        <v>#REF!</v>
      </c>
      <c r="AD174" s="210" t="e">
        <f t="shared" si="59"/>
        <v>#REF!</v>
      </c>
      <c r="AE174" s="210" t="e">
        <f>+AE169+AE171</f>
        <v>#REF!</v>
      </c>
      <c r="AF174" s="6"/>
      <c r="AG174" s="6"/>
    </row>
    <row r="175" spans="1:33" x14ac:dyDescent="0.25">
      <c r="A175" s="156"/>
      <c r="B175" s="342" t="s">
        <v>436</v>
      </c>
      <c r="C175" s="342"/>
      <c r="D175" s="342"/>
      <c r="E175" s="342"/>
      <c r="F175" s="342"/>
      <c r="G175" s="209"/>
      <c r="H175" s="211" t="e">
        <f>+H174+G175</f>
        <v>#REF!</v>
      </c>
      <c r="I175" s="211" t="e">
        <f t="shared" ref="I175:AD175" si="60">+I174+H175</f>
        <v>#REF!</v>
      </c>
      <c r="J175" s="211" t="e">
        <f t="shared" si="60"/>
        <v>#REF!</v>
      </c>
      <c r="K175" s="211" t="e">
        <f t="shared" si="60"/>
        <v>#REF!</v>
      </c>
      <c r="L175" s="211" t="e">
        <f t="shared" si="60"/>
        <v>#REF!</v>
      </c>
      <c r="M175" s="211" t="e">
        <f t="shared" si="60"/>
        <v>#REF!</v>
      </c>
      <c r="N175" s="211" t="e">
        <f t="shared" si="60"/>
        <v>#REF!</v>
      </c>
      <c r="O175" s="211" t="e">
        <f t="shared" si="60"/>
        <v>#REF!</v>
      </c>
      <c r="P175" s="211" t="e">
        <f t="shared" si="60"/>
        <v>#REF!</v>
      </c>
      <c r="Q175" s="211" t="e">
        <f t="shared" si="60"/>
        <v>#REF!</v>
      </c>
      <c r="R175" s="211" t="e">
        <f t="shared" si="60"/>
        <v>#REF!</v>
      </c>
      <c r="S175" s="211" t="e">
        <f t="shared" si="60"/>
        <v>#REF!</v>
      </c>
      <c r="T175" s="211" t="e">
        <f t="shared" si="60"/>
        <v>#REF!</v>
      </c>
      <c r="U175" s="211" t="e">
        <f t="shared" si="60"/>
        <v>#REF!</v>
      </c>
      <c r="V175" s="211" t="e">
        <f t="shared" si="60"/>
        <v>#REF!</v>
      </c>
      <c r="W175" s="211" t="e">
        <f t="shared" si="60"/>
        <v>#REF!</v>
      </c>
      <c r="X175" s="211" t="e">
        <f t="shared" si="60"/>
        <v>#REF!</v>
      </c>
      <c r="Y175" s="211" t="e">
        <f t="shared" si="60"/>
        <v>#REF!</v>
      </c>
      <c r="Z175" s="211" t="e">
        <f t="shared" si="60"/>
        <v>#REF!</v>
      </c>
      <c r="AA175" s="211" t="e">
        <f t="shared" si="60"/>
        <v>#REF!</v>
      </c>
      <c r="AB175" s="211" t="e">
        <f t="shared" si="60"/>
        <v>#REF!</v>
      </c>
      <c r="AC175" s="211" t="e">
        <f t="shared" si="60"/>
        <v>#REF!</v>
      </c>
      <c r="AD175" s="211" t="e">
        <f t="shared" si="60"/>
        <v>#REF!</v>
      </c>
      <c r="AE175" s="211" t="e">
        <f>+AE174+AD175</f>
        <v>#REF!</v>
      </c>
      <c r="AF175" s="6"/>
      <c r="AG175" s="6"/>
    </row>
    <row r="176" spans="1:33" x14ac:dyDescent="0.25">
      <c r="A176" s="15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row>
    <row r="177" spans="1:33" x14ac:dyDescent="0.25">
      <c r="A177" s="15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row>
    <row r="178" spans="1:33" x14ac:dyDescent="0.25">
      <c r="A178" s="156"/>
      <c r="B178" s="6"/>
      <c r="C178" s="6"/>
      <c r="D178" s="6"/>
      <c r="E178" s="6"/>
      <c r="F178" s="23"/>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23"/>
      <c r="AG178" s="6"/>
    </row>
    <row r="179" spans="1:33" x14ac:dyDescent="0.25">
      <c r="A179" s="15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row>
    <row r="180" spans="1:33" x14ac:dyDescent="0.25">
      <c r="A180" s="156"/>
      <c r="B180" s="6"/>
      <c r="C180" s="6"/>
      <c r="D180" s="6"/>
      <c r="E180" s="6"/>
      <c r="F180" s="6"/>
      <c r="G180" s="22"/>
      <c r="AF180" s="6"/>
      <c r="AG180" s="6"/>
    </row>
    <row r="181" spans="1:33" x14ac:dyDescent="0.25">
      <c r="A181" s="15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row>
    <row r="182" spans="1:33" x14ac:dyDescent="0.25">
      <c r="A182" s="15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D182" s="6"/>
      <c r="AE182" s="6"/>
      <c r="AF182" s="23"/>
      <c r="AG182" s="6"/>
    </row>
    <row r="183" spans="1:33" x14ac:dyDescent="0.25">
      <c r="A183" s="15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row>
  </sheetData>
  <mergeCells count="13">
    <mergeCell ref="G2:G3"/>
    <mergeCell ref="H2:AE3"/>
    <mergeCell ref="H4:K5"/>
    <mergeCell ref="L4:O5"/>
    <mergeCell ref="P4:S5"/>
    <mergeCell ref="T4:W5"/>
    <mergeCell ref="X4:AA5"/>
    <mergeCell ref="AB4:AE5"/>
    <mergeCell ref="B165:F165"/>
    <mergeCell ref="B166:F166"/>
    <mergeCell ref="B174:F174"/>
    <mergeCell ref="B175:F175"/>
    <mergeCell ref="H6:AE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3"/>
  <sheetViews>
    <sheetView view="pageBreakPreview" topLeftCell="A37" zoomScaleNormal="100" zoomScaleSheetLayoutView="100" workbookViewId="0">
      <selection activeCell="B68" sqref="B68"/>
    </sheetView>
  </sheetViews>
  <sheetFormatPr baseColWidth="10" defaultColWidth="11.42578125" defaultRowHeight="14.25" x14ac:dyDescent="0.2"/>
  <cols>
    <col min="1" max="1" width="10.42578125" style="120" customWidth="1"/>
    <col min="2" max="2" width="51.140625" style="6" customWidth="1"/>
    <col min="3" max="3" width="4.42578125" style="6" customWidth="1"/>
    <col min="4" max="4" width="12.28515625" style="6" customWidth="1"/>
    <col min="5" max="5" width="19.42578125" style="6" bestFit="1" customWidth="1"/>
    <col min="6" max="6" width="25.7109375" style="6" customWidth="1"/>
    <col min="7" max="7" width="20.28515625" style="6" customWidth="1"/>
    <col min="8" max="9" width="15.42578125" style="6" bestFit="1" customWidth="1"/>
    <col min="10" max="16384" width="11.42578125" style="6"/>
  </cols>
  <sheetData>
    <row r="1" spans="1:6" ht="81.75" customHeight="1" x14ac:dyDescent="0.2">
      <c r="A1" s="360" t="s">
        <v>357</v>
      </c>
      <c r="B1" s="361"/>
      <c r="C1" s="361"/>
      <c r="D1" s="361"/>
      <c r="E1" s="361"/>
      <c r="F1" s="361"/>
    </row>
    <row r="2" spans="1:6" ht="15" x14ac:dyDescent="0.2">
      <c r="A2" s="122"/>
      <c r="B2" s="123"/>
      <c r="C2" s="123"/>
      <c r="D2" s="123"/>
      <c r="E2" s="123"/>
      <c r="F2" s="124"/>
    </row>
    <row r="3" spans="1:6" ht="15" customHeight="1" x14ac:dyDescent="0.25">
      <c r="A3" s="365" t="s">
        <v>82</v>
      </c>
      <c r="B3" s="366"/>
      <c r="C3" s="366"/>
      <c r="D3" s="366"/>
      <c r="E3" s="366"/>
      <c r="F3" s="366"/>
    </row>
    <row r="4" spans="1:6" ht="15" x14ac:dyDescent="0.2">
      <c r="A4" s="34"/>
      <c r="B4" s="34"/>
      <c r="C4" s="34"/>
      <c r="D4" s="34"/>
      <c r="E4" s="34"/>
      <c r="F4" s="34"/>
    </row>
    <row r="5" spans="1:6" ht="15" x14ac:dyDescent="0.2">
      <c r="A5" s="367" t="s">
        <v>25</v>
      </c>
      <c r="B5" s="118" t="s">
        <v>26</v>
      </c>
      <c r="C5" s="118" t="s">
        <v>1</v>
      </c>
      <c r="D5" s="118" t="s">
        <v>79</v>
      </c>
      <c r="E5" s="118" t="s">
        <v>31</v>
      </c>
      <c r="F5" s="118" t="s">
        <v>31</v>
      </c>
    </row>
    <row r="6" spans="1:6" ht="15" x14ac:dyDescent="0.2">
      <c r="A6" s="367"/>
      <c r="B6" s="118"/>
      <c r="C6" s="118"/>
      <c r="D6" s="118"/>
      <c r="E6" s="118" t="s">
        <v>32</v>
      </c>
      <c r="F6" s="118" t="s">
        <v>2</v>
      </c>
    </row>
    <row r="7" spans="1:6" ht="15" x14ac:dyDescent="0.25">
      <c r="A7" s="118">
        <v>1</v>
      </c>
      <c r="B7" s="113" t="s">
        <v>27</v>
      </c>
      <c r="C7" s="113"/>
      <c r="D7" s="113"/>
      <c r="E7" s="113"/>
      <c r="F7" s="113"/>
    </row>
    <row r="8" spans="1:6" ht="31.7" customHeight="1" x14ac:dyDescent="0.2">
      <c r="A8" s="119">
        <v>1.1000000000000001</v>
      </c>
      <c r="B8" s="125" t="e">
        <f>+#REF!</f>
        <v>#REF!</v>
      </c>
      <c r="C8" s="119" t="s">
        <v>55</v>
      </c>
      <c r="D8" s="119" t="e">
        <f>+#REF!</f>
        <v>#REF!</v>
      </c>
      <c r="E8" s="126" t="e">
        <f>+#REF!</f>
        <v>#REF!</v>
      </c>
      <c r="F8" s="126" t="e">
        <f>ROUND(D8*E8,0)</f>
        <v>#REF!</v>
      </c>
    </row>
    <row r="9" spans="1:6" x14ac:dyDescent="0.2">
      <c r="A9" s="119">
        <v>1.2</v>
      </c>
      <c r="B9" s="112" t="e">
        <f>+#REF!</f>
        <v>#REF!</v>
      </c>
      <c r="C9" s="115" t="s">
        <v>8</v>
      </c>
      <c r="D9" s="115" t="e">
        <f>+#REF!</f>
        <v>#REF!</v>
      </c>
      <c r="E9" s="127" t="e">
        <f>+#REF!</f>
        <v>#REF!</v>
      </c>
      <c r="F9" s="127" t="e">
        <f>ROUND(D9*E9,0)</f>
        <v>#REF!</v>
      </c>
    </row>
    <row r="10" spans="1:6" x14ac:dyDescent="0.2">
      <c r="A10" s="119"/>
      <c r="B10" s="112"/>
      <c r="C10" s="115"/>
      <c r="D10" s="115"/>
      <c r="E10" s="127"/>
      <c r="F10" s="127"/>
    </row>
    <row r="11" spans="1:6" ht="15" x14ac:dyDescent="0.25">
      <c r="A11" s="118">
        <v>2</v>
      </c>
      <c r="B11" s="113" t="s">
        <v>33</v>
      </c>
      <c r="C11" s="113"/>
      <c r="D11" s="113"/>
      <c r="E11" s="128"/>
      <c r="F11" s="173"/>
    </row>
    <row r="12" spans="1:6" x14ac:dyDescent="0.2">
      <c r="A12" s="119" t="s">
        <v>103</v>
      </c>
      <c r="B12" s="129" t="e">
        <f>+#REF!</f>
        <v>#REF!</v>
      </c>
      <c r="C12" s="115" t="s">
        <v>4</v>
      </c>
      <c r="D12" s="142" t="e">
        <f>+#REF!</f>
        <v>#REF!</v>
      </c>
      <c r="E12" s="127" t="e">
        <f>+#REF!</f>
        <v>#REF!</v>
      </c>
      <c r="F12" s="127" t="e">
        <f t="shared" ref="F12:F17" si="0">ROUND(D12*E12,0)</f>
        <v>#REF!</v>
      </c>
    </row>
    <row r="13" spans="1:6" x14ac:dyDescent="0.2">
      <c r="A13" s="119" t="s">
        <v>104</v>
      </c>
      <c r="B13" s="129" t="e">
        <f>+#REF!</f>
        <v>#REF!</v>
      </c>
      <c r="C13" s="115" t="s">
        <v>4</v>
      </c>
      <c r="D13" s="115" t="e">
        <f>+#REF!</f>
        <v>#REF!</v>
      </c>
      <c r="E13" s="127" t="e">
        <f>+#REF!</f>
        <v>#REF!</v>
      </c>
      <c r="F13" s="127" t="e">
        <f t="shared" si="0"/>
        <v>#REF!</v>
      </c>
    </row>
    <row r="14" spans="1:6" x14ac:dyDescent="0.2">
      <c r="A14" s="119" t="s">
        <v>106</v>
      </c>
      <c r="B14" s="129" t="e">
        <f>+#REF!</f>
        <v>#REF!</v>
      </c>
      <c r="C14" s="115" t="s">
        <v>4</v>
      </c>
      <c r="D14" s="115" t="e">
        <f>+#REF!</f>
        <v>#REF!</v>
      </c>
      <c r="E14" s="127" t="e">
        <f>+#REF!</f>
        <v>#REF!</v>
      </c>
      <c r="F14" s="127" t="e">
        <f t="shared" si="0"/>
        <v>#REF!</v>
      </c>
    </row>
    <row r="15" spans="1:6" ht="36.75" customHeight="1" x14ac:dyDescent="0.2">
      <c r="A15" s="119" t="s">
        <v>108</v>
      </c>
      <c r="B15" s="129" t="e">
        <f>+#REF!</f>
        <v>#REF!</v>
      </c>
      <c r="C15" s="115" t="s">
        <v>4</v>
      </c>
      <c r="D15" s="145" t="e">
        <f>+#REF!</f>
        <v>#REF!</v>
      </c>
      <c r="E15" s="127" t="e">
        <f>+#REF!</f>
        <v>#REF!</v>
      </c>
      <c r="F15" s="127" t="e">
        <f t="shared" si="0"/>
        <v>#REF!</v>
      </c>
    </row>
    <row r="16" spans="1:6" x14ac:dyDescent="0.2">
      <c r="A16" s="119" t="s">
        <v>111</v>
      </c>
      <c r="B16" s="112" t="e">
        <f>+#REF!</f>
        <v>#REF!</v>
      </c>
      <c r="C16" s="115" t="s">
        <v>8</v>
      </c>
      <c r="D16" s="115" t="e">
        <f>+#REF!</f>
        <v>#REF!</v>
      </c>
      <c r="E16" s="127" t="e">
        <f>+#REF!</f>
        <v>#REF!</v>
      </c>
      <c r="F16" s="127" t="e">
        <f t="shared" si="0"/>
        <v>#REF!</v>
      </c>
    </row>
    <row r="17" spans="1:10" x14ac:dyDescent="0.2">
      <c r="A17" s="119" t="s">
        <v>112</v>
      </c>
      <c r="B17" s="129" t="e">
        <f>+#REF!</f>
        <v>#REF!</v>
      </c>
      <c r="C17" s="115" t="s">
        <v>8</v>
      </c>
      <c r="D17" s="115" t="e">
        <f>+#REF!</f>
        <v>#REF!</v>
      </c>
      <c r="E17" s="127" t="e">
        <f>+#REF!</f>
        <v>#REF!</v>
      </c>
      <c r="F17" s="127" t="e">
        <f t="shared" si="0"/>
        <v>#REF!</v>
      </c>
    </row>
    <row r="18" spans="1:10" ht="15" x14ac:dyDescent="0.25">
      <c r="A18" s="118">
        <v>3</v>
      </c>
      <c r="B18" s="113" t="s">
        <v>321</v>
      </c>
      <c r="C18" s="113"/>
      <c r="D18" s="113"/>
      <c r="E18" s="128"/>
      <c r="F18" s="128"/>
    </row>
    <row r="19" spans="1:10" x14ac:dyDescent="0.2">
      <c r="A19" s="119" t="s">
        <v>113</v>
      </c>
      <c r="B19" s="129" t="e">
        <f>+#REF!</f>
        <v>#REF!</v>
      </c>
      <c r="C19" s="115" t="s">
        <v>4</v>
      </c>
      <c r="D19" s="143" t="e">
        <f>+#REF!</f>
        <v>#REF!</v>
      </c>
      <c r="E19" s="127" t="e">
        <f>+#REF!</f>
        <v>#REF!</v>
      </c>
      <c r="F19" s="127" t="e">
        <f>ROUND(D19*E19,0)</f>
        <v>#REF!</v>
      </c>
    </row>
    <row r="20" spans="1:10" ht="51.75" customHeight="1" x14ac:dyDescent="0.2">
      <c r="A20" s="119" t="s">
        <v>115</v>
      </c>
      <c r="B20" s="129" t="e">
        <f>+#REF!</f>
        <v>#REF!</v>
      </c>
      <c r="C20" s="115" t="s">
        <v>16</v>
      </c>
      <c r="D20" s="115" t="e">
        <f>+#REF!</f>
        <v>#REF!</v>
      </c>
      <c r="E20" s="127" t="e">
        <f>+#REF!</f>
        <v>#REF!</v>
      </c>
      <c r="F20" s="127" t="e">
        <f>ROUND(D20*E20,0)</f>
        <v>#REF!</v>
      </c>
    </row>
    <row r="21" spans="1:10" x14ac:dyDescent="0.2">
      <c r="A21" s="119" t="s">
        <v>105</v>
      </c>
      <c r="B21" s="129" t="e">
        <f>+#REF!</f>
        <v>#REF!</v>
      </c>
      <c r="C21" s="115" t="s">
        <v>8</v>
      </c>
      <c r="D21" s="115" t="e">
        <f>+#REF!</f>
        <v>#REF!</v>
      </c>
      <c r="E21" s="127" t="e">
        <f>+#REF!</f>
        <v>#REF!</v>
      </c>
      <c r="F21" s="127" t="e">
        <f>ROUND(D21*E21,0)</f>
        <v>#REF!</v>
      </c>
    </row>
    <row r="22" spans="1:10" ht="30.2" customHeight="1" x14ac:dyDescent="0.2">
      <c r="A22" s="119" t="s">
        <v>277</v>
      </c>
      <c r="B22" s="129" t="e">
        <f>+#REF!</f>
        <v>#REF!</v>
      </c>
      <c r="C22" s="115" t="s">
        <v>4</v>
      </c>
      <c r="D22" s="115" t="e">
        <f>+#REF!</f>
        <v>#REF!</v>
      </c>
      <c r="E22" s="127" t="e">
        <f>+#REF!</f>
        <v>#REF!</v>
      </c>
      <c r="F22" s="127" t="e">
        <f>ROUND(D22*E22,0)</f>
        <v>#REF!</v>
      </c>
      <c r="G22" s="6">
        <f>1.45*40</f>
        <v>58</v>
      </c>
      <c r="H22" s="23" t="e">
        <f>+G22*E22</f>
        <v>#REF!</v>
      </c>
      <c r="I22" s="22" t="e">
        <f>+H22*1.1</f>
        <v>#REF!</v>
      </c>
      <c r="J22" s="6" t="e">
        <f>+E22*1.1</f>
        <v>#REF!</v>
      </c>
    </row>
    <row r="23" spans="1:10" x14ac:dyDescent="0.2">
      <c r="A23" s="119"/>
      <c r="B23" s="129"/>
      <c r="C23" s="115"/>
      <c r="D23" s="115"/>
      <c r="E23" s="127"/>
      <c r="F23" s="127"/>
    </row>
    <row r="24" spans="1:10" x14ac:dyDescent="0.2">
      <c r="A24" s="119"/>
      <c r="B24" s="129"/>
      <c r="C24" s="115"/>
      <c r="D24" s="115"/>
      <c r="E24" s="127"/>
      <c r="F24" s="127"/>
    </row>
    <row r="25" spans="1:10" ht="15" x14ac:dyDescent="0.25">
      <c r="A25" s="118">
        <v>4</v>
      </c>
      <c r="B25" s="113" t="s">
        <v>118</v>
      </c>
      <c r="C25" s="113"/>
      <c r="D25" s="113"/>
      <c r="E25" s="128"/>
      <c r="F25" s="128"/>
    </row>
    <row r="26" spans="1:10" ht="47.25" customHeight="1" x14ac:dyDescent="0.2">
      <c r="A26" s="119" t="s">
        <v>119</v>
      </c>
      <c r="B26" s="129" t="e">
        <f>+#REF!</f>
        <v>#REF!</v>
      </c>
      <c r="C26" s="115" t="s">
        <v>1</v>
      </c>
      <c r="D26" s="115" t="e">
        <f>+#REF!</f>
        <v>#REF!</v>
      </c>
      <c r="E26" s="127" t="e">
        <f>+#REF!</f>
        <v>#REF!</v>
      </c>
      <c r="F26" s="127" t="e">
        <f t="shared" ref="F26:F39" si="1">ROUND(D26*E26,0)</f>
        <v>#REF!</v>
      </c>
    </row>
    <row r="27" spans="1:10" x14ac:dyDescent="0.2">
      <c r="A27" s="119" t="s">
        <v>121</v>
      </c>
      <c r="B27" s="129" t="e">
        <f>+#REF!</f>
        <v>#REF!</v>
      </c>
      <c r="C27" s="115" t="s">
        <v>16</v>
      </c>
      <c r="D27" s="115" t="e">
        <f>+#REF!</f>
        <v>#REF!</v>
      </c>
      <c r="E27" s="127" t="e">
        <f>+#REF!</f>
        <v>#REF!</v>
      </c>
      <c r="F27" s="127" t="e">
        <f t="shared" si="1"/>
        <v>#REF!</v>
      </c>
    </row>
    <row r="28" spans="1:10" x14ac:dyDescent="0.2">
      <c r="A28" s="119" t="s">
        <v>122</v>
      </c>
      <c r="B28" s="129" t="e">
        <f>+#REF!</f>
        <v>#REF!</v>
      </c>
      <c r="C28" s="115" t="s">
        <v>1</v>
      </c>
      <c r="D28" s="115" t="e">
        <f>+#REF!</f>
        <v>#REF!</v>
      </c>
      <c r="E28" s="127" t="e">
        <f>+#REF!</f>
        <v>#REF!</v>
      </c>
      <c r="F28" s="127" t="e">
        <f t="shared" si="1"/>
        <v>#REF!</v>
      </c>
    </row>
    <row r="29" spans="1:10" x14ac:dyDescent="0.2">
      <c r="A29" s="119" t="s">
        <v>123</v>
      </c>
      <c r="B29" s="129" t="e">
        <f>+#REF!</f>
        <v>#REF!</v>
      </c>
      <c r="C29" s="115" t="s">
        <v>16</v>
      </c>
      <c r="D29" s="115" t="e">
        <f>+#REF!</f>
        <v>#REF!</v>
      </c>
      <c r="E29" s="127" t="e">
        <f>+#REF!</f>
        <v>#REF!</v>
      </c>
      <c r="F29" s="127" t="e">
        <f t="shared" si="1"/>
        <v>#REF!</v>
      </c>
    </row>
    <row r="30" spans="1:10" x14ac:dyDescent="0.2">
      <c r="A30" s="119" t="s">
        <v>114</v>
      </c>
      <c r="B30" s="129" t="e">
        <f>+#REF!</f>
        <v>#REF!</v>
      </c>
      <c r="C30" s="115" t="s">
        <v>16</v>
      </c>
      <c r="D30" s="115" t="e">
        <f>+#REF!</f>
        <v>#REF!</v>
      </c>
      <c r="E30" s="127" t="e">
        <f>+#REF!</f>
        <v>#REF!</v>
      </c>
      <c r="F30" s="127" t="e">
        <f t="shared" si="1"/>
        <v>#REF!</v>
      </c>
    </row>
    <row r="31" spans="1:10" ht="40.700000000000003" customHeight="1" x14ac:dyDescent="0.2">
      <c r="A31" s="119" t="s">
        <v>124</v>
      </c>
      <c r="B31" s="129" t="e">
        <f>+#REF!</f>
        <v>#REF!</v>
      </c>
      <c r="C31" s="115" t="s">
        <v>16</v>
      </c>
      <c r="D31" s="115" t="e">
        <f>+#REF!</f>
        <v>#REF!</v>
      </c>
      <c r="E31" s="127" t="e">
        <f>+#REF!</f>
        <v>#REF!</v>
      </c>
      <c r="F31" s="127" t="e">
        <f t="shared" si="1"/>
        <v>#REF!</v>
      </c>
    </row>
    <row r="32" spans="1:10" x14ac:dyDescent="0.2">
      <c r="A32" s="119" t="s">
        <v>125</v>
      </c>
      <c r="B32" s="129" t="e">
        <f>+#REF!</f>
        <v>#REF!</v>
      </c>
      <c r="C32" s="115" t="s">
        <v>16</v>
      </c>
      <c r="D32" s="115" t="e">
        <f>+#REF!</f>
        <v>#REF!</v>
      </c>
      <c r="E32" s="127" t="e">
        <f>+#REF!</f>
        <v>#REF!</v>
      </c>
      <c r="F32" s="127" t="e">
        <f t="shared" si="1"/>
        <v>#REF!</v>
      </c>
    </row>
    <row r="33" spans="1:8" ht="45" customHeight="1" x14ac:dyDescent="0.2">
      <c r="A33" s="119" t="s">
        <v>126</v>
      </c>
      <c r="B33" s="129" t="e">
        <f>+#REF!</f>
        <v>#REF!</v>
      </c>
      <c r="C33" s="115" t="s">
        <v>16</v>
      </c>
      <c r="D33" s="115" t="e">
        <f>+#REF!</f>
        <v>#REF!</v>
      </c>
      <c r="E33" s="127" t="e">
        <f>+#REF!</f>
        <v>#REF!</v>
      </c>
      <c r="F33" s="127" t="e">
        <f t="shared" si="1"/>
        <v>#REF!</v>
      </c>
    </row>
    <row r="34" spans="1:8" ht="48.75" customHeight="1" x14ac:dyDescent="0.2">
      <c r="A34" s="119" t="s">
        <v>127</v>
      </c>
      <c r="B34" s="129" t="e">
        <f>+#REF!</f>
        <v>#REF!</v>
      </c>
      <c r="C34" s="115" t="s">
        <v>1</v>
      </c>
      <c r="D34" s="115" t="e">
        <f>+#REF!</f>
        <v>#REF!</v>
      </c>
      <c r="E34" s="127" t="e">
        <f>+#REF!</f>
        <v>#REF!</v>
      </c>
      <c r="F34" s="127" t="e">
        <f t="shared" si="1"/>
        <v>#REF!</v>
      </c>
    </row>
    <row r="35" spans="1:8" x14ac:dyDescent="0.2">
      <c r="A35" s="119" t="s">
        <v>128</v>
      </c>
      <c r="B35" s="129" t="e">
        <f>+#REF!</f>
        <v>#REF!</v>
      </c>
      <c r="C35" s="115" t="s">
        <v>16</v>
      </c>
      <c r="D35" s="115" t="e">
        <f>+#REF!</f>
        <v>#REF!</v>
      </c>
      <c r="E35" s="127" t="e">
        <f>+#REF!</f>
        <v>#REF!</v>
      </c>
      <c r="F35" s="127" t="e">
        <f t="shared" si="1"/>
        <v>#REF!</v>
      </c>
    </row>
    <row r="36" spans="1:8" x14ac:dyDescent="0.2">
      <c r="A36" s="119">
        <v>4.1100000000000003</v>
      </c>
      <c r="B36" s="129" t="e">
        <f>+#REF!</f>
        <v>#REF!</v>
      </c>
      <c r="C36" s="115" t="s">
        <v>1</v>
      </c>
      <c r="D36" s="115" t="e">
        <f>+#REF!</f>
        <v>#REF!</v>
      </c>
      <c r="E36" s="127" t="e">
        <f>+#REF!</f>
        <v>#REF!</v>
      </c>
      <c r="F36" s="127" t="e">
        <f t="shared" si="1"/>
        <v>#REF!</v>
      </c>
    </row>
    <row r="37" spans="1:8" x14ac:dyDescent="0.2">
      <c r="A37" s="120">
        <v>4.12</v>
      </c>
      <c r="B37" s="129" t="e">
        <f>+#REF!</f>
        <v>#REF!</v>
      </c>
      <c r="C37" s="115" t="s">
        <v>1</v>
      </c>
      <c r="D37" s="115" t="e">
        <f>+#REF!</f>
        <v>#REF!</v>
      </c>
      <c r="E37" s="127" t="e">
        <f>+#REF!</f>
        <v>#REF!</v>
      </c>
      <c r="F37" s="127" t="e">
        <f t="shared" si="1"/>
        <v>#REF!</v>
      </c>
    </row>
    <row r="38" spans="1:8" ht="61.5" customHeight="1" x14ac:dyDescent="0.2">
      <c r="A38" s="120">
        <v>4.13</v>
      </c>
      <c r="B38" s="129" t="e">
        <f>+#REF!</f>
        <v>#REF!</v>
      </c>
      <c r="C38" s="115" t="s">
        <v>4</v>
      </c>
      <c r="D38" s="142" t="e">
        <f>+#REF!</f>
        <v>#REF!</v>
      </c>
      <c r="E38" s="127" t="e">
        <f>+#REF!</f>
        <v>#REF!</v>
      </c>
      <c r="F38" s="127" t="e">
        <f t="shared" si="1"/>
        <v>#REF!</v>
      </c>
    </row>
    <row r="39" spans="1:8" ht="55.5" customHeight="1" x14ac:dyDescent="0.2">
      <c r="A39" s="119">
        <v>4.1399999999999997</v>
      </c>
      <c r="B39" s="129" t="e">
        <f>+#REF!</f>
        <v>#REF!</v>
      </c>
      <c r="C39" s="115" t="s">
        <v>4</v>
      </c>
      <c r="D39" s="144" t="e">
        <f>+#REF!</f>
        <v>#REF!</v>
      </c>
      <c r="E39" s="141" t="e">
        <f>+#REF!</f>
        <v>#REF!</v>
      </c>
      <c r="F39" s="141" t="e">
        <f t="shared" si="1"/>
        <v>#REF!</v>
      </c>
    </row>
    <row r="40" spans="1:8" x14ac:dyDescent="0.2">
      <c r="A40" s="121"/>
      <c r="B40" s="130"/>
      <c r="C40" s="131"/>
      <c r="D40" s="131"/>
      <c r="E40" s="127"/>
      <c r="F40" s="127"/>
    </row>
    <row r="41" spans="1:8" ht="24" customHeight="1" x14ac:dyDescent="0.25">
      <c r="A41" s="121"/>
      <c r="B41" s="368" t="s">
        <v>193</v>
      </c>
      <c r="C41" s="369"/>
      <c r="D41" s="369"/>
      <c r="E41" s="370"/>
      <c r="F41" s="132" t="e">
        <f>+SUM(F8:F39)</f>
        <v>#REF!</v>
      </c>
    </row>
    <row r="42" spans="1:8" x14ac:dyDescent="0.2">
      <c r="A42" s="133"/>
      <c r="B42" s="81"/>
      <c r="C42" s="81"/>
      <c r="D42" s="81"/>
      <c r="E42" s="81"/>
      <c r="F42" s="134"/>
    </row>
    <row r="43" spans="1:8" x14ac:dyDescent="0.2">
      <c r="A43" s="133"/>
      <c r="B43" s="81"/>
      <c r="C43" s="81"/>
      <c r="D43" s="81"/>
      <c r="E43" s="81"/>
      <c r="F43" s="134"/>
    </row>
    <row r="44" spans="1:8" ht="18.75" customHeight="1" x14ac:dyDescent="0.25">
      <c r="A44" s="133"/>
      <c r="B44" s="146" t="s">
        <v>350</v>
      </c>
      <c r="C44" s="138" t="s">
        <v>1</v>
      </c>
      <c r="D44" s="138">
        <v>14</v>
      </c>
      <c r="E44" s="138" t="e">
        <f>+#REF!</f>
        <v>#REF!</v>
      </c>
      <c r="F44" s="139" t="e">
        <f>+D44*E44</f>
        <v>#REF!</v>
      </c>
      <c r="G44" s="6" t="e">
        <f>+F44*1.4</f>
        <v>#REF!</v>
      </c>
      <c r="H44" s="22" t="e">
        <f>+G44/13</f>
        <v>#REF!</v>
      </c>
    </row>
    <row r="45" spans="1:8" ht="21.75" customHeight="1" x14ac:dyDescent="0.25">
      <c r="A45" s="133"/>
      <c r="B45" s="146" t="s">
        <v>351</v>
      </c>
      <c r="C45" s="138" t="s">
        <v>1</v>
      </c>
      <c r="D45" s="138">
        <v>0</v>
      </c>
      <c r="E45" s="138" t="e">
        <f>+'PTO VIVIENDA BIFAMILIAR'!F124</f>
        <v>#REF!</v>
      </c>
      <c r="F45" s="139" t="e">
        <f>+D45*E45</f>
        <v>#REF!</v>
      </c>
    </row>
    <row r="46" spans="1:8" x14ac:dyDescent="0.2">
      <c r="B46" s="54"/>
      <c r="C46" s="54"/>
      <c r="D46" s="54"/>
      <c r="E46" s="54"/>
      <c r="F46" s="54"/>
      <c r="H46" s="6">
        <v>20</v>
      </c>
    </row>
    <row r="47" spans="1:8" x14ac:dyDescent="0.2">
      <c r="A47" s="6"/>
      <c r="B47" s="54"/>
      <c r="C47" s="54"/>
      <c r="D47" s="54"/>
      <c r="E47" s="54"/>
      <c r="F47" s="54"/>
      <c r="H47" s="6">
        <f>+H46/1.4</f>
        <v>14.285714285714286</v>
      </c>
    </row>
    <row r="48" spans="1:8" ht="22.7" customHeight="1" x14ac:dyDescent="0.25">
      <c r="A48" s="6"/>
      <c r="B48" s="362" t="s">
        <v>358</v>
      </c>
      <c r="C48" s="363"/>
      <c r="D48" s="363"/>
      <c r="E48" s="364"/>
      <c r="F48" s="140" t="e">
        <f>+SUM(F41:F45)</f>
        <v>#REF!</v>
      </c>
      <c r="H48" s="6">
        <f>+H47*13</f>
        <v>185.71428571428572</v>
      </c>
    </row>
    <row r="49" spans="1:7" x14ac:dyDescent="0.2">
      <c r="A49" s="6"/>
      <c r="B49" s="54"/>
      <c r="C49" s="54"/>
      <c r="D49" s="54"/>
      <c r="E49" s="54"/>
      <c r="F49" s="54"/>
    </row>
    <row r="50" spans="1:7" ht="15.75" x14ac:dyDescent="0.25">
      <c r="A50" s="6"/>
      <c r="B50" s="362" t="s">
        <v>441</v>
      </c>
      <c r="C50" s="363"/>
      <c r="D50" s="363"/>
      <c r="E50" s="364"/>
      <c r="F50" s="140" t="e">
        <f>+#REF!</f>
        <v>#REF!</v>
      </c>
      <c r="G50" s="23" t="e">
        <f>+F48+F50</f>
        <v>#REF!</v>
      </c>
    </row>
    <row r="51" spans="1:7" x14ac:dyDescent="0.2">
      <c r="A51" s="6"/>
      <c r="B51" s="54"/>
      <c r="C51" s="54"/>
      <c r="D51" s="54"/>
      <c r="E51" s="54"/>
      <c r="F51" s="54"/>
      <c r="G51" s="160" t="e">
        <f>+F52/G50</f>
        <v>#REF!</v>
      </c>
    </row>
    <row r="52" spans="1:7" ht="15.75" x14ac:dyDescent="0.25">
      <c r="A52" s="6"/>
      <c r="B52" s="362" t="s">
        <v>440</v>
      </c>
      <c r="C52" s="363"/>
      <c r="D52" s="363"/>
      <c r="E52" s="364"/>
      <c r="F52" s="221" t="e">
        <f>+#REF!</f>
        <v>#REF!</v>
      </c>
    </row>
    <row r="53" spans="1:7" x14ac:dyDescent="0.2">
      <c r="A53" s="6"/>
      <c r="B53" s="54"/>
      <c r="C53" s="54"/>
      <c r="D53" s="54"/>
      <c r="E53" s="54"/>
      <c r="F53" s="220"/>
    </row>
    <row r="54" spans="1:7" x14ac:dyDescent="0.2">
      <c r="A54" s="6"/>
      <c r="B54" s="54"/>
      <c r="C54" s="54"/>
      <c r="D54" s="54"/>
      <c r="E54" s="54"/>
      <c r="F54" s="54"/>
    </row>
    <row r="55" spans="1:7" x14ac:dyDescent="0.2">
      <c r="A55" s="6"/>
      <c r="B55" s="54"/>
      <c r="C55" s="54"/>
      <c r="D55" s="54"/>
      <c r="E55" s="54"/>
      <c r="F55" s="219" t="e">
        <f>+F48+F50+F52</f>
        <v>#REF!</v>
      </c>
    </row>
    <row r="56" spans="1:7" x14ac:dyDescent="0.2">
      <c r="A56" s="6"/>
      <c r="B56" s="54"/>
      <c r="C56" s="54"/>
      <c r="D56" s="54"/>
      <c r="E56" s="54"/>
      <c r="F56" s="54" t="e">
        <f>+F55/14</f>
        <v>#REF!</v>
      </c>
    </row>
    <row r="57" spans="1:7" x14ac:dyDescent="0.2">
      <c r="A57" s="6"/>
      <c r="B57" s="54"/>
      <c r="C57" s="54"/>
      <c r="D57" s="54"/>
      <c r="E57" s="54"/>
      <c r="F57" s="54"/>
    </row>
    <row r="58" spans="1:7" x14ac:dyDescent="0.2">
      <c r="A58" s="6"/>
      <c r="B58" s="54"/>
      <c r="C58" s="54"/>
      <c r="D58" s="54"/>
      <c r="E58" s="54"/>
      <c r="F58" s="54"/>
    </row>
    <row r="59" spans="1:7" x14ac:dyDescent="0.2">
      <c r="A59" s="6"/>
      <c r="B59" s="54"/>
      <c r="C59" s="54"/>
      <c r="D59" s="54"/>
      <c r="E59" s="54"/>
      <c r="F59" s="80">
        <f>70*828116</f>
        <v>57968120</v>
      </c>
    </row>
    <row r="60" spans="1:7" x14ac:dyDescent="0.2">
      <c r="A60" s="6"/>
      <c r="B60" s="54"/>
      <c r="C60" s="54"/>
      <c r="D60" s="54"/>
      <c r="E60" s="54"/>
      <c r="F60" s="54">
        <f>+F59*14</f>
        <v>811553680</v>
      </c>
    </row>
    <row r="61" spans="1:7" x14ac:dyDescent="0.2">
      <c r="A61" s="6"/>
      <c r="B61" s="54"/>
      <c r="C61" s="54"/>
      <c r="D61" s="54"/>
      <c r="E61" s="54"/>
      <c r="F61" s="222" t="e">
        <f>+F60-F55</f>
        <v>#REF!</v>
      </c>
    </row>
    <row r="62" spans="1:7" x14ac:dyDescent="0.2">
      <c r="A62" s="6"/>
      <c r="B62" s="54"/>
      <c r="C62" s="54"/>
      <c r="D62" s="54"/>
      <c r="E62" s="54"/>
      <c r="F62" s="54"/>
    </row>
    <row r="63" spans="1:7" x14ac:dyDescent="0.2">
      <c r="A63" s="6"/>
      <c r="B63" s="54"/>
      <c r="C63" s="54"/>
      <c r="D63" s="54"/>
      <c r="E63" s="54"/>
      <c r="F63" s="54"/>
    </row>
  </sheetData>
  <mergeCells count="7">
    <mergeCell ref="A1:F1"/>
    <mergeCell ref="B50:E50"/>
    <mergeCell ref="B52:E52"/>
    <mergeCell ref="A3:F3"/>
    <mergeCell ref="A5:A6"/>
    <mergeCell ref="B41:E41"/>
    <mergeCell ref="B48:E48"/>
  </mergeCells>
  <pageMargins left="0.70866141732283472" right="0.70866141732283472" top="0.74803149606299213" bottom="1.1417322834645669" header="0.31496062992125984" footer="0.31496062992125984"/>
  <pageSetup scale="72" orientation="portrait" horizontalDpi="4294967293" r:id="rId1"/>
  <headerFooter>
    <oddHeader>&amp;L&amp;G</oddHeader>
    <oddFooter>&amp;C&amp;G&amp;R&amp;P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24"/>
  <sheetViews>
    <sheetView view="pageBreakPreview" topLeftCell="A69" zoomScaleNormal="100" zoomScaleSheetLayoutView="100" workbookViewId="0">
      <selection activeCell="F120" sqref="A120:F120"/>
    </sheetView>
  </sheetViews>
  <sheetFormatPr baseColWidth="10" defaultColWidth="11.42578125" defaultRowHeight="14.25" x14ac:dyDescent="0.2"/>
  <cols>
    <col min="1" max="1" width="7.85546875" style="116" customWidth="1"/>
    <col min="2" max="2" width="51.140625" style="6" customWidth="1"/>
    <col min="3" max="3" width="4.42578125" style="6" customWidth="1"/>
    <col min="4" max="4" width="6.7109375" style="6" bestFit="1" customWidth="1"/>
    <col min="5" max="5" width="18.140625" style="6" bestFit="1" customWidth="1"/>
    <col min="6" max="6" width="18.7109375" style="6" customWidth="1"/>
    <col min="7" max="7" width="14.42578125" style="6" customWidth="1"/>
    <col min="8" max="16384" width="11.42578125" style="6"/>
  </cols>
  <sheetData>
    <row r="1" spans="1:6" ht="81.75" customHeight="1" x14ac:dyDescent="0.2">
      <c r="A1" s="374" t="s">
        <v>416</v>
      </c>
      <c r="B1" s="374"/>
      <c r="C1" s="374"/>
      <c r="D1" s="374"/>
      <c r="E1" s="374"/>
      <c r="F1" s="374"/>
    </row>
    <row r="2" spans="1:6" ht="12.75" x14ac:dyDescent="0.2">
      <c r="A2" s="117"/>
      <c r="B2" s="98"/>
      <c r="C2" s="98"/>
      <c r="D2" s="98"/>
      <c r="E2" s="98"/>
      <c r="F2" s="98"/>
    </row>
    <row r="3" spans="1:6" ht="12.75" hidden="1" x14ac:dyDescent="0.2">
      <c r="A3" s="117"/>
      <c r="B3" s="98"/>
      <c r="C3" s="98"/>
      <c r="D3" s="98"/>
      <c r="E3" s="98"/>
      <c r="F3" s="98"/>
    </row>
    <row r="4" spans="1:6" ht="15.75" hidden="1" x14ac:dyDescent="0.25">
      <c r="A4" s="375" t="s">
        <v>338</v>
      </c>
      <c r="B4" s="376"/>
      <c r="C4" s="376"/>
      <c r="D4" s="376"/>
      <c r="E4" s="376"/>
      <c r="F4" s="377"/>
    </row>
    <row r="5" spans="1:6" ht="12.75" hidden="1" customHeight="1" x14ac:dyDescent="0.2">
      <c r="A5" s="378" t="s">
        <v>25</v>
      </c>
      <c r="B5" s="7" t="s">
        <v>26</v>
      </c>
      <c r="C5" s="7" t="s">
        <v>1</v>
      </c>
      <c r="D5" s="7" t="s">
        <v>79</v>
      </c>
      <c r="E5" s="7" t="s">
        <v>31</v>
      </c>
      <c r="F5" s="7" t="s">
        <v>31</v>
      </c>
    </row>
    <row r="6" spans="1:6" ht="12.75" hidden="1" customHeight="1" x14ac:dyDescent="0.2">
      <c r="A6" s="379"/>
      <c r="B6" s="7"/>
      <c r="C6" s="7"/>
      <c r="D6" s="7"/>
      <c r="E6" s="7" t="s">
        <v>32</v>
      </c>
      <c r="F6" s="7" t="s">
        <v>2</v>
      </c>
    </row>
    <row r="7" spans="1:6" ht="15" hidden="1" x14ac:dyDescent="0.25">
      <c r="A7" s="114">
        <v>5</v>
      </c>
      <c r="B7" s="8" t="s">
        <v>28</v>
      </c>
      <c r="C7" s="8"/>
      <c r="D7" s="8"/>
      <c r="E7" s="12"/>
      <c r="F7" s="12"/>
    </row>
    <row r="8" spans="1:6" hidden="1" x14ac:dyDescent="0.2">
      <c r="A8" s="115" t="s">
        <v>110</v>
      </c>
      <c r="B8" s="5" t="e">
        <f>+#REF!</f>
        <v>#REF!</v>
      </c>
      <c r="C8" s="13" t="s">
        <v>4</v>
      </c>
      <c r="D8" s="14" t="e">
        <f>+#REF!</f>
        <v>#REF!</v>
      </c>
      <c r="E8" s="105" t="e">
        <f>+#REF!</f>
        <v>#REF!</v>
      </c>
      <c r="F8" s="15" t="e">
        <f t="shared" ref="F8:F54" si="0">+D8*E8</f>
        <v>#REF!</v>
      </c>
    </row>
    <row r="9" spans="1:6" hidden="1" x14ac:dyDescent="0.2">
      <c r="A9" s="115" t="s">
        <v>153</v>
      </c>
      <c r="B9" s="16" t="e">
        <f>+#REF!</f>
        <v>#REF!</v>
      </c>
      <c r="C9" s="9" t="s">
        <v>4</v>
      </c>
      <c r="D9" s="17" t="e">
        <f>+#REF!</f>
        <v>#REF!</v>
      </c>
      <c r="E9" s="105" t="e">
        <f>+#REF!</f>
        <v>#REF!</v>
      </c>
      <c r="F9" s="15" t="e">
        <f t="shared" si="0"/>
        <v>#REF!</v>
      </c>
    </row>
    <row r="10" spans="1:6" ht="52.5" hidden="1" customHeight="1" x14ac:dyDescent="0.2">
      <c r="A10" s="115" t="s">
        <v>107</v>
      </c>
      <c r="B10" s="16" t="e">
        <f>+#REF!</f>
        <v>#REF!</v>
      </c>
      <c r="C10" s="9" t="s">
        <v>16</v>
      </c>
      <c r="D10" s="14" t="e">
        <f>+#REF!</f>
        <v>#REF!</v>
      </c>
      <c r="E10" s="15" t="e">
        <f>+#REF!</f>
        <v>#REF!</v>
      </c>
      <c r="F10" s="15" t="e">
        <f t="shared" si="0"/>
        <v>#REF!</v>
      </c>
    </row>
    <row r="11" spans="1:6" ht="52.5" hidden="1" customHeight="1" x14ac:dyDescent="0.2">
      <c r="A11" s="115" t="s">
        <v>154</v>
      </c>
      <c r="B11" s="16" t="e">
        <f>+#REF!</f>
        <v>#REF!</v>
      </c>
      <c r="C11" s="9" t="s">
        <v>16</v>
      </c>
      <c r="D11" s="14">
        <v>0</v>
      </c>
      <c r="E11" s="15" t="e">
        <f>+#REF!</f>
        <v>#REF!</v>
      </c>
      <c r="F11" s="15" t="e">
        <f t="shared" si="0"/>
        <v>#REF!</v>
      </c>
    </row>
    <row r="12" spans="1:6" hidden="1" x14ac:dyDescent="0.2">
      <c r="A12" s="115" t="s">
        <v>109</v>
      </c>
      <c r="B12" s="16" t="e">
        <f>+#REF!</f>
        <v>#REF!</v>
      </c>
      <c r="C12" s="9" t="s">
        <v>16</v>
      </c>
      <c r="D12" s="14" t="e">
        <f>+#REF!</f>
        <v>#REF!</v>
      </c>
      <c r="E12" s="15" t="e">
        <f>+#REF!</f>
        <v>#REF!</v>
      </c>
      <c r="F12" s="15" t="e">
        <f t="shared" si="0"/>
        <v>#REF!</v>
      </c>
    </row>
    <row r="13" spans="1:6" ht="15" hidden="1" x14ac:dyDescent="0.25">
      <c r="A13" s="114">
        <v>6</v>
      </c>
      <c r="B13" s="8" t="s">
        <v>29</v>
      </c>
      <c r="C13" s="8"/>
      <c r="D13" s="8"/>
      <c r="E13" s="12"/>
      <c r="F13" s="12"/>
    </row>
    <row r="14" spans="1:6" hidden="1" x14ac:dyDescent="0.2">
      <c r="A14" s="115" t="s">
        <v>120</v>
      </c>
      <c r="B14" s="16" t="e">
        <f>+#REF!</f>
        <v>#REF!</v>
      </c>
      <c r="C14" s="9" t="s">
        <v>8</v>
      </c>
      <c r="D14" s="17" t="e">
        <f>+#REF!</f>
        <v>#REF!</v>
      </c>
      <c r="E14" s="11" t="e">
        <f>+#REF!</f>
        <v>#REF!</v>
      </c>
      <c r="F14" s="11" t="e">
        <f t="shared" si="0"/>
        <v>#REF!</v>
      </c>
    </row>
    <row r="15" spans="1:6" hidden="1" x14ac:dyDescent="0.2">
      <c r="A15" s="115" t="s">
        <v>157</v>
      </c>
      <c r="B15" s="16" t="e">
        <f>+#REF!</f>
        <v>#REF!</v>
      </c>
      <c r="C15" s="9" t="s">
        <v>16</v>
      </c>
      <c r="D15" s="17" t="e">
        <f>+#REF!</f>
        <v>#REF!</v>
      </c>
      <c r="E15" s="11" t="e">
        <f>+#REF!</f>
        <v>#REF!</v>
      </c>
      <c r="F15" s="11" t="e">
        <f t="shared" si="0"/>
        <v>#REF!</v>
      </c>
    </row>
    <row r="16" spans="1:6" hidden="1" x14ac:dyDescent="0.2">
      <c r="A16" s="115" t="s">
        <v>116</v>
      </c>
      <c r="B16" s="16" t="e">
        <f>+#REF!</f>
        <v>#REF!</v>
      </c>
      <c r="C16" s="9" t="s">
        <v>16</v>
      </c>
      <c r="D16" s="14" t="e">
        <f>+#REF!</f>
        <v>#REF!</v>
      </c>
      <c r="E16" s="11" t="e">
        <f>+#REF!</f>
        <v>#REF!</v>
      </c>
      <c r="F16" s="11" t="e">
        <f t="shared" si="0"/>
        <v>#REF!</v>
      </c>
    </row>
    <row r="17" spans="1:6" ht="54" hidden="1" customHeight="1" x14ac:dyDescent="0.2">
      <c r="A17" s="115" t="s">
        <v>117</v>
      </c>
      <c r="B17" s="16" t="e">
        <f>+#REF!</f>
        <v>#REF!</v>
      </c>
      <c r="C17" s="9" t="s">
        <v>16</v>
      </c>
      <c r="D17" s="14" t="e">
        <f>+#REF!</f>
        <v>#REF!</v>
      </c>
      <c r="E17" s="11" t="e">
        <f>+#REF!</f>
        <v>#REF!</v>
      </c>
      <c r="F17" s="11" t="e">
        <f t="shared" si="0"/>
        <v>#REF!</v>
      </c>
    </row>
    <row r="18" spans="1:6" hidden="1" x14ac:dyDescent="0.2">
      <c r="A18" s="115" t="s">
        <v>161</v>
      </c>
      <c r="B18" s="16" t="e">
        <f>+#REF!</f>
        <v>#REF!</v>
      </c>
      <c r="C18" s="9" t="s">
        <v>16</v>
      </c>
      <c r="D18" s="18" t="e">
        <f>+#REF!</f>
        <v>#REF!</v>
      </c>
      <c r="E18" s="11" t="e">
        <f>+#REF!</f>
        <v>#REF!</v>
      </c>
      <c r="F18" s="11" t="e">
        <f t="shared" si="0"/>
        <v>#REF!</v>
      </c>
    </row>
    <row r="19" spans="1:6" hidden="1" x14ac:dyDescent="0.2">
      <c r="A19" s="115" t="s">
        <v>236</v>
      </c>
      <c r="B19" s="16" t="e">
        <f>+#REF!</f>
        <v>#REF!</v>
      </c>
      <c r="C19" s="9" t="s">
        <v>16</v>
      </c>
      <c r="D19" s="17" t="e">
        <f>+#REF!</f>
        <v>#REF!</v>
      </c>
      <c r="E19" s="11" t="e">
        <f>+#REF!</f>
        <v>#REF!</v>
      </c>
      <c r="F19" s="11" t="e">
        <f t="shared" si="0"/>
        <v>#REF!</v>
      </c>
    </row>
    <row r="20" spans="1:6" ht="60.75" hidden="1" customHeight="1" x14ac:dyDescent="0.2">
      <c r="A20" s="115" t="s">
        <v>270</v>
      </c>
      <c r="B20" s="16" t="e">
        <f>+#REF!</f>
        <v>#REF!</v>
      </c>
      <c r="C20" s="9" t="s">
        <v>8</v>
      </c>
      <c r="D20" s="17">
        <v>0</v>
      </c>
      <c r="E20" s="11" t="e">
        <f>+#REF!</f>
        <v>#REF!</v>
      </c>
      <c r="F20" s="11" t="e">
        <f t="shared" si="0"/>
        <v>#REF!</v>
      </c>
    </row>
    <row r="21" spans="1:6" ht="108" hidden="1" customHeight="1" x14ac:dyDescent="0.2">
      <c r="A21" s="115" t="s">
        <v>279</v>
      </c>
      <c r="B21" s="16" t="e">
        <f>+#REF!</f>
        <v>#REF!</v>
      </c>
      <c r="C21" s="9" t="s">
        <v>1</v>
      </c>
      <c r="D21" s="17" t="e">
        <f>+#REF!</f>
        <v>#REF!</v>
      </c>
      <c r="E21" s="11" t="e">
        <f>+#REF!</f>
        <v>#REF!</v>
      </c>
      <c r="F21" s="11" t="e">
        <f t="shared" si="0"/>
        <v>#REF!</v>
      </c>
    </row>
    <row r="22" spans="1:6" ht="15" hidden="1" x14ac:dyDescent="0.25">
      <c r="A22" s="114">
        <v>7</v>
      </c>
      <c r="B22" s="8" t="s">
        <v>18</v>
      </c>
      <c r="C22" s="8"/>
      <c r="D22" s="8"/>
      <c r="E22" s="12"/>
      <c r="F22" s="12"/>
    </row>
    <row r="23" spans="1:6" hidden="1" x14ac:dyDescent="0.2">
      <c r="A23" s="115">
        <v>7.1</v>
      </c>
      <c r="B23" s="16" t="e">
        <f>+#REF!</f>
        <v>#REF!</v>
      </c>
      <c r="C23" s="9" t="s">
        <v>8</v>
      </c>
      <c r="D23" s="17" t="e">
        <f>+#REF!</f>
        <v>#REF!</v>
      </c>
      <c r="E23" s="11" t="e">
        <f>+#REF!</f>
        <v>#REF!</v>
      </c>
      <c r="F23" s="11" t="e">
        <f t="shared" si="0"/>
        <v>#REF!</v>
      </c>
    </row>
    <row r="24" spans="1:6" ht="15" hidden="1" x14ac:dyDescent="0.25">
      <c r="A24" s="114">
        <v>8</v>
      </c>
      <c r="B24" s="8" t="s">
        <v>19</v>
      </c>
      <c r="C24" s="8"/>
      <c r="D24" s="8"/>
      <c r="E24" s="12"/>
      <c r="F24" s="12"/>
    </row>
    <row r="25" spans="1:6" ht="29.25" hidden="1" customHeight="1" x14ac:dyDescent="0.2">
      <c r="A25" s="115" t="s">
        <v>163</v>
      </c>
      <c r="B25" s="16" t="e">
        <f>+#REF!</f>
        <v>#REF!</v>
      </c>
      <c r="C25" s="9" t="s">
        <v>16</v>
      </c>
      <c r="D25" s="17" t="e">
        <f>+#REF!</f>
        <v>#REF!</v>
      </c>
      <c r="E25" s="11" t="e">
        <f>+#REF!</f>
        <v>#REF!</v>
      </c>
      <c r="F25" s="11" t="e">
        <f t="shared" si="0"/>
        <v>#REF!</v>
      </c>
    </row>
    <row r="26" spans="1:6" hidden="1" x14ac:dyDescent="0.2">
      <c r="A26" s="115" t="s">
        <v>164</v>
      </c>
      <c r="B26" s="16" t="e">
        <f>+#REF!</f>
        <v>#REF!</v>
      </c>
      <c r="C26" s="9" t="s">
        <v>8</v>
      </c>
      <c r="D26" s="17" t="e">
        <f>+#REF!</f>
        <v>#REF!</v>
      </c>
      <c r="E26" s="11" t="e">
        <f>+#REF!</f>
        <v>#REF!</v>
      </c>
      <c r="F26" s="11" t="e">
        <f t="shared" si="0"/>
        <v>#REF!</v>
      </c>
    </row>
    <row r="27" spans="1:6" ht="15" hidden="1" x14ac:dyDescent="0.25">
      <c r="A27" s="114">
        <v>9</v>
      </c>
      <c r="B27" s="8" t="s">
        <v>21</v>
      </c>
      <c r="C27" s="8"/>
      <c r="D27" s="8"/>
      <c r="E27" s="12"/>
      <c r="F27" s="12"/>
    </row>
    <row r="28" spans="1:6" hidden="1" x14ac:dyDescent="0.2">
      <c r="A28" s="115" t="s">
        <v>167</v>
      </c>
      <c r="B28" s="16" t="e">
        <f>+#REF!</f>
        <v>#REF!</v>
      </c>
      <c r="C28" s="9" t="s">
        <v>8</v>
      </c>
      <c r="D28" s="17" t="e">
        <f>+#REF!</f>
        <v>#REF!</v>
      </c>
      <c r="E28" s="11" t="e">
        <f>+#REF!</f>
        <v>#REF!</v>
      </c>
      <c r="F28" s="11" t="e">
        <f t="shared" si="0"/>
        <v>#REF!</v>
      </c>
    </row>
    <row r="29" spans="1:6" ht="32.25" hidden="1" customHeight="1" x14ac:dyDescent="0.2">
      <c r="A29" s="115" t="s">
        <v>305</v>
      </c>
      <c r="B29" s="16" t="e">
        <f>+#REF!</f>
        <v>#REF!</v>
      </c>
      <c r="C29" s="9" t="s">
        <v>1</v>
      </c>
      <c r="D29" s="17" t="e">
        <f>+#REF!</f>
        <v>#REF!</v>
      </c>
      <c r="E29" s="11" t="e">
        <f>+#REF!</f>
        <v>#REF!</v>
      </c>
      <c r="F29" s="11" t="e">
        <f t="shared" si="0"/>
        <v>#REF!</v>
      </c>
    </row>
    <row r="30" spans="1:6" ht="32.25" hidden="1" customHeight="1" x14ac:dyDescent="0.2">
      <c r="A30" s="115" t="s">
        <v>344</v>
      </c>
      <c r="B30" s="16" t="e">
        <f>+#REF!</f>
        <v>#REF!</v>
      </c>
      <c r="C30" s="9" t="s">
        <v>8</v>
      </c>
      <c r="D30" s="17" t="e">
        <f>+#REF!</f>
        <v>#REF!</v>
      </c>
      <c r="E30" s="11" t="e">
        <f>+#REF!</f>
        <v>#REF!</v>
      </c>
      <c r="F30" s="11" t="e">
        <f t="shared" si="0"/>
        <v>#REF!</v>
      </c>
    </row>
    <row r="31" spans="1:6" ht="49.7" hidden="1" customHeight="1" x14ac:dyDescent="0.2">
      <c r="A31" s="115" t="s">
        <v>347</v>
      </c>
      <c r="B31" s="16" t="e">
        <f>+#REF!</f>
        <v>#REF!</v>
      </c>
      <c r="C31" s="9" t="s">
        <v>8</v>
      </c>
      <c r="D31" s="17" t="e">
        <f>+#REF!</f>
        <v>#REF!</v>
      </c>
      <c r="E31" s="11" t="e">
        <f>+#REF!</f>
        <v>#REF!</v>
      </c>
      <c r="F31" s="11" t="e">
        <f t="shared" si="0"/>
        <v>#REF!</v>
      </c>
    </row>
    <row r="32" spans="1:6" ht="75.2" hidden="1" customHeight="1" x14ac:dyDescent="0.2">
      <c r="A32" s="115" t="s">
        <v>348</v>
      </c>
      <c r="B32" s="16" t="e">
        <f>+#REF!</f>
        <v>#REF!</v>
      </c>
      <c r="C32" s="9" t="s">
        <v>8</v>
      </c>
      <c r="D32" s="17" t="e">
        <f>+#REF!</f>
        <v>#REF!</v>
      </c>
      <c r="E32" s="11" t="e">
        <f>+#REF!</f>
        <v>#REF!</v>
      </c>
      <c r="F32" s="11" t="e">
        <f t="shared" si="0"/>
        <v>#REF!</v>
      </c>
    </row>
    <row r="33" spans="1:6" ht="15" hidden="1" x14ac:dyDescent="0.25">
      <c r="A33" s="114">
        <v>10</v>
      </c>
      <c r="B33" s="8" t="s">
        <v>173</v>
      </c>
      <c r="C33" s="8"/>
      <c r="D33" s="8"/>
      <c r="E33" s="12"/>
      <c r="F33" s="12"/>
    </row>
    <row r="34" spans="1:6" ht="54" hidden="1" customHeight="1" x14ac:dyDescent="0.2">
      <c r="A34" s="115" t="s">
        <v>171</v>
      </c>
      <c r="B34" s="16" t="e">
        <f>+#REF!</f>
        <v>#REF!</v>
      </c>
      <c r="C34" s="9" t="s">
        <v>1</v>
      </c>
      <c r="D34" s="17" t="e">
        <f>+#REF!</f>
        <v>#REF!</v>
      </c>
      <c r="E34" s="11" t="e">
        <f>+#REF!</f>
        <v>#REF!</v>
      </c>
      <c r="F34" s="11" t="e">
        <f t="shared" si="0"/>
        <v>#REF!</v>
      </c>
    </row>
    <row r="35" spans="1:6" ht="58.7" hidden="1" customHeight="1" x14ac:dyDescent="0.2">
      <c r="A35" s="115" t="s">
        <v>172</v>
      </c>
      <c r="B35" s="16" t="e">
        <f>+#REF!</f>
        <v>#REF!</v>
      </c>
      <c r="C35" s="9" t="s">
        <v>1</v>
      </c>
      <c r="D35" s="17" t="e">
        <f>+#REF!</f>
        <v>#REF!</v>
      </c>
      <c r="E35" s="11" t="e">
        <f>+#REF!</f>
        <v>#REF!</v>
      </c>
      <c r="F35" s="11" t="e">
        <f t="shared" si="0"/>
        <v>#REF!</v>
      </c>
    </row>
    <row r="36" spans="1:6" ht="49.7" hidden="1" customHeight="1" x14ac:dyDescent="0.2">
      <c r="A36" s="115" t="s">
        <v>174</v>
      </c>
      <c r="B36" s="16" t="e">
        <f>+#REF!</f>
        <v>#REF!</v>
      </c>
      <c r="C36" s="9" t="s">
        <v>1</v>
      </c>
      <c r="D36" s="17" t="e">
        <f>+#REF!</f>
        <v>#REF!</v>
      </c>
      <c r="E36" s="11" t="e">
        <f>+#REF!</f>
        <v>#REF!</v>
      </c>
      <c r="F36" s="11" t="e">
        <f t="shared" si="0"/>
        <v>#REF!</v>
      </c>
    </row>
    <row r="37" spans="1:6" ht="42.75" hidden="1" customHeight="1" x14ac:dyDescent="0.2">
      <c r="A37" s="115" t="s">
        <v>175</v>
      </c>
      <c r="B37" s="16" t="e">
        <f>+#REF!</f>
        <v>#REF!</v>
      </c>
      <c r="C37" s="9" t="s">
        <v>1</v>
      </c>
      <c r="D37" s="17" t="e">
        <f>+#REF!</f>
        <v>#REF!</v>
      </c>
      <c r="E37" s="11" t="e">
        <f>+#REF!</f>
        <v>#REF!</v>
      </c>
      <c r="F37" s="11" t="e">
        <f t="shared" si="0"/>
        <v>#REF!</v>
      </c>
    </row>
    <row r="38" spans="1:6" ht="42.75" hidden="1" customHeight="1" x14ac:dyDescent="0.2">
      <c r="A38" s="115" t="s">
        <v>322</v>
      </c>
      <c r="B38" s="16" t="e">
        <f>+#REF!</f>
        <v>#REF!</v>
      </c>
      <c r="C38" s="9" t="s">
        <v>16</v>
      </c>
      <c r="D38" s="17" t="e">
        <f>+#REF!</f>
        <v>#REF!</v>
      </c>
      <c r="E38" s="11" t="e">
        <f>+#REF!</f>
        <v>#REF!</v>
      </c>
      <c r="F38" s="11" t="e">
        <f t="shared" si="0"/>
        <v>#REF!</v>
      </c>
    </row>
    <row r="39" spans="1:6" ht="15" hidden="1" x14ac:dyDescent="0.25">
      <c r="A39" s="114">
        <v>11</v>
      </c>
      <c r="B39" s="8" t="s">
        <v>35</v>
      </c>
      <c r="C39" s="8"/>
      <c r="D39" s="8"/>
      <c r="E39" s="12"/>
      <c r="F39" s="12"/>
    </row>
    <row r="40" spans="1:6" ht="41.25" hidden="1" customHeight="1" x14ac:dyDescent="0.2">
      <c r="A40" s="115" t="s">
        <v>333</v>
      </c>
      <c r="B40" s="16" t="e">
        <f>+#REF!</f>
        <v>#REF!</v>
      </c>
      <c r="C40" s="9" t="s">
        <v>1</v>
      </c>
      <c r="D40" s="17" t="e">
        <f>+#REF!</f>
        <v>#REF!</v>
      </c>
      <c r="E40" s="11" t="e">
        <f>+#REF!</f>
        <v>#REF!</v>
      </c>
      <c r="F40" s="11" t="e">
        <f>+D40*E40</f>
        <v>#REF!</v>
      </c>
    </row>
    <row r="41" spans="1:6" hidden="1" x14ac:dyDescent="0.2">
      <c r="A41" s="115" t="s">
        <v>334</v>
      </c>
      <c r="B41" s="16" t="e">
        <f>+#REF!</f>
        <v>#REF!</v>
      </c>
      <c r="C41" s="9" t="s">
        <v>1</v>
      </c>
      <c r="D41" s="17" t="e">
        <f>+#REF!</f>
        <v>#REF!</v>
      </c>
      <c r="E41" s="11" t="e">
        <f>+#REF!</f>
        <v>#REF!</v>
      </c>
      <c r="F41" s="11" t="e">
        <f t="shared" si="0"/>
        <v>#REF!</v>
      </c>
    </row>
    <row r="42" spans="1:6" hidden="1" x14ac:dyDescent="0.2">
      <c r="A42" s="115" t="s">
        <v>335</v>
      </c>
      <c r="B42" s="16" t="e">
        <f>+#REF!</f>
        <v>#REF!</v>
      </c>
      <c r="C42" s="9" t="s">
        <v>16</v>
      </c>
      <c r="D42" s="17" t="e">
        <f>+#REF!</f>
        <v>#REF!</v>
      </c>
      <c r="E42" s="11" t="e">
        <f>+#REF!</f>
        <v>#REF!</v>
      </c>
      <c r="F42" s="11" t="e">
        <f t="shared" si="0"/>
        <v>#REF!</v>
      </c>
    </row>
    <row r="43" spans="1:6" hidden="1" x14ac:dyDescent="0.2">
      <c r="A43" s="115" t="s">
        <v>336</v>
      </c>
      <c r="B43" s="16" t="e">
        <f>+#REF!</f>
        <v>#REF!</v>
      </c>
      <c r="C43" s="9" t="s">
        <v>1</v>
      </c>
      <c r="D43" s="17" t="e">
        <f>+#REF!</f>
        <v>#REF!</v>
      </c>
      <c r="E43" s="11" t="e">
        <f>+#REF!</f>
        <v>#REF!</v>
      </c>
      <c r="F43" s="11" t="e">
        <f t="shared" si="0"/>
        <v>#REF!</v>
      </c>
    </row>
    <row r="44" spans="1:6" ht="55.5" hidden="1" customHeight="1" x14ac:dyDescent="0.2">
      <c r="A44" s="115" t="s">
        <v>337</v>
      </c>
      <c r="B44" s="16" t="e">
        <f>+#REF!</f>
        <v>#REF!</v>
      </c>
      <c r="C44" s="9" t="s">
        <v>16</v>
      </c>
      <c r="D44" s="17" t="e">
        <f>+#REF!</f>
        <v>#REF!</v>
      </c>
      <c r="E44" s="11" t="e">
        <f>+#REF!</f>
        <v>#REF!</v>
      </c>
      <c r="F44" s="11" t="e">
        <f t="shared" si="0"/>
        <v>#REF!</v>
      </c>
    </row>
    <row r="45" spans="1:6" ht="15" hidden="1" x14ac:dyDescent="0.25">
      <c r="A45" s="114">
        <v>12</v>
      </c>
      <c r="B45" s="8" t="s">
        <v>177</v>
      </c>
      <c r="C45" s="8"/>
      <c r="D45" s="8"/>
      <c r="E45" s="12"/>
      <c r="F45" s="12"/>
    </row>
    <row r="46" spans="1:6" ht="45.75" hidden="1" customHeight="1" x14ac:dyDescent="0.2">
      <c r="A46" s="115" t="s">
        <v>178</v>
      </c>
      <c r="B46" s="16" t="e">
        <f>+#REF!</f>
        <v>#REF!</v>
      </c>
      <c r="C46" s="9" t="s">
        <v>1</v>
      </c>
      <c r="D46" s="17" t="e">
        <f>+#REF!</f>
        <v>#REF!</v>
      </c>
      <c r="E46" s="11" t="e">
        <f>+#REF!</f>
        <v>#REF!</v>
      </c>
      <c r="F46" s="11" t="e">
        <f t="shared" si="0"/>
        <v>#REF!</v>
      </c>
    </row>
    <row r="47" spans="1:6" hidden="1" x14ac:dyDescent="0.2">
      <c r="A47" s="115" t="s">
        <v>179</v>
      </c>
      <c r="B47" s="16" t="e">
        <f>+#REF!</f>
        <v>#REF!</v>
      </c>
      <c r="C47" s="9" t="s">
        <v>16</v>
      </c>
      <c r="D47" s="17" t="e">
        <f>+#REF!</f>
        <v>#REF!</v>
      </c>
      <c r="E47" s="11" t="e">
        <f>+#REF!</f>
        <v>#REF!</v>
      </c>
      <c r="F47" s="11" t="e">
        <f t="shared" si="0"/>
        <v>#REF!</v>
      </c>
    </row>
    <row r="48" spans="1:6" ht="16.5" hidden="1" customHeight="1" x14ac:dyDescent="0.2">
      <c r="A48" s="115" t="s">
        <v>180</v>
      </c>
      <c r="B48" s="16" t="e">
        <f>+#REF!</f>
        <v>#REF!</v>
      </c>
      <c r="C48" s="9" t="s">
        <v>1</v>
      </c>
      <c r="D48" s="17" t="e">
        <f>+#REF!</f>
        <v>#REF!</v>
      </c>
      <c r="E48" s="11" t="e">
        <f>+#REF!</f>
        <v>#REF!</v>
      </c>
      <c r="F48" s="11" t="e">
        <f t="shared" si="0"/>
        <v>#REF!</v>
      </c>
    </row>
    <row r="49" spans="1:6" hidden="1" x14ac:dyDescent="0.2">
      <c r="A49" s="115" t="s">
        <v>181</v>
      </c>
      <c r="B49" s="16" t="e">
        <f>+#REF!</f>
        <v>#REF!</v>
      </c>
      <c r="C49" s="9" t="s">
        <v>1</v>
      </c>
      <c r="D49" s="17" t="e">
        <f>+#REF!</f>
        <v>#REF!</v>
      </c>
      <c r="E49" s="11" t="e">
        <f>+#REF!</f>
        <v>#REF!</v>
      </c>
      <c r="F49" s="11" t="e">
        <f t="shared" si="0"/>
        <v>#REF!</v>
      </c>
    </row>
    <row r="50" spans="1:6" hidden="1" x14ac:dyDescent="0.2">
      <c r="A50" s="115" t="s">
        <v>182</v>
      </c>
      <c r="B50" s="16" t="e">
        <f>+#REF!</f>
        <v>#REF!</v>
      </c>
      <c r="C50" s="9" t="s">
        <v>1</v>
      </c>
      <c r="D50" s="17" t="e">
        <f>+#REF!</f>
        <v>#REF!</v>
      </c>
      <c r="E50" s="11" t="e">
        <f>+#REF!</f>
        <v>#REF!</v>
      </c>
      <c r="F50" s="11" t="e">
        <f t="shared" si="0"/>
        <v>#REF!</v>
      </c>
    </row>
    <row r="51" spans="1:6" hidden="1" x14ac:dyDescent="0.2">
      <c r="A51" s="115" t="s">
        <v>183</v>
      </c>
      <c r="B51" s="16" t="e">
        <f>+#REF!</f>
        <v>#REF!</v>
      </c>
      <c r="C51" s="9" t="s">
        <v>16</v>
      </c>
      <c r="D51" s="17" t="e">
        <f>+#REF!</f>
        <v>#REF!</v>
      </c>
      <c r="E51" s="11" t="e">
        <f>+#REF!</f>
        <v>#REF!</v>
      </c>
      <c r="F51" s="11" t="e">
        <f t="shared" si="0"/>
        <v>#REF!</v>
      </c>
    </row>
    <row r="52" spans="1:6" hidden="1" x14ac:dyDescent="0.2">
      <c r="A52" s="115" t="s">
        <v>184</v>
      </c>
      <c r="B52" s="16" t="e">
        <f>+#REF!</f>
        <v>#REF!</v>
      </c>
      <c r="C52" s="9" t="s">
        <v>16</v>
      </c>
      <c r="D52" s="17" t="e">
        <f>+#REF!</f>
        <v>#REF!</v>
      </c>
      <c r="E52" s="11" t="e">
        <f>+#REF!</f>
        <v>#REF!</v>
      </c>
      <c r="F52" s="11" t="e">
        <f t="shared" si="0"/>
        <v>#REF!</v>
      </c>
    </row>
    <row r="53" spans="1:6" ht="27.75" hidden="1" customHeight="1" x14ac:dyDescent="0.2">
      <c r="A53" s="115" t="s">
        <v>186</v>
      </c>
      <c r="B53" s="16" t="e">
        <f>+#REF!</f>
        <v>#REF!</v>
      </c>
      <c r="C53" s="9" t="s">
        <v>1</v>
      </c>
      <c r="D53" s="17" t="e">
        <f>+#REF!</f>
        <v>#REF!</v>
      </c>
      <c r="E53" s="11" t="e">
        <f>+#REF!</f>
        <v>#REF!</v>
      </c>
      <c r="F53" s="11" t="e">
        <f t="shared" si="0"/>
        <v>#REF!</v>
      </c>
    </row>
    <row r="54" spans="1:6" ht="25.5" hidden="1" customHeight="1" x14ac:dyDescent="0.2">
      <c r="A54" s="115" t="s">
        <v>185</v>
      </c>
      <c r="B54" s="16" t="e">
        <f>+#REF!</f>
        <v>#REF!</v>
      </c>
      <c r="C54" s="9" t="s">
        <v>1</v>
      </c>
      <c r="D54" s="17" t="e">
        <f>+#REF!</f>
        <v>#REF!</v>
      </c>
      <c r="E54" s="11" t="e">
        <f>+#REF!</f>
        <v>#REF!</v>
      </c>
      <c r="F54" s="11" t="e">
        <f t="shared" si="0"/>
        <v>#REF!</v>
      </c>
    </row>
    <row r="55" spans="1:6" ht="15" hidden="1" x14ac:dyDescent="0.25">
      <c r="A55" s="114">
        <v>13</v>
      </c>
      <c r="B55" s="8" t="s">
        <v>30</v>
      </c>
      <c r="C55" s="8"/>
      <c r="D55" s="8"/>
      <c r="E55" s="8"/>
      <c r="F55" s="8"/>
    </row>
    <row r="56" spans="1:6" ht="54" hidden="1" customHeight="1" x14ac:dyDescent="0.2">
      <c r="A56" s="115">
        <v>13.1</v>
      </c>
      <c r="B56" s="16" t="e">
        <f>+#REF!</f>
        <v>#REF!</v>
      </c>
      <c r="C56" s="5" t="s">
        <v>1</v>
      </c>
      <c r="D56" s="35" t="e">
        <f>+#REF!</f>
        <v>#REF!</v>
      </c>
      <c r="E56" s="42" t="e">
        <f>+#REF!</f>
        <v>#REF!</v>
      </c>
      <c r="F56" s="43" t="e">
        <f>+D56*E56</f>
        <v>#REF!</v>
      </c>
    </row>
    <row r="57" spans="1:6" ht="15" hidden="1" x14ac:dyDescent="0.25">
      <c r="A57" s="114">
        <v>14</v>
      </c>
      <c r="B57" s="8" t="s">
        <v>345</v>
      </c>
      <c r="C57" s="8"/>
      <c r="D57" s="8"/>
      <c r="E57" s="8"/>
      <c r="F57" s="8"/>
    </row>
    <row r="58" spans="1:6" hidden="1" x14ac:dyDescent="0.2">
      <c r="A58" s="115">
        <v>14.1</v>
      </c>
      <c r="B58" s="5" t="s">
        <v>345</v>
      </c>
      <c r="C58" s="5" t="s">
        <v>1</v>
      </c>
      <c r="D58" s="5">
        <v>1</v>
      </c>
      <c r="E58" s="42">
        <v>400000</v>
      </c>
      <c r="F58" s="43">
        <f>+D58*E58</f>
        <v>400000</v>
      </c>
    </row>
    <row r="59" spans="1:6" hidden="1" x14ac:dyDescent="0.2"/>
    <row r="60" spans="1:6" hidden="1" x14ac:dyDescent="0.2">
      <c r="B60" s="371" t="s">
        <v>237</v>
      </c>
      <c r="C60" s="372"/>
      <c r="D60" s="373"/>
      <c r="E60" s="8"/>
      <c r="F60" s="12" t="e">
        <f>+SUM(F7:F58)</f>
        <v>#REF!</v>
      </c>
    </row>
    <row r="61" spans="1:6" hidden="1" x14ac:dyDescent="0.2"/>
    <row r="62" spans="1:6" hidden="1" x14ac:dyDescent="0.2"/>
    <row r="63" spans="1:6" ht="15.75" x14ac:dyDescent="0.25">
      <c r="A63" s="380" t="s">
        <v>339</v>
      </c>
      <c r="B63" s="380"/>
      <c r="C63" s="380"/>
      <c r="D63" s="380"/>
      <c r="E63" s="380"/>
      <c r="F63" s="380"/>
    </row>
    <row r="64" spans="1:6" ht="12.75" x14ac:dyDescent="0.2">
      <c r="A64" s="93"/>
      <c r="B64" s="94"/>
      <c r="C64" s="94"/>
      <c r="D64" s="94"/>
      <c r="E64" s="94"/>
      <c r="F64" s="95"/>
    </row>
    <row r="65" spans="1:7" ht="12.75" x14ac:dyDescent="0.2">
      <c r="A65" s="367" t="s">
        <v>25</v>
      </c>
      <c r="B65" s="7" t="s">
        <v>26</v>
      </c>
      <c r="C65" s="7" t="s">
        <v>1</v>
      </c>
      <c r="D65" s="7" t="s">
        <v>79</v>
      </c>
      <c r="E65" s="7" t="s">
        <v>31</v>
      </c>
      <c r="F65" s="7" t="s">
        <v>31</v>
      </c>
    </row>
    <row r="66" spans="1:7" ht="12.75" x14ac:dyDescent="0.2">
      <c r="A66" s="367"/>
      <c r="B66" s="7"/>
      <c r="C66" s="7"/>
      <c r="D66" s="7"/>
      <c r="E66" s="7" t="s">
        <v>32</v>
      </c>
      <c r="F66" s="7" t="s">
        <v>2</v>
      </c>
    </row>
    <row r="67" spans="1:7" ht="15" x14ac:dyDescent="0.25">
      <c r="A67" s="114">
        <v>5</v>
      </c>
      <c r="B67" s="8" t="s">
        <v>28</v>
      </c>
      <c r="C67" s="8"/>
      <c r="D67" s="8"/>
      <c r="E67" s="12"/>
      <c r="F67" s="12"/>
    </row>
    <row r="68" spans="1:7" x14ac:dyDescent="0.2">
      <c r="A68" s="115" t="s">
        <v>110</v>
      </c>
      <c r="B68" s="5" t="e">
        <f t="shared" ref="B68:B78" si="1">+B8</f>
        <v>#REF!</v>
      </c>
      <c r="C68" s="13" t="s">
        <v>4</v>
      </c>
      <c r="D68" s="14">
        <f>+'CANTIDADES VIVIENDA BIFAMILIAR'!D9</f>
        <v>7.87</v>
      </c>
      <c r="E68" s="105" t="e">
        <f>+E8</f>
        <v>#REF!</v>
      </c>
      <c r="F68" s="214" t="e">
        <f>+D68*E68</f>
        <v>#REF!</v>
      </c>
      <c r="G68" s="23" t="e">
        <f>+D68*E68</f>
        <v>#REF!</v>
      </c>
    </row>
    <row r="69" spans="1:7" x14ac:dyDescent="0.2">
      <c r="A69" s="115" t="s">
        <v>153</v>
      </c>
      <c r="B69" s="5" t="e">
        <f t="shared" si="1"/>
        <v>#REF!</v>
      </c>
      <c r="C69" s="9" t="s">
        <v>4</v>
      </c>
      <c r="D69" s="17">
        <f>+'CANTIDADES VIVIENDA BIFAMILIAR'!D42</f>
        <v>7.87</v>
      </c>
      <c r="E69" s="105" t="e">
        <f>+E9</f>
        <v>#REF!</v>
      </c>
      <c r="F69" s="214" t="e">
        <f t="shared" ref="F69:F72" si="2">+D69*E69</f>
        <v>#REF!</v>
      </c>
      <c r="G69" s="23" t="e">
        <f t="shared" ref="G69:G120" si="3">+D69*E69</f>
        <v>#REF!</v>
      </c>
    </row>
    <row r="70" spans="1:7" x14ac:dyDescent="0.2">
      <c r="A70" s="115" t="s">
        <v>107</v>
      </c>
      <c r="B70" s="16" t="e">
        <f t="shared" si="1"/>
        <v>#REF!</v>
      </c>
      <c r="C70" s="9" t="s">
        <v>16</v>
      </c>
      <c r="D70" s="14">
        <f>+'CANTIDADES VIVIENDA BIFAMILIAR'!D46</f>
        <v>0</v>
      </c>
      <c r="E70" s="15" t="e">
        <f>+E10</f>
        <v>#REF!</v>
      </c>
      <c r="F70" s="214" t="e">
        <f t="shared" si="2"/>
        <v>#REF!</v>
      </c>
      <c r="G70" s="23" t="e">
        <f t="shared" si="3"/>
        <v>#REF!</v>
      </c>
    </row>
    <row r="71" spans="1:7" x14ac:dyDescent="0.2">
      <c r="A71" s="115" t="s">
        <v>154</v>
      </c>
      <c r="B71" s="16" t="e">
        <f t="shared" si="1"/>
        <v>#REF!</v>
      </c>
      <c r="C71" s="9" t="s">
        <v>16</v>
      </c>
      <c r="D71" s="14">
        <f>+'CANTIDADES VIVIENDA BIFAMILIAR'!D50</f>
        <v>52.460000000000008</v>
      </c>
      <c r="E71" s="15" t="e">
        <f>+E11</f>
        <v>#REF!</v>
      </c>
      <c r="F71" s="214" t="e">
        <f t="shared" si="2"/>
        <v>#REF!</v>
      </c>
      <c r="G71" s="23" t="e">
        <f t="shared" si="3"/>
        <v>#REF!</v>
      </c>
    </row>
    <row r="72" spans="1:7" x14ac:dyDescent="0.2">
      <c r="A72" s="115" t="s">
        <v>109</v>
      </c>
      <c r="B72" s="16" t="e">
        <f t="shared" si="1"/>
        <v>#REF!</v>
      </c>
      <c r="C72" s="9" t="s">
        <v>16</v>
      </c>
      <c r="D72" s="14">
        <f>+'CANTIDADES VIVIENDA BIFAMILIAR'!D83</f>
        <v>53.389999999999993</v>
      </c>
      <c r="E72" s="15" t="e">
        <f>+E12</f>
        <v>#REF!</v>
      </c>
      <c r="F72" s="214" t="e">
        <f t="shared" si="2"/>
        <v>#REF!</v>
      </c>
      <c r="G72" s="23" t="e">
        <f t="shared" si="3"/>
        <v>#REF!</v>
      </c>
    </row>
    <row r="73" spans="1:7" ht="15" x14ac:dyDescent="0.25">
      <c r="A73" s="114">
        <v>6</v>
      </c>
      <c r="B73" s="8" t="str">
        <f t="shared" si="1"/>
        <v>ESTRUCTURA EN CONCRETO</v>
      </c>
      <c r="C73" s="8"/>
      <c r="D73" s="8"/>
      <c r="E73" s="12"/>
      <c r="F73" s="213"/>
      <c r="G73" s="23">
        <f t="shared" si="3"/>
        <v>0</v>
      </c>
    </row>
    <row r="74" spans="1:7" x14ac:dyDescent="0.2">
      <c r="A74" s="115" t="s">
        <v>120</v>
      </c>
      <c r="B74" s="16" t="e">
        <f t="shared" si="1"/>
        <v>#REF!</v>
      </c>
      <c r="C74" s="9" t="s">
        <v>8</v>
      </c>
      <c r="D74" s="17">
        <f>+'CANTIDADES VIVIENDA BIFAMILIAR'!D118</f>
        <v>44.6</v>
      </c>
      <c r="E74" s="11" t="e">
        <f>+E14</f>
        <v>#REF!</v>
      </c>
      <c r="F74" s="215" t="e">
        <f>+D74*E74</f>
        <v>#REF!</v>
      </c>
      <c r="G74" s="23" t="e">
        <f t="shared" si="3"/>
        <v>#REF!</v>
      </c>
    </row>
    <row r="75" spans="1:7" x14ac:dyDescent="0.2">
      <c r="A75" s="115" t="s">
        <v>157</v>
      </c>
      <c r="B75" s="16" t="e">
        <f t="shared" si="1"/>
        <v>#REF!</v>
      </c>
      <c r="C75" s="9" t="s">
        <v>16</v>
      </c>
      <c r="D75" s="17">
        <f>+'CANTIDADES VIVIENDA BIFAMILIAR'!D147</f>
        <v>69.400000000000006</v>
      </c>
      <c r="E75" s="11" t="e">
        <f>+E15</f>
        <v>#REF!</v>
      </c>
      <c r="F75" s="215" t="e">
        <f t="shared" ref="F75:F80" si="4">+D75*E75</f>
        <v>#REF!</v>
      </c>
      <c r="G75" s="23" t="e">
        <f t="shared" si="3"/>
        <v>#REF!</v>
      </c>
    </row>
    <row r="76" spans="1:7" x14ac:dyDescent="0.2">
      <c r="A76" s="115" t="s">
        <v>116</v>
      </c>
      <c r="B76" s="16" t="e">
        <f t="shared" si="1"/>
        <v>#REF!</v>
      </c>
      <c r="C76" s="9" t="s">
        <v>16</v>
      </c>
      <c r="D76" s="14">
        <f>+'CANTIDADES VIVIENDA BIFAMILIAR'!D198</f>
        <v>0</v>
      </c>
      <c r="E76" s="11" t="e">
        <f>+E16</f>
        <v>#REF!</v>
      </c>
      <c r="F76" s="215" t="e">
        <f t="shared" si="4"/>
        <v>#REF!</v>
      </c>
      <c r="G76" s="23" t="e">
        <f t="shared" si="3"/>
        <v>#REF!</v>
      </c>
    </row>
    <row r="77" spans="1:7" x14ac:dyDescent="0.2">
      <c r="A77" s="115" t="s">
        <v>117</v>
      </c>
      <c r="B77" s="16" t="e">
        <f t="shared" si="1"/>
        <v>#REF!</v>
      </c>
      <c r="C77" s="9" t="s">
        <v>16</v>
      </c>
      <c r="D77" s="14">
        <f>+'CANTIDADES VIVIENDA BIFAMILIAR'!D202</f>
        <v>108.82000000000001</v>
      </c>
      <c r="E77" s="11" t="e">
        <f>+E17</f>
        <v>#REF!</v>
      </c>
      <c r="F77" s="215" t="e">
        <f t="shared" si="4"/>
        <v>#REF!</v>
      </c>
      <c r="G77" s="23" t="e">
        <f t="shared" si="3"/>
        <v>#REF!</v>
      </c>
    </row>
    <row r="78" spans="1:7" x14ac:dyDescent="0.2">
      <c r="A78" s="115" t="s">
        <v>161</v>
      </c>
      <c r="B78" s="16" t="e">
        <f t="shared" si="1"/>
        <v>#REF!</v>
      </c>
      <c r="C78" s="9" t="s">
        <v>16</v>
      </c>
      <c r="D78" s="18">
        <f>+'CANTIDADES VIVIENDA BIFAMILIAR'!D237</f>
        <v>86.2</v>
      </c>
      <c r="E78" s="11" t="e">
        <f>+E18</f>
        <v>#REF!</v>
      </c>
      <c r="F78" s="215" t="e">
        <f t="shared" si="4"/>
        <v>#REF!</v>
      </c>
      <c r="G78" s="23" t="e">
        <f t="shared" si="3"/>
        <v>#REF!</v>
      </c>
    </row>
    <row r="79" spans="1:7" x14ac:dyDescent="0.2">
      <c r="A79" s="115">
        <v>6.6</v>
      </c>
      <c r="B79" s="16" t="e">
        <f t="shared" ref="B79:B88" si="5">+B20</f>
        <v>#REF!</v>
      </c>
      <c r="C79" s="9" t="s">
        <v>8</v>
      </c>
      <c r="D79" s="17">
        <f>+'CANTIDADES VIVIENDA BIFAMILIAR'!D303</f>
        <v>44.12</v>
      </c>
      <c r="E79" s="11" t="e">
        <f>+E20</f>
        <v>#REF!</v>
      </c>
      <c r="F79" s="215" t="e">
        <f t="shared" si="4"/>
        <v>#REF!</v>
      </c>
      <c r="G79" s="23" t="e">
        <f t="shared" si="3"/>
        <v>#REF!</v>
      </c>
    </row>
    <row r="80" spans="1:7" x14ac:dyDescent="0.2">
      <c r="A80" s="115" t="s">
        <v>270</v>
      </c>
      <c r="B80" s="16" t="e">
        <f t="shared" si="5"/>
        <v>#REF!</v>
      </c>
      <c r="C80" s="9" t="s">
        <v>1</v>
      </c>
      <c r="D80" s="17">
        <f>+'CANTIDADES VIVIENDA BIFAMILIAR'!D334</f>
        <v>0.5</v>
      </c>
      <c r="E80" s="11" t="e">
        <f>+E21</f>
        <v>#REF!</v>
      </c>
      <c r="F80" s="215" t="e">
        <f t="shared" si="4"/>
        <v>#REF!</v>
      </c>
      <c r="G80" s="23" t="e">
        <f t="shared" si="3"/>
        <v>#REF!</v>
      </c>
    </row>
    <row r="81" spans="1:7" ht="15" x14ac:dyDescent="0.25">
      <c r="A81" s="114">
        <v>7</v>
      </c>
      <c r="B81" s="8" t="str">
        <f t="shared" si="5"/>
        <v>MAMPOSTERIA</v>
      </c>
      <c r="C81" s="8"/>
      <c r="D81" s="8"/>
      <c r="E81" s="12"/>
      <c r="F81" s="213"/>
      <c r="G81" s="23">
        <f t="shared" si="3"/>
        <v>0</v>
      </c>
    </row>
    <row r="82" spans="1:7" x14ac:dyDescent="0.2">
      <c r="A82" s="115">
        <v>7.1</v>
      </c>
      <c r="B82" s="16" t="e">
        <f t="shared" si="5"/>
        <v>#REF!</v>
      </c>
      <c r="C82" s="9" t="s">
        <v>8</v>
      </c>
      <c r="D82" s="17">
        <f>+'CANTIDADES VIVIENDA BIFAMILIAR'!D338</f>
        <v>174.3</v>
      </c>
      <c r="E82" s="11" t="e">
        <f>+E23</f>
        <v>#REF!</v>
      </c>
      <c r="F82" s="215" t="e">
        <f>+D82*E82</f>
        <v>#REF!</v>
      </c>
      <c r="G82" s="23" t="e">
        <f t="shared" si="3"/>
        <v>#REF!</v>
      </c>
    </row>
    <row r="83" spans="1:7" ht="15" x14ac:dyDescent="0.25">
      <c r="A83" s="114">
        <v>8</v>
      </c>
      <c r="B83" s="8" t="str">
        <f t="shared" si="5"/>
        <v>CUBIERTA</v>
      </c>
      <c r="C83" s="8"/>
      <c r="D83" s="8"/>
      <c r="E83" s="12"/>
      <c r="F83" s="213"/>
      <c r="G83" s="23">
        <f t="shared" si="3"/>
        <v>0</v>
      </c>
    </row>
    <row r="84" spans="1:7" x14ac:dyDescent="0.2">
      <c r="A84" s="115" t="s">
        <v>163</v>
      </c>
      <c r="B84" s="16" t="e">
        <f t="shared" si="5"/>
        <v>#REF!</v>
      </c>
      <c r="C84" s="9" t="s">
        <v>16</v>
      </c>
      <c r="D84" s="17">
        <f>+'CANTIDADES VIVIENDA BIFAMILIAR'!D401</f>
        <v>24</v>
      </c>
      <c r="E84" s="11" t="e">
        <f>+E25</f>
        <v>#REF!</v>
      </c>
      <c r="F84" s="215" t="e">
        <f>+D84*E84</f>
        <v>#REF!</v>
      </c>
      <c r="G84" s="23" t="e">
        <f t="shared" si="3"/>
        <v>#REF!</v>
      </c>
    </row>
    <row r="85" spans="1:7" x14ac:dyDescent="0.2">
      <c r="A85" s="115" t="s">
        <v>164</v>
      </c>
      <c r="B85" s="16" t="e">
        <f t="shared" si="5"/>
        <v>#REF!</v>
      </c>
      <c r="C85" s="9" t="s">
        <v>8</v>
      </c>
      <c r="D85" s="17">
        <f>+'CANTIDADES VIVIENDA BIFAMILIAR'!D431</f>
        <v>43.8</v>
      </c>
      <c r="E85" s="11" t="e">
        <f>+E26</f>
        <v>#REF!</v>
      </c>
      <c r="F85" s="215" t="e">
        <f>+D85*E85</f>
        <v>#REF!</v>
      </c>
      <c r="G85" s="23" t="e">
        <f t="shared" si="3"/>
        <v>#REF!</v>
      </c>
    </row>
    <row r="86" spans="1:7" ht="15" x14ac:dyDescent="0.25">
      <c r="A86" s="114">
        <v>9</v>
      </c>
      <c r="B86" s="8" t="str">
        <f t="shared" si="5"/>
        <v>ACABADOS</v>
      </c>
      <c r="C86" s="8"/>
      <c r="D86" s="8"/>
      <c r="E86" s="12"/>
      <c r="F86" s="213"/>
      <c r="G86" s="23">
        <f t="shared" si="3"/>
        <v>0</v>
      </c>
    </row>
    <row r="87" spans="1:7" x14ac:dyDescent="0.2">
      <c r="A87" s="115" t="s">
        <v>167</v>
      </c>
      <c r="B87" s="16" t="e">
        <f t="shared" si="5"/>
        <v>#REF!</v>
      </c>
      <c r="C87" s="9" t="s">
        <v>8</v>
      </c>
      <c r="D87" s="17">
        <f>+'CANTIDADES VIVIENDA BIFAMILIAR'!D437</f>
        <v>35</v>
      </c>
      <c r="E87" s="11" t="e">
        <f>+E28</f>
        <v>#REF!</v>
      </c>
      <c r="F87" s="215" t="e">
        <f>+D87*E87</f>
        <v>#REF!</v>
      </c>
      <c r="G87" s="23" t="e">
        <f t="shared" si="3"/>
        <v>#REF!</v>
      </c>
    </row>
    <row r="88" spans="1:7" x14ac:dyDescent="0.2">
      <c r="A88" s="115" t="s">
        <v>305</v>
      </c>
      <c r="B88" s="16" t="e">
        <f t="shared" si="5"/>
        <v>#REF!</v>
      </c>
      <c r="C88" s="9" t="s">
        <v>1</v>
      </c>
      <c r="D88" s="17">
        <f>+'CANTIDADES VIVIENDA BIFAMILIAR'!D463</f>
        <v>2</v>
      </c>
      <c r="E88" s="11" t="e">
        <f>+E29</f>
        <v>#REF!</v>
      </c>
      <c r="F88" s="215" t="e">
        <f t="shared" ref="F88:F91" si="6">+D88*E88</f>
        <v>#REF!</v>
      </c>
      <c r="G88" s="23" t="e">
        <f t="shared" si="3"/>
        <v>#REF!</v>
      </c>
    </row>
    <row r="89" spans="1:7" ht="30.2" customHeight="1" x14ac:dyDescent="0.2">
      <c r="A89" s="115" t="s">
        <v>341</v>
      </c>
      <c r="B89" s="16" t="e">
        <f>+#REF!</f>
        <v>#REF!</v>
      </c>
      <c r="C89" s="9" t="s">
        <v>9</v>
      </c>
      <c r="D89" s="17">
        <f>+'CANTIDADES VIVIENDA BIFAMILIAR'!D467</f>
        <v>77.599999999999994</v>
      </c>
      <c r="E89" s="11" t="e">
        <f>+#REF!</f>
        <v>#REF!</v>
      </c>
      <c r="F89" s="215" t="e">
        <f t="shared" si="6"/>
        <v>#REF!</v>
      </c>
      <c r="G89" s="23" t="e">
        <f t="shared" si="3"/>
        <v>#REF!</v>
      </c>
    </row>
    <row r="90" spans="1:7" ht="51.75" customHeight="1" x14ac:dyDescent="0.2">
      <c r="A90" s="115" t="s">
        <v>347</v>
      </c>
      <c r="B90" s="16" t="e">
        <f>+'CANTIDADES VIVIENDA BIFAMILIAR'!B492</f>
        <v>#REF!</v>
      </c>
      <c r="C90" s="9" t="s">
        <v>8</v>
      </c>
      <c r="D90" s="17">
        <f>+'CANTIDADES VIVIENDA BIFAMILIAR'!D492</f>
        <v>19.7</v>
      </c>
      <c r="E90" s="11" t="e">
        <f>+#REF!</f>
        <v>#REF!</v>
      </c>
      <c r="F90" s="215" t="e">
        <f t="shared" si="6"/>
        <v>#REF!</v>
      </c>
      <c r="G90" s="23" t="e">
        <f t="shared" si="3"/>
        <v>#REF!</v>
      </c>
    </row>
    <row r="91" spans="1:7" ht="79.5" customHeight="1" x14ac:dyDescent="0.2">
      <c r="A91" s="115" t="s">
        <v>348</v>
      </c>
      <c r="B91" s="16" t="e">
        <f>+'CANTIDADES VIVIENDA BIFAMILIAR'!B510</f>
        <v>#REF!</v>
      </c>
      <c r="C91" s="9" t="s">
        <v>8</v>
      </c>
      <c r="D91" s="17">
        <f>+'CANTIDADES VIVIENDA BIFAMILIAR'!D510</f>
        <v>19.7</v>
      </c>
      <c r="E91" s="11" t="e">
        <f>+#REF!</f>
        <v>#REF!</v>
      </c>
      <c r="F91" s="215" t="e">
        <f t="shared" si="6"/>
        <v>#REF!</v>
      </c>
      <c r="G91" s="23" t="e">
        <f t="shared" si="3"/>
        <v>#REF!</v>
      </c>
    </row>
    <row r="92" spans="1:7" ht="15" x14ac:dyDescent="0.25">
      <c r="A92" s="114">
        <v>10</v>
      </c>
      <c r="B92" s="8" t="str">
        <f t="shared" ref="B92:B114" si="7">+B33</f>
        <v>CARPINTERIA METÁLICA</v>
      </c>
      <c r="C92" s="8"/>
      <c r="D92" s="8"/>
      <c r="E92" s="12"/>
      <c r="F92" s="213"/>
      <c r="G92" s="23">
        <f t="shared" si="3"/>
        <v>0</v>
      </c>
    </row>
    <row r="93" spans="1:7" x14ac:dyDescent="0.2">
      <c r="A93" s="115" t="s">
        <v>171</v>
      </c>
      <c r="B93" s="16" t="e">
        <f t="shared" si="7"/>
        <v>#REF!</v>
      </c>
      <c r="C93" s="9" t="s">
        <v>1</v>
      </c>
      <c r="D93" s="17">
        <f>+'CANTIDADES VIVIENDA BIFAMILIAR'!D514</f>
        <v>6</v>
      </c>
      <c r="E93" s="11" t="e">
        <f>+E34</f>
        <v>#REF!</v>
      </c>
      <c r="F93" s="215" t="e">
        <f>+D93*E93</f>
        <v>#REF!</v>
      </c>
      <c r="G93" s="23" t="e">
        <f t="shared" si="3"/>
        <v>#REF!</v>
      </c>
    </row>
    <row r="94" spans="1:7" x14ac:dyDescent="0.2">
      <c r="A94" s="115" t="s">
        <v>172</v>
      </c>
      <c r="B94" s="16" t="e">
        <f t="shared" si="7"/>
        <v>#REF!</v>
      </c>
      <c r="C94" s="9" t="s">
        <v>1</v>
      </c>
      <c r="D94" s="17">
        <f>+'CANTIDADES VIVIENDA BIFAMILIAR'!D523</f>
        <v>2</v>
      </c>
      <c r="E94" s="11" t="e">
        <f>+E35</f>
        <v>#REF!</v>
      </c>
      <c r="F94" s="215" t="e">
        <f t="shared" ref="F94:F97" si="8">+D94*E94</f>
        <v>#REF!</v>
      </c>
      <c r="G94" s="23" t="e">
        <f t="shared" si="3"/>
        <v>#REF!</v>
      </c>
    </row>
    <row r="95" spans="1:7" x14ac:dyDescent="0.2">
      <c r="A95" s="115" t="s">
        <v>174</v>
      </c>
      <c r="B95" s="16" t="e">
        <f t="shared" si="7"/>
        <v>#REF!</v>
      </c>
      <c r="C95" s="9" t="s">
        <v>1</v>
      </c>
      <c r="D95" s="17">
        <f>+'CANTIDADES VIVIENDA BIFAMILIAR'!D523</f>
        <v>2</v>
      </c>
      <c r="E95" s="11" t="e">
        <f>+E36</f>
        <v>#REF!</v>
      </c>
      <c r="F95" s="215" t="e">
        <f t="shared" si="8"/>
        <v>#REF!</v>
      </c>
      <c r="G95" s="23" t="e">
        <f t="shared" si="3"/>
        <v>#REF!</v>
      </c>
    </row>
    <row r="96" spans="1:7" x14ac:dyDescent="0.2">
      <c r="A96" s="115" t="s">
        <v>175</v>
      </c>
      <c r="B96" s="16" t="e">
        <f t="shared" si="7"/>
        <v>#REF!</v>
      </c>
      <c r="C96" s="9" t="s">
        <v>1</v>
      </c>
      <c r="D96" s="17">
        <f>+'CANTIDADES VIVIENDA BIFAMILIAR'!D523</f>
        <v>2</v>
      </c>
      <c r="E96" s="11" t="e">
        <f>+E37</f>
        <v>#REF!</v>
      </c>
      <c r="F96" s="215" t="e">
        <f t="shared" si="8"/>
        <v>#REF!</v>
      </c>
      <c r="G96" s="23" t="e">
        <f t="shared" si="3"/>
        <v>#REF!</v>
      </c>
    </row>
    <row r="97" spans="1:7" x14ac:dyDescent="0.2">
      <c r="A97" s="115" t="s">
        <v>322</v>
      </c>
      <c r="B97" s="16" t="e">
        <f t="shared" si="7"/>
        <v>#REF!</v>
      </c>
      <c r="C97" s="9" t="s">
        <v>16</v>
      </c>
      <c r="D97" s="17">
        <f>+'CANTIDADES VIVIENDA BIFAMILIAR'!D526</f>
        <v>5</v>
      </c>
      <c r="E97" s="11" t="e">
        <f>+E38</f>
        <v>#REF!</v>
      </c>
      <c r="F97" s="215" t="e">
        <f t="shared" si="8"/>
        <v>#REF!</v>
      </c>
      <c r="G97" s="23" t="e">
        <f t="shared" si="3"/>
        <v>#REF!</v>
      </c>
    </row>
    <row r="98" spans="1:7" ht="15" x14ac:dyDescent="0.25">
      <c r="A98" s="114">
        <v>11</v>
      </c>
      <c r="B98" s="8" t="str">
        <f t="shared" si="7"/>
        <v>APARATOS SANITARIOS</v>
      </c>
      <c r="C98" s="8"/>
      <c r="D98" s="8"/>
      <c r="E98" s="12"/>
      <c r="F98" s="213"/>
      <c r="G98" s="23">
        <f t="shared" si="3"/>
        <v>0</v>
      </c>
    </row>
    <row r="99" spans="1:7" x14ac:dyDescent="0.2">
      <c r="A99" s="115" t="s">
        <v>333</v>
      </c>
      <c r="B99" s="16" t="e">
        <f t="shared" si="7"/>
        <v>#REF!</v>
      </c>
      <c r="C99" s="9" t="s">
        <v>1</v>
      </c>
      <c r="D99" s="17">
        <f>+'CANTIDADES VIVIENDA BIFAMILIAR'!D530</f>
        <v>2</v>
      </c>
      <c r="E99" s="11" t="e">
        <f>+E40</f>
        <v>#REF!</v>
      </c>
      <c r="F99" s="215" t="e">
        <f>+D99*E99</f>
        <v>#REF!</v>
      </c>
      <c r="G99" s="23" t="e">
        <f t="shared" si="3"/>
        <v>#REF!</v>
      </c>
    </row>
    <row r="100" spans="1:7" x14ac:dyDescent="0.2">
      <c r="A100" s="115" t="s">
        <v>334</v>
      </c>
      <c r="B100" s="16" t="e">
        <f t="shared" si="7"/>
        <v>#REF!</v>
      </c>
      <c r="C100" s="9" t="s">
        <v>1</v>
      </c>
      <c r="D100" s="17">
        <f>+'CANTIDADES VIVIENDA BIFAMILIAR'!D533</f>
        <v>2</v>
      </c>
      <c r="E100" s="11" t="e">
        <f>+E41</f>
        <v>#REF!</v>
      </c>
      <c r="F100" s="215" t="e">
        <f t="shared" ref="F100:F103" si="9">+D100*E100</f>
        <v>#REF!</v>
      </c>
      <c r="G100" s="23" t="e">
        <f t="shared" si="3"/>
        <v>#REF!</v>
      </c>
    </row>
    <row r="101" spans="1:7" x14ac:dyDescent="0.2">
      <c r="A101" s="115" t="s">
        <v>335</v>
      </c>
      <c r="B101" s="16" t="e">
        <f t="shared" si="7"/>
        <v>#REF!</v>
      </c>
      <c r="C101" s="9" t="s">
        <v>16</v>
      </c>
      <c r="D101" s="17">
        <f>+'CANTIDADES VIVIENDA BIFAMILIAR'!D536</f>
        <v>2.2000000000000002</v>
      </c>
      <c r="E101" s="11" t="e">
        <f>+E42</f>
        <v>#REF!</v>
      </c>
      <c r="F101" s="215" t="e">
        <f t="shared" si="9"/>
        <v>#REF!</v>
      </c>
      <c r="G101" s="23" t="e">
        <f t="shared" si="3"/>
        <v>#REF!</v>
      </c>
    </row>
    <row r="102" spans="1:7" x14ac:dyDescent="0.2">
      <c r="A102" s="115" t="s">
        <v>336</v>
      </c>
      <c r="B102" s="16" t="e">
        <f t="shared" si="7"/>
        <v>#REF!</v>
      </c>
      <c r="C102" s="9" t="s">
        <v>1</v>
      </c>
      <c r="D102" s="17">
        <f>+'CANTIDADES VIVIENDA BIFAMILIAR'!D539</f>
        <v>2</v>
      </c>
      <c r="E102" s="11" t="e">
        <f>+E43</f>
        <v>#REF!</v>
      </c>
      <c r="F102" s="215" t="e">
        <f t="shared" si="9"/>
        <v>#REF!</v>
      </c>
      <c r="G102" s="23" t="e">
        <f t="shared" si="3"/>
        <v>#REF!</v>
      </c>
    </row>
    <row r="103" spans="1:7" x14ac:dyDescent="0.2">
      <c r="A103" s="115" t="s">
        <v>337</v>
      </c>
      <c r="B103" s="16" t="e">
        <f t="shared" si="7"/>
        <v>#REF!</v>
      </c>
      <c r="C103" s="9" t="s">
        <v>16</v>
      </c>
      <c r="D103" s="17">
        <f>+'CANTIDADES VIVIENDA BIFAMILIAR'!D542</f>
        <v>2</v>
      </c>
      <c r="E103" s="11" t="e">
        <f>+E44</f>
        <v>#REF!</v>
      </c>
      <c r="F103" s="215" t="e">
        <f t="shared" si="9"/>
        <v>#REF!</v>
      </c>
      <c r="G103" s="23" t="e">
        <f t="shared" si="3"/>
        <v>#REF!</v>
      </c>
    </row>
    <row r="104" spans="1:7" ht="15" x14ac:dyDescent="0.25">
      <c r="A104" s="114">
        <v>12</v>
      </c>
      <c r="B104" s="8" t="str">
        <f t="shared" si="7"/>
        <v>INSTALACIONES HIDRAULICAS Y SANITARIAS</v>
      </c>
      <c r="C104" s="8"/>
      <c r="D104" s="8"/>
      <c r="E104" s="12"/>
      <c r="F104" s="213"/>
      <c r="G104" s="23">
        <f t="shared" si="3"/>
        <v>0</v>
      </c>
    </row>
    <row r="105" spans="1:7" x14ac:dyDescent="0.2">
      <c r="A105" s="115" t="s">
        <v>178</v>
      </c>
      <c r="B105" s="16" t="e">
        <f t="shared" si="7"/>
        <v>#REF!</v>
      </c>
      <c r="C105" s="9" t="s">
        <v>1</v>
      </c>
      <c r="D105" s="17">
        <f>+'CANTIDADES VIVIENDA BIFAMILIAR'!D546</f>
        <v>10</v>
      </c>
      <c r="E105" s="11" t="e">
        <f t="shared" ref="E105:E113" si="10">+E46</f>
        <v>#REF!</v>
      </c>
      <c r="F105" s="215" t="e">
        <f>+D105*E105</f>
        <v>#REF!</v>
      </c>
      <c r="G105" s="23" t="e">
        <f t="shared" si="3"/>
        <v>#REF!</v>
      </c>
    </row>
    <row r="106" spans="1:7" x14ac:dyDescent="0.2">
      <c r="A106" s="115" t="s">
        <v>179</v>
      </c>
      <c r="B106" s="16" t="e">
        <f t="shared" si="7"/>
        <v>#REF!</v>
      </c>
      <c r="C106" s="9" t="s">
        <v>16</v>
      </c>
      <c r="D106" s="17">
        <f>+'CANTIDADES VIVIENDA BIFAMILIAR'!D556</f>
        <v>31.5</v>
      </c>
      <c r="E106" s="11" t="e">
        <f t="shared" si="10"/>
        <v>#REF!</v>
      </c>
      <c r="F106" s="215" t="e">
        <f t="shared" ref="F106:F113" si="11">+D106*E106</f>
        <v>#REF!</v>
      </c>
      <c r="G106" s="23" t="e">
        <f t="shared" si="3"/>
        <v>#REF!</v>
      </c>
    </row>
    <row r="107" spans="1:7" x14ac:dyDescent="0.2">
      <c r="A107" s="115" t="s">
        <v>180</v>
      </c>
      <c r="B107" s="16" t="e">
        <f t="shared" si="7"/>
        <v>#REF!</v>
      </c>
      <c r="C107" s="9" t="s">
        <v>1</v>
      </c>
      <c r="D107" s="17">
        <f>+'CANTIDADES VIVIENDA BIFAMILIAR'!D559</f>
        <v>2</v>
      </c>
      <c r="E107" s="11" t="e">
        <f t="shared" si="10"/>
        <v>#REF!</v>
      </c>
      <c r="F107" s="215" t="e">
        <f t="shared" si="11"/>
        <v>#REF!</v>
      </c>
      <c r="G107" s="23" t="e">
        <f t="shared" si="3"/>
        <v>#REF!</v>
      </c>
    </row>
    <row r="108" spans="1:7" x14ac:dyDescent="0.2">
      <c r="A108" s="115" t="s">
        <v>181</v>
      </c>
      <c r="B108" s="16" t="e">
        <f t="shared" si="7"/>
        <v>#REF!</v>
      </c>
      <c r="C108" s="9" t="s">
        <v>1</v>
      </c>
      <c r="D108" s="17">
        <f>+'CANTIDADES VIVIENDA BIFAMILIAR'!D562</f>
        <v>11</v>
      </c>
      <c r="E108" s="11" t="e">
        <f t="shared" si="10"/>
        <v>#REF!</v>
      </c>
      <c r="F108" s="215" t="e">
        <f t="shared" si="11"/>
        <v>#REF!</v>
      </c>
      <c r="G108" s="23" t="e">
        <f t="shared" si="3"/>
        <v>#REF!</v>
      </c>
    </row>
    <row r="109" spans="1:7" x14ac:dyDescent="0.2">
      <c r="A109" s="115" t="s">
        <v>182</v>
      </c>
      <c r="B109" s="16" t="e">
        <f t="shared" si="7"/>
        <v>#REF!</v>
      </c>
      <c r="C109" s="9" t="s">
        <v>1</v>
      </c>
      <c r="D109" s="17">
        <f>+'CANTIDADES VIVIENDA BIFAMILIAR'!D573</f>
        <v>2</v>
      </c>
      <c r="E109" s="11" t="e">
        <f t="shared" si="10"/>
        <v>#REF!</v>
      </c>
      <c r="F109" s="215" t="e">
        <f t="shared" si="11"/>
        <v>#REF!</v>
      </c>
      <c r="G109" s="23" t="e">
        <f t="shared" si="3"/>
        <v>#REF!</v>
      </c>
    </row>
    <row r="110" spans="1:7" x14ac:dyDescent="0.2">
      <c r="A110" s="115" t="s">
        <v>183</v>
      </c>
      <c r="B110" s="16" t="e">
        <f t="shared" si="7"/>
        <v>#REF!</v>
      </c>
      <c r="C110" s="9" t="s">
        <v>16</v>
      </c>
      <c r="D110" s="17">
        <f>+'CANTIDADES VIVIENDA BIFAMILIAR'!D576</f>
        <v>10.5</v>
      </c>
      <c r="E110" s="11" t="e">
        <f t="shared" si="10"/>
        <v>#REF!</v>
      </c>
      <c r="F110" s="215" t="e">
        <f t="shared" si="11"/>
        <v>#REF!</v>
      </c>
      <c r="G110" s="23" t="e">
        <f t="shared" si="3"/>
        <v>#REF!</v>
      </c>
    </row>
    <row r="111" spans="1:7" x14ac:dyDescent="0.2">
      <c r="A111" s="115" t="s">
        <v>184</v>
      </c>
      <c r="B111" s="16" t="e">
        <f t="shared" si="7"/>
        <v>#REF!</v>
      </c>
      <c r="C111" s="9" t="s">
        <v>16</v>
      </c>
      <c r="D111" s="17">
        <f>+'CANTIDADES VIVIENDA BIFAMILIAR'!D579</f>
        <v>13.5</v>
      </c>
      <c r="E111" s="11" t="e">
        <f t="shared" si="10"/>
        <v>#REF!</v>
      </c>
      <c r="F111" s="215" t="e">
        <f t="shared" si="11"/>
        <v>#REF!</v>
      </c>
      <c r="G111" s="23" t="e">
        <f t="shared" si="3"/>
        <v>#REF!</v>
      </c>
    </row>
    <row r="112" spans="1:7" x14ac:dyDescent="0.2">
      <c r="A112" s="115" t="s">
        <v>186</v>
      </c>
      <c r="B112" s="16" t="e">
        <f t="shared" si="7"/>
        <v>#REF!</v>
      </c>
      <c r="C112" s="9" t="s">
        <v>1</v>
      </c>
      <c r="D112" s="17">
        <f>+'CANTIDADES VIVIENDA BIFAMILIAR'!D582</f>
        <v>1</v>
      </c>
      <c r="E112" s="11" t="e">
        <f t="shared" si="10"/>
        <v>#REF!</v>
      </c>
      <c r="F112" s="215" t="e">
        <f t="shared" si="11"/>
        <v>#REF!</v>
      </c>
      <c r="G112" s="23" t="e">
        <f t="shared" si="3"/>
        <v>#REF!</v>
      </c>
    </row>
    <row r="113" spans="1:7" x14ac:dyDescent="0.2">
      <c r="A113" s="115" t="s">
        <v>185</v>
      </c>
      <c r="B113" s="16" t="e">
        <f t="shared" si="7"/>
        <v>#REF!</v>
      </c>
      <c r="C113" s="9" t="s">
        <v>1</v>
      </c>
      <c r="D113" s="17">
        <f>+'CANTIDADES VIVIENDA BIFAMILIAR'!D585</f>
        <v>1</v>
      </c>
      <c r="E113" s="11" t="e">
        <f t="shared" si="10"/>
        <v>#REF!</v>
      </c>
      <c r="F113" s="215" t="e">
        <f t="shared" si="11"/>
        <v>#REF!</v>
      </c>
      <c r="G113" s="23" t="e">
        <f t="shared" si="3"/>
        <v>#REF!</v>
      </c>
    </row>
    <row r="114" spans="1:7" ht="15" x14ac:dyDescent="0.25">
      <c r="A114" s="114">
        <v>13</v>
      </c>
      <c r="B114" s="8" t="str">
        <f t="shared" si="7"/>
        <v>INSTALACIONES ELECTRICAS</v>
      </c>
      <c r="C114" s="8"/>
      <c r="D114" s="8"/>
      <c r="E114" s="8"/>
      <c r="F114" s="216"/>
      <c r="G114" s="23">
        <f t="shared" si="3"/>
        <v>0</v>
      </c>
    </row>
    <row r="115" spans="1:7" x14ac:dyDescent="0.2">
      <c r="A115" s="115">
        <v>13.1</v>
      </c>
      <c r="B115" s="16" t="e">
        <f>+#REF!</f>
        <v>#REF!</v>
      </c>
      <c r="C115" s="5" t="s">
        <v>1</v>
      </c>
      <c r="D115" s="35">
        <f>+'CANTIDADES VIVIENDA BIFAMILIAR'!D588</f>
        <v>20</v>
      </c>
      <c r="E115" s="42" t="e">
        <f>+#REF!</f>
        <v>#REF!</v>
      </c>
      <c r="F115" s="217" t="e">
        <f>+D115*E115</f>
        <v>#REF!</v>
      </c>
      <c r="G115" s="23" t="e">
        <f t="shared" si="3"/>
        <v>#REF!</v>
      </c>
    </row>
    <row r="116" spans="1:7" ht="30.2" customHeight="1" x14ac:dyDescent="0.2">
      <c r="A116" s="115">
        <v>13.2</v>
      </c>
      <c r="B116" s="16" t="e">
        <f>+#REF!</f>
        <v>#REF!</v>
      </c>
      <c r="C116" s="5" t="s">
        <v>1</v>
      </c>
      <c r="D116" s="35">
        <f>+'CANTIDADES VIVIENDA BIFAMILIAR'!D591</f>
        <v>2</v>
      </c>
      <c r="E116" s="42" t="e">
        <f>+#REF!</f>
        <v>#REF!</v>
      </c>
      <c r="F116" s="217" t="e">
        <f t="shared" ref="F116:F119" si="12">+D116*E116</f>
        <v>#REF!</v>
      </c>
      <c r="G116" s="23" t="e">
        <f t="shared" si="3"/>
        <v>#REF!</v>
      </c>
    </row>
    <row r="117" spans="1:7" ht="27" customHeight="1" x14ac:dyDescent="0.2">
      <c r="A117" s="115">
        <v>13.3</v>
      </c>
      <c r="B117" s="16" t="e">
        <f>+#REF!</f>
        <v>#REF!</v>
      </c>
      <c r="C117" s="5" t="s">
        <v>1</v>
      </c>
      <c r="D117" s="35">
        <f>+'CANTIDADES VIVIENDA BIFAMILIAR'!D594</f>
        <v>10</v>
      </c>
      <c r="E117" s="42" t="e">
        <f>+#REF!</f>
        <v>#REF!</v>
      </c>
      <c r="F117" s="217" t="e">
        <f t="shared" si="12"/>
        <v>#REF!</v>
      </c>
      <c r="G117" s="23" t="e">
        <f t="shared" si="3"/>
        <v>#REF!</v>
      </c>
    </row>
    <row r="118" spans="1:7" ht="29.25" customHeight="1" x14ac:dyDescent="0.2">
      <c r="A118" s="115">
        <v>13.4</v>
      </c>
      <c r="B118" s="16" t="e">
        <f>+#REF!</f>
        <v>#REF!</v>
      </c>
      <c r="C118" s="5" t="s">
        <v>1</v>
      </c>
      <c r="D118" s="35">
        <f>+'CANTIDADES VIVIENDA BIFAMILIAR'!D597</f>
        <v>2</v>
      </c>
      <c r="E118" s="42" t="e">
        <f>+#REF!</f>
        <v>#REF!</v>
      </c>
      <c r="F118" s="217" t="e">
        <f t="shared" si="12"/>
        <v>#REF!</v>
      </c>
      <c r="G118" s="23" t="e">
        <f t="shared" si="3"/>
        <v>#REF!</v>
      </c>
    </row>
    <row r="119" spans="1:7" ht="28.5" customHeight="1" x14ac:dyDescent="0.2">
      <c r="A119" s="115">
        <v>13.5</v>
      </c>
      <c r="B119" s="16" t="e">
        <f>+#REF!</f>
        <v>#REF!</v>
      </c>
      <c r="C119" s="5" t="s">
        <v>1</v>
      </c>
      <c r="D119" s="35">
        <f>+'CANTIDADES VIVIENDA BIFAMILIAR'!D600</f>
        <v>2</v>
      </c>
      <c r="E119" s="42" t="e">
        <f>+#REF!</f>
        <v>#REF!</v>
      </c>
      <c r="F119" s="217" t="e">
        <f t="shared" si="12"/>
        <v>#REF!</v>
      </c>
      <c r="G119" s="23" t="e">
        <f t="shared" si="3"/>
        <v>#REF!</v>
      </c>
    </row>
    <row r="120" spans="1:7" ht="28.5" customHeight="1" x14ac:dyDescent="0.2">
      <c r="A120" s="115"/>
      <c r="B120" s="16"/>
      <c r="C120" s="5"/>
      <c r="D120" s="35"/>
      <c r="E120" s="42"/>
      <c r="F120" s="217"/>
      <c r="G120" s="23">
        <f t="shared" si="3"/>
        <v>0</v>
      </c>
    </row>
    <row r="121" spans="1:7" ht="15" x14ac:dyDescent="0.25">
      <c r="A121" s="114"/>
      <c r="B121" s="8"/>
      <c r="C121" s="8"/>
      <c r="D121" s="8"/>
      <c r="E121" s="8"/>
      <c r="F121" s="216"/>
    </row>
    <row r="122" spans="1:7" x14ac:dyDescent="0.2">
      <c r="A122" s="115"/>
      <c r="B122" s="5"/>
      <c r="C122" s="5"/>
      <c r="D122" s="5"/>
      <c r="E122" s="42"/>
      <c r="F122" s="217"/>
    </row>
    <row r="123" spans="1:7" x14ac:dyDescent="0.2">
      <c r="F123" s="218"/>
    </row>
    <row r="124" spans="1:7" x14ac:dyDescent="0.2">
      <c r="B124" s="371" t="s">
        <v>237</v>
      </c>
      <c r="C124" s="372"/>
      <c r="D124" s="373"/>
      <c r="E124" s="8"/>
      <c r="F124" s="213" t="e">
        <f>+ROUND(SUM(F67:F122),0)</f>
        <v>#REF!</v>
      </c>
    </row>
  </sheetData>
  <mergeCells count="7">
    <mergeCell ref="B124:D124"/>
    <mergeCell ref="A65:A66"/>
    <mergeCell ref="A1:F1"/>
    <mergeCell ref="A4:F4"/>
    <mergeCell ref="A5:A6"/>
    <mergeCell ref="B60:D60"/>
    <mergeCell ref="A63:F63"/>
  </mergeCells>
  <pageMargins left="0.70866141732283472" right="0.70866141732283472" top="0.74803149606299213" bottom="1.1417322834645669" header="0.31496062992125984" footer="0.31496062992125984"/>
  <pageSetup scale="80" orientation="portrait" horizontalDpi="4294967293" r:id="rId1"/>
  <headerFooter>
    <oddHeader>&amp;L&amp;G</oddHeader>
    <oddFooter>&amp;C&amp;G&amp;R&amp;P</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69794-5F9A-46C1-BD07-3AFFBCD91CA8}">
  <dimension ref="A1:WVS37"/>
  <sheetViews>
    <sheetView view="pageBreakPreview" zoomScaleNormal="100" zoomScaleSheetLayoutView="100" workbookViewId="0">
      <selection activeCell="I25" activeCellId="2" sqref="I9 I13 I25"/>
    </sheetView>
  </sheetViews>
  <sheetFormatPr baseColWidth="10" defaultColWidth="11.42578125" defaultRowHeight="12.75" x14ac:dyDescent="0.2"/>
  <cols>
    <col min="1" max="1" width="11.140625" style="225" customWidth="1"/>
    <col min="2" max="2" width="59.140625" style="224" bestFit="1" customWidth="1"/>
    <col min="3" max="3" width="5.140625" style="226" customWidth="1"/>
    <col min="4" max="4" width="12.140625" style="227" customWidth="1"/>
    <col min="5" max="5" width="14.85546875" style="227" customWidth="1"/>
    <col min="6" max="6" width="15.42578125" style="228" customWidth="1"/>
    <col min="7" max="7" width="18.42578125" style="224" customWidth="1"/>
    <col min="8" max="8" width="14" style="228" bestFit="1" customWidth="1"/>
    <col min="9" max="9" width="15.5703125" style="228" bestFit="1" customWidth="1"/>
    <col min="10" max="10" width="15.42578125" style="235" customWidth="1"/>
    <col min="11" max="11" width="2.85546875" style="223" customWidth="1"/>
    <col min="12" max="12" width="11.42578125" style="224"/>
    <col min="13" max="13" width="11.42578125" style="224" customWidth="1"/>
    <col min="14" max="14" width="12.85546875" style="224" bestFit="1" customWidth="1"/>
    <col min="15" max="256" width="11.42578125" style="224"/>
    <col min="257" max="257" width="11.140625" style="224" customWidth="1"/>
    <col min="258" max="258" width="54.42578125" style="224" bestFit="1" customWidth="1"/>
    <col min="259" max="259" width="5.140625" style="224" customWidth="1"/>
    <col min="260" max="260" width="12.140625" style="224" bestFit="1" customWidth="1"/>
    <col min="261" max="261" width="14.42578125" style="224" bestFit="1" customWidth="1"/>
    <col min="262" max="262" width="15.140625" style="224" bestFit="1" customWidth="1"/>
    <col min="263" max="263" width="18.42578125" style="224" bestFit="1" customWidth="1"/>
    <col min="264" max="264" width="13.42578125" style="224" bestFit="1" customWidth="1"/>
    <col min="265" max="265" width="12" style="224" bestFit="1" customWidth="1"/>
    <col min="266" max="266" width="13.140625" style="224" bestFit="1" customWidth="1"/>
    <col min="267" max="267" width="2.85546875" style="224" customWidth="1"/>
    <col min="268" max="512" width="11.42578125" style="224"/>
    <col min="513" max="513" width="11.140625" style="224" customWidth="1"/>
    <col min="514" max="514" width="54.42578125" style="224" bestFit="1" customWidth="1"/>
    <col min="515" max="515" width="5.140625" style="224" customWidth="1"/>
    <col min="516" max="516" width="12.140625" style="224" bestFit="1" customWidth="1"/>
    <col min="517" max="517" width="14.42578125" style="224" bestFit="1" customWidth="1"/>
    <col min="518" max="518" width="15.140625" style="224" bestFit="1" customWidth="1"/>
    <col min="519" max="519" width="18.42578125" style="224" bestFit="1" customWidth="1"/>
    <col min="520" max="520" width="13.42578125" style="224" bestFit="1" customWidth="1"/>
    <col min="521" max="521" width="12" style="224" bestFit="1" customWidth="1"/>
    <col min="522" max="522" width="13.140625" style="224" bestFit="1" customWidth="1"/>
    <col min="523" max="523" width="2.85546875" style="224" customWidth="1"/>
    <col min="524" max="768" width="11.42578125" style="224"/>
    <col min="769" max="769" width="11.140625" style="224" customWidth="1"/>
    <col min="770" max="770" width="54.42578125" style="224" bestFit="1" customWidth="1"/>
    <col min="771" max="771" width="5.140625" style="224" customWidth="1"/>
    <col min="772" max="772" width="12.140625" style="224" bestFit="1" customWidth="1"/>
    <col min="773" max="773" width="14.42578125" style="224" bestFit="1" customWidth="1"/>
    <col min="774" max="774" width="15.140625" style="224" bestFit="1" customWidth="1"/>
    <col min="775" max="775" width="18.42578125" style="224" bestFit="1" customWidth="1"/>
    <col min="776" max="776" width="13.42578125" style="224" bestFit="1" customWidth="1"/>
    <col min="777" max="777" width="12" style="224" bestFit="1" customWidth="1"/>
    <col min="778" max="778" width="13.140625" style="224" bestFit="1" customWidth="1"/>
    <col min="779" max="779" width="2.85546875" style="224" customWidth="1"/>
    <col min="780" max="1024" width="11.42578125" style="224"/>
    <col min="1025" max="1025" width="11.140625" style="224" customWidth="1"/>
    <col min="1026" max="1026" width="54.42578125" style="224" bestFit="1" customWidth="1"/>
    <col min="1027" max="1027" width="5.140625" style="224" customWidth="1"/>
    <col min="1028" max="1028" width="12.140625" style="224" bestFit="1" customWidth="1"/>
    <col min="1029" max="1029" width="14.42578125" style="224" bestFit="1" customWidth="1"/>
    <col min="1030" max="1030" width="15.140625" style="224" bestFit="1" customWidth="1"/>
    <col min="1031" max="1031" width="18.42578125" style="224" bestFit="1" customWidth="1"/>
    <col min="1032" max="1032" width="13.42578125" style="224" bestFit="1" customWidth="1"/>
    <col min="1033" max="1033" width="12" style="224" bestFit="1" customWidth="1"/>
    <col min="1034" max="1034" width="13.140625" style="224" bestFit="1" customWidth="1"/>
    <col min="1035" max="1035" width="2.85546875" style="224" customWidth="1"/>
    <col min="1036" max="1280" width="11.42578125" style="224"/>
    <col min="1281" max="1281" width="11.140625" style="224" customWidth="1"/>
    <col min="1282" max="1282" width="54.42578125" style="224" bestFit="1" customWidth="1"/>
    <col min="1283" max="1283" width="5.140625" style="224" customWidth="1"/>
    <col min="1284" max="1284" width="12.140625" style="224" bestFit="1" customWidth="1"/>
    <col min="1285" max="1285" width="14.42578125" style="224" bestFit="1" customWidth="1"/>
    <col min="1286" max="1286" width="15.140625" style="224" bestFit="1" customWidth="1"/>
    <col min="1287" max="1287" width="18.42578125" style="224" bestFit="1" customWidth="1"/>
    <col min="1288" max="1288" width="13.42578125" style="224" bestFit="1" customWidth="1"/>
    <col min="1289" max="1289" width="12" style="224" bestFit="1" customWidth="1"/>
    <col min="1290" max="1290" width="13.140625" style="224" bestFit="1" customWidth="1"/>
    <col min="1291" max="1291" width="2.85546875" style="224" customWidth="1"/>
    <col min="1292" max="1536" width="11.42578125" style="224"/>
    <col min="1537" max="1537" width="11.140625" style="224" customWidth="1"/>
    <col min="1538" max="1538" width="54.42578125" style="224" bestFit="1" customWidth="1"/>
    <col min="1539" max="1539" width="5.140625" style="224" customWidth="1"/>
    <col min="1540" max="1540" width="12.140625" style="224" bestFit="1" customWidth="1"/>
    <col min="1541" max="1541" width="14.42578125" style="224" bestFit="1" customWidth="1"/>
    <col min="1542" max="1542" width="15.140625" style="224" bestFit="1" customWidth="1"/>
    <col min="1543" max="1543" width="18.42578125" style="224" bestFit="1" customWidth="1"/>
    <col min="1544" max="1544" width="13.42578125" style="224" bestFit="1" customWidth="1"/>
    <col min="1545" max="1545" width="12" style="224" bestFit="1" customWidth="1"/>
    <col min="1546" max="1546" width="13.140625" style="224" bestFit="1" customWidth="1"/>
    <col min="1547" max="1547" width="2.85546875" style="224" customWidth="1"/>
    <col min="1548" max="1792" width="11.42578125" style="224"/>
    <col min="1793" max="1793" width="11.140625" style="224" customWidth="1"/>
    <col min="1794" max="1794" width="54.42578125" style="224" bestFit="1" customWidth="1"/>
    <col min="1795" max="1795" width="5.140625" style="224" customWidth="1"/>
    <col min="1796" max="1796" width="12.140625" style="224" bestFit="1" customWidth="1"/>
    <col min="1797" max="1797" width="14.42578125" style="224" bestFit="1" customWidth="1"/>
    <col min="1798" max="1798" width="15.140625" style="224" bestFit="1" customWidth="1"/>
    <col min="1799" max="1799" width="18.42578125" style="224" bestFit="1" customWidth="1"/>
    <col min="1800" max="1800" width="13.42578125" style="224" bestFit="1" customWidth="1"/>
    <col min="1801" max="1801" width="12" style="224" bestFit="1" customWidth="1"/>
    <col min="1802" max="1802" width="13.140625" style="224" bestFit="1" customWidth="1"/>
    <col min="1803" max="1803" width="2.85546875" style="224" customWidth="1"/>
    <col min="1804" max="2048" width="11.42578125" style="224"/>
    <col min="2049" max="2049" width="11.140625" style="224" customWidth="1"/>
    <col min="2050" max="2050" width="54.42578125" style="224" bestFit="1" customWidth="1"/>
    <col min="2051" max="2051" width="5.140625" style="224" customWidth="1"/>
    <col min="2052" max="2052" width="12.140625" style="224" bestFit="1" customWidth="1"/>
    <col min="2053" max="2053" width="14.42578125" style="224" bestFit="1" customWidth="1"/>
    <col min="2054" max="2054" width="15.140625" style="224" bestFit="1" customWidth="1"/>
    <col min="2055" max="2055" width="18.42578125" style="224" bestFit="1" customWidth="1"/>
    <col min="2056" max="2056" width="13.42578125" style="224" bestFit="1" customWidth="1"/>
    <col min="2057" max="2057" width="12" style="224" bestFit="1" customWidth="1"/>
    <col min="2058" max="2058" width="13.140625" style="224" bestFit="1" customWidth="1"/>
    <col min="2059" max="2059" width="2.85546875" style="224" customWidth="1"/>
    <col min="2060" max="2304" width="11.42578125" style="224"/>
    <col min="2305" max="2305" width="11.140625" style="224" customWidth="1"/>
    <col min="2306" max="2306" width="54.42578125" style="224" bestFit="1" customWidth="1"/>
    <col min="2307" max="2307" width="5.140625" style="224" customWidth="1"/>
    <col min="2308" max="2308" width="12.140625" style="224" bestFit="1" customWidth="1"/>
    <col min="2309" max="2309" width="14.42578125" style="224" bestFit="1" customWidth="1"/>
    <col min="2310" max="2310" width="15.140625" style="224" bestFit="1" customWidth="1"/>
    <col min="2311" max="2311" width="18.42578125" style="224" bestFit="1" customWidth="1"/>
    <col min="2312" max="2312" width="13.42578125" style="224" bestFit="1" customWidth="1"/>
    <col min="2313" max="2313" width="12" style="224" bestFit="1" customWidth="1"/>
    <col min="2314" max="2314" width="13.140625" style="224" bestFit="1" customWidth="1"/>
    <col min="2315" max="2315" width="2.85546875" style="224" customWidth="1"/>
    <col min="2316" max="2560" width="11.42578125" style="224"/>
    <col min="2561" max="2561" width="11.140625" style="224" customWidth="1"/>
    <col min="2562" max="2562" width="54.42578125" style="224" bestFit="1" customWidth="1"/>
    <col min="2563" max="2563" width="5.140625" style="224" customWidth="1"/>
    <col min="2564" max="2564" width="12.140625" style="224" bestFit="1" customWidth="1"/>
    <col min="2565" max="2565" width="14.42578125" style="224" bestFit="1" customWidth="1"/>
    <col min="2566" max="2566" width="15.140625" style="224" bestFit="1" customWidth="1"/>
    <col min="2567" max="2567" width="18.42578125" style="224" bestFit="1" customWidth="1"/>
    <col min="2568" max="2568" width="13.42578125" style="224" bestFit="1" customWidth="1"/>
    <col min="2569" max="2569" width="12" style="224" bestFit="1" customWidth="1"/>
    <col min="2570" max="2570" width="13.140625" style="224" bestFit="1" customWidth="1"/>
    <col min="2571" max="2571" width="2.85546875" style="224" customWidth="1"/>
    <col min="2572" max="2816" width="11.42578125" style="224"/>
    <col min="2817" max="2817" width="11.140625" style="224" customWidth="1"/>
    <col min="2818" max="2818" width="54.42578125" style="224" bestFit="1" customWidth="1"/>
    <col min="2819" max="2819" width="5.140625" style="224" customWidth="1"/>
    <col min="2820" max="2820" width="12.140625" style="224" bestFit="1" customWidth="1"/>
    <col min="2821" max="2821" width="14.42578125" style="224" bestFit="1" customWidth="1"/>
    <col min="2822" max="2822" width="15.140625" style="224" bestFit="1" customWidth="1"/>
    <col min="2823" max="2823" width="18.42578125" style="224" bestFit="1" customWidth="1"/>
    <col min="2824" max="2824" width="13.42578125" style="224" bestFit="1" customWidth="1"/>
    <col min="2825" max="2825" width="12" style="224" bestFit="1" customWidth="1"/>
    <col min="2826" max="2826" width="13.140625" style="224" bestFit="1" customWidth="1"/>
    <col min="2827" max="2827" width="2.85546875" style="224" customWidth="1"/>
    <col min="2828" max="3072" width="11.42578125" style="224"/>
    <col min="3073" max="3073" width="11.140625" style="224" customWidth="1"/>
    <col min="3074" max="3074" width="54.42578125" style="224" bestFit="1" customWidth="1"/>
    <col min="3075" max="3075" width="5.140625" style="224" customWidth="1"/>
    <col min="3076" max="3076" width="12.140625" style="224" bestFit="1" customWidth="1"/>
    <col min="3077" max="3077" width="14.42578125" style="224" bestFit="1" customWidth="1"/>
    <col min="3078" max="3078" width="15.140625" style="224" bestFit="1" customWidth="1"/>
    <col min="3079" max="3079" width="18.42578125" style="224" bestFit="1" customWidth="1"/>
    <col min="3080" max="3080" width="13.42578125" style="224" bestFit="1" customWidth="1"/>
    <col min="3081" max="3081" width="12" style="224" bestFit="1" customWidth="1"/>
    <col min="3082" max="3082" width="13.140625" style="224" bestFit="1" customWidth="1"/>
    <col min="3083" max="3083" width="2.85546875" style="224" customWidth="1"/>
    <col min="3084" max="3328" width="11.42578125" style="224"/>
    <col min="3329" max="3329" width="11.140625" style="224" customWidth="1"/>
    <col min="3330" max="3330" width="54.42578125" style="224" bestFit="1" customWidth="1"/>
    <col min="3331" max="3331" width="5.140625" style="224" customWidth="1"/>
    <col min="3332" max="3332" width="12.140625" style="224" bestFit="1" customWidth="1"/>
    <col min="3333" max="3333" width="14.42578125" style="224" bestFit="1" customWidth="1"/>
    <col min="3334" max="3334" width="15.140625" style="224" bestFit="1" customWidth="1"/>
    <col min="3335" max="3335" width="18.42578125" style="224" bestFit="1" customWidth="1"/>
    <col min="3336" max="3336" width="13.42578125" style="224" bestFit="1" customWidth="1"/>
    <col min="3337" max="3337" width="12" style="224" bestFit="1" customWidth="1"/>
    <col min="3338" max="3338" width="13.140625" style="224" bestFit="1" customWidth="1"/>
    <col min="3339" max="3339" width="2.85546875" style="224" customWidth="1"/>
    <col min="3340" max="3584" width="11.42578125" style="224"/>
    <col min="3585" max="3585" width="11.140625" style="224" customWidth="1"/>
    <col min="3586" max="3586" width="54.42578125" style="224" bestFit="1" customWidth="1"/>
    <col min="3587" max="3587" width="5.140625" style="224" customWidth="1"/>
    <col min="3588" max="3588" width="12.140625" style="224" bestFit="1" customWidth="1"/>
    <col min="3589" max="3589" width="14.42578125" style="224" bestFit="1" customWidth="1"/>
    <col min="3590" max="3590" width="15.140625" style="224" bestFit="1" customWidth="1"/>
    <col min="3591" max="3591" width="18.42578125" style="224" bestFit="1" customWidth="1"/>
    <col min="3592" max="3592" width="13.42578125" style="224" bestFit="1" customWidth="1"/>
    <col min="3593" max="3593" width="12" style="224" bestFit="1" customWidth="1"/>
    <col min="3594" max="3594" width="13.140625" style="224" bestFit="1" customWidth="1"/>
    <col min="3595" max="3595" width="2.85546875" style="224" customWidth="1"/>
    <col min="3596" max="3840" width="11.42578125" style="224"/>
    <col min="3841" max="3841" width="11.140625" style="224" customWidth="1"/>
    <col min="3842" max="3842" width="54.42578125" style="224" bestFit="1" customWidth="1"/>
    <col min="3843" max="3843" width="5.140625" style="224" customWidth="1"/>
    <col min="3844" max="3844" width="12.140625" style="224" bestFit="1" customWidth="1"/>
    <col min="3845" max="3845" width="14.42578125" style="224" bestFit="1" customWidth="1"/>
    <col min="3846" max="3846" width="15.140625" style="224" bestFit="1" customWidth="1"/>
    <col min="3847" max="3847" width="18.42578125" style="224" bestFit="1" customWidth="1"/>
    <col min="3848" max="3848" width="13.42578125" style="224" bestFit="1" customWidth="1"/>
    <col min="3849" max="3849" width="12" style="224" bestFit="1" customWidth="1"/>
    <col min="3850" max="3850" width="13.140625" style="224" bestFit="1" customWidth="1"/>
    <col min="3851" max="3851" width="2.85546875" style="224" customWidth="1"/>
    <col min="3852" max="4096" width="11.42578125" style="224"/>
    <col min="4097" max="4097" width="11.140625" style="224" customWidth="1"/>
    <col min="4098" max="4098" width="54.42578125" style="224" bestFit="1" customWidth="1"/>
    <col min="4099" max="4099" width="5.140625" style="224" customWidth="1"/>
    <col min="4100" max="4100" width="12.140625" style="224" bestFit="1" customWidth="1"/>
    <col min="4101" max="4101" width="14.42578125" style="224" bestFit="1" customWidth="1"/>
    <col min="4102" max="4102" width="15.140625" style="224" bestFit="1" customWidth="1"/>
    <col min="4103" max="4103" width="18.42578125" style="224" bestFit="1" customWidth="1"/>
    <col min="4104" max="4104" width="13.42578125" style="224" bestFit="1" customWidth="1"/>
    <col min="4105" max="4105" width="12" style="224" bestFit="1" customWidth="1"/>
    <col min="4106" max="4106" width="13.140625" style="224" bestFit="1" customWidth="1"/>
    <col min="4107" max="4107" width="2.85546875" style="224" customWidth="1"/>
    <col min="4108" max="4352" width="11.42578125" style="224"/>
    <col min="4353" max="4353" width="11.140625" style="224" customWidth="1"/>
    <col min="4354" max="4354" width="54.42578125" style="224" bestFit="1" customWidth="1"/>
    <col min="4355" max="4355" width="5.140625" style="224" customWidth="1"/>
    <col min="4356" max="4356" width="12.140625" style="224" bestFit="1" customWidth="1"/>
    <col min="4357" max="4357" width="14.42578125" style="224" bestFit="1" customWidth="1"/>
    <col min="4358" max="4358" width="15.140625" style="224" bestFit="1" customWidth="1"/>
    <col min="4359" max="4359" width="18.42578125" style="224" bestFit="1" customWidth="1"/>
    <col min="4360" max="4360" width="13.42578125" style="224" bestFit="1" customWidth="1"/>
    <col min="4361" max="4361" width="12" style="224" bestFit="1" customWidth="1"/>
    <col min="4362" max="4362" width="13.140625" style="224" bestFit="1" customWidth="1"/>
    <col min="4363" max="4363" width="2.85546875" style="224" customWidth="1"/>
    <col min="4364" max="4608" width="11.42578125" style="224"/>
    <col min="4609" max="4609" width="11.140625" style="224" customWidth="1"/>
    <col min="4610" max="4610" width="54.42578125" style="224" bestFit="1" customWidth="1"/>
    <col min="4611" max="4611" width="5.140625" style="224" customWidth="1"/>
    <col min="4612" max="4612" width="12.140625" style="224" bestFit="1" customWidth="1"/>
    <col min="4613" max="4613" width="14.42578125" style="224" bestFit="1" customWidth="1"/>
    <col min="4614" max="4614" width="15.140625" style="224" bestFit="1" customWidth="1"/>
    <col min="4615" max="4615" width="18.42578125" style="224" bestFit="1" customWidth="1"/>
    <col min="4616" max="4616" width="13.42578125" style="224" bestFit="1" customWidth="1"/>
    <col min="4617" max="4617" width="12" style="224" bestFit="1" customWidth="1"/>
    <col min="4618" max="4618" width="13.140625" style="224" bestFit="1" customWidth="1"/>
    <col min="4619" max="4619" width="2.85546875" style="224" customWidth="1"/>
    <col min="4620" max="4864" width="11.42578125" style="224"/>
    <col min="4865" max="4865" width="11.140625" style="224" customWidth="1"/>
    <col min="4866" max="4866" width="54.42578125" style="224" bestFit="1" customWidth="1"/>
    <col min="4867" max="4867" width="5.140625" style="224" customWidth="1"/>
    <col min="4868" max="4868" width="12.140625" style="224" bestFit="1" customWidth="1"/>
    <col min="4869" max="4869" width="14.42578125" style="224" bestFit="1" customWidth="1"/>
    <col min="4870" max="4870" width="15.140625" style="224" bestFit="1" customWidth="1"/>
    <col min="4871" max="4871" width="18.42578125" style="224" bestFit="1" customWidth="1"/>
    <col min="4872" max="4872" width="13.42578125" style="224" bestFit="1" customWidth="1"/>
    <col min="4873" max="4873" width="12" style="224" bestFit="1" customWidth="1"/>
    <col min="4874" max="4874" width="13.140625" style="224" bestFit="1" customWidth="1"/>
    <col min="4875" max="4875" width="2.85546875" style="224" customWidth="1"/>
    <col min="4876" max="5120" width="11.42578125" style="224"/>
    <col min="5121" max="5121" width="11.140625" style="224" customWidth="1"/>
    <col min="5122" max="5122" width="54.42578125" style="224" bestFit="1" customWidth="1"/>
    <col min="5123" max="5123" width="5.140625" style="224" customWidth="1"/>
    <col min="5124" max="5124" width="12.140625" style="224" bestFit="1" customWidth="1"/>
    <col min="5125" max="5125" width="14.42578125" style="224" bestFit="1" customWidth="1"/>
    <col min="5126" max="5126" width="15.140625" style="224" bestFit="1" customWidth="1"/>
    <col min="5127" max="5127" width="18.42578125" style="224" bestFit="1" customWidth="1"/>
    <col min="5128" max="5128" width="13.42578125" style="224" bestFit="1" customWidth="1"/>
    <col min="5129" max="5129" width="12" style="224" bestFit="1" customWidth="1"/>
    <col min="5130" max="5130" width="13.140625" style="224" bestFit="1" customWidth="1"/>
    <col min="5131" max="5131" width="2.85546875" style="224" customWidth="1"/>
    <col min="5132" max="5376" width="11.42578125" style="224"/>
    <col min="5377" max="5377" width="11.140625" style="224" customWidth="1"/>
    <col min="5378" max="5378" width="54.42578125" style="224" bestFit="1" customWidth="1"/>
    <col min="5379" max="5379" width="5.140625" style="224" customWidth="1"/>
    <col min="5380" max="5380" width="12.140625" style="224" bestFit="1" customWidth="1"/>
    <col min="5381" max="5381" width="14.42578125" style="224" bestFit="1" customWidth="1"/>
    <col min="5382" max="5382" width="15.140625" style="224" bestFit="1" customWidth="1"/>
    <col min="5383" max="5383" width="18.42578125" style="224" bestFit="1" customWidth="1"/>
    <col min="5384" max="5384" width="13.42578125" style="224" bestFit="1" customWidth="1"/>
    <col min="5385" max="5385" width="12" style="224" bestFit="1" customWidth="1"/>
    <col min="5386" max="5386" width="13.140625" style="224" bestFit="1" customWidth="1"/>
    <col min="5387" max="5387" width="2.85546875" style="224" customWidth="1"/>
    <col min="5388" max="5632" width="11.42578125" style="224"/>
    <col min="5633" max="5633" width="11.140625" style="224" customWidth="1"/>
    <col min="5634" max="5634" width="54.42578125" style="224" bestFit="1" customWidth="1"/>
    <col min="5635" max="5635" width="5.140625" style="224" customWidth="1"/>
    <col min="5636" max="5636" width="12.140625" style="224" bestFit="1" customWidth="1"/>
    <col min="5637" max="5637" width="14.42578125" style="224" bestFit="1" customWidth="1"/>
    <col min="5638" max="5638" width="15.140625" style="224" bestFit="1" customWidth="1"/>
    <col min="5639" max="5639" width="18.42578125" style="224" bestFit="1" customWidth="1"/>
    <col min="5640" max="5640" width="13.42578125" style="224" bestFit="1" customWidth="1"/>
    <col min="5641" max="5641" width="12" style="224" bestFit="1" customWidth="1"/>
    <col min="5642" max="5642" width="13.140625" style="224" bestFit="1" customWidth="1"/>
    <col min="5643" max="5643" width="2.85546875" style="224" customWidth="1"/>
    <col min="5644" max="5888" width="11.42578125" style="224"/>
    <col min="5889" max="5889" width="11.140625" style="224" customWidth="1"/>
    <col min="5890" max="5890" width="54.42578125" style="224" bestFit="1" customWidth="1"/>
    <col min="5891" max="5891" width="5.140625" style="224" customWidth="1"/>
    <col min="5892" max="5892" width="12.140625" style="224" bestFit="1" customWidth="1"/>
    <col min="5893" max="5893" width="14.42578125" style="224" bestFit="1" customWidth="1"/>
    <col min="5894" max="5894" width="15.140625" style="224" bestFit="1" customWidth="1"/>
    <col min="5895" max="5895" width="18.42578125" style="224" bestFit="1" customWidth="1"/>
    <col min="5896" max="5896" width="13.42578125" style="224" bestFit="1" customWidth="1"/>
    <col min="5897" max="5897" width="12" style="224" bestFit="1" customWidth="1"/>
    <col min="5898" max="5898" width="13.140625" style="224" bestFit="1" customWidth="1"/>
    <col min="5899" max="5899" width="2.85546875" style="224" customWidth="1"/>
    <col min="5900" max="6144" width="11.42578125" style="224"/>
    <col min="6145" max="6145" width="11.140625" style="224" customWidth="1"/>
    <col min="6146" max="6146" width="54.42578125" style="224" bestFit="1" customWidth="1"/>
    <col min="6147" max="6147" width="5.140625" style="224" customWidth="1"/>
    <col min="6148" max="6148" width="12.140625" style="224" bestFit="1" customWidth="1"/>
    <col min="6149" max="6149" width="14.42578125" style="224" bestFit="1" customWidth="1"/>
    <col min="6150" max="6150" width="15.140625" style="224" bestFit="1" customWidth="1"/>
    <col min="6151" max="6151" width="18.42578125" style="224" bestFit="1" customWidth="1"/>
    <col min="6152" max="6152" width="13.42578125" style="224" bestFit="1" customWidth="1"/>
    <col min="6153" max="6153" width="12" style="224" bestFit="1" customWidth="1"/>
    <col min="6154" max="6154" width="13.140625" style="224" bestFit="1" customWidth="1"/>
    <col min="6155" max="6155" width="2.85546875" style="224" customWidth="1"/>
    <col min="6156" max="6400" width="11.42578125" style="224"/>
    <col min="6401" max="6401" width="11.140625" style="224" customWidth="1"/>
    <col min="6402" max="6402" width="54.42578125" style="224" bestFit="1" customWidth="1"/>
    <col min="6403" max="6403" width="5.140625" style="224" customWidth="1"/>
    <col min="6404" max="6404" width="12.140625" style="224" bestFit="1" customWidth="1"/>
    <col min="6405" max="6405" width="14.42578125" style="224" bestFit="1" customWidth="1"/>
    <col min="6406" max="6406" width="15.140625" style="224" bestFit="1" customWidth="1"/>
    <col min="6407" max="6407" width="18.42578125" style="224" bestFit="1" customWidth="1"/>
    <col min="6408" max="6408" width="13.42578125" style="224" bestFit="1" customWidth="1"/>
    <col min="6409" max="6409" width="12" style="224" bestFit="1" customWidth="1"/>
    <col min="6410" max="6410" width="13.140625" style="224" bestFit="1" customWidth="1"/>
    <col min="6411" max="6411" width="2.85546875" style="224" customWidth="1"/>
    <col min="6412" max="6656" width="11.42578125" style="224"/>
    <col min="6657" max="6657" width="11.140625" style="224" customWidth="1"/>
    <col min="6658" max="6658" width="54.42578125" style="224" bestFit="1" customWidth="1"/>
    <col min="6659" max="6659" width="5.140625" style="224" customWidth="1"/>
    <col min="6660" max="6660" width="12.140625" style="224" bestFit="1" customWidth="1"/>
    <col min="6661" max="6661" width="14.42578125" style="224" bestFit="1" customWidth="1"/>
    <col min="6662" max="6662" width="15.140625" style="224" bestFit="1" customWidth="1"/>
    <col min="6663" max="6663" width="18.42578125" style="224" bestFit="1" customWidth="1"/>
    <col min="6664" max="6664" width="13.42578125" style="224" bestFit="1" customWidth="1"/>
    <col min="6665" max="6665" width="12" style="224" bestFit="1" customWidth="1"/>
    <col min="6666" max="6666" width="13.140625" style="224" bestFit="1" customWidth="1"/>
    <col min="6667" max="6667" width="2.85546875" style="224" customWidth="1"/>
    <col min="6668" max="6912" width="11.42578125" style="224"/>
    <col min="6913" max="6913" width="11.140625" style="224" customWidth="1"/>
    <col min="6914" max="6914" width="54.42578125" style="224" bestFit="1" customWidth="1"/>
    <col min="6915" max="6915" width="5.140625" style="224" customWidth="1"/>
    <col min="6916" max="6916" width="12.140625" style="224" bestFit="1" customWidth="1"/>
    <col min="6917" max="6917" width="14.42578125" style="224" bestFit="1" customWidth="1"/>
    <col min="6918" max="6918" width="15.140625" style="224" bestFit="1" customWidth="1"/>
    <col min="6919" max="6919" width="18.42578125" style="224" bestFit="1" customWidth="1"/>
    <col min="6920" max="6920" width="13.42578125" style="224" bestFit="1" customWidth="1"/>
    <col min="6921" max="6921" width="12" style="224" bestFit="1" customWidth="1"/>
    <col min="6922" max="6922" width="13.140625" style="224" bestFit="1" customWidth="1"/>
    <col min="6923" max="6923" width="2.85546875" style="224" customWidth="1"/>
    <col min="6924" max="7168" width="11.42578125" style="224"/>
    <col min="7169" max="7169" width="11.140625" style="224" customWidth="1"/>
    <col min="7170" max="7170" width="54.42578125" style="224" bestFit="1" customWidth="1"/>
    <col min="7171" max="7171" width="5.140625" style="224" customWidth="1"/>
    <col min="7172" max="7172" width="12.140625" style="224" bestFit="1" customWidth="1"/>
    <col min="7173" max="7173" width="14.42578125" style="224" bestFit="1" customWidth="1"/>
    <col min="7174" max="7174" width="15.140625" style="224" bestFit="1" customWidth="1"/>
    <col min="7175" max="7175" width="18.42578125" style="224" bestFit="1" customWidth="1"/>
    <col min="7176" max="7176" width="13.42578125" style="224" bestFit="1" customWidth="1"/>
    <col min="7177" max="7177" width="12" style="224" bestFit="1" customWidth="1"/>
    <col min="7178" max="7178" width="13.140625" style="224" bestFit="1" customWidth="1"/>
    <col min="7179" max="7179" width="2.85546875" style="224" customWidth="1"/>
    <col min="7180" max="7424" width="11.42578125" style="224"/>
    <col min="7425" max="7425" width="11.140625" style="224" customWidth="1"/>
    <col min="7426" max="7426" width="54.42578125" style="224" bestFit="1" customWidth="1"/>
    <col min="7427" max="7427" width="5.140625" style="224" customWidth="1"/>
    <col min="7428" max="7428" width="12.140625" style="224" bestFit="1" customWidth="1"/>
    <col min="7429" max="7429" width="14.42578125" style="224" bestFit="1" customWidth="1"/>
    <col min="7430" max="7430" width="15.140625" style="224" bestFit="1" customWidth="1"/>
    <col min="7431" max="7431" width="18.42578125" style="224" bestFit="1" customWidth="1"/>
    <col min="7432" max="7432" width="13.42578125" style="224" bestFit="1" customWidth="1"/>
    <col min="7433" max="7433" width="12" style="224" bestFit="1" customWidth="1"/>
    <col min="7434" max="7434" width="13.140625" style="224" bestFit="1" customWidth="1"/>
    <col min="7435" max="7435" width="2.85546875" style="224" customWidth="1"/>
    <col min="7436" max="7680" width="11.42578125" style="224"/>
    <col min="7681" max="7681" width="11.140625" style="224" customWidth="1"/>
    <col min="7682" max="7682" width="54.42578125" style="224" bestFit="1" customWidth="1"/>
    <col min="7683" max="7683" width="5.140625" style="224" customWidth="1"/>
    <col min="7684" max="7684" width="12.140625" style="224" bestFit="1" customWidth="1"/>
    <col min="7685" max="7685" width="14.42578125" style="224" bestFit="1" customWidth="1"/>
    <col min="7686" max="7686" width="15.140625" style="224" bestFit="1" customWidth="1"/>
    <col min="7687" max="7687" width="18.42578125" style="224" bestFit="1" customWidth="1"/>
    <col min="7688" max="7688" width="13.42578125" style="224" bestFit="1" customWidth="1"/>
    <col min="7689" max="7689" width="12" style="224" bestFit="1" customWidth="1"/>
    <col min="7690" max="7690" width="13.140625" style="224" bestFit="1" customWidth="1"/>
    <col min="7691" max="7691" width="2.85546875" style="224" customWidth="1"/>
    <col min="7692" max="7936" width="11.42578125" style="224"/>
    <col min="7937" max="7937" width="11.140625" style="224" customWidth="1"/>
    <col min="7938" max="7938" width="54.42578125" style="224" bestFit="1" customWidth="1"/>
    <col min="7939" max="7939" width="5.140625" style="224" customWidth="1"/>
    <col min="7940" max="7940" width="12.140625" style="224" bestFit="1" customWidth="1"/>
    <col min="7941" max="7941" width="14.42578125" style="224" bestFit="1" customWidth="1"/>
    <col min="7942" max="7942" width="15.140625" style="224" bestFit="1" customWidth="1"/>
    <col min="7943" max="7943" width="18.42578125" style="224" bestFit="1" customWidth="1"/>
    <col min="7944" max="7944" width="13.42578125" style="224" bestFit="1" customWidth="1"/>
    <col min="7945" max="7945" width="12" style="224" bestFit="1" customWidth="1"/>
    <col min="7946" max="7946" width="13.140625" style="224" bestFit="1" customWidth="1"/>
    <col min="7947" max="7947" width="2.85546875" style="224" customWidth="1"/>
    <col min="7948" max="8192" width="11.42578125" style="224"/>
    <col min="8193" max="8193" width="11.140625" style="224" customWidth="1"/>
    <col min="8194" max="8194" width="54.42578125" style="224" bestFit="1" customWidth="1"/>
    <col min="8195" max="8195" width="5.140625" style="224" customWidth="1"/>
    <col min="8196" max="8196" width="12.140625" style="224" bestFit="1" customWidth="1"/>
    <col min="8197" max="8197" width="14.42578125" style="224" bestFit="1" customWidth="1"/>
    <col min="8198" max="8198" width="15.140625" style="224" bestFit="1" customWidth="1"/>
    <col min="8199" max="8199" width="18.42578125" style="224" bestFit="1" customWidth="1"/>
    <col min="8200" max="8200" width="13.42578125" style="224" bestFit="1" customWidth="1"/>
    <col min="8201" max="8201" width="12" style="224" bestFit="1" customWidth="1"/>
    <col min="8202" max="8202" width="13.140625" style="224" bestFit="1" customWidth="1"/>
    <col min="8203" max="8203" width="2.85546875" style="224" customWidth="1"/>
    <col min="8204" max="8448" width="11.42578125" style="224"/>
    <col min="8449" max="8449" width="11.140625" style="224" customWidth="1"/>
    <col min="8450" max="8450" width="54.42578125" style="224" bestFit="1" customWidth="1"/>
    <col min="8451" max="8451" width="5.140625" style="224" customWidth="1"/>
    <col min="8452" max="8452" width="12.140625" style="224" bestFit="1" customWidth="1"/>
    <col min="8453" max="8453" width="14.42578125" style="224" bestFit="1" customWidth="1"/>
    <col min="8454" max="8454" width="15.140625" style="224" bestFit="1" customWidth="1"/>
    <col min="8455" max="8455" width="18.42578125" style="224" bestFit="1" customWidth="1"/>
    <col min="8456" max="8456" width="13.42578125" style="224" bestFit="1" customWidth="1"/>
    <col min="8457" max="8457" width="12" style="224" bestFit="1" customWidth="1"/>
    <col min="8458" max="8458" width="13.140625" style="224" bestFit="1" customWidth="1"/>
    <col min="8459" max="8459" width="2.85546875" style="224" customWidth="1"/>
    <col min="8460" max="8704" width="11.42578125" style="224"/>
    <col min="8705" max="8705" width="11.140625" style="224" customWidth="1"/>
    <col min="8706" max="8706" width="54.42578125" style="224" bestFit="1" customWidth="1"/>
    <col min="8707" max="8707" width="5.140625" style="224" customWidth="1"/>
    <col min="8708" max="8708" width="12.140625" style="224" bestFit="1" customWidth="1"/>
    <col min="8709" max="8709" width="14.42578125" style="224" bestFit="1" customWidth="1"/>
    <col min="8710" max="8710" width="15.140625" style="224" bestFit="1" customWidth="1"/>
    <col min="8711" max="8711" width="18.42578125" style="224" bestFit="1" customWidth="1"/>
    <col min="8712" max="8712" width="13.42578125" style="224" bestFit="1" customWidth="1"/>
    <col min="8713" max="8713" width="12" style="224" bestFit="1" customWidth="1"/>
    <col min="8714" max="8714" width="13.140625" style="224" bestFit="1" customWidth="1"/>
    <col min="8715" max="8715" width="2.85546875" style="224" customWidth="1"/>
    <col min="8716" max="8960" width="11.42578125" style="224"/>
    <col min="8961" max="8961" width="11.140625" style="224" customWidth="1"/>
    <col min="8962" max="8962" width="54.42578125" style="224" bestFit="1" customWidth="1"/>
    <col min="8963" max="8963" width="5.140625" style="224" customWidth="1"/>
    <col min="8964" max="8964" width="12.140625" style="224" bestFit="1" customWidth="1"/>
    <col min="8965" max="8965" width="14.42578125" style="224" bestFit="1" customWidth="1"/>
    <col min="8966" max="8966" width="15.140625" style="224" bestFit="1" customWidth="1"/>
    <col min="8967" max="8967" width="18.42578125" style="224" bestFit="1" customWidth="1"/>
    <col min="8968" max="8968" width="13.42578125" style="224" bestFit="1" customWidth="1"/>
    <col min="8969" max="8969" width="12" style="224" bestFit="1" customWidth="1"/>
    <col min="8970" max="8970" width="13.140625" style="224" bestFit="1" customWidth="1"/>
    <col min="8971" max="8971" width="2.85546875" style="224" customWidth="1"/>
    <col min="8972" max="9216" width="11.42578125" style="224"/>
    <col min="9217" max="9217" width="11.140625" style="224" customWidth="1"/>
    <col min="9218" max="9218" width="54.42578125" style="224" bestFit="1" customWidth="1"/>
    <col min="9219" max="9219" width="5.140625" style="224" customWidth="1"/>
    <col min="9220" max="9220" width="12.140625" style="224" bestFit="1" customWidth="1"/>
    <col min="9221" max="9221" width="14.42578125" style="224" bestFit="1" customWidth="1"/>
    <col min="9222" max="9222" width="15.140625" style="224" bestFit="1" customWidth="1"/>
    <col min="9223" max="9223" width="18.42578125" style="224" bestFit="1" customWidth="1"/>
    <col min="9224" max="9224" width="13.42578125" style="224" bestFit="1" customWidth="1"/>
    <col min="9225" max="9225" width="12" style="224" bestFit="1" customWidth="1"/>
    <col min="9226" max="9226" width="13.140625" style="224" bestFit="1" customWidth="1"/>
    <col min="9227" max="9227" width="2.85546875" style="224" customWidth="1"/>
    <col min="9228" max="9472" width="11.42578125" style="224"/>
    <col min="9473" max="9473" width="11.140625" style="224" customWidth="1"/>
    <col min="9474" max="9474" width="54.42578125" style="224" bestFit="1" customWidth="1"/>
    <col min="9475" max="9475" width="5.140625" style="224" customWidth="1"/>
    <col min="9476" max="9476" width="12.140625" style="224" bestFit="1" customWidth="1"/>
    <col min="9477" max="9477" width="14.42578125" style="224" bestFit="1" customWidth="1"/>
    <col min="9478" max="9478" width="15.140625" style="224" bestFit="1" customWidth="1"/>
    <col min="9479" max="9479" width="18.42578125" style="224" bestFit="1" customWidth="1"/>
    <col min="9480" max="9480" width="13.42578125" style="224" bestFit="1" customWidth="1"/>
    <col min="9481" max="9481" width="12" style="224" bestFit="1" customWidth="1"/>
    <col min="9482" max="9482" width="13.140625" style="224" bestFit="1" customWidth="1"/>
    <col min="9483" max="9483" width="2.85546875" style="224" customWidth="1"/>
    <col min="9484" max="9728" width="11.42578125" style="224"/>
    <col min="9729" max="9729" width="11.140625" style="224" customWidth="1"/>
    <col min="9730" max="9730" width="54.42578125" style="224" bestFit="1" customWidth="1"/>
    <col min="9731" max="9731" width="5.140625" style="224" customWidth="1"/>
    <col min="9732" max="9732" width="12.140625" style="224" bestFit="1" customWidth="1"/>
    <col min="9733" max="9733" width="14.42578125" style="224" bestFit="1" customWidth="1"/>
    <col min="9734" max="9734" width="15.140625" style="224" bestFit="1" customWidth="1"/>
    <col min="9735" max="9735" width="18.42578125" style="224" bestFit="1" customWidth="1"/>
    <col min="9736" max="9736" width="13.42578125" style="224" bestFit="1" customWidth="1"/>
    <col min="9737" max="9737" width="12" style="224" bestFit="1" customWidth="1"/>
    <col min="9738" max="9738" width="13.140625" style="224" bestFit="1" customWidth="1"/>
    <col min="9739" max="9739" width="2.85546875" style="224" customWidth="1"/>
    <col min="9740" max="9984" width="11.42578125" style="224"/>
    <col min="9985" max="9985" width="11.140625" style="224" customWidth="1"/>
    <col min="9986" max="9986" width="54.42578125" style="224" bestFit="1" customWidth="1"/>
    <col min="9987" max="9987" width="5.140625" style="224" customWidth="1"/>
    <col min="9988" max="9988" width="12.140625" style="224" bestFit="1" customWidth="1"/>
    <col min="9989" max="9989" width="14.42578125" style="224" bestFit="1" customWidth="1"/>
    <col min="9990" max="9990" width="15.140625" style="224" bestFit="1" customWidth="1"/>
    <col min="9991" max="9991" width="18.42578125" style="224" bestFit="1" customWidth="1"/>
    <col min="9992" max="9992" width="13.42578125" style="224" bestFit="1" customWidth="1"/>
    <col min="9993" max="9993" width="12" style="224" bestFit="1" customWidth="1"/>
    <col min="9994" max="9994" width="13.140625" style="224" bestFit="1" customWidth="1"/>
    <col min="9995" max="9995" width="2.85546875" style="224" customWidth="1"/>
    <col min="9996" max="10240" width="11.42578125" style="224"/>
    <col min="10241" max="10241" width="11.140625" style="224" customWidth="1"/>
    <col min="10242" max="10242" width="54.42578125" style="224" bestFit="1" customWidth="1"/>
    <col min="10243" max="10243" width="5.140625" style="224" customWidth="1"/>
    <col min="10244" max="10244" width="12.140625" style="224" bestFit="1" customWidth="1"/>
    <col min="10245" max="10245" width="14.42578125" style="224" bestFit="1" customWidth="1"/>
    <col min="10246" max="10246" width="15.140625" style="224" bestFit="1" customWidth="1"/>
    <col min="10247" max="10247" width="18.42578125" style="224" bestFit="1" customWidth="1"/>
    <col min="10248" max="10248" width="13.42578125" style="224" bestFit="1" customWidth="1"/>
    <col min="10249" max="10249" width="12" style="224" bestFit="1" customWidth="1"/>
    <col min="10250" max="10250" width="13.140625" style="224" bestFit="1" customWidth="1"/>
    <col min="10251" max="10251" width="2.85546875" style="224" customWidth="1"/>
    <col min="10252" max="10496" width="11.42578125" style="224"/>
    <col min="10497" max="10497" width="11.140625" style="224" customWidth="1"/>
    <col min="10498" max="10498" width="54.42578125" style="224" bestFit="1" customWidth="1"/>
    <col min="10499" max="10499" width="5.140625" style="224" customWidth="1"/>
    <col min="10500" max="10500" width="12.140625" style="224" bestFit="1" customWidth="1"/>
    <col min="10501" max="10501" width="14.42578125" style="224" bestFit="1" customWidth="1"/>
    <col min="10502" max="10502" width="15.140625" style="224" bestFit="1" customWidth="1"/>
    <col min="10503" max="10503" width="18.42578125" style="224" bestFit="1" customWidth="1"/>
    <col min="10504" max="10504" width="13.42578125" style="224" bestFit="1" customWidth="1"/>
    <col min="10505" max="10505" width="12" style="224" bestFit="1" customWidth="1"/>
    <col min="10506" max="10506" width="13.140625" style="224" bestFit="1" customWidth="1"/>
    <col min="10507" max="10507" width="2.85546875" style="224" customWidth="1"/>
    <col min="10508" max="10752" width="11.42578125" style="224"/>
    <col min="10753" max="10753" width="11.140625" style="224" customWidth="1"/>
    <col min="10754" max="10754" width="54.42578125" style="224" bestFit="1" customWidth="1"/>
    <col min="10755" max="10755" width="5.140625" style="224" customWidth="1"/>
    <col min="10756" max="10756" width="12.140625" style="224" bestFit="1" customWidth="1"/>
    <col min="10757" max="10757" width="14.42578125" style="224" bestFit="1" customWidth="1"/>
    <col min="10758" max="10758" width="15.140625" style="224" bestFit="1" customWidth="1"/>
    <col min="10759" max="10759" width="18.42578125" style="224" bestFit="1" customWidth="1"/>
    <col min="10760" max="10760" width="13.42578125" style="224" bestFit="1" customWidth="1"/>
    <col min="10761" max="10761" width="12" style="224" bestFit="1" customWidth="1"/>
    <col min="10762" max="10762" width="13.140625" style="224" bestFit="1" customWidth="1"/>
    <col min="10763" max="10763" width="2.85546875" style="224" customWidth="1"/>
    <col min="10764" max="11008" width="11.42578125" style="224"/>
    <col min="11009" max="11009" width="11.140625" style="224" customWidth="1"/>
    <col min="11010" max="11010" width="54.42578125" style="224" bestFit="1" customWidth="1"/>
    <col min="11011" max="11011" width="5.140625" style="224" customWidth="1"/>
    <col min="11012" max="11012" width="12.140625" style="224" bestFit="1" customWidth="1"/>
    <col min="11013" max="11013" width="14.42578125" style="224" bestFit="1" customWidth="1"/>
    <col min="11014" max="11014" width="15.140625" style="224" bestFit="1" customWidth="1"/>
    <col min="11015" max="11015" width="18.42578125" style="224" bestFit="1" customWidth="1"/>
    <col min="11016" max="11016" width="13.42578125" style="224" bestFit="1" customWidth="1"/>
    <col min="11017" max="11017" width="12" style="224" bestFit="1" customWidth="1"/>
    <col min="11018" max="11018" width="13.140625" style="224" bestFit="1" customWidth="1"/>
    <col min="11019" max="11019" width="2.85546875" style="224" customWidth="1"/>
    <col min="11020" max="11264" width="11.42578125" style="224"/>
    <col min="11265" max="11265" width="11.140625" style="224" customWidth="1"/>
    <col min="11266" max="11266" width="54.42578125" style="224" bestFit="1" customWidth="1"/>
    <col min="11267" max="11267" width="5.140625" style="224" customWidth="1"/>
    <col min="11268" max="11268" width="12.140625" style="224" bestFit="1" customWidth="1"/>
    <col min="11269" max="11269" width="14.42578125" style="224" bestFit="1" customWidth="1"/>
    <col min="11270" max="11270" width="15.140625" style="224" bestFit="1" customWidth="1"/>
    <col min="11271" max="11271" width="18.42578125" style="224" bestFit="1" customWidth="1"/>
    <col min="11272" max="11272" width="13.42578125" style="224" bestFit="1" customWidth="1"/>
    <col min="11273" max="11273" width="12" style="224" bestFit="1" customWidth="1"/>
    <col min="11274" max="11274" width="13.140625" style="224" bestFit="1" customWidth="1"/>
    <col min="11275" max="11275" width="2.85546875" style="224" customWidth="1"/>
    <col min="11276" max="11520" width="11.42578125" style="224"/>
    <col min="11521" max="11521" width="11.140625" style="224" customWidth="1"/>
    <col min="11522" max="11522" width="54.42578125" style="224" bestFit="1" customWidth="1"/>
    <col min="11523" max="11523" width="5.140625" style="224" customWidth="1"/>
    <col min="11524" max="11524" width="12.140625" style="224" bestFit="1" customWidth="1"/>
    <col min="11525" max="11525" width="14.42578125" style="224" bestFit="1" customWidth="1"/>
    <col min="11526" max="11526" width="15.140625" style="224" bestFit="1" customWidth="1"/>
    <col min="11527" max="11527" width="18.42578125" style="224" bestFit="1" customWidth="1"/>
    <col min="11528" max="11528" width="13.42578125" style="224" bestFit="1" customWidth="1"/>
    <col min="11529" max="11529" width="12" style="224" bestFit="1" customWidth="1"/>
    <col min="11530" max="11530" width="13.140625" style="224" bestFit="1" customWidth="1"/>
    <col min="11531" max="11531" width="2.85546875" style="224" customWidth="1"/>
    <col min="11532" max="11776" width="11.42578125" style="224"/>
    <col min="11777" max="11777" width="11.140625" style="224" customWidth="1"/>
    <col min="11778" max="11778" width="54.42578125" style="224" bestFit="1" customWidth="1"/>
    <col min="11779" max="11779" width="5.140625" style="224" customWidth="1"/>
    <col min="11780" max="11780" width="12.140625" style="224" bestFit="1" customWidth="1"/>
    <col min="11781" max="11781" width="14.42578125" style="224" bestFit="1" customWidth="1"/>
    <col min="11782" max="11782" width="15.140625" style="224" bestFit="1" customWidth="1"/>
    <col min="11783" max="11783" width="18.42578125" style="224" bestFit="1" customWidth="1"/>
    <col min="11784" max="11784" width="13.42578125" style="224" bestFit="1" customWidth="1"/>
    <col min="11785" max="11785" width="12" style="224" bestFit="1" customWidth="1"/>
    <col min="11786" max="11786" width="13.140625" style="224" bestFit="1" customWidth="1"/>
    <col min="11787" max="11787" width="2.85546875" style="224" customWidth="1"/>
    <col min="11788" max="12032" width="11.42578125" style="224"/>
    <col min="12033" max="12033" width="11.140625" style="224" customWidth="1"/>
    <col min="12034" max="12034" width="54.42578125" style="224" bestFit="1" customWidth="1"/>
    <col min="12035" max="12035" width="5.140625" style="224" customWidth="1"/>
    <col min="12036" max="12036" width="12.140625" style="224" bestFit="1" customWidth="1"/>
    <col min="12037" max="12037" width="14.42578125" style="224" bestFit="1" customWidth="1"/>
    <col min="12038" max="12038" width="15.140625" style="224" bestFit="1" customWidth="1"/>
    <col min="12039" max="12039" width="18.42578125" style="224" bestFit="1" customWidth="1"/>
    <col min="12040" max="12040" width="13.42578125" style="224" bestFit="1" customWidth="1"/>
    <col min="12041" max="12041" width="12" style="224" bestFit="1" customWidth="1"/>
    <col min="12042" max="12042" width="13.140625" style="224" bestFit="1" customWidth="1"/>
    <col min="12043" max="12043" width="2.85546875" style="224" customWidth="1"/>
    <col min="12044" max="12288" width="11.42578125" style="224"/>
    <col min="12289" max="12289" width="11.140625" style="224" customWidth="1"/>
    <col min="12290" max="12290" width="54.42578125" style="224" bestFit="1" customWidth="1"/>
    <col min="12291" max="12291" width="5.140625" style="224" customWidth="1"/>
    <col min="12292" max="12292" width="12.140625" style="224" bestFit="1" customWidth="1"/>
    <col min="12293" max="12293" width="14.42578125" style="224" bestFit="1" customWidth="1"/>
    <col min="12294" max="12294" width="15.140625" style="224" bestFit="1" customWidth="1"/>
    <col min="12295" max="12295" width="18.42578125" style="224" bestFit="1" customWidth="1"/>
    <col min="12296" max="12296" width="13.42578125" style="224" bestFit="1" customWidth="1"/>
    <col min="12297" max="12297" width="12" style="224" bestFit="1" customWidth="1"/>
    <col min="12298" max="12298" width="13.140625" style="224" bestFit="1" customWidth="1"/>
    <col min="12299" max="12299" width="2.85546875" style="224" customWidth="1"/>
    <col min="12300" max="12544" width="11.42578125" style="224"/>
    <col min="12545" max="12545" width="11.140625" style="224" customWidth="1"/>
    <col min="12546" max="12546" width="54.42578125" style="224" bestFit="1" customWidth="1"/>
    <col min="12547" max="12547" width="5.140625" style="224" customWidth="1"/>
    <col min="12548" max="12548" width="12.140625" style="224" bestFit="1" customWidth="1"/>
    <col min="12549" max="12549" width="14.42578125" style="224" bestFit="1" customWidth="1"/>
    <col min="12550" max="12550" width="15.140625" style="224" bestFit="1" customWidth="1"/>
    <col min="12551" max="12551" width="18.42578125" style="224" bestFit="1" customWidth="1"/>
    <col min="12552" max="12552" width="13.42578125" style="224" bestFit="1" customWidth="1"/>
    <col min="12553" max="12553" width="12" style="224" bestFit="1" customWidth="1"/>
    <col min="12554" max="12554" width="13.140625" style="224" bestFit="1" customWidth="1"/>
    <col min="12555" max="12555" width="2.85546875" style="224" customWidth="1"/>
    <col min="12556" max="12800" width="11.42578125" style="224"/>
    <col min="12801" max="12801" width="11.140625" style="224" customWidth="1"/>
    <col min="12802" max="12802" width="54.42578125" style="224" bestFit="1" customWidth="1"/>
    <col min="12803" max="12803" width="5.140625" style="224" customWidth="1"/>
    <col min="12804" max="12804" width="12.140625" style="224" bestFit="1" customWidth="1"/>
    <col min="12805" max="12805" width="14.42578125" style="224" bestFit="1" customWidth="1"/>
    <col min="12806" max="12806" width="15.140625" style="224" bestFit="1" customWidth="1"/>
    <col min="12807" max="12807" width="18.42578125" style="224" bestFit="1" customWidth="1"/>
    <col min="12808" max="12808" width="13.42578125" style="224" bestFit="1" customWidth="1"/>
    <col min="12809" max="12809" width="12" style="224" bestFit="1" customWidth="1"/>
    <col min="12810" max="12810" width="13.140625" style="224" bestFit="1" customWidth="1"/>
    <col min="12811" max="12811" width="2.85546875" style="224" customWidth="1"/>
    <col min="12812" max="13056" width="11.42578125" style="224"/>
    <col min="13057" max="13057" width="11.140625" style="224" customWidth="1"/>
    <col min="13058" max="13058" width="54.42578125" style="224" bestFit="1" customWidth="1"/>
    <col min="13059" max="13059" width="5.140625" style="224" customWidth="1"/>
    <col min="13060" max="13060" width="12.140625" style="224" bestFit="1" customWidth="1"/>
    <col min="13061" max="13061" width="14.42578125" style="224" bestFit="1" customWidth="1"/>
    <col min="13062" max="13062" width="15.140625" style="224" bestFit="1" customWidth="1"/>
    <col min="13063" max="13063" width="18.42578125" style="224" bestFit="1" customWidth="1"/>
    <col min="13064" max="13064" width="13.42578125" style="224" bestFit="1" customWidth="1"/>
    <col min="13065" max="13065" width="12" style="224" bestFit="1" customWidth="1"/>
    <col min="13066" max="13066" width="13.140625" style="224" bestFit="1" customWidth="1"/>
    <col min="13067" max="13067" width="2.85546875" style="224" customWidth="1"/>
    <col min="13068" max="13312" width="11.42578125" style="224"/>
    <col min="13313" max="13313" width="11.140625" style="224" customWidth="1"/>
    <col min="13314" max="13314" width="54.42578125" style="224" bestFit="1" customWidth="1"/>
    <col min="13315" max="13315" width="5.140625" style="224" customWidth="1"/>
    <col min="13316" max="13316" width="12.140625" style="224" bestFit="1" customWidth="1"/>
    <col min="13317" max="13317" width="14.42578125" style="224" bestFit="1" customWidth="1"/>
    <col min="13318" max="13318" width="15.140625" style="224" bestFit="1" customWidth="1"/>
    <col min="13319" max="13319" width="18.42578125" style="224" bestFit="1" customWidth="1"/>
    <col min="13320" max="13320" width="13.42578125" style="224" bestFit="1" customWidth="1"/>
    <col min="13321" max="13321" width="12" style="224" bestFit="1" customWidth="1"/>
    <col min="13322" max="13322" width="13.140625" style="224" bestFit="1" customWidth="1"/>
    <col min="13323" max="13323" width="2.85546875" style="224" customWidth="1"/>
    <col min="13324" max="13568" width="11.42578125" style="224"/>
    <col min="13569" max="13569" width="11.140625" style="224" customWidth="1"/>
    <col min="13570" max="13570" width="54.42578125" style="224" bestFit="1" customWidth="1"/>
    <col min="13571" max="13571" width="5.140625" style="224" customWidth="1"/>
    <col min="13572" max="13572" width="12.140625" style="224" bestFit="1" customWidth="1"/>
    <col min="13573" max="13573" width="14.42578125" style="224" bestFit="1" customWidth="1"/>
    <col min="13574" max="13574" width="15.140625" style="224" bestFit="1" customWidth="1"/>
    <col min="13575" max="13575" width="18.42578125" style="224" bestFit="1" customWidth="1"/>
    <col min="13576" max="13576" width="13.42578125" style="224" bestFit="1" customWidth="1"/>
    <col min="13577" max="13577" width="12" style="224" bestFit="1" customWidth="1"/>
    <col min="13578" max="13578" width="13.140625" style="224" bestFit="1" customWidth="1"/>
    <col min="13579" max="13579" width="2.85546875" style="224" customWidth="1"/>
    <col min="13580" max="13824" width="11.42578125" style="224"/>
    <col min="13825" max="13825" width="11.140625" style="224" customWidth="1"/>
    <col min="13826" max="13826" width="54.42578125" style="224" bestFit="1" customWidth="1"/>
    <col min="13827" max="13827" width="5.140625" style="224" customWidth="1"/>
    <col min="13828" max="13828" width="12.140625" style="224" bestFit="1" customWidth="1"/>
    <col min="13829" max="13829" width="14.42578125" style="224" bestFit="1" customWidth="1"/>
    <col min="13830" max="13830" width="15.140625" style="224" bestFit="1" customWidth="1"/>
    <col min="13831" max="13831" width="18.42578125" style="224" bestFit="1" customWidth="1"/>
    <col min="13832" max="13832" width="13.42578125" style="224" bestFit="1" customWidth="1"/>
    <col min="13833" max="13833" width="12" style="224" bestFit="1" customWidth="1"/>
    <col min="13834" max="13834" width="13.140625" style="224" bestFit="1" customWidth="1"/>
    <col min="13835" max="13835" width="2.85546875" style="224" customWidth="1"/>
    <col min="13836" max="14080" width="11.42578125" style="224"/>
    <col min="14081" max="14081" width="11.140625" style="224" customWidth="1"/>
    <col min="14082" max="14082" width="54.42578125" style="224" bestFit="1" customWidth="1"/>
    <col min="14083" max="14083" width="5.140625" style="224" customWidth="1"/>
    <col min="14084" max="14084" width="12.140625" style="224" bestFit="1" customWidth="1"/>
    <col min="14085" max="14085" width="14.42578125" style="224" bestFit="1" customWidth="1"/>
    <col min="14086" max="14086" width="15.140625" style="224" bestFit="1" customWidth="1"/>
    <col min="14087" max="14087" width="18.42578125" style="224" bestFit="1" customWidth="1"/>
    <col min="14088" max="14088" width="13.42578125" style="224" bestFit="1" customWidth="1"/>
    <col min="14089" max="14089" width="12" style="224" bestFit="1" customWidth="1"/>
    <col min="14090" max="14090" width="13.140625" style="224" bestFit="1" customWidth="1"/>
    <col min="14091" max="14091" width="2.85546875" style="224" customWidth="1"/>
    <col min="14092" max="14336" width="11.42578125" style="224"/>
    <col min="14337" max="14337" width="11.140625" style="224" customWidth="1"/>
    <col min="14338" max="14338" width="54.42578125" style="224" bestFit="1" customWidth="1"/>
    <col min="14339" max="14339" width="5.140625" style="224" customWidth="1"/>
    <col min="14340" max="14340" width="12.140625" style="224" bestFit="1" customWidth="1"/>
    <col min="14341" max="14341" width="14.42578125" style="224" bestFit="1" customWidth="1"/>
    <col min="14342" max="14342" width="15.140625" style="224" bestFit="1" customWidth="1"/>
    <col min="14343" max="14343" width="18.42578125" style="224" bestFit="1" customWidth="1"/>
    <col min="14344" max="14344" width="13.42578125" style="224" bestFit="1" customWidth="1"/>
    <col min="14345" max="14345" width="12" style="224" bestFit="1" customWidth="1"/>
    <col min="14346" max="14346" width="13.140625" style="224" bestFit="1" customWidth="1"/>
    <col min="14347" max="14347" width="2.85546875" style="224" customWidth="1"/>
    <col min="14348" max="14592" width="11.42578125" style="224"/>
    <col min="14593" max="14593" width="11.140625" style="224" customWidth="1"/>
    <col min="14594" max="14594" width="54.42578125" style="224" bestFit="1" customWidth="1"/>
    <col min="14595" max="14595" width="5.140625" style="224" customWidth="1"/>
    <col min="14596" max="14596" width="12.140625" style="224" bestFit="1" customWidth="1"/>
    <col min="14597" max="14597" width="14.42578125" style="224" bestFit="1" customWidth="1"/>
    <col min="14598" max="14598" width="15.140625" style="224" bestFit="1" customWidth="1"/>
    <col min="14599" max="14599" width="18.42578125" style="224" bestFit="1" customWidth="1"/>
    <col min="14600" max="14600" width="13.42578125" style="224" bestFit="1" customWidth="1"/>
    <col min="14601" max="14601" width="12" style="224" bestFit="1" customWidth="1"/>
    <col min="14602" max="14602" width="13.140625" style="224" bestFit="1" customWidth="1"/>
    <col min="14603" max="14603" width="2.85546875" style="224" customWidth="1"/>
    <col min="14604" max="14848" width="11.42578125" style="224"/>
    <col min="14849" max="14849" width="11.140625" style="224" customWidth="1"/>
    <col min="14850" max="14850" width="54.42578125" style="224" bestFit="1" customWidth="1"/>
    <col min="14851" max="14851" width="5.140625" style="224" customWidth="1"/>
    <col min="14852" max="14852" width="12.140625" style="224" bestFit="1" customWidth="1"/>
    <col min="14853" max="14853" width="14.42578125" style="224" bestFit="1" customWidth="1"/>
    <col min="14854" max="14854" width="15.140625" style="224" bestFit="1" customWidth="1"/>
    <col min="14855" max="14855" width="18.42578125" style="224" bestFit="1" customWidth="1"/>
    <col min="14856" max="14856" width="13.42578125" style="224" bestFit="1" customWidth="1"/>
    <col min="14857" max="14857" width="12" style="224" bestFit="1" customWidth="1"/>
    <col min="14858" max="14858" width="13.140625" style="224" bestFit="1" customWidth="1"/>
    <col min="14859" max="14859" width="2.85546875" style="224" customWidth="1"/>
    <col min="14860" max="15104" width="11.42578125" style="224"/>
    <col min="15105" max="15105" width="11.140625" style="224" customWidth="1"/>
    <col min="15106" max="15106" width="54.42578125" style="224" bestFit="1" customWidth="1"/>
    <col min="15107" max="15107" width="5.140625" style="224" customWidth="1"/>
    <col min="15108" max="15108" width="12.140625" style="224" bestFit="1" customWidth="1"/>
    <col min="15109" max="15109" width="14.42578125" style="224" bestFit="1" customWidth="1"/>
    <col min="15110" max="15110" width="15.140625" style="224" bestFit="1" customWidth="1"/>
    <col min="15111" max="15111" width="18.42578125" style="224" bestFit="1" customWidth="1"/>
    <col min="15112" max="15112" width="13.42578125" style="224" bestFit="1" customWidth="1"/>
    <col min="15113" max="15113" width="12" style="224" bestFit="1" customWidth="1"/>
    <col min="15114" max="15114" width="13.140625" style="224" bestFit="1" customWidth="1"/>
    <col min="15115" max="15115" width="2.85546875" style="224" customWidth="1"/>
    <col min="15116" max="15360" width="11.42578125" style="224"/>
    <col min="15361" max="15361" width="11.140625" style="224" customWidth="1"/>
    <col min="15362" max="15362" width="54.42578125" style="224" bestFit="1" customWidth="1"/>
    <col min="15363" max="15363" width="5.140625" style="224" customWidth="1"/>
    <col min="15364" max="15364" width="12.140625" style="224" bestFit="1" customWidth="1"/>
    <col min="15365" max="15365" width="14.42578125" style="224" bestFit="1" customWidth="1"/>
    <col min="15366" max="15366" width="15.140625" style="224" bestFit="1" customWidth="1"/>
    <col min="15367" max="15367" width="18.42578125" style="224" bestFit="1" customWidth="1"/>
    <col min="15368" max="15368" width="13.42578125" style="224" bestFit="1" customWidth="1"/>
    <col min="15369" max="15369" width="12" style="224" bestFit="1" customWidth="1"/>
    <col min="15370" max="15370" width="13.140625" style="224" bestFit="1" customWidth="1"/>
    <col min="15371" max="15371" width="2.85546875" style="224" customWidth="1"/>
    <col min="15372" max="15616" width="11.42578125" style="224"/>
    <col min="15617" max="15617" width="11.140625" style="224" customWidth="1"/>
    <col min="15618" max="15618" width="54.42578125" style="224" bestFit="1" customWidth="1"/>
    <col min="15619" max="15619" width="5.140625" style="224" customWidth="1"/>
    <col min="15620" max="15620" width="12.140625" style="224" bestFit="1" customWidth="1"/>
    <col min="15621" max="15621" width="14.42578125" style="224" bestFit="1" customWidth="1"/>
    <col min="15622" max="15622" width="15.140625" style="224" bestFit="1" customWidth="1"/>
    <col min="15623" max="15623" width="18.42578125" style="224" bestFit="1" customWidth="1"/>
    <col min="15624" max="15624" width="13.42578125" style="224" bestFit="1" customWidth="1"/>
    <col min="15625" max="15625" width="12" style="224" bestFit="1" customWidth="1"/>
    <col min="15626" max="15626" width="13.140625" style="224" bestFit="1" customWidth="1"/>
    <col min="15627" max="15627" width="2.85546875" style="224" customWidth="1"/>
    <col min="15628" max="15872" width="11.42578125" style="224"/>
    <col min="15873" max="15873" width="11.140625" style="224" customWidth="1"/>
    <col min="15874" max="15874" width="54.42578125" style="224" bestFit="1" customWidth="1"/>
    <col min="15875" max="15875" width="5.140625" style="224" customWidth="1"/>
    <col min="15876" max="15876" width="12.140625" style="224" bestFit="1" customWidth="1"/>
    <col min="15877" max="15877" width="14.42578125" style="224" bestFit="1" customWidth="1"/>
    <col min="15878" max="15878" width="15.140625" style="224" bestFit="1" customWidth="1"/>
    <col min="15879" max="15879" width="18.42578125" style="224" bestFit="1" customWidth="1"/>
    <col min="15880" max="15880" width="13.42578125" style="224" bestFit="1" customWidth="1"/>
    <col min="15881" max="15881" width="12" style="224" bestFit="1" customWidth="1"/>
    <col min="15882" max="15882" width="13.140625" style="224" bestFit="1" customWidth="1"/>
    <col min="15883" max="15883" width="2.85546875" style="224" customWidth="1"/>
    <col min="15884" max="16128" width="11.42578125" style="224"/>
    <col min="16129" max="16129" width="11.140625" style="224" customWidth="1"/>
    <col min="16130" max="16130" width="54.42578125" style="224" bestFit="1" customWidth="1"/>
    <col min="16131" max="16131" width="5.140625" style="224" customWidth="1"/>
    <col min="16132" max="16132" width="12.140625" style="224" bestFit="1" customWidth="1"/>
    <col min="16133" max="16133" width="14.42578125" style="224" bestFit="1" customWidth="1"/>
    <col min="16134" max="16134" width="15.140625" style="224" bestFit="1" customWidth="1"/>
    <col min="16135" max="16135" width="18.42578125" style="224" bestFit="1" customWidth="1"/>
    <col min="16136" max="16136" width="13.42578125" style="224" bestFit="1" customWidth="1"/>
    <col min="16137" max="16137" width="12" style="224" bestFit="1" customWidth="1"/>
    <col min="16138" max="16138" width="13.140625" style="224" bestFit="1" customWidth="1"/>
    <col min="16139" max="16139" width="2.85546875" style="224" customWidth="1"/>
    <col min="16140" max="16384" width="11.42578125" style="224"/>
  </cols>
  <sheetData>
    <row r="1" spans="1:11" x14ac:dyDescent="0.2">
      <c r="A1" s="381" t="s">
        <v>444</v>
      </c>
      <c r="B1" s="381"/>
      <c r="C1" s="381"/>
      <c r="D1" s="381"/>
      <c r="E1" s="381"/>
      <c r="F1" s="381"/>
      <c r="G1" s="381"/>
      <c r="H1" s="381"/>
      <c r="I1" s="381"/>
      <c r="J1" s="381"/>
    </row>
    <row r="2" spans="1:11" ht="13.5" thickBot="1" x14ac:dyDescent="0.25">
      <c r="J2" s="229"/>
    </row>
    <row r="3" spans="1:11" x14ac:dyDescent="0.2">
      <c r="A3" s="230" t="s">
        <v>445</v>
      </c>
      <c r="B3" s="231"/>
      <c r="C3" s="232"/>
      <c r="D3" s="233" t="s">
        <v>403</v>
      </c>
      <c r="E3" s="234">
        <f>+'PRESUPUESTO TOTALIZADO'!F14</f>
        <v>29889370</v>
      </c>
      <c r="G3" s="235"/>
      <c r="H3" s="236"/>
    </row>
    <row r="4" spans="1:11" x14ac:dyDescent="0.2">
      <c r="A4" s="237" t="s">
        <v>446</v>
      </c>
      <c r="D4" s="227" t="s">
        <v>447</v>
      </c>
      <c r="E4" s="238">
        <v>1</v>
      </c>
    </row>
    <row r="5" spans="1:11" ht="13.5" thickBot="1" x14ac:dyDescent="0.25">
      <c r="A5" s="239" t="s">
        <v>448</v>
      </c>
      <c r="B5" s="240"/>
      <c r="C5" s="241"/>
      <c r="D5" s="242"/>
      <c r="E5" s="243" t="s">
        <v>449</v>
      </c>
    </row>
    <row r="6" spans="1:11" ht="13.5" thickBot="1" x14ac:dyDescent="0.25"/>
    <row r="7" spans="1:11" s="249" customFormat="1" ht="69.599999999999994" customHeight="1" thickBot="1" x14ac:dyDescent="0.3">
      <c r="A7" s="244" t="s">
        <v>450</v>
      </c>
      <c r="B7" s="245" t="s">
        <v>451</v>
      </c>
      <c r="C7" s="245" t="s">
        <v>1</v>
      </c>
      <c r="D7" s="244" t="s">
        <v>452</v>
      </c>
      <c r="E7" s="244" t="s">
        <v>453</v>
      </c>
      <c r="F7" s="246" t="s">
        <v>454</v>
      </c>
      <c r="G7" s="245" t="s">
        <v>455</v>
      </c>
      <c r="H7" s="246" t="s">
        <v>405</v>
      </c>
      <c r="I7" s="246" t="s">
        <v>456</v>
      </c>
      <c r="J7" s="247" t="s">
        <v>457</v>
      </c>
      <c r="K7" s="248"/>
    </row>
    <row r="8" spans="1:11" x14ac:dyDescent="0.2">
      <c r="A8" s="250">
        <v>1</v>
      </c>
      <c r="B8" s="251" t="s">
        <v>458</v>
      </c>
      <c r="C8" s="252"/>
      <c r="D8" s="253"/>
      <c r="E8" s="253"/>
      <c r="F8" s="254"/>
      <c r="G8" s="255"/>
      <c r="H8" s="254"/>
      <c r="I8" s="254"/>
      <c r="J8" s="256">
        <f>+J9</f>
        <v>0.12676508320516627</v>
      </c>
    </row>
    <row r="9" spans="1:11" x14ac:dyDescent="0.2">
      <c r="A9" s="257">
        <v>1.1000000000000001</v>
      </c>
      <c r="B9" s="258" t="s">
        <v>459</v>
      </c>
      <c r="C9" s="259"/>
      <c r="D9" s="260"/>
      <c r="E9" s="260"/>
      <c r="F9" s="261"/>
      <c r="G9" s="262"/>
      <c r="H9" s="263"/>
      <c r="I9" s="264">
        <f>SUM(H10:H11)</f>
        <v>3788928.4750000006</v>
      </c>
      <c r="J9" s="265">
        <f>+I9/$E$3</f>
        <v>0.12676508320516627</v>
      </c>
      <c r="K9" s="266"/>
    </row>
    <row r="10" spans="1:11" x14ac:dyDescent="0.2">
      <c r="A10" s="267"/>
      <c r="B10" s="268" t="s">
        <v>460</v>
      </c>
      <c r="C10" s="269" t="s">
        <v>373</v>
      </c>
      <c r="D10" s="270">
        <v>1</v>
      </c>
      <c r="E10" s="271">
        <v>1</v>
      </c>
      <c r="F10" s="272">
        <v>2200000</v>
      </c>
      <c r="G10" s="273">
        <f>+'[3]FACTOR PRESTACIONAL'!D25</f>
        <v>0.5655</v>
      </c>
      <c r="H10" s="272">
        <f>+D10*E10*$E$4*F10*(1+G10)</f>
        <v>3444100.0000000005</v>
      </c>
      <c r="I10" s="272"/>
      <c r="J10" s="274">
        <f t="shared" ref="J10:J11" si="0">+H10/$E$3</f>
        <v>0.1152282567347522</v>
      </c>
    </row>
    <row r="11" spans="1:11" x14ac:dyDescent="0.2">
      <c r="A11" s="267"/>
      <c r="B11" s="268" t="s">
        <v>461</v>
      </c>
      <c r="C11" s="269" t="s">
        <v>373</v>
      </c>
      <c r="D11" s="270">
        <v>1</v>
      </c>
      <c r="E11" s="271">
        <v>0.15</v>
      </c>
      <c r="F11" s="272">
        <v>1423000</v>
      </c>
      <c r="G11" s="273">
        <f>+'[3]FACTOR PRESTACIONAL'!E25</f>
        <v>0.61550000000000005</v>
      </c>
      <c r="H11" s="272">
        <f t="shared" ref="H11" si="1">+D11*E11*$E$4*F11*(1+G11)</f>
        <v>344828.47499999998</v>
      </c>
      <c r="I11" s="272"/>
      <c r="J11" s="274">
        <f t="shared" si="0"/>
        <v>1.1536826470414064E-2</v>
      </c>
    </row>
    <row r="12" spans="1:11" x14ac:dyDescent="0.2">
      <c r="A12" s="257">
        <v>2</v>
      </c>
      <c r="B12" s="258" t="s">
        <v>462</v>
      </c>
      <c r="C12" s="259"/>
      <c r="D12" s="260"/>
      <c r="E12" s="260"/>
      <c r="F12" s="263"/>
      <c r="G12" s="262"/>
      <c r="H12" s="263"/>
      <c r="I12" s="263"/>
      <c r="J12" s="265">
        <f>+J13+J19</f>
        <v>0.15472925658854639</v>
      </c>
    </row>
    <row r="13" spans="1:11" x14ac:dyDescent="0.2">
      <c r="A13" s="257">
        <v>2.1</v>
      </c>
      <c r="B13" s="258" t="s">
        <v>463</v>
      </c>
      <c r="C13" s="259"/>
      <c r="D13" s="260"/>
      <c r="E13" s="260"/>
      <c r="F13" s="263"/>
      <c r="G13" s="275"/>
      <c r="H13" s="263"/>
      <c r="I13" s="264">
        <f>SUM(H14:H18)</f>
        <v>246760</v>
      </c>
      <c r="J13" s="265">
        <f>+I13/$E$3</f>
        <v>8.2557778902666735E-3</v>
      </c>
      <c r="K13" s="266"/>
    </row>
    <row r="14" spans="1:11" x14ac:dyDescent="0.2">
      <c r="A14" s="267"/>
      <c r="B14" s="268" t="s">
        <v>464</v>
      </c>
      <c r="C14" s="269" t="s">
        <v>0</v>
      </c>
      <c r="D14" s="273">
        <v>8.9999999999999998E-4</v>
      </c>
      <c r="E14" s="270"/>
      <c r="F14" s="272">
        <v>39800000</v>
      </c>
      <c r="G14" s="276">
        <v>1</v>
      </c>
      <c r="H14" s="272">
        <f t="shared" ref="H14:H18" si="2">+F14*D14*G14</f>
        <v>35820</v>
      </c>
      <c r="I14" s="272"/>
      <c r="J14" s="274">
        <f t="shared" ref="J14:J18" si="3">+H14/$E$3</f>
        <v>1.1984193711677429E-3</v>
      </c>
    </row>
    <row r="15" spans="1:11" x14ac:dyDescent="0.2">
      <c r="A15" s="267"/>
      <c r="B15" s="268" t="s">
        <v>465</v>
      </c>
      <c r="C15" s="269" t="s">
        <v>0</v>
      </c>
      <c r="D15" s="273">
        <v>5.0000000000000001E-4</v>
      </c>
      <c r="E15" s="270"/>
      <c r="F15" s="272">
        <f t="shared" ref="F15:G18" si="4">+F14</f>
        <v>39800000</v>
      </c>
      <c r="G15" s="276">
        <f t="shared" si="4"/>
        <v>1</v>
      </c>
      <c r="H15" s="272">
        <f t="shared" si="2"/>
        <v>19900</v>
      </c>
      <c r="I15" s="272"/>
      <c r="J15" s="274">
        <f t="shared" si="3"/>
        <v>6.65788539537635E-4</v>
      </c>
    </row>
    <row r="16" spans="1:11" x14ac:dyDescent="0.2">
      <c r="A16" s="267"/>
      <c r="B16" s="268" t="s">
        <v>466</v>
      </c>
      <c r="C16" s="269" t="s">
        <v>0</v>
      </c>
      <c r="D16" s="273">
        <v>2E-3</v>
      </c>
      <c r="E16" s="270"/>
      <c r="F16" s="272">
        <f t="shared" si="4"/>
        <v>39800000</v>
      </c>
      <c r="G16" s="276">
        <f t="shared" si="4"/>
        <v>1</v>
      </c>
      <c r="H16" s="272">
        <f t="shared" si="2"/>
        <v>79600</v>
      </c>
      <c r="I16" s="272"/>
      <c r="J16" s="274">
        <f t="shared" si="3"/>
        <v>2.66315415815054E-3</v>
      </c>
    </row>
    <row r="17" spans="1:14" x14ac:dyDescent="0.2">
      <c r="A17" s="267"/>
      <c r="B17" s="268" t="s">
        <v>443</v>
      </c>
      <c r="C17" s="269" t="s">
        <v>0</v>
      </c>
      <c r="D17" s="273">
        <v>2E-3</v>
      </c>
      <c r="E17" s="270"/>
      <c r="F17" s="272">
        <f t="shared" si="4"/>
        <v>39800000</v>
      </c>
      <c r="G17" s="276">
        <f t="shared" si="4"/>
        <v>1</v>
      </c>
      <c r="H17" s="272">
        <f t="shared" si="2"/>
        <v>79600</v>
      </c>
      <c r="I17" s="272"/>
      <c r="J17" s="274">
        <f t="shared" si="3"/>
        <v>2.66315415815054E-3</v>
      </c>
    </row>
    <row r="18" spans="1:14" x14ac:dyDescent="0.2">
      <c r="A18" s="267"/>
      <c r="B18" s="268" t="s">
        <v>467</v>
      </c>
      <c r="C18" s="269" t="s">
        <v>0</v>
      </c>
      <c r="D18" s="273">
        <v>8.0000000000000004E-4</v>
      </c>
      <c r="E18" s="270"/>
      <c r="F18" s="272">
        <f t="shared" si="4"/>
        <v>39800000</v>
      </c>
      <c r="G18" s="276">
        <f t="shared" si="4"/>
        <v>1</v>
      </c>
      <c r="H18" s="272">
        <f t="shared" si="2"/>
        <v>31840</v>
      </c>
      <c r="I18" s="272"/>
      <c r="J18" s="274">
        <f t="shared" si="3"/>
        <v>1.0652616632602159E-3</v>
      </c>
    </row>
    <row r="19" spans="1:14" x14ac:dyDescent="0.2">
      <c r="A19" s="257">
        <v>2.2000000000000002</v>
      </c>
      <c r="B19" s="258" t="s">
        <v>468</v>
      </c>
      <c r="C19" s="259"/>
      <c r="D19" s="260"/>
      <c r="E19" s="260"/>
      <c r="F19" s="263"/>
      <c r="G19" s="275"/>
      <c r="H19" s="263"/>
      <c r="I19" s="264">
        <f>SUM(H20:H23)</f>
        <v>4378000</v>
      </c>
      <c r="J19" s="265">
        <f>+I19/$E$3</f>
        <v>0.1464734786982797</v>
      </c>
      <c r="K19" s="266"/>
    </row>
    <row r="20" spans="1:14" x14ac:dyDescent="0.2">
      <c r="A20" s="267"/>
      <c r="B20" s="268" t="s">
        <v>469</v>
      </c>
      <c r="C20" s="269" t="s">
        <v>0</v>
      </c>
      <c r="D20" s="273">
        <v>0.05</v>
      </c>
      <c r="E20" s="270"/>
      <c r="F20" s="272">
        <f>+F18</f>
        <v>39800000</v>
      </c>
      <c r="G20" s="276">
        <f>+G18</f>
        <v>1</v>
      </c>
      <c r="H20" s="272">
        <f t="shared" ref="H20:H23" si="5">+F20*D20*G20</f>
        <v>1990000</v>
      </c>
      <c r="I20" s="272"/>
      <c r="J20" s="274">
        <f t="shared" ref="J20:J23" si="6">+H20/$E$3</f>
        <v>6.6578853953763492E-2</v>
      </c>
    </row>
    <row r="21" spans="1:14" x14ac:dyDescent="0.2">
      <c r="A21" s="267"/>
      <c r="B21" s="268" t="s">
        <v>470</v>
      </c>
      <c r="C21" s="269" t="s">
        <v>0</v>
      </c>
      <c r="D21" s="273">
        <v>0.01</v>
      </c>
      <c r="E21" s="270"/>
      <c r="F21" s="272">
        <f t="shared" ref="F21:G23" si="7">+F20</f>
        <v>39800000</v>
      </c>
      <c r="G21" s="276">
        <f t="shared" si="7"/>
        <v>1</v>
      </c>
      <c r="H21" s="272">
        <f t="shared" si="5"/>
        <v>398000</v>
      </c>
      <c r="I21" s="272"/>
      <c r="J21" s="274">
        <f t="shared" si="6"/>
        <v>1.3315770790752699E-2</v>
      </c>
    </row>
    <row r="22" spans="1:14" x14ac:dyDescent="0.2">
      <c r="A22" s="267"/>
      <c r="B22" s="268" t="s">
        <v>471</v>
      </c>
      <c r="C22" s="269" t="s">
        <v>0</v>
      </c>
      <c r="D22" s="273">
        <v>0.04</v>
      </c>
      <c r="E22" s="270"/>
      <c r="F22" s="272">
        <f t="shared" si="7"/>
        <v>39800000</v>
      </c>
      <c r="G22" s="276">
        <f t="shared" si="7"/>
        <v>1</v>
      </c>
      <c r="H22" s="272">
        <f t="shared" si="5"/>
        <v>1592000</v>
      </c>
      <c r="I22" s="272"/>
      <c r="J22" s="274">
        <f t="shared" si="6"/>
        <v>5.3263083163010795E-2</v>
      </c>
    </row>
    <row r="23" spans="1:14" ht="13.5" thickBot="1" x14ac:dyDescent="0.25">
      <c r="A23" s="267"/>
      <c r="B23" s="268" t="s">
        <v>472</v>
      </c>
      <c r="C23" s="269" t="s">
        <v>0</v>
      </c>
      <c r="D23" s="273">
        <v>0.01</v>
      </c>
      <c r="E23" s="270"/>
      <c r="F23" s="272">
        <f t="shared" si="7"/>
        <v>39800000</v>
      </c>
      <c r="G23" s="276">
        <f t="shared" si="7"/>
        <v>1</v>
      </c>
      <c r="H23" s="272">
        <f t="shared" si="5"/>
        <v>398000</v>
      </c>
      <c r="I23" s="272"/>
      <c r="J23" s="274">
        <f t="shared" si="6"/>
        <v>1.3315770790752699E-2</v>
      </c>
    </row>
    <row r="24" spans="1:14" x14ac:dyDescent="0.2">
      <c r="A24" s="277"/>
      <c r="B24" s="278" t="s">
        <v>473</v>
      </c>
      <c r="C24" s="279"/>
      <c r="D24" s="280"/>
      <c r="E24" s="280"/>
      <c r="F24" s="281"/>
      <c r="G24" s="282"/>
      <c r="H24" s="283"/>
      <c r="I24" s="284">
        <f>SUM(I9:I23)</f>
        <v>8413688.4750000015</v>
      </c>
      <c r="J24" s="285">
        <f>+ROUND(SUM(J8:J23)/3,4)</f>
        <v>0.28149999999999997</v>
      </c>
      <c r="K24" s="266"/>
    </row>
    <row r="25" spans="1:14" x14ac:dyDescent="0.2">
      <c r="A25" s="286"/>
      <c r="B25" s="287" t="s">
        <v>474</v>
      </c>
      <c r="C25" s="269"/>
      <c r="D25" s="270"/>
      <c r="E25" s="270"/>
      <c r="F25" s="288"/>
      <c r="G25" s="268"/>
      <c r="H25" s="272"/>
      <c r="I25" s="272">
        <f>+J25*E3</f>
        <v>1494468.5</v>
      </c>
      <c r="J25" s="273">
        <v>0.05</v>
      </c>
      <c r="N25" s="289"/>
    </row>
    <row r="26" spans="1:14" x14ac:dyDescent="0.2">
      <c r="A26" s="286"/>
      <c r="B26" s="287" t="s">
        <v>374</v>
      </c>
      <c r="C26" s="269"/>
      <c r="D26" s="270"/>
      <c r="E26" s="270"/>
      <c r="F26" s="288"/>
      <c r="G26" s="268"/>
      <c r="H26" s="272"/>
      <c r="I26" s="272">
        <f>E3*J26</f>
        <v>0</v>
      </c>
      <c r="J26" s="273">
        <v>0</v>
      </c>
      <c r="N26" s="289"/>
    </row>
    <row r="27" spans="1:14" ht="13.5" thickBot="1" x14ac:dyDescent="0.25">
      <c r="A27" s="290"/>
      <c r="B27" s="290"/>
      <c r="C27" s="290"/>
      <c r="H27" s="291"/>
      <c r="I27" s="291"/>
    </row>
    <row r="28" spans="1:14" ht="13.5" thickBot="1" x14ac:dyDescent="0.25">
      <c r="A28" s="292"/>
      <c r="B28" s="293" t="s">
        <v>475</v>
      </c>
      <c r="C28" s="294"/>
      <c r="D28" s="295"/>
      <c r="E28" s="295"/>
      <c r="F28" s="296"/>
      <c r="G28" s="297"/>
      <c r="H28" s="298"/>
      <c r="I28" s="299">
        <f>+I25+I24</f>
        <v>9908156.9750000015</v>
      </c>
      <c r="J28" s="300">
        <f>SUM(J24:J26)</f>
        <v>0.33149999999999996</v>
      </c>
      <c r="K28" s="266"/>
    </row>
    <row r="30" spans="1:14" x14ac:dyDescent="0.2">
      <c r="A30" s="290"/>
      <c r="B30" s="290"/>
      <c r="C30" s="290"/>
    </row>
    <row r="31" spans="1:14" x14ac:dyDescent="0.2">
      <c r="A31" s="290"/>
      <c r="B31" s="290"/>
      <c r="C31" s="290"/>
      <c r="I31" s="301"/>
    </row>
    <row r="32" spans="1:14" x14ac:dyDescent="0.2">
      <c r="A32" s="290"/>
      <c r="C32" s="290"/>
      <c r="I32" s="302"/>
    </row>
    <row r="33" spans="1:16139" x14ac:dyDescent="0.2">
      <c r="A33" s="290"/>
      <c r="B33" s="303" t="s">
        <v>477</v>
      </c>
      <c r="C33" s="290"/>
    </row>
    <row r="34" spans="1:16139" ht="25.5" x14ac:dyDescent="0.2">
      <c r="A34" s="290"/>
      <c r="B34" s="330" t="s">
        <v>478</v>
      </c>
      <c r="C34" s="290"/>
      <c r="I34" s="304"/>
    </row>
    <row r="35" spans="1:16139" x14ac:dyDescent="0.2">
      <c r="A35" s="382"/>
      <c r="B35" s="382"/>
      <c r="C35" s="382"/>
      <c r="D35" s="382"/>
    </row>
    <row r="36" spans="1:16139" x14ac:dyDescent="0.2">
      <c r="A36" s="305"/>
      <c r="B36" s="303"/>
      <c r="C36" s="290"/>
    </row>
    <row r="37" spans="1:16139" s="227" customFormat="1" x14ac:dyDescent="0.2">
      <c r="A37" s="290"/>
      <c r="B37" s="303"/>
      <c r="C37" s="290"/>
      <c r="F37" s="228"/>
      <c r="G37" s="224"/>
      <c r="H37" s="228"/>
      <c r="I37" s="228"/>
      <c r="J37" s="235"/>
      <c r="K37" s="223"/>
      <c r="L37" s="224"/>
      <c r="M37" s="224"/>
      <c r="N37" s="224"/>
      <c r="O37" s="224"/>
      <c r="P37" s="224"/>
      <c r="Q37" s="224"/>
      <c r="R37" s="224"/>
      <c r="S37" s="224"/>
      <c r="T37" s="224"/>
      <c r="U37" s="224"/>
      <c r="V37" s="224"/>
      <c r="W37" s="224"/>
      <c r="X37" s="224"/>
      <c r="Y37" s="224"/>
      <c r="Z37" s="224"/>
      <c r="AA37" s="224"/>
      <c r="AB37" s="224"/>
      <c r="AC37" s="224"/>
      <c r="AD37" s="224"/>
      <c r="AE37" s="224"/>
      <c r="AF37" s="224"/>
      <c r="AG37" s="224"/>
      <c r="AH37" s="224"/>
      <c r="AI37" s="224"/>
      <c r="AJ37" s="224"/>
      <c r="AK37" s="224"/>
      <c r="AL37" s="224"/>
      <c r="AM37" s="224"/>
      <c r="AN37" s="224"/>
      <c r="AO37" s="224"/>
      <c r="AP37" s="224"/>
      <c r="AQ37" s="224"/>
      <c r="AR37" s="224"/>
      <c r="AS37" s="224"/>
      <c r="AT37" s="224"/>
      <c r="AU37" s="224"/>
      <c r="AV37" s="224"/>
      <c r="AW37" s="224"/>
      <c r="AX37" s="224"/>
      <c r="AY37" s="224"/>
      <c r="AZ37" s="224"/>
      <c r="BA37" s="224"/>
      <c r="BB37" s="224"/>
      <c r="BC37" s="224"/>
      <c r="BD37" s="224"/>
      <c r="BE37" s="224"/>
      <c r="BF37" s="224"/>
      <c r="BG37" s="224"/>
      <c r="BH37" s="224"/>
      <c r="BI37" s="224"/>
      <c r="BJ37" s="224"/>
      <c r="BK37" s="224"/>
      <c r="BL37" s="224"/>
      <c r="BM37" s="224"/>
      <c r="BN37" s="224"/>
      <c r="BO37" s="224"/>
      <c r="BP37" s="224"/>
      <c r="BQ37" s="224"/>
      <c r="BR37" s="224"/>
      <c r="BS37" s="224"/>
      <c r="BT37" s="224"/>
      <c r="BU37" s="224"/>
      <c r="BV37" s="224"/>
      <c r="BW37" s="224"/>
      <c r="BX37" s="224"/>
      <c r="BY37" s="224"/>
      <c r="BZ37" s="224"/>
      <c r="CA37" s="224"/>
      <c r="CB37" s="224"/>
      <c r="CC37" s="224"/>
      <c r="CD37" s="224"/>
      <c r="CE37" s="224"/>
      <c r="CF37" s="224"/>
      <c r="CG37" s="224"/>
      <c r="CH37" s="224"/>
      <c r="CI37" s="224"/>
      <c r="CJ37" s="224"/>
      <c r="CK37" s="224"/>
      <c r="CL37" s="224"/>
      <c r="CM37" s="224"/>
      <c r="CN37" s="224"/>
      <c r="CO37" s="224"/>
      <c r="CP37" s="224"/>
      <c r="CQ37" s="224"/>
      <c r="CR37" s="224"/>
      <c r="CS37" s="224"/>
      <c r="CT37" s="224"/>
      <c r="CU37" s="224"/>
      <c r="CV37" s="224"/>
      <c r="CW37" s="224"/>
      <c r="CX37" s="224"/>
      <c r="CY37" s="224"/>
      <c r="CZ37" s="224"/>
      <c r="DA37" s="224"/>
      <c r="DB37" s="224"/>
      <c r="DC37" s="224"/>
      <c r="DD37" s="224"/>
      <c r="DE37" s="224"/>
      <c r="DF37" s="224"/>
      <c r="DG37" s="224"/>
      <c r="DH37" s="224"/>
      <c r="DI37" s="224"/>
      <c r="DJ37" s="224"/>
      <c r="DK37" s="224"/>
      <c r="DL37" s="224"/>
      <c r="DM37" s="224"/>
      <c r="DN37" s="224"/>
      <c r="DO37" s="224"/>
      <c r="DP37" s="224"/>
      <c r="DQ37" s="224"/>
      <c r="DR37" s="224"/>
      <c r="DS37" s="224"/>
      <c r="DT37" s="224"/>
      <c r="DU37" s="224"/>
      <c r="DV37" s="224"/>
      <c r="DW37" s="224"/>
      <c r="DX37" s="224"/>
      <c r="DY37" s="224"/>
      <c r="DZ37" s="224"/>
      <c r="EA37" s="224"/>
      <c r="EB37" s="224"/>
      <c r="EC37" s="224"/>
      <c r="ED37" s="224"/>
      <c r="EE37" s="224"/>
      <c r="EF37" s="224"/>
      <c r="EG37" s="224"/>
      <c r="EH37" s="224"/>
      <c r="EI37" s="224"/>
      <c r="EJ37" s="224"/>
      <c r="EK37" s="224"/>
      <c r="EL37" s="224"/>
      <c r="EM37" s="224"/>
      <c r="EN37" s="224"/>
      <c r="EO37" s="224"/>
      <c r="EP37" s="224"/>
      <c r="EQ37" s="224"/>
      <c r="ER37" s="224"/>
      <c r="ES37" s="224"/>
      <c r="ET37" s="224"/>
      <c r="EU37" s="224"/>
      <c r="EV37" s="224"/>
      <c r="EW37" s="224"/>
      <c r="EX37" s="224"/>
      <c r="EY37" s="224"/>
      <c r="EZ37" s="224"/>
      <c r="FA37" s="224"/>
      <c r="FB37" s="224"/>
      <c r="FC37" s="224"/>
      <c r="FD37" s="224"/>
      <c r="FE37" s="224"/>
      <c r="FF37" s="224"/>
      <c r="FG37" s="224"/>
      <c r="FH37" s="224"/>
      <c r="FI37" s="224"/>
      <c r="FJ37" s="224"/>
      <c r="FK37" s="224"/>
      <c r="FL37" s="224"/>
      <c r="FM37" s="224"/>
      <c r="FN37" s="224"/>
      <c r="FO37" s="224"/>
      <c r="FP37" s="224"/>
      <c r="FQ37" s="224"/>
      <c r="FR37" s="224"/>
      <c r="FS37" s="224"/>
      <c r="FT37" s="224"/>
      <c r="FU37" s="224"/>
      <c r="FV37" s="224"/>
      <c r="FW37" s="224"/>
      <c r="FX37" s="224"/>
      <c r="FY37" s="224"/>
      <c r="FZ37" s="224"/>
      <c r="GA37" s="224"/>
      <c r="GB37" s="224"/>
      <c r="GC37" s="224"/>
      <c r="GD37" s="224"/>
      <c r="GE37" s="224"/>
      <c r="GF37" s="224"/>
      <c r="GG37" s="224"/>
      <c r="GH37" s="224"/>
      <c r="GI37" s="224"/>
      <c r="GJ37" s="224"/>
      <c r="GK37" s="224"/>
      <c r="GL37" s="224"/>
      <c r="GM37" s="224"/>
      <c r="GN37" s="224"/>
      <c r="GO37" s="224"/>
      <c r="GP37" s="224"/>
      <c r="GQ37" s="224"/>
      <c r="GR37" s="224"/>
      <c r="GS37" s="224"/>
      <c r="GT37" s="224"/>
      <c r="GU37" s="224"/>
      <c r="GV37" s="224"/>
      <c r="GW37" s="224"/>
      <c r="GX37" s="224"/>
      <c r="GY37" s="224"/>
      <c r="GZ37" s="224"/>
      <c r="HA37" s="224"/>
      <c r="HB37" s="224"/>
      <c r="HC37" s="224"/>
      <c r="HD37" s="224"/>
      <c r="HE37" s="224"/>
      <c r="HF37" s="224"/>
      <c r="HG37" s="224"/>
      <c r="HH37" s="224"/>
      <c r="HI37" s="224"/>
      <c r="HJ37" s="224"/>
      <c r="HK37" s="224"/>
      <c r="HL37" s="224"/>
      <c r="HM37" s="224"/>
      <c r="HN37" s="224"/>
      <c r="HO37" s="224"/>
      <c r="HP37" s="224"/>
      <c r="HQ37" s="224"/>
      <c r="HR37" s="224"/>
      <c r="HS37" s="224"/>
      <c r="HT37" s="224"/>
      <c r="HU37" s="224"/>
      <c r="HV37" s="224"/>
      <c r="HW37" s="224"/>
      <c r="HX37" s="224"/>
      <c r="HY37" s="224"/>
      <c r="HZ37" s="224"/>
      <c r="IA37" s="224"/>
      <c r="IB37" s="224"/>
      <c r="IC37" s="224"/>
      <c r="ID37" s="224"/>
      <c r="IE37" s="224"/>
      <c r="IF37" s="224"/>
      <c r="IG37" s="224"/>
      <c r="IH37" s="224"/>
      <c r="II37" s="224"/>
      <c r="IJ37" s="224"/>
      <c r="IK37" s="224"/>
      <c r="IL37" s="224"/>
      <c r="IM37" s="224"/>
      <c r="IN37" s="224"/>
      <c r="IO37" s="224"/>
      <c r="IP37" s="224"/>
      <c r="IQ37" s="224"/>
      <c r="IR37" s="224"/>
      <c r="IS37" s="224"/>
      <c r="IT37" s="224"/>
      <c r="IU37" s="224"/>
      <c r="IV37" s="224"/>
      <c r="IW37" s="224"/>
      <c r="IX37" s="224"/>
      <c r="IY37" s="224"/>
      <c r="IZ37" s="224"/>
      <c r="JA37" s="224"/>
      <c r="JB37" s="224"/>
      <c r="JC37" s="224"/>
      <c r="JD37" s="224"/>
      <c r="JE37" s="224"/>
      <c r="JF37" s="224"/>
      <c r="JG37" s="224"/>
      <c r="JH37" s="224"/>
      <c r="JI37" s="224"/>
      <c r="JJ37" s="224"/>
      <c r="JK37" s="224"/>
      <c r="JL37" s="224"/>
      <c r="JM37" s="224"/>
      <c r="JN37" s="224"/>
      <c r="JO37" s="224"/>
      <c r="JP37" s="224"/>
      <c r="JQ37" s="224"/>
      <c r="JR37" s="224"/>
      <c r="JS37" s="224"/>
      <c r="JT37" s="224"/>
      <c r="JU37" s="224"/>
      <c r="JV37" s="224"/>
      <c r="JW37" s="224"/>
      <c r="JX37" s="224"/>
      <c r="JY37" s="224"/>
      <c r="JZ37" s="224"/>
      <c r="KA37" s="224"/>
      <c r="KB37" s="224"/>
      <c r="KC37" s="224"/>
      <c r="KD37" s="224"/>
      <c r="KE37" s="224"/>
      <c r="KF37" s="224"/>
      <c r="KG37" s="224"/>
      <c r="KH37" s="224"/>
      <c r="KI37" s="224"/>
      <c r="KJ37" s="224"/>
      <c r="KK37" s="224"/>
      <c r="KL37" s="224"/>
      <c r="KM37" s="224"/>
      <c r="KN37" s="224"/>
      <c r="KO37" s="224"/>
      <c r="KP37" s="224"/>
      <c r="KQ37" s="224"/>
      <c r="KR37" s="224"/>
      <c r="KS37" s="224"/>
      <c r="KT37" s="224"/>
      <c r="KU37" s="224"/>
      <c r="KV37" s="224"/>
      <c r="KW37" s="224"/>
      <c r="KX37" s="224"/>
      <c r="KY37" s="224"/>
      <c r="KZ37" s="224"/>
      <c r="LA37" s="224"/>
      <c r="LB37" s="224"/>
      <c r="LC37" s="224"/>
      <c r="LD37" s="224"/>
      <c r="LE37" s="224"/>
      <c r="LF37" s="224"/>
      <c r="LG37" s="224"/>
      <c r="LH37" s="224"/>
      <c r="LI37" s="224"/>
      <c r="LJ37" s="224"/>
      <c r="LK37" s="224"/>
      <c r="LL37" s="224"/>
      <c r="LM37" s="224"/>
      <c r="LN37" s="224"/>
      <c r="LO37" s="224"/>
      <c r="LP37" s="224"/>
      <c r="LQ37" s="224"/>
      <c r="LR37" s="224"/>
      <c r="LS37" s="224"/>
      <c r="LT37" s="224"/>
      <c r="LU37" s="224"/>
      <c r="LV37" s="224"/>
      <c r="LW37" s="224"/>
      <c r="LX37" s="224"/>
      <c r="LY37" s="224"/>
      <c r="LZ37" s="224"/>
      <c r="MA37" s="224"/>
      <c r="MB37" s="224"/>
      <c r="MC37" s="224"/>
      <c r="MD37" s="224"/>
      <c r="ME37" s="224"/>
      <c r="MF37" s="224"/>
      <c r="MG37" s="224"/>
      <c r="MH37" s="224"/>
      <c r="MI37" s="224"/>
      <c r="MJ37" s="224"/>
      <c r="MK37" s="224"/>
      <c r="ML37" s="224"/>
      <c r="MM37" s="224"/>
      <c r="MN37" s="224"/>
      <c r="MO37" s="224"/>
      <c r="MP37" s="224"/>
      <c r="MQ37" s="224"/>
      <c r="MR37" s="224"/>
      <c r="MS37" s="224"/>
      <c r="MT37" s="224"/>
      <c r="MU37" s="224"/>
      <c r="MV37" s="224"/>
      <c r="MW37" s="224"/>
      <c r="MX37" s="224"/>
      <c r="MY37" s="224"/>
      <c r="MZ37" s="224"/>
      <c r="NA37" s="224"/>
      <c r="NB37" s="224"/>
      <c r="NC37" s="224"/>
      <c r="ND37" s="224"/>
      <c r="NE37" s="224"/>
      <c r="NF37" s="224"/>
      <c r="NG37" s="224"/>
      <c r="NH37" s="224"/>
      <c r="NI37" s="224"/>
      <c r="NJ37" s="224"/>
      <c r="NK37" s="224"/>
      <c r="NL37" s="224"/>
      <c r="NM37" s="224"/>
      <c r="NN37" s="224"/>
      <c r="NO37" s="224"/>
      <c r="NP37" s="224"/>
      <c r="NQ37" s="224"/>
      <c r="NR37" s="224"/>
      <c r="NS37" s="224"/>
      <c r="NT37" s="224"/>
      <c r="NU37" s="224"/>
      <c r="NV37" s="224"/>
      <c r="NW37" s="224"/>
      <c r="NX37" s="224"/>
      <c r="NY37" s="224"/>
      <c r="NZ37" s="224"/>
      <c r="OA37" s="224"/>
      <c r="OB37" s="224"/>
      <c r="OC37" s="224"/>
      <c r="OD37" s="224"/>
      <c r="OE37" s="224"/>
      <c r="OF37" s="224"/>
      <c r="OG37" s="224"/>
      <c r="OH37" s="224"/>
      <c r="OI37" s="224"/>
      <c r="OJ37" s="224"/>
      <c r="OK37" s="224"/>
      <c r="OL37" s="224"/>
      <c r="OM37" s="224"/>
      <c r="ON37" s="224"/>
      <c r="OO37" s="224"/>
      <c r="OP37" s="224"/>
      <c r="OQ37" s="224"/>
      <c r="OR37" s="224"/>
      <c r="OS37" s="224"/>
      <c r="OT37" s="224"/>
      <c r="OU37" s="224"/>
      <c r="OV37" s="224"/>
      <c r="OW37" s="224"/>
      <c r="OX37" s="224"/>
      <c r="OY37" s="224"/>
      <c r="OZ37" s="224"/>
      <c r="PA37" s="224"/>
      <c r="PB37" s="224"/>
      <c r="PC37" s="224"/>
      <c r="PD37" s="224"/>
      <c r="PE37" s="224"/>
      <c r="PF37" s="224"/>
      <c r="PG37" s="224"/>
      <c r="PH37" s="224"/>
      <c r="PI37" s="224"/>
      <c r="PJ37" s="224"/>
      <c r="PK37" s="224"/>
      <c r="PL37" s="224"/>
      <c r="PM37" s="224"/>
      <c r="PN37" s="224"/>
      <c r="PO37" s="224"/>
      <c r="PP37" s="224"/>
      <c r="PQ37" s="224"/>
      <c r="PR37" s="224"/>
      <c r="PS37" s="224"/>
      <c r="PT37" s="224"/>
      <c r="PU37" s="224"/>
      <c r="PV37" s="224"/>
      <c r="PW37" s="224"/>
      <c r="PX37" s="224"/>
      <c r="PY37" s="224"/>
      <c r="PZ37" s="224"/>
      <c r="QA37" s="224"/>
      <c r="QB37" s="224"/>
      <c r="QC37" s="224"/>
      <c r="QD37" s="224"/>
      <c r="QE37" s="224"/>
      <c r="QF37" s="224"/>
      <c r="QG37" s="224"/>
      <c r="QH37" s="224"/>
      <c r="QI37" s="224"/>
      <c r="QJ37" s="224"/>
      <c r="QK37" s="224"/>
      <c r="QL37" s="224"/>
      <c r="QM37" s="224"/>
      <c r="QN37" s="224"/>
      <c r="QO37" s="224"/>
      <c r="QP37" s="224"/>
      <c r="QQ37" s="224"/>
      <c r="QR37" s="224"/>
      <c r="QS37" s="224"/>
      <c r="QT37" s="224"/>
      <c r="QU37" s="224"/>
      <c r="QV37" s="224"/>
      <c r="QW37" s="224"/>
      <c r="QX37" s="224"/>
      <c r="QY37" s="224"/>
      <c r="QZ37" s="224"/>
      <c r="RA37" s="224"/>
      <c r="RB37" s="224"/>
      <c r="RC37" s="224"/>
      <c r="RD37" s="224"/>
      <c r="RE37" s="224"/>
      <c r="RF37" s="224"/>
      <c r="RG37" s="224"/>
      <c r="RH37" s="224"/>
      <c r="RI37" s="224"/>
      <c r="RJ37" s="224"/>
      <c r="RK37" s="224"/>
      <c r="RL37" s="224"/>
      <c r="RM37" s="224"/>
      <c r="RN37" s="224"/>
      <c r="RO37" s="224"/>
      <c r="RP37" s="224"/>
      <c r="RQ37" s="224"/>
      <c r="RR37" s="224"/>
      <c r="RS37" s="224"/>
      <c r="RT37" s="224"/>
      <c r="RU37" s="224"/>
      <c r="RV37" s="224"/>
      <c r="RW37" s="224"/>
      <c r="RX37" s="224"/>
      <c r="RY37" s="224"/>
      <c r="RZ37" s="224"/>
      <c r="SA37" s="224"/>
      <c r="SB37" s="224"/>
      <c r="SC37" s="224"/>
      <c r="SD37" s="224"/>
      <c r="SE37" s="224"/>
      <c r="SF37" s="224"/>
      <c r="SG37" s="224"/>
      <c r="SH37" s="224"/>
      <c r="SI37" s="224"/>
      <c r="SJ37" s="224"/>
      <c r="SK37" s="224"/>
      <c r="SL37" s="224"/>
      <c r="SM37" s="224"/>
      <c r="SN37" s="224"/>
      <c r="SO37" s="224"/>
      <c r="SP37" s="224"/>
      <c r="SQ37" s="224"/>
      <c r="SR37" s="224"/>
      <c r="SS37" s="224"/>
      <c r="ST37" s="224"/>
      <c r="SU37" s="224"/>
      <c r="SV37" s="224"/>
      <c r="SW37" s="224"/>
      <c r="SX37" s="224"/>
      <c r="SY37" s="224"/>
      <c r="SZ37" s="224"/>
      <c r="TA37" s="224"/>
      <c r="TB37" s="224"/>
      <c r="TC37" s="224"/>
      <c r="TD37" s="224"/>
      <c r="TE37" s="224"/>
      <c r="TF37" s="224"/>
      <c r="TG37" s="224"/>
      <c r="TH37" s="224"/>
      <c r="TI37" s="224"/>
      <c r="TJ37" s="224"/>
      <c r="TK37" s="224"/>
      <c r="TL37" s="224"/>
      <c r="TM37" s="224"/>
      <c r="TN37" s="224"/>
      <c r="TO37" s="224"/>
      <c r="TP37" s="224"/>
      <c r="TQ37" s="224"/>
      <c r="TR37" s="224"/>
      <c r="TS37" s="224"/>
      <c r="TT37" s="224"/>
      <c r="TU37" s="224"/>
      <c r="TV37" s="224"/>
      <c r="TW37" s="224"/>
      <c r="TX37" s="224"/>
      <c r="TY37" s="224"/>
      <c r="TZ37" s="224"/>
      <c r="UA37" s="224"/>
      <c r="UB37" s="224"/>
      <c r="UC37" s="224"/>
      <c r="UD37" s="224"/>
      <c r="UE37" s="224"/>
      <c r="UF37" s="224"/>
      <c r="UG37" s="224"/>
      <c r="UH37" s="224"/>
      <c r="UI37" s="224"/>
      <c r="UJ37" s="224"/>
      <c r="UK37" s="224"/>
      <c r="UL37" s="224"/>
      <c r="UM37" s="224"/>
      <c r="UN37" s="224"/>
      <c r="UO37" s="224"/>
      <c r="UP37" s="224"/>
      <c r="UQ37" s="224"/>
      <c r="UR37" s="224"/>
      <c r="US37" s="224"/>
      <c r="UT37" s="224"/>
      <c r="UU37" s="224"/>
      <c r="UV37" s="224"/>
      <c r="UW37" s="224"/>
      <c r="UX37" s="224"/>
      <c r="UY37" s="224"/>
      <c r="UZ37" s="224"/>
      <c r="VA37" s="224"/>
      <c r="VB37" s="224"/>
      <c r="VC37" s="224"/>
      <c r="VD37" s="224"/>
      <c r="VE37" s="224"/>
      <c r="VF37" s="224"/>
      <c r="VG37" s="224"/>
      <c r="VH37" s="224"/>
      <c r="VI37" s="224"/>
      <c r="VJ37" s="224"/>
      <c r="VK37" s="224"/>
      <c r="VL37" s="224"/>
      <c r="VM37" s="224"/>
      <c r="VN37" s="224"/>
      <c r="VO37" s="224"/>
      <c r="VP37" s="224"/>
      <c r="VQ37" s="224"/>
      <c r="VR37" s="224"/>
      <c r="VS37" s="224"/>
      <c r="VT37" s="224"/>
      <c r="VU37" s="224"/>
      <c r="VV37" s="224"/>
      <c r="VW37" s="224"/>
      <c r="VX37" s="224"/>
      <c r="VY37" s="224"/>
      <c r="VZ37" s="224"/>
      <c r="WA37" s="224"/>
      <c r="WB37" s="224"/>
      <c r="WC37" s="224"/>
      <c r="WD37" s="224"/>
      <c r="WE37" s="224"/>
      <c r="WF37" s="224"/>
      <c r="WG37" s="224"/>
      <c r="WH37" s="224"/>
      <c r="WI37" s="224"/>
      <c r="WJ37" s="224"/>
      <c r="WK37" s="224"/>
      <c r="WL37" s="224"/>
      <c r="WM37" s="224"/>
      <c r="WN37" s="224"/>
      <c r="WO37" s="224"/>
      <c r="WP37" s="224"/>
      <c r="WQ37" s="224"/>
      <c r="WR37" s="224"/>
      <c r="WS37" s="224"/>
      <c r="WT37" s="224"/>
      <c r="WU37" s="224"/>
      <c r="WV37" s="224"/>
      <c r="WW37" s="224"/>
      <c r="WX37" s="224"/>
      <c r="WY37" s="224"/>
      <c r="WZ37" s="224"/>
      <c r="XA37" s="224"/>
      <c r="XB37" s="224"/>
      <c r="XC37" s="224"/>
      <c r="XD37" s="224"/>
      <c r="XE37" s="224"/>
      <c r="XF37" s="224"/>
      <c r="XG37" s="224"/>
      <c r="XH37" s="224"/>
      <c r="XI37" s="224"/>
      <c r="XJ37" s="224"/>
      <c r="XK37" s="224"/>
      <c r="XL37" s="224"/>
      <c r="XM37" s="224"/>
      <c r="XN37" s="224"/>
      <c r="XO37" s="224"/>
      <c r="XP37" s="224"/>
      <c r="XQ37" s="224"/>
      <c r="XR37" s="224"/>
      <c r="XS37" s="224"/>
      <c r="XT37" s="224"/>
      <c r="XU37" s="224"/>
      <c r="XV37" s="224"/>
      <c r="XW37" s="224"/>
      <c r="XX37" s="224"/>
      <c r="XY37" s="224"/>
      <c r="XZ37" s="224"/>
      <c r="YA37" s="224"/>
      <c r="YB37" s="224"/>
      <c r="YC37" s="224"/>
      <c r="YD37" s="224"/>
      <c r="YE37" s="224"/>
      <c r="YF37" s="224"/>
      <c r="YG37" s="224"/>
      <c r="YH37" s="224"/>
      <c r="YI37" s="224"/>
      <c r="YJ37" s="224"/>
      <c r="YK37" s="224"/>
      <c r="YL37" s="224"/>
      <c r="YM37" s="224"/>
      <c r="YN37" s="224"/>
      <c r="YO37" s="224"/>
      <c r="YP37" s="224"/>
      <c r="YQ37" s="224"/>
      <c r="YR37" s="224"/>
      <c r="YS37" s="224"/>
      <c r="YT37" s="224"/>
      <c r="YU37" s="224"/>
      <c r="YV37" s="224"/>
      <c r="YW37" s="224"/>
      <c r="YX37" s="224"/>
      <c r="YY37" s="224"/>
      <c r="YZ37" s="224"/>
      <c r="ZA37" s="224"/>
      <c r="ZB37" s="224"/>
      <c r="ZC37" s="224"/>
      <c r="ZD37" s="224"/>
      <c r="ZE37" s="224"/>
      <c r="ZF37" s="224"/>
      <c r="ZG37" s="224"/>
      <c r="ZH37" s="224"/>
      <c r="ZI37" s="224"/>
      <c r="ZJ37" s="224"/>
      <c r="ZK37" s="224"/>
      <c r="ZL37" s="224"/>
      <c r="ZM37" s="224"/>
      <c r="ZN37" s="224"/>
      <c r="ZO37" s="224"/>
      <c r="ZP37" s="224"/>
      <c r="ZQ37" s="224"/>
      <c r="ZR37" s="224"/>
      <c r="ZS37" s="224"/>
      <c r="ZT37" s="224"/>
      <c r="ZU37" s="224"/>
      <c r="ZV37" s="224"/>
      <c r="ZW37" s="224"/>
      <c r="ZX37" s="224"/>
      <c r="ZY37" s="224"/>
      <c r="ZZ37" s="224"/>
      <c r="AAA37" s="224"/>
      <c r="AAB37" s="224"/>
      <c r="AAC37" s="224"/>
      <c r="AAD37" s="224"/>
      <c r="AAE37" s="224"/>
      <c r="AAF37" s="224"/>
      <c r="AAG37" s="224"/>
      <c r="AAH37" s="224"/>
      <c r="AAI37" s="224"/>
      <c r="AAJ37" s="224"/>
      <c r="AAK37" s="224"/>
      <c r="AAL37" s="224"/>
      <c r="AAM37" s="224"/>
      <c r="AAN37" s="224"/>
      <c r="AAO37" s="224"/>
      <c r="AAP37" s="224"/>
      <c r="AAQ37" s="224"/>
      <c r="AAR37" s="224"/>
      <c r="AAS37" s="224"/>
      <c r="AAT37" s="224"/>
      <c r="AAU37" s="224"/>
      <c r="AAV37" s="224"/>
      <c r="AAW37" s="224"/>
      <c r="AAX37" s="224"/>
      <c r="AAY37" s="224"/>
      <c r="AAZ37" s="224"/>
      <c r="ABA37" s="224"/>
      <c r="ABB37" s="224"/>
      <c r="ABC37" s="224"/>
      <c r="ABD37" s="224"/>
      <c r="ABE37" s="224"/>
      <c r="ABF37" s="224"/>
      <c r="ABG37" s="224"/>
      <c r="ABH37" s="224"/>
      <c r="ABI37" s="224"/>
      <c r="ABJ37" s="224"/>
      <c r="ABK37" s="224"/>
      <c r="ABL37" s="224"/>
      <c r="ABM37" s="224"/>
      <c r="ABN37" s="224"/>
      <c r="ABO37" s="224"/>
      <c r="ABP37" s="224"/>
      <c r="ABQ37" s="224"/>
      <c r="ABR37" s="224"/>
      <c r="ABS37" s="224"/>
      <c r="ABT37" s="224"/>
      <c r="ABU37" s="224"/>
      <c r="ABV37" s="224"/>
      <c r="ABW37" s="224"/>
      <c r="ABX37" s="224"/>
      <c r="ABY37" s="224"/>
      <c r="ABZ37" s="224"/>
      <c r="ACA37" s="224"/>
      <c r="ACB37" s="224"/>
      <c r="ACC37" s="224"/>
      <c r="ACD37" s="224"/>
      <c r="ACE37" s="224"/>
      <c r="ACF37" s="224"/>
      <c r="ACG37" s="224"/>
      <c r="ACH37" s="224"/>
      <c r="ACI37" s="224"/>
      <c r="ACJ37" s="224"/>
      <c r="ACK37" s="224"/>
      <c r="ACL37" s="224"/>
      <c r="ACM37" s="224"/>
      <c r="ACN37" s="224"/>
      <c r="ACO37" s="224"/>
      <c r="ACP37" s="224"/>
      <c r="ACQ37" s="224"/>
      <c r="ACR37" s="224"/>
      <c r="ACS37" s="224"/>
      <c r="ACT37" s="224"/>
      <c r="ACU37" s="224"/>
      <c r="ACV37" s="224"/>
      <c r="ACW37" s="224"/>
      <c r="ACX37" s="224"/>
      <c r="ACY37" s="224"/>
      <c r="ACZ37" s="224"/>
      <c r="ADA37" s="224"/>
      <c r="ADB37" s="224"/>
      <c r="ADC37" s="224"/>
      <c r="ADD37" s="224"/>
      <c r="ADE37" s="224"/>
      <c r="ADF37" s="224"/>
      <c r="ADG37" s="224"/>
      <c r="ADH37" s="224"/>
      <c r="ADI37" s="224"/>
      <c r="ADJ37" s="224"/>
      <c r="ADK37" s="224"/>
      <c r="ADL37" s="224"/>
      <c r="ADM37" s="224"/>
      <c r="ADN37" s="224"/>
      <c r="ADO37" s="224"/>
      <c r="ADP37" s="224"/>
      <c r="ADQ37" s="224"/>
      <c r="ADR37" s="224"/>
      <c r="ADS37" s="224"/>
      <c r="ADT37" s="224"/>
      <c r="ADU37" s="224"/>
      <c r="ADV37" s="224"/>
      <c r="ADW37" s="224"/>
      <c r="ADX37" s="224"/>
      <c r="ADY37" s="224"/>
      <c r="ADZ37" s="224"/>
      <c r="AEA37" s="224"/>
      <c r="AEB37" s="224"/>
      <c r="AEC37" s="224"/>
      <c r="AED37" s="224"/>
      <c r="AEE37" s="224"/>
      <c r="AEF37" s="224"/>
      <c r="AEG37" s="224"/>
      <c r="AEH37" s="224"/>
      <c r="AEI37" s="224"/>
      <c r="AEJ37" s="224"/>
      <c r="AEK37" s="224"/>
      <c r="AEL37" s="224"/>
      <c r="AEM37" s="224"/>
      <c r="AEN37" s="224"/>
      <c r="AEO37" s="224"/>
      <c r="AEP37" s="224"/>
      <c r="AEQ37" s="224"/>
      <c r="AER37" s="224"/>
      <c r="AES37" s="224"/>
      <c r="AET37" s="224"/>
      <c r="AEU37" s="224"/>
      <c r="AEV37" s="224"/>
      <c r="AEW37" s="224"/>
      <c r="AEX37" s="224"/>
      <c r="AEY37" s="224"/>
      <c r="AEZ37" s="224"/>
      <c r="AFA37" s="224"/>
      <c r="AFB37" s="224"/>
      <c r="AFC37" s="224"/>
      <c r="AFD37" s="224"/>
      <c r="AFE37" s="224"/>
      <c r="AFF37" s="224"/>
      <c r="AFG37" s="224"/>
      <c r="AFH37" s="224"/>
      <c r="AFI37" s="224"/>
      <c r="AFJ37" s="224"/>
      <c r="AFK37" s="224"/>
      <c r="AFL37" s="224"/>
      <c r="AFM37" s="224"/>
      <c r="AFN37" s="224"/>
      <c r="AFO37" s="224"/>
      <c r="AFP37" s="224"/>
      <c r="AFQ37" s="224"/>
      <c r="AFR37" s="224"/>
      <c r="AFS37" s="224"/>
      <c r="AFT37" s="224"/>
      <c r="AFU37" s="224"/>
      <c r="AFV37" s="224"/>
      <c r="AFW37" s="224"/>
      <c r="AFX37" s="224"/>
      <c r="AFY37" s="224"/>
      <c r="AFZ37" s="224"/>
      <c r="AGA37" s="224"/>
      <c r="AGB37" s="224"/>
      <c r="AGC37" s="224"/>
      <c r="AGD37" s="224"/>
      <c r="AGE37" s="224"/>
      <c r="AGF37" s="224"/>
      <c r="AGG37" s="224"/>
      <c r="AGH37" s="224"/>
      <c r="AGI37" s="224"/>
      <c r="AGJ37" s="224"/>
      <c r="AGK37" s="224"/>
      <c r="AGL37" s="224"/>
      <c r="AGM37" s="224"/>
      <c r="AGN37" s="224"/>
      <c r="AGO37" s="224"/>
      <c r="AGP37" s="224"/>
      <c r="AGQ37" s="224"/>
      <c r="AGR37" s="224"/>
      <c r="AGS37" s="224"/>
      <c r="AGT37" s="224"/>
      <c r="AGU37" s="224"/>
      <c r="AGV37" s="224"/>
      <c r="AGW37" s="224"/>
      <c r="AGX37" s="224"/>
      <c r="AGY37" s="224"/>
      <c r="AGZ37" s="224"/>
      <c r="AHA37" s="224"/>
      <c r="AHB37" s="224"/>
      <c r="AHC37" s="224"/>
      <c r="AHD37" s="224"/>
      <c r="AHE37" s="224"/>
      <c r="AHF37" s="224"/>
      <c r="AHG37" s="224"/>
      <c r="AHH37" s="224"/>
      <c r="AHI37" s="224"/>
      <c r="AHJ37" s="224"/>
      <c r="AHK37" s="224"/>
      <c r="AHL37" s="224"/>
      <c r="AHM37" s="224"/>
      <c r="AHN37" s="224"/>
      <c r="AHO37" s="224"/>
      <c r="AHP37" s="224"/>
      <c r="AHQ37" s="224"/>
      <c r="AHR37" s="224"/>
      <c r="AHS37" s="224"/>
      <c r="AHT37" s="224"/>
      <c r="AHU37" s="224"/>
      <c r="AHV37" s="224"/>
      <c r="AHW37" s="224"/>
      <c r="AHX37" s="224"/>
      <c r="AHY37" s="224"/>
      <c r="AHZ37" s="224"/>
      <c r="AIA37" s="224"/>
      <c r="AIB37" s="224"/>
      <c r="AIC37" s="224"/>
      <c r="AID37" s="224"/>
      <c r="AIE37" s="224"/>
      <c r="AIF37" s="224"/>
      <c r="AIG37" s="224"/>
      <c r="AIH37" s="224"/>
      <c r="AII37" s="224"/>
      <c r="AIJ37" s="224"/>
      <c r="AIK37" s="224"/>
      <c r="AIL37" s="224"/>
      <c r="AIM37" s="224"/>
      <c r="AIN37" s="224"/>
      <c r="AIO37" s="224"/>
      <c r="AIP37" s="224"/>
      <c r="AIQ37" s="224"/>
      <c r="AIR37" s="224"/>
      <c r="AIS37" s="224"/>
      <c r="AIT37" s="224"/>
      <c r="AIU37" s="224"/>
      <c r="AIV37" s="224"/>
      <c r="AIW37" s="224"/>
      <c r="AIX37" s="224"/>
      <c r="AIY37" s="224"/>
      <c r="AIZ37" s="224"/>
      <c r="AJA37" s="224"/>
      <c r="AJB37" s="224"/>
      <c r="AJC37" s="224"/>
      <c r="AJD37" s="224"/>
      <c r="AJE37" s="224"/>
      <c r="AJF37" s="224"/>
      <c r="AJG37" s="224"/>
      <c r="AJH37" s="224"/>
      <c r="AJI37" s="224"/>
      <c r="AJJ37" s="224"/>
      <c r="AJK37" s="224"/>
      <c r="AJL37" s="224"/>
      <c r="AJM37" s="224"/>
      <c r="AJN37" s="224"/>
      <c r="AJO37" s="224"/>
      <c r="AJP37" s="224"/>
      <c r="AJQ37" s="224"/>
      <c r="AJR37" s="224"/>
      <c r="AJS37" s="224"/>
      <c r="AJT37" s="224"/>
      <c r="AJU37" s="224"/>
      <c r="AJV37" s="224"/>
      <c r="AJW37" s="224"/>
      <c r="AJX37" s="224"/>
      <c r="AJY37" s="224"/>
      <c r="AJZ37" s="224"/>
      <c r="AKA37" s="224"/>
      <c r="AKB37" s="224"/>
      <c r="AKC37" s="224"/>
      <c r="AKD37" s="224"/>
      <c r="AKE37" s="224"/>
      <c r="AKF37" s="224"/>
      <c r="AKG37" s="224"/>
      <c r="AKH37" s="224"/>
      <c r="AKI37" s="224"/>
      <c r="AKJ37" s="224"/>
      <c r="AKK37" s="224"/>
      <c r="AKL37" s="224"/>
      <c r="AKM37" s="224"/>
      <c r="AKN37" s="224"/>
      <c r="AKO37" s="224"/>
      <c r="AKP37" s="224"/>
      <c r="AKQ37" s="224"/>
      <c r="AKR37" s="224"/>
      <c r="AKS37" s="224"/>
      <c r="AKT37" s="224"/>
      <c r="AKU37" s="224"/>
      <c r="AKV37" s="224"/>
      <c r="AKW37" s="224"/>
      <c r="AKX37" s="224"/>
      <c r="AKY37" s="224"/>
      <c r="AKZ37" s="224"/>
      <c r="ALA37" s="224"/>
      <c r="ALB37" s="224"/>
      <c r="ALC37" s="224"/>
      <c r="ALD37" s="224"/>
      <c r="ALE37" s="224"/>
      <c r="ALF37" s="224"/>
      <c r="ALG37" s="224"/>
      <c r="ALH37" s="224"/>
      <c r="ALI37" s="224"/>
      <c r="ALJ37" s="224"/>
      <c r="ALK37" s="224"/>
      <c r="ALL37" s="224"/>
      <c r="ALM37" s="224"/>
      <c r="ALN37" s="224"/>
      <c r="ALO37" s="224"/>
      <c r="ALP37" s="224"/>
      <c r="ALQ37" s="224"/>
      <c r="ALR37" s="224"/>
      <c r="ALS37" s="224"/>
      <c r="ALT37" s="224"/>
      <c r="ALU37" s="224"/>
      <c r="ALV37" s="224"/>
      <c r="ALW37" s="224"/>
      <c r="ALX37" s="224"/>
      <c r="ALY37" s="224"/>
      <c r="ALZ37" s="224"/>
      <c r="AMA37" s="224"/>
      <c r="AMB37" s="224"/>
      <c r="AMC37" s="224"/>
      <c r="AMD37" s="224"/>
      <c r="AME37" s="224"/>
      <c r="AMF37" s="224"/>
      <c r="AMG37" s="224"/>
      <c r="AMH37" s="224"/>
      <c r="AMI37" s="224"/>
      <c r="AMJ37" s="224"/>
      <c r="AMK37" s="224"/>
      <c r="AML37" s="224"/>
      <c r="AMM37" s="224"/>
      <c r="AMN37" s="224"/>
      <c r="AMO37" s="224"/>
      <c r="AMP37" s="224"/>
      <c r="AMQ37" s="224"/>
      <c r="AMR37" s="224"/>
      <c r="AMS37" s="224"/>
      <c r="AMT37" s="224"/>
      <c r="AMU37" s="224"/>
      <c r="AMV37" s="224"/>
      <c r="AMW37" s="224"/>
      <c r="AMX37" s="224"/>
      <c r="AMY37" s="224"/>
      <c r="AMZ37" s="224"/>
      <c r="ANA37" s="224"/>
      <c r="ANB37" s="224"/>
      <c r="ANC37" s="224"/>
      <c r="AND37" s="224"/>
      <c r="ANE37" s="224"/>
      <c r="ANF37" s="224"/>
      <c r="ANG37" s="224"/>
      <c r="ANH37" s="224"/>
      <c r="ANI37" s="224"/>
      <c r="ANJ37" s="224"/>
      <c r="ANK37" s="224"/>
      <c r="ANL37" s="224"/>
      <c r="ANM37" s="224"/>
      <c r="ANN37" s="224"/>
      <c r="ANO37" s="224"/>
      <c r="ANP37" s="224"/>
      <c r="ANQ37" s="224"/>
      <c r="ANR37" s="224"/>
      <c r="ANS37" s="224"/>
      <c r="ANT37" s="224"/>
      <c r="ANU37" s="224"/>
      <c r="ANV37" s="224"/>
      <c r="ANW37" s="224"/>
      <c r="ANX37" s="224"/>
      <c r="ANY37" s="224"/>
      <c r="ANZ37" s="224"/>
      <c r="AOA37" s="224"/>
      <c r="AOB37" s="224"/>
      <c r="AOC37" s="224"/>
      <c r="AOD37" s="224"/>
      <c r="AOE37" s="224"/>
      <c r="AOF37" s="224"/>
      <c r="AOG37" s="224"/>
      <c r="AOH37" s="224"/>
      <c r="AOI37" s="224"/>
      <c r="AOJ37" s="224"/>
      <c r="AOK37" s="224"/>
      <c r="AOL37" s="224"/>
      <c r="AOM37" s="224"/>
      <c r="AON37" s="224"/>
      <c r="AOO37" s="224"/>
      <c r="AOP37" s="224"/>
      <c r="AOQ37" s="224"/>
      <c r="AOR37" s="224"/>
      <c r="AOS37" s="224"/>
      <c r="AOT37" s="224"/>
      <c r="AOU37" s="224"/>
      <c r="AOV37" s="224"/>
      <c r="AOW37" s="224"/>
      <c r="AOX37" s="224"/>
      <c r="AOY37" s="224"/>
      <c r="AOZ37" s="224"/>
      <c r="APA37" s="224"/>
      <c r="APB37" s="224"/>
      <c r="APC37" s="224"/>
      <c r="APD37" s="224"/>
      <c r="APE37" s="224"/>
      <c r="APF37" s="224"/>
      <c r="APG37" s="224"/>
      <c r="APH37" s="224"/>
      <c r="API37" s="224"/>
      <c r="APJ37" s="224"/>
      <c r="APK37" s="224"/>
      <c r="APL37" s="224"/>
      <c r="APM37" s="224"/>
      <c r="APN37" s="224"/>
      <c r="APO37" s="224"/>
      <c r="APP37" s="224"/>
      <c r="APQ37" s="224"/>
      <c r="APR37" s="224"/>
      <c r="APS37" s="224"/>
      <c r="APT37" s="224"/>
      <c r="APU37" s="224"/>
      <c r="APV37" s="224"/>
      <c r="APW37" s="224"/>
      <c r="APX37" s="224"/>
      <c r="APY37" s="224"/>
      <c r="APZ37" s="224"/>
      <c r="AQA37" s="224"/>
      <c r="AQB37" s="224"/>
      <c r="AQC37" s="224"/>
      <c r="AQD37" s="224"/>
      <c r="AQE37" s="224"/>
      <c r="AQF37" s="224"/>
      <c r="AQG37" s="224"/>
      <c r="AQH37" s="224"/>
      <c r="AQI37" s="224"/>
      <c r="AQJ37" s="224"/>
      <c r="AQK37" s="224"/>
      <c r="AQL37" s="224"/>
      <c r="AQM37" s="224"/>
      <c r="AQN37" s="224"/>
      <c r="AQO37" s="224"/>
      <c r="AQP37" s="224"/>
      <c r="AQQ37" s="224"/>
      <c r="AQR37" s="224"/>
      <c r="AQS37" s="224"/>
      <c r="AQT37" s="224"/>
      <c r="AQU37" s="224"/>
      <c r="AQV37" s="224"/>
      <c r="AQW37" s="224"/>
      <c r="AQX37" s="224"/>
      <c r="AQY37" s="224"/>
      <c r="AQZ37" s="224"/>
      <c r="ARA37" s="224"/>
      <c r="ARB37" s="224"/>
      <c r="ARC37" s="224"/>
      <c r="ARD37" s="224"/>
      <c r="ARE37" s="224"/>
      <c r="ARF37" s="224"/>
      <c r="ARG37" s="224"/>
      <c r="ARH37" s="224"/>
      <c r="ARI37" s="224"/>
      <c r="ARJ37" s="224"/>
      <c r="ARK37" s="224"/>
      <c r="ARL37" s="224"/>
      <c r="ARM37" s="224"/>
      <c r="ARN37" s="224"/>
      <c r="ARO37" s="224"/>
      <c r="ARP37" s="224"/>
      <c r="ARQ37" s="224"/>
      <c r="ARR37" s="224"/>
      <c r="ARS37" s="224"/>
      <c r="ART37" s="224"/>
      <c r="ARU37" s="224"/>
      <c r="ARV37" s="224"/>
      <c r="ARW37" s="224"/>
      <c r="ARX37" s="224"/>
      <c r="ARY37" s="224"/>
      <c r="ARZ37" s="224"/>
      <c r="ASA37" s="224"/>
      <c r="ASB37" s="224"/>
      <c r="ASC37" s="224"/>
      <c r="ASD37" s="224"/>
      <c r="ASE37" s="224"/>
      <c r="ASF37" s="224"/>
      <c r="ASG37" s="224"/>
      <c r="ASH37" s="224"/>
      <c r="ASI37" s="224"/>
      <c r="ASJ37" s="224"/>
      <c r="ASK37" s="224"/>
      <c r="ASL37" s="224"/>
      <c r="ASM37" s="224"/>
      <c r="ASN37" s="224"/>
      <c r="ASO37" s="224"/>
      <c r="ASP37" s="224"/>
      <c r="ASQ37" s="224"/>
      <c r="ASR37" s="224"/>
      <c r="ASS37" s="224"/>
      <c r="AST37" s="224"/>
      <c r="ASU37" s="224"/>
      <c r="ASV37" s="224"/>
      <c r="ASW37" s="224"/>
      <c r="ASX37" s="224"/>
      <c r="ASY37" s="224"/>
      <c r="ASZ37" s="224"/>
      <c r="ATA37" s="224"/>
      <c r="ATB37" s="224"/>
      <c r="ATC37" s="224"/>
      <c r="ATD37" s="224"/>
      <c r="ATE37" s="224"/>
      <c r="ATF37" s="224"/>
      <c r="ATG37" s="224"/>
      <c r="ATH37" s="224"/>
      <c r="ATI37" s="224"/>
      <c r="ATJ37" s="224"/>
      <c r="ATK37" s="224"/>
      <c r="ATL37" s="224"/>
      <c r="ATM37" s="224"/>
      <c r="ATN37" s="224"/>
      <c r="ATO37" s="224"/>
      <c r="ATP37" s="224"/>
      <c r="ATQ37" s="224"/>
      <c r="ATR37" s="224"/>
      <c r="ATS37" s="224"/>
      <c r="ATT37" s="224"/>
      <c r="ATU37" s="224"/>
      <c r="ATV37" s="224"/>
      <c r="ATW37" s="224"/>
      <c r="ATX37" s="224"/>
      <c r="ATY37" s="224"/>
      <c r="ATZ37" s="224"/>
      <c r="AUA37" s="224"/>
      <c r="AUB37" s="224"/>
      <c r="AUC37" s="224"/>
      <c r="AUD37" s="224"/>
      <c r="AUE37" s="224"/>
      <c r="AUF37" s="224"/>
      <c r="AUG37" s="224"/>
      <c r="AUH37" s="224"/>
      <c r="AUI37" s="224"/>
      <c r="AUJ37" s="224"/>
      <c r="AUK37" s="224"/>
      <c r="AUL37" s="224"/>
      <c r="AUM37" s="224"/>
      <c r="AUN37" s="224"/>
      <c r="AUO37" s="224"/>
      <c r="AUP37" s="224"/>
      <c r="AUQ37" s="224"/>
      <c r="AUR37" s="224"/>
      <c r="AUS37" s="224"/>
      <c r="AUT37" s="224"/>
      <c r="AUU37" s="224"/>
      <c r="AUV37" s="224"/>
      <c r="AUW37" s="224"/>
      <c r="AUX37" s="224"/>
      <c r="AUY37" s="224"/>
      <c r="AUZ37" s="224"/>
      <c r="AVA37" s="224"/>
      <c r="AVB37" s="224"/>
      <c r="AVC37" s="224"/>
      <c r="AVD37" s="224"/>
      <c r="AVE37" s="224"/>
      <c r="AVF37" s="224"/>
      <c r="AVG37" s="224"/>
      <c r="AVH37" s="224"/>
      <c r="AVI37" s="224"/>
      <c r="AVJ37" s="224"/>
      <c r="AVK37" s="224"/>
      <c r="AVL37" s="224"/>
      <c r="AVM37" s="224"/>
      <c r="AVN37" s="224"/>
      <c r="AVO37" s="224"/>
      <c r="AVP37" s="224"/>
      <c r="AVQ37" s="224"/>
      <c r="AVR37" s="224"/>
      <c r="AVS37" s="224"/>
      <c r="AVT37" s="224"/>
      <c r="AVU37" s="224"/>
      <c r="AVV37" s="224"/>
      <c r="AVW37" s="224"/>
      <c r="AVX37" s="224"/>
      <c r="AVY37" s="224"/>
      <c r="AVZ37" s="224"/>
      <c r="AWA37" s="224"/>
      <c r="AWB37" s="224"/>
      <c r="AWC37" s="224"/>
      <c r="AWD37" s="224"/>
      <c r="AWE37" s="224"/>
      <c r="AWF37" s="224"/>
      <c r="AWG37" s="224"/>
      <c r="AWH37" s="224"/>
      <c r="AWI37" s="224"/>
      <c r="AWJ37" s="224"/>
      <c r="AWK37" s="224"/>
      <c r="AWL37" s="224"/>
      <c r="AWM37" s="224"/>
      <c r="AWN37" s="224"/>
      <c r="AWO37" s="224"/>
      <c r="AWP37" s="224"/>
      <c r="AWQ37" s="224"/>
      <c r="AWR37" s="224"/>
      <c r="AWS37" s="224"/>
      <c r="AWT37" s="224"/>
      <c r="AWU37" s="224"/>
      <c r="AWV37" s="224"/>
      <c r="AWW37" s="224"/>
      <c r="AWX37" s="224"/>
      <c r="AWY37" s="224"/>
      <c r="AWZ37" s="224"/>
      <c r="AXA37" s="224"/>
      <c r="AXB37" s="224"/>
      <c r="AXC37" s="224"/>
      <c r="AXD37" s="224"/>
      <c r="AXE37" s="224"/>
      <c r="AXF37" s="224"/>
      <c r="AXG37" s="224"/>
      <c r="AXH37" s="224"/>
      <c r="AXI37" s="224"/>
      <c r="AXJ37" s="224"/>
      <c r="AXK37" s="224"/>
      <c r="AXL37" s="224"/>
      <c r="AXM37" s="224"/>
      <c r="AXN37" s="224"/>
      <c r="AXO37" s="224"/>
      <c r="AXP37" s="224"/>
      <c r="AXQ37" s="224"/>
      <c r="AXR37" s="224"/>
      <c r="AXS37" s="224"/>
      <c r="AXT37" s="224"/>
      <c r="AXU37" s="224"/>
      <c r="AXV37" s="224"/>
      <c r="AXW37" s="224"/>
      <c r="AXX37" s="224"/>
      <c r="AXY37" s="224"/>
      <c r="AXZ37" s="224"/>
      <c r="AYA37" s="224"/>
      <c r="AYB37" s="224"/>
      <c r="AYC37" s="224"/>
      <c r="AYD37" s="224"/>
      <c r="AYE37" s="224"/>
      <c r="AYF37" s="224"/>
      <c r="AYG37" s="224"/>
      <c r="AYH37" s="224"/>
      <c r="AYI37" s="224"/>
      <c r="AYJ37" s="224"/>
      <c r="AYK37" s="224"/>
      <c r="AYL37" s="224"/>
      <c r="AYM37" s="224"/>
      <c r="AYN37" s="224"/>
      <c r="AYO37" s="224"/>
      <c r="AYP37" s="224"/>
      <c r="AYQ37" s="224"/>
      <c r="AYR37" s="224"/>
      <c r="AYS37" s="224"/>
      <c r="AYT37" s="224"/>
      <c r="AYU37" s="224"/>
      <c r="AYV37" s="224"/>
      <c r="AYW37" s="224"/>
      <c r="AYX37" s="224"/>
      <c r="AYY37" s="224"/>
      <c r="AYZ37" s="224"/>
      <c r="AZA37" s="224"/>
      <c r="AZB37" s="224"/>
      <c r="AZC37" s="224"/>
      <c r="AZD37" s="224"/>
      <c r="AZE37" s="224"/>
      <c r="AZF37" s="224"/>
      <c r="AZG37" s="224"/>
      <c r="AZH37" s="224"/>
      <c r="AZI37" s="224"/>
      <c r="AZJ37" s="224"/>
      <c r="AZK37" s="224"/>
      <c r="AZL37" s="224"/>
      <c r="AZM37" s="224"/>
      <c r="AZN37" s="224"/>
      <c r="AZO37" s="224"/>
      <c r="AZP37" s="224"/>
      <c r="AZQ37" s="224"/>
      <c r="AZR37" s="224"/>
      <c r="AZS37" s="224"/>
      <c r="AZT37" s="224"/>
      <c r="AZU37" s="224"/>
      <c r="AZV37" s="224"/>
      <c r="AZW37" s="224"/>
      <c r="AZX37" s="224"/>
      <c r="AZY37" s="224"/>
      <c r="AZZ37" s="224"/>
      <c r="BAA37" s="224"/>
      <c r="BAB37" s="224"/>
      <c r="BAC37" s="224"/>
      <c r="BAD37" s="224"/>
      <c r="BAE37" s="224"/>
      <c r="BAF37" s="224"/>
      <c r="BAG37" s="224"/>
      <c r="BAH37" s="224"/>
      <c r="BAI37" s="224"/>
      <c r="BAJ37" s="224"/>
      <c r="BAK37" s="224"/>
      <c r="BAL37" s="224"/>
      <c r="BAM37" s="224"/>
      <c r="BAN37" s="224"/>
      <c r="BAO37" s="224"/>
      <c r="BAP37" s="224"/>
      <c r="BAQ37" s="224"/>
      <c r="BAR37" s="224"/>
      <c r="BAS37" s="224"/>
      <c r="BAT37" s="224"/>
      <c r="BAU37" s="224"/>
      <c r="BAV37" s="224"/>
      <c r="BAW37" s="224"/>
      <c r="BAX37" s="224"/>
      <c r="BAY37" s="224"/>
      <c r="BAZ37" s="224"/>
      <c r="BBA37" s="224"/>
      <c r="BBB37" s="224"/>
      <c r="BBC37" s="224"/>
      <c r="BBD37" s="224"/>
      <c r="BBE37" s="224"/>
      <c r="BBF37" s="224"/>
      <c r="BBG37" s="224"/>
      <c r="BBH37" s="224"/>
      <c r="BBI37" s="224"/>
      <c r="BBJ37" s="224"/>
      <c r="BBK37" s="224"/>
      <c r="BBL37" s="224"/>
      <c r="BBM37" s="224"/>
      <c r="BBN37" s="224"/>
      <c r="BBO37" s="224"/>
      <c r="BBP37" s="224"/>
      <c r="BBQ37" s="224"/>
      <c r="BBR37" s="224"/>
      <c r="BBS37" s="224"/>
      <c r="BBT37" s="224"/>
      <c r="BBU37" s="224"/>
      <c r="BBV37" s="224"/>
      <c r="BBW37" s="224"/>
      <c r="BBX37" s="224"/>
      <c r="BBY37" s="224"/>
      <c r="BBZ37" s="224"/>
      <c r="BCA37" s="224"/>
      <c r="BCB37" s="224"/>
      <c r="BCC37" s="224"/>
      <c r="BCD37" s="224"/>
      <c r="BCE37" s="224"/>
      <c r="BCF37" s="224"/>
      <c r="BCG37" s="224"/>
      <c r="BCH37" s="224"/>
      <c r="BCI37" s="224"/>
      <c r="BCJ37" s="224"/>
      <c r="BCK37" s="224"/>
      <c r="BCL37" s="224"/>
      <c r="BCM37" s="224"/>
      <c r="BCN37" s="224"/>
      <c r="BCO37" s="224"/>
      <c r="BCP37" s="224"/>
      <c r="BCQ37" s="224"/>
      <c r="BCR37" s="224"/>
      <c r="BCS37" s="224"/>
      <c r="BCT37" s="224"/>
      <c r="BCU37" s="224"/>
      <c r="BCV37" s="224"/>
      <c r="BCW37" s="224"/>
      <c r="BCX37" s="224"/>
      <c r="BCY37" s="224"/>
      <c r="BCZ37" s="224"/>
      <c r="BDA37" s="224"/>
      <c r="BDB37" s="224"/>
      <c r="BDC37" s="224"/>
      <c r="BDD37" s="224"/>
      <c r="BDE37" s="224"/>
      <c r="BDF37" s="224"/>
      <c r="BDG37" s="224"/>
      <c r="BDH37" s="224"/>
      <c r="BDI37" s="224"/>
      <c r="BDJ37" s="224"/>
      <c r="BDK37" s="224"/>
      <c r="BDL37" s="224"/>
      <c r="BDM37" s="224"/>
      <c r="BDN37" s="224"/>
      <c r="BDO37" s="224"/>
      <c r="BDP37" s="224"/>
      <c r="BDQ37" s="224"/>
      <c r="BDR37" s="224"/>
      <c r="BDS37" s="224"/>
      <c r="BDT37" s="224"/>
      <c r="BDU37" s="224"/>
      <c r="BDV37" s="224"/>
      <c r="BDW37" s="224"/>
      <c r="BDX37" s="224"/>
      <c r="BDY37" s="224"/>
      <c r="BDZ37" s="224"/>
      <c r="BEA37" s="224"/>
      <c r="BEB37" s="224"/>
      <c r="BEC37" s="224"/>
      <c r="BED37" s="224"/>
      <c r="BEE37" s="224"/>
      <c r="BEF37" s="224"/>
      <c r="BEG37" s="224"/>
      <c r="BEH37" s="224"/>
      <c r="BEI37" s="224"/>
      <c r="BEJ37" s="224"/>
      <c r="BEK37" s="224"/>
      <c r="BEL37" s="224"/>
      <c r="BEM37" s="224"/>
      <c r="BEN37" s="224"/>
      <c r="BEO37" s="224"/>
      <c r="BEP37" s="224"/>
      <c r="BEQ37" s="224"/>
      <c r="BER37" s="224"/>
      <c r="BES37" s="224"/>
      <c r="BET37" s="224"/>
      <c r="BEU37" s="224"/>
      <c r="BEV37" s="224"/>
      <c r="BEW37" s="224"/>
      <c r="BEX37" s="224"/>
      <c r="BEY37" s="224"/>
      <c r="BEZ37" s="224"/>
      <c r="BFA37" s="224"/>
      <c r="BFB37" s="224"/>
      <c r="BFC37" s="224"/>
      <c r="BFD37" s="224"/>
      <c r="BFE37" s="224"/>
      <c r="BFF37" s="224"/>
      <c r="BFG37" s="224"/>
      <c r="BFH37" s="224"/>
      <c r="BFI37" s="224"/>
      <c r="BFJ37" s="224"/>
      <c r="BFK37" s="224"/>
      <c r="BFL37" s="224"/>
      <c r="BFM37" s="224"/>
      <c r="BFN37" s="224"/>
      <c r="BFO37" s="224"/>
      <c r="BFP37" s="224"/>
      <c r="BFQ37" s="224"/>
      <c r="BFR37" s="224"/>
      <c r="BFS37" s="224"/>
      <c r="BFT37" s="224"/>
      <c r="BFU37" s="224"/>
      <c r="BFV37" s="224"/>
      <c r="BFW37" s="224"/>
      <c r="BFX37" s="224"/>
      <c r="BFY37" s="224"/>
      <c r="BFZ37" s="224"/>
      <c r="BGA37" s="224"/>
      <c r="BGB37" s="224"/>
      <c r="BGC37" s="224"/>
      <c r="BGD37" s="224"/>
      <c r="BGE37" s="224"/>
      <c r="BGF37" s="224"/>
      <c r="BGG37" s="224"/>
      <c r="BGH37" s="224"/>
      <c r="BGI37" s="224"/>
      <c r="BGJ37" s="224"/>
      <c r="BGK37" s="224"/>
      <c r="BGL37" s="224"/>
      <c r="BGM37" s="224"/>
      <c r="BGN37" s="224"/>
      <c r="BGO37" s="224"/>
      <c r="BGP37" s="224"/>
      <c r="BGQ37" s="224"/>
      <c r="BGR37" s="224"/>
      <c r="BGS37" s="224"/>
      <c r="BGT37" s="224"/>
      <c r="BGU37" s="224"/>
      <c r="BGV37" s="224"/>
      <c r="BGW37" s="224"/>
      <c r="BGX37" s="224"/>
      <c r="BGY37" s="224"/>
      <c r="BGZ37" s="224"/>
      <c r="BHA37" s="224"/>
      <c r="BHB37" s="224"/>
      <c r="BHC37" s="224"/>
      <c r="BHD37" s="224"/>
      <c r="BHE37" s="224"/>
      <c r="BHF37" s="224"/>
      <c r="BHG37" s="224"/>
      <c r="BHH37" s="224"/>
      <c r="BHI37" s="224"/>
      <c r="BHJ37" s="224"/>
      <c r="BHK37" s="224"/>
      <c r="BHL37" s="224"/>
      <c r="BHM37" s="224"/>
      <c r="BHN37" s="224"/>
      <c r="BHO37" s="224"/>
      <c r="BHP37" s="224"/>
      <c r="BHQ37" s="224"/>
      <c r="BHR37" s="224"/>
      <c r="BHS37" s="224"/>
      <c r="BHT37" s="224"/>
      <c r="BHU37" s="224"/>
      <c r="BHV37" s="224"/>
      <c r="BHW37" s="224"/>
      <c r="BHX37" s="224"/>
      <c r="BHY37" s="224"/>
      <c r="BHZ37" s="224"/>
      <c r="BIA37" s="224"/>
      <c r="BIB37" s="224"/>
      <c r="BIC37" s="224"/>
      <c r="BID37" s="224"/>
      <c r="BIE37" s="224"/>
      <c r="BIF37" s="224"/>
      <c r="BIG37" s="224"/>
      <c r="BIH37" s="224"/>
      <c r="BII37" s="224"/>
      <c r="BIJ37" s="224"/>
      <c r="BIK37" s="224"/>
      <c r="BIL37" s="224"/>
      <c r="BIM37" s="224"/>
      <c r="BIN37" s="224"/>
      <c r="BIO37" s="224"/>
      <c r="BIP37" s="224"/>
      <c r="BIQ37" s="224"/>
      <c r="BIR37" s="224"/>
      <c r="BIS37" s="224"/>
      <c r="BIT37" s="224"/>
      <c r="BIU37" s="224"/>
      <c r="BIV37" s="224"/>
      <c r="BIW37" s="224"/>
      <c r="BIX37" s="224"/>
      <c r="BIY37" s="224"/>
      <c r="BIZ37" s="224"/>
      <c r="BJA37" s="224"/>
      <c r="BJB37" s="224"/>
      <c r="BJC37" s="224"/>
      <c r="BJD37" s="224"/>
      <c r="BJE37" s="224"/>
      <c r="BJF37" s="224"/>
      <c r="BJG37" s="224"/>
      <c r="BJH37" s="224"/>
      <c r="BJI37" s="224"/>
      <c r="BJJ37" s="224"/>
      <c r="BJK37" s="224"/>
      <c r="BJL37" s="224"/>
      <c r="BJM37" s="224"/>
      <c r="BJN37" s="224"/>
      <c r="BJO37" s="224"/>
      <c r="BJP37" s="224"/>
      <c r="BJQ37" s="224"/>
      <c r="BJR37" s="224"/>
      <c r="BJS37" s="224"/>
      <c r="BJT37" s="224"/>
      <c r="BJU37" s="224"/>
      <c r="BJV37" s="224"/>
      <c r="BJW37" s="224"/>
      <c r="BJX37" s="224"/>
      <c r="BJY37" s="224"/>
      <c r="BJZ37" s="224"/>
      <c r="BKA37" s="224"/>
      <c r="BKB37" s="224"/>
      <c r="BKC37" s="224"/>
      <c r="BKD37" s="224"/>
      <c r="BKE37" s="224"/>
      <c r="BKF37" s="224"/>
      <c r="BKG37" s="224"/>
      <c r="BKH37" s="224"/>
      <c r="BKI37" s="224"/>
      <c r="BKJ37" s="224"/>
      <c r="BKK37" s="224"/>
      <c r="BKL37" s="224"/>
      <c r="BKM37" s="224"/>
      <c r="BKN37" s="224"/>
      <c r="BKO37" s="224"/>
      <c r="BKP37" s="224"/>
      <c r="BKQ37" s="224"/>
      <c r="BKR37" s="224"/>
      <c r="BKS37" s="224"/>
      <c r="BKT37" s="224"/>
      <c r="BKU37" s="224"/>
      <c r="BKV37" s="224"/>
      <c r="BKW37" s="224"/>
      <c r="BKX37" s="224"/>
      <c r="BKY37" s="224"/>
      <c r="BKZ37" s="224"/>
      <c r="BLA37" s="224"/>
      <c r="BLB37" s="224"/>
      <c r="BLC37" s="224"/>
      <c r="BLD37" s="224"/>
      <c r="BLE37" s="224"/>
      <c r="BLF37" s="224"/>
      <c r="BLG37" s="224"/>
      <c r="BLH37" s="224"/>
      <c r="BLI37" s="224"/>
      <c r="BLJ37" s="224"/>
      <c r="BLK37" s="224"/>
      <c r="BLL37" s="224"/>
      <c r="BLM37" s="224"/>
      <c r="BLN37" s="224"/>
      <c r="BLO37" s="224"/>
      <c r="BLP37" s="224"/>
      <c r="BLQ37" s="224"/>
      <c r="BLR37" s="224"/>
      <c r="BLS37" s="224"/>
      <c r="BLT37" s="224"/>
      <c r="BLU37" s="224"/>
      <c r="BLV37" s="224"/>
      <c r="BLW37" s="224"/>
      <c r="BLX37" s="224"/>
      <c r="BLY37" s="224"/>
      <c r="BLZ37" s="224"/>
      <c r="BMA37" s="224"/>
      <c r="BMB37" s="224"/>
      <c r="BMC37" s="224"/>
      <c r="BMD37" s="224"/>
      <c r="BME37" s="224"/>
      <c r="BMF37" s="224"/>
      <c r="BMG37" s="224"/>
      <c r="BMH37" s="224"/>
      <c r="BMI37" s="224"/>
      <c r="BMJ37" s="224"/>
      <c r="BMK37" s="224"/>
      <c r="BML37" s="224"/>
      <c r="BMM37" s="224"/>
      <c r="BMN37" s="224"/>
      <c r="BMO37" s="224"/>
      <c r="BMP37" s="224"/>
      <c r="BMQ37" s="224"/>
      <c r="BMR37" s="224"/>
      <c r="BMS37" s="224"/>
      <c r="BMT37" s="224"/>
      <c r="BMU37" s="224"/>
      <c r="BMV37" s="224"/>
      <c r="BMW37" s="224"/>
      <c r="BMX37" s="224"/>
      <c r="BMY37" s="224"/>
      <c r="BMZ37" s="224"/>
      <c r="BNA37" s="224"/>
      <c r="BNB37" s="224"/>
      <c r="BNC37" s="224"/>
      <c r="BND37" s="224"/>
      <c r="BNE37" s="224"/>
      <c r="BNF37" s="224"/>
      <c r="BNG37" s="224"/>
      <c r="BNH37" s="224"/>
      <c r="BNI37" s="224"/>
      <c r="BNJ37" s="224"/>
      <c r="BNK37" s="224"/>
      <c r="BNL37" s="224"/>
      <c r="BNM37" s="224"/>
      <c r="BNN37" s="224"/>
      <c r="BNO37" s="224"/>
      <c r="BNP37" s="224"/>
      <c r="BNQ37" s="224"/>
      <c r="BNR37" s="224"/>
      <c r="BNS37" s="224"/>
      <c r="BNT37" s="224"/>
      <c r="BNU37" s="224"/>
      <c r="BNV37" s="224"/>
      <c r="BNW37" s="224"/>
      <c r="BNX37" s="224"/>
      <c r="BNY37" s="224"/>
      <c r="BNZ37" s="224"/>
      <c r="BOA37" s="224"/>
      <c r="BOB37" s="224"/>
      <c r="BOC37" s="224"/>
      <c r="BOD37" s="224"/>
      <c r="BOE37" s="224"/>
      <c r="BOF37" s="224"/>
      <c r="BOG37" s="224"/>
      <c r="BOH37" s="224"/>
      <c r="BOI37" s="224"/>
      <c r="BOJ37" s="224"/>
      <c r="BOK37" s="224"/>
      <c r="BOL37" s="224"/>
      <c r="BOM37" s="224"/>
      <c r="BON37" s="224"/>
      <c r="BOO37" s="224"/>
      <c r="BOP37" s="224"/>
      <c r="BOQ37" s="224"/>
      <c r="BOR37" s="224"/>
      <c r="BOS37" s="224"/>
      <c r="BOT37" s="224"/>
      <c r="BOU37" s="224"/>
      <c r="BOV37" s="224"/>
      <c r="BOW37" s="224"/>
      <c r="BOX37" s="224"/>
      <c r="BOY37" s="224"/>
      <c r="BOZ37" s="224"/>
      <c r="BPA37" s="224"/>
      <c r="BPB37" s="224"/>
      <c r="BPC37" s="224"/>
      <c r="BPD37" s="224"/>
      <c r="BPE37" s="224"/>
      <c r="BPF37" s="224"/>
      <c r="BPG37" s="224"/>
      <c r="BPH37" s="224"/>
      <c r="BPI37" s="224"/>
      <c r="BPJ37" s="224"/>
      <c r="BPK37" s="224"/>
      <c r="BPL37" s="224"/>
      <c r="BPM37" s="224"/>
      <c r="BPN37" s="224"/>
      <c r="BPO37" s="224"/>
      <c r="BPP37" s="224"/>
      <c r="BPQ37" s="224"/>
      <c r="BPR37" s="224"/>
      <c r="BPS37" s="224"/>
      <c r="BPT37" s="224"/>
      <c r="BPU37" s="224"/>
      <c r="BPV37" s="224"/>
      <c r="BPW37" s="224"/>
      <c r="BPX37" s="224"/>
      <c r="BPY37" s="224"/>
      <c r="BPZ37" s="224"/>
      <c r="BQA37" s="224"/>
      <c r="BQB37" s="224"/>
      <c r="BQC37" s="224"/>
      <c r="BQD37" s="224"/>
      <c r="BQE37" s="224"/>
      <c r="BQF37" s="224"/>
      <c r="BQG37" s="224"/>
      <c r="BQH37" s="224"/>
      <c r="BQI37" s="224"/>
      <c r="BQJ37" s="224"/>
      <c r="BQK37" s="224"/>
      <c r="BQL37" s="224"/>
      <c r="BQM37" s="224"/>
      <c r="BQN37" s="224"/>
      <c r="BQO37" s="224"/>
      <c r="BQP37" s="224"/>
      <c r="BQQ37" s="224"/>
      <c r="BQR37" s="224"/>
      <c r="BQS37" s="224"/>
      <c r="BQT37" s="224"/>
      <c r="BQU37" s="224"/>
      <c r="BQV37" s="224"/>
      <c r="BQW37" s="224"/>
      <c r="BQX37" s="224"/>
      <c r="BQY37" s="224"/>
      <c r="BQZ37" s="224"/>
      <c r="BRA37" s="224"/>
      <c r="BRB37" s="224"/>
      <c r="BRC37" s="224"/>
      <c r="BRD37" s="224"/>
      <c r="BRE37" s="224"/>
      <c r="BRF37" s="224"/>
      <c r="BRG37" s="224"/>
      <c r="BRH37" s="224"/>
      <c r="BRI37" s="224"/>
      <c r="BRJ37" s="224"/>
      <c r="BRK37" s="224"/>
      <c r="BRL37" s="224"/>
      <c r="BRM37" s="224"/>
      <c r="BRN37" s="224"/>
      <c r="BRO37" s="224"/>
      <c r="BRP37" s="224"/>
      <c r="BRQ37" s="224"/>
      <c r="BRR37" s="224"/>
      <c r="BRS37" s="224"/>
      <c r="BRT37" s="224"/>
      <c r="BRU37" s="224"/>
      <c r="BRV37" s="224"/>
      <c r="BRW37" s="224"/>
      <c r="BRX37" s="224"/>
      <c r="BRY37" s="224"/>
      <c r="BRZ37" s="224"/>
      <c r="BSA37" s="224"/>
      <c r="BSB37" s="224"/>
      <c r="BSC37" s="224"/>
      <c r="BSD37" s="224"/>
      <c r="BSE37" s="224"/>
      <c r="BSF37" s="224"/>
      <c r="BSG37" s="224"/>
      <c r="BSH37" s="224"/>
      <c r="BSI37" s="224"/>
      <c r="BSJ37" s="224"/>
      <c r="BSK37" s="224"/>
      <c r="BSL37" s="224"/>
      <c r="BSM37" s="224"/>
      <c r="BSN37" s="224"/>
      <c r="BSO37" s="224"/>
      <c r="BSP37" s="224"/>
      <c r="BSQ37" s="224"/>
      <c r="BSR37" s="224"/>
      <c r="BSS37" s="224"/>
      <c r="BST37" s="224"/>
      <c r="BSU37" s="224"/>
      <c r="BSV37" s="224"/>
      <c r="BSW37" s="224"/>
      <c r="BSX37" s="224"/>
      <c r="BSY37" s="224"/>
      <c r="BSZ37" s="224"/>
      <c r="BTA37" s="224"/>
      <c r="BTB37" s="224"/>
      <c r="BTC37" s="224"/>
      <c r="BTD37" s="224"/>
      <c r="BTE37" s="224"/>
      <c r="BTF37" s="224"/>
      <c r="BTG37" s="224"/>
      <c r="BTH37" s="224"/>
      <c r="BTI37" s="224"/>
      <c r="BTJ37" s="224"/>
      <c r="BTK37" s="224"/>
      <c r="BTL37" s="224"/>
      <c r="BTM37" s="224"/>
      <c r="BTN37" s="224"/>
      <c r="BTO37" s="224"/>
      <c r="BTP37" s="224"/>
      <c r="BTQ37" s="224"/>
      <c r="BTR37" s="224"/>
      <c r="BTS37" s="224"/>
      <c r="BTT37" s="224"/>
      <c r="BTU37" s="224"/>
      <c r="BTV37" s="224"/>
      <c r="BTW37" s="224"/>
      <c r="BTX37" s="224"/>
      <c r="BTY37" s="224"/>
      <c r="BTZ37" s="224"/>
      <c r="BUA37" s="224"/>
      <c r="BUB37" s="224"/>
      <c r="BUC37" s="224"/>
      <c r="BUD37" s="224"/>
      <c r="BUE37" s="224"/>
      <c r="BUF37" s="224"/>
      <c r="BUG37" s="224"/>
      <c r="BUH37" s="224"/>
      <c r="BUI37" s="224"/>
      <c r="BUJ37" s="224"/>
      <c r="BUK37" s="224"/>
      <c r="BUL37" s="224"/>
      <c r="BUM37" s="224"/>
      <c r="BUN37" s="224"/>
      <c r="BUO37" s="224"/>
      <c r="BUP37" s="224"/>
      <c r="BUQ37" s="224"/>
      <c r="BUR37" s="224"/>
      <c r="BUS37" s="224"/>
      <c r="BUT37" s="224"/>
      <c r="BUU37" s="224"/>
      <c r="BUV37" s="224"/>
      <c r="BUW37" s="224"/>
      <c r="BUX37" s="224"/>
      <c r="BUY37" s="224"/>
      <c r="BUZ37" s="224"/>
      <c r="BVA37" s="224"/>
      <c r="BVB37" s="224"/>
      <c r="BVC37" s="224"/>
      <c r="BVD37" s="224"/>
      <c r="BVE37" s="224"/>
      <c r="BVF37" s="224"/>
      <c r="BVG37" s="224"/>
      <c r="BVH37" s="224"/>
      <c r="BVI37" s="224"/>
      <c r="BVJ37" s="224"/>
      <c r="BVK37" s="224"/>
      <c r="BVL37" s="224"/>
      <c r="BVM37" s="224"/>
      <c r="BVN37" s="224"/>
      <c r="BVO37" s="224"/>
      <c r="BVP37" s="224"/>
      <c r="BVQ37" s="224"/>
      <c r="BVR37" s="224"/>
      <c r="BVS37" s="224"/>
      <c r="BVT37" s="224"/>
      <c r="BVU37" s="224"/>
      <c r="BVV37" s="224"/>
      <c r="BVW37" s="224"/>
      <c r="BVX37" s="224"/>
      <c r="BVY37" s="224"/>
      <c r="BVZ37" s="224"/>
      <c r="BWA37" s="224"/>
      <c r="BWB37" s="224"/>
      <c r="BWC37" s="224"/>
      <c r="BWD37" s="224"/>
      <c r="BWE37" s="224"/>
      <c r="BWF37" s="224"/>
      <c r="BWG37" s="224"/>
      <c r="BWH37" s="224"/>
      <c r="BWI37" s="224"/>
      <c r="BWJ37" s="224"/>
      <c r="BWK37" s="224"/>
      <c r="BWL37" s="224"/>
      <c r="BWM37" s="224"/>
      <c r="BWN37" s="224"/>
      <c r="BWO37" s="224"/>
      <c r="BWP37" s="224"/>
      <c r="BWQ37" s="224"/>
      <c r="BWR37" s="224"/>
      <c r="BWS37" s="224"/>
      <c r="BWT37" s="224"/>
      <c r="BWU37" s="224"/>
      <c r="BWV37" s="224"/>
      <c r="BWW37" s="224"/>
      <c r="BWX37" s="224"/>
      <c r="BWY37" s="224"/>
      <c r="BWZ37" s="224"/>
      <c r="BXA37" s="224"/>
      <c r="BXB37" s="224"/>
      <c r="BXC37" s="224"/>
      <c r="BXD37" s="224"/>
      <c r="BXE37" s="224"/>
      <c r="BXF37" s="224"/>
      <c r="BXG37" s="224"/>
      <c r="BXH37" s="224"/>
      <c r="BXI37" s="224"/>
      <c r="BXJ37" s="224"/>
      <c r="BXK37" s="224"/>
      <c r="BXL37" s="224"/>
      <c r="BXM37" s="224"/>
      <c r="BXN37" s="224"/>
      <c r="BXO37" s="224"/>
      <c r="BXP37" s="224"/>
      <c r="BXQ37" s="224"/>
      <c r="BXR37" s="224"/>
      <c r="BXS37" s="224"/>
      <c r="BXT37" s="224"/>
      <c r="BXU37" s="224"/>
      <c r="BXV37" s="224"/>
      <c r="BXW37" s="224"/>
      <c r="BXX37" s="224"/>
      <c r="BXY37" s="224"/>
      <c r="BXZ37" s="224"/>
      <c r="BYA37" s="224"/>
      <c r="BYB37" s="224"/>
      <c r="BYC37" s="224"/>
      <c r="BYD37" s="224"/>
      <c r="BYE37" s="224"/>
      <c r="BYF37" s="224"/>
      <c r="BYG37" s="224"/>
      <c r="BYH37" s="224"/>
      <c r="BYI37" s="224"/>
      <c r="BYJ37" s="224"/>
      <c r="BYK37" s="224"/>
      <c r="BYL37" s="224"/>
      <c r="BYM37" s="224"/>
      <c r="BYN37" s="224"/>
      <c r="BYO37" s="224"/>
      <c r="BYP37" s="224"/>
      <c r="BYQ37" s="224"/>
      <c r="BYR37" s="224"/>
      <c r="BYS37" s="224"/>
      <c r="BYT37" s="224"/>
      <c r="BYU37" s="224"/>
      <c r="BYV37" s="224"/>
      <c r="BYW37" s="224"/>
      <c r="BYX37" s="224"/>
      <c r="BYY37" s="224"/>
      <c r="BYZ37" s="224"/>
      <c r="BZA37" s="224"/>
      <c r="BZB37" s="224"/>
      <c r="BZC37" s="224"/>
      <c r="BZD37" s="224"/>
      <c r="BZE37" s="224"/>
      <c r="BZF37" s="224"/>
      <c r="BZG37" s="224"/>
      <c r="BZH37" s="224"/>
      <c r="BZI37" s="224"/>
      <c r="BZJ37" s="224"/>
      <c r="BZK37" s="224"/>
      <c r="BZL37" s="224"/>
      <c r="BZM37" s="224"/>
      <c r="BZN37" s="224"/>
      <c r="BZO37" s="224"/>
      <c r="BZP37" s="224"/>
      <c r="BZQ37" s="224"/>
      <c r="BZR37" s="224"/>
      <c r="BZS37" s="224"/>
      <c r="BZT37" s="224"/>
      <c r="BZU37" s="224"/>
      <c r="BZV37" s="224"/>
      <c r="BZW37" s="224"/>
      <c r="BZX37" s="224"/>
      <c r="BZY37" s="224"/>
      <c r="BZZ37" s="224"/>
      <c r="CAA37" s="224"/>
      <c r="CAB37" s="224"/>
      <c r="CAC37" s="224"/>
      <c r="CAD37" s="224"/>
      <c r="CAE37" s="224"/>
      <c r="CAF37" s="224"/>
      <c r="CAG37" s="224"/>
      <c r="CAH37" s="224"/>
      <c r="CAI37" s="224"/>
      <c r="CAJ37" s="224"/>
      <c r="CAK37" s="224"/>
      <c r="CAL37" s="224"/>
      <c r="CAM37" s="224"/>
      <c r="CAN37" s="224"/>
      <c r="CAO37" s="224"/>
      <c r="CAP37" s="224"/>
      <c r="CAQ37" s="224"/>
      <c r="CAR37" s="224"/>
      <c r="CAS37" s="224"/>
      <c r="CAT37" s="224"/>
      <c r="CAU37" s="224"/>
      <c r="CAV37" s="224"/>
      <c r="CAW37" s="224"/>
      <c r="CAX37" s="224"/>
      <c r="CAY37" s="224"/>
      <c r="CAZ37" s="224"/>
      <c r="CBA37" s="224"/>
      <c r="CBB37" s="224"/>
      <c r="CBC37" s="224"/>
      <c r="CBD37" s="224"/>
      <c r="CBE37" s="224"/>
      <c r="CBF37" s="224"/>
      <c r="CBG37" s="224"/>
      <c r="CBH37" s="224"/>
      <c r="CBI37" s="224"/>
      <c r="CBJ37" s="224"/>
      <c r="CBK37" s="224"/>
      <c r="CBL37" s="224"/>
      <c r="CBM37" s="224"/>
      <c r="CBN37" s="224"/>
      <c r="CBO37" s="224"/>
      <c r="CBP37" s="224"/>
      <c r="CBQ37" s="224"/>
      <c r="CBR37" s="224"/>
      <c r="CBS37" s="224"/>
      <c r="CBT37" s="224"/>
      <c r="CBU37" s="224"/>
      <c r="CBV37" s="224"/>
      <c r="CBW37" s="224"/>
      <c r="CBX37" s="224"/>
      <c r="CBY37" s="224"/>
      <c r="CBZ37" s="224"/>
      <c r="CCA37" s="224"/>
      <c r="CCB37" s="224"/>
      <c r="CCC37" s="224"/>
      <c r="CCD37" s="224"/>
      <c r="CCE37" s="224"/>
      <c r="CCF37" s="224"/>
      <c r="CCG37" s="224"/>
      <c r="CCH37" s="224"/>
      <c r="CCI37" s="224"/>
      <c r="CCJ37" s="224"/>
      <c r="CCK37" s="224"/>
      <c r="CCL37" s="224"/>
      <c r="CCM37" s="224"/>
      <c r="CCN37" s="224"/>
      <c r="CCO37" s="224"/>
      <c r="CCP37" s="224"/>
      <c r="CCQ37" s="224"/>
      <c r="CCR37" s="224"/>
      <c r="CCS37" s="224"/>
      <c r="CCT37" s="224"/>
      <c r="CCU37" s="224"/>
      <c r="CCV37" s="224"/>
      <c r="CCW37" s="224"/>
      <c r="CCX37" s="224"/>
      <c r="CCY37" s="224"/>
      <c r="CCZ37" s="224"/>
      <c r="CDA37" s="224"/>
      <c r="CDB37" s="224"/>
      <c r="CDC37" s="224"/>
      <c r="CDD37" s="224"/>
      <c r="CDE37" s="224"/>
      <c r="CDF37" s="224"/>
      <c r="CDG37" s="224"/>
      <c r="CDH37" s="224"/>
      <c r="CDI37" s="224"/>
      <c r="CDJ37" s="224"/>
      <c r="CDK37" s="224"/>
      <c r="CDL37" s="224"/>
      <c r="CDM37" s="224"/>
      <c r="CDN37" s="224"/>
      <c r="CDO37" s="224"/>
      <c r="CDP37" s="224"/>
      <c r="CDQ37" s="224"/>
      <c r="CDR37" s="224"/>
      <c r="CDS37" s="224"/>
      <c r="CDT37" s="224"/>
      <c r="CDU37" s="224"/>
      <c r="CDV37" s="224"/>
      <c r="CDW37" s="224"/>
      <c r="CDX37" s="224"/>
      <c r="CDY37" s="224"/>
      <c r="CDZ37" s="224"/>
      <c r="CEA37" s="224"/>
      <c r="CEB37" s="224"/>
      <c r="CEC37" s="224"/>
      <c r="CED37" s="224"/>
      <c r="CEE37" s="224"/>
      <c r="CEF37" s="224"/>
      <c r="CEG37" s="224"/>
      <c r="CEH37" s="224"/>
      <c r="CEI37" s="224"/>
      <c r="CEJ37" s="224"/>
      <c r="CEK37" s="224"/>
      <c r="CEL37" s="224"/>
      <c r="CEM37" s="224"/>
      <c r="CEN37" s="224"/>
      <c r="CEO37" s="224"/>
      <c r="CEP37" s="224"/>
      <c r="CEQ37" s="224"/>
      <c r="CER37" s="224"/>
      <c r="CES37" s="224"/>
      <c r="CET37" s="224"/>
      <c r="CEU37" s="224"/>
      <c r="CEV37" s="224"/>
      <c r="CEW37" s="224"/>
      <c r="CEX37" s="224"/>
      <c r="CEY37" s="224"/>
      <c r="CEZ37" s="224"/>
      <c r="CFA37" s="224"/>
      <c r="CFB37" s="224"/>
      <c r="CFC37" s="224"/>
      <c r="CFD37" s="224"/>
      <c r="CFE37" s="224"/>
      <c r="CFF37" s="224"/>
      <c r="CFG37" s="224"/>
      <c r="CFH37" s="224"/>
      <c r="CFI37" s="224"/>
      <c r="CFJ37" s="224"/>
      <c r="CFK37" s="224"/>
      <c r="CFL37" s="224"/>
      <c r="CFM37" s="224"/>
      <c r="CFN37" s="224"/>
      <c r="CFO37" s="224"/>
      <c r="CFP37" s="224"/>
      <c r="CFQ37" s="224"/>
      <c r="CFR37" s="224"/>
      <c r="CFS37" s="224"/>
      <c r="CFT37" s="224"/>
      <c r="CFU37" s="224"/>
      <c r="CFV37" s="224"/>
      <c r="CFW37" s="224"/>
      <c r="CFX37" s="224"/>
      <c r="CFY37" s="224"/>
      <c r="CFZ37" s="224"/>
      <c r="CGA37" s="224"/>
      <c r="CGB37" s="224"/>
      <c r="CGC37" s="224"/>
      <c r="CGD37" s="224"/>
      <c r="CGE37" s="224"/>
      <c r="CGF37" s="224"/>
      <c r="CGG37" s="224"/>
      <c r="CGH37" s="224"/>
      <c r="CGI37" s="224"/>
      <c r="CGJ37" s="224"/>
      <c r="CGK37" s="224"/>
      <c r="CGL37" s="224"/>
      <c r="CGM37" s="224"/>
      <c r="CGN37" s="224"/>
      <c r="CGO37" s="224"/>
      <c r="CGP37" s="224"/>
      <c r="CGQ37" s="224"/>
      <c r="CGR37" s="224"/>
      <c r="CGS37" s="224"/>
      <c r="CGT37" s="224"/>
      <c r="CGU37" s="224"/>
      <c r="CGV37" s="224"/>
      <c r="CGW37" s="224"/>
      <c r="CGX37" s="224"/>
      <c r="CGY37" s="224"/>
      <c r="CGZ37" s="224"/>
      <c r="CHA37" s="224"/>
      <c r="CHB37" s="224"/>
      <c r="CHC37" s="224"/>
      <c r="CHD37" s="224"/>
      <c r="CHE37" s="224"/>
      <c r="CHF37" s="224"/>
      <c r="CHG37" s="224"/>
      <c r="CHH37" s="224"/>
      <c r="CHI37" s="224"/>
      <c r="CHJ37" s="224"/>
      <c r="CHK37" s="224"/>
      <c r="CHL37" s="224"/>
      <c r="CHM37" s="224"/>
      <c r="CHN37" s="224"/>
      <c r="CHO37" s="224"/>
      <c r="CHP37" s="224"/>
      <c r="CHQ37" s="224"/>
      <c r="CHR37" s="224"/>
      <c r="CHS37" s="224"/>
      <c r="CHT37" s="224"/>
      <c r="CHU37" s="224"/>
      <c r="CHV37" s="224"/>
      <c r="CHW37" s="224"/>
      <c r="CHX37" s="224"/>
      <c r="CHY37" s="224"/>
      <c r="CHZ37" s="224"/>
      <c r="CIA37" s="224"/>
      <c r="CIB37" s="224"/>
      <c r="CIC37" s="224"/>
      <c r="CID37" s="224"/>
      <c r="CIE37" s="224"/>
      <c r="CIF37" s="224"/>
      <c r="CIG37" s="224"/>
      <c r="CIH37" s="224"/>
      <c r="CII37" s="224"/>
      <c r="CIJ37" s="224"/>
      <c r="CIK37" s="224"/>
      <c r="CIL37" s="224"/>
      <c r="CIM37" s="224"/>
      <c r="CIN37" s="224"/>
      <c r="CIO37" s="224"/>
      <c r="CIP37" s="224"/>
      <c r="CIQ37" s="224"/>
      <c r="CIR37" s="224"/>
      <c r="CIS37" s="224"/>
      <c r="CIT37" s="224"/>
      <c r="CIU37" s="224"/>
      <c r="CIV37" s="224"/>
      <c r="CIW37" s="224"/>
      <c r="CIX37" s="224"/>
      <c r="CIY37" s="224"/>
      <c r="CIZ37" s="224"/>
      <c r="CJA37" s="224"/>
      <c r="CJB37" s="224"/>
      <c r="CJC37" s="224"/>
      <c r="CJD37" s="224"/>
      <c r="CJE37" s="224"/>
      <c r="CJF37" s="224"/>
      <c r="CJG37" s="224"/>
      <c r="CJH37" s="224"/>
      <c r="CJI37" s="224"/>
      <c r="CJJ37" s="224"/>
      <c r="CJK37" s="224"/>
      <c r="CJL37" s="224"/>
      <c r="CJM37" s="224"/>
      <c r="CJN37" s="224"/>
      <c r="CJO37" s="224"/>
      <c r="CJP37" s="224"/>
      <c r="CJQ37" s="224"/>
      <c r="CJR37" s="224"/>
      <c r="CJS37" s="224"/>
      <c r="CJT37" s="224"/>
      <c r="CJU37" s="224"/>
      <c r="CJV37" s="224"/>
      <c r="CJW37" s="224"/>
      <c r="CJX37" s="224"/>
      <c r="CJY37" s="224"/>
      <c r="CJZ37" s="224"/>
      <c r="CKA37" s="224"/>
      <c r="CKB37" s="224"/>
      <c r="CKC37" s="224"/>
      <c r="CKD37" s="224"/>
      <c r="CKE37" s="224"/>
      <c r="CKF37" s="224"/>
      <c r="CKG37" s="224"/>
      <c r="CKH37" s="224"/>
      <c r="CKI37" s="224"/>
      <c r="CKJ37" s="224"/>
      <c r="CKK37" s="224"/>
      <c r="CKL37" s="224"/>
      <c r="CKM37" s="224"/>
      <c r="CKN37" s="224"/>
      <c r="CKO37" s="224"/>
      <c r="CKP37" s="224"/>
      <c r="CKQ37" s="224"/>
      <c r="CKR37" s="224"/>
      <c r="CKS37" s="224"/>
      <c r="CKT37" s="224"/>
      <c r="CKU37" s="224"/>
      <c r="CKV37" s="224"/>
      <c r="CKW37" s="224"/>
      <c r="CKX37" s="224"/>
      <c r="CKY37" s="224"/>
      <c r="CKZ37" s="224"/>
      <c r="CLA37" s="224"/>
      <c r="CLB37" s="224"/>
      <c r="CLC37" s="224"/>
      <c r="CLD37" s="224"/>
      <c r="CLE37" s="224"/>
      <c r="CLF37" s="224"/>
      <c r="CLG37" s="224"/>
      <c r="CLH37" s="224"/>
      <c r="CLI37" s="224"/>
      <c r="CLJ37" s="224"/>
      <c r="CLK37" s="224"/>
      <c r="CLL37" s="224"/>
      <c r="CLM37" s="224"/>
      <c r="CLN37" s="224"/>
      <c r="CLO37" s="224"/>
      <c r="CLP37" s="224"/>
      <c r="CLQ37" s="224"/>
      <c r="CLR37" s="224"/>
      <c r="CLS37" s="224"/>
      <c r="CLT37" s="224"/>
      <c r="CLU37" s="224"/>
      <c r="CLV37" s="224"/>
      <c r="CLW37" s="224"/>
      <c r="CLX37" s="224"/>
      <c r="CLY37" s="224"/>
      <c r="CLZ37" s="224"/>
      <c r="CMA37" s="224"/>
      <c r="CMB37" s="224"/>
      <c r="CMC37" s="224"/>
      <c r="CMD37" s="224"/>
      <c r="CME37" s="224"/>
      <c r="CMF37" s="224"/>
      <c r="CMG37" s="224"/>
      <c r="CMH37" s="224"/>
      <c r="CMI37" s="224"/>
      <c r="CMJ37" s="224"/>
      <c r="CMK37" s="224"/>
      <c r="CML37" s="224"/>
      <c r="CMM37" s="224"/>
      <c r="CMN37" s="224"/>
      <c r="CMO37" s="224"/>
      <c r="CMP37" s="224"/>
      <c r="CMQ37" s="224"/>
      <c r="CMR37" s="224"/>
      <c r="CMS37" s="224"/>
      <c r="CMT37" s="224"/>
      <c r="CMU37" s="224"/>
      <c r="CMV37" s="224"/>
      <c r="CMW37" s="224"/>
      <c r="CMX37" s="224"/>
      <c r="CMY37" s="224"/>
      <c r="CMZ37" s="224"/>
      <c r="CNA37" s="224"/>
      <c r="CNB37" s="224"/>
      <c r="CNC37" s="224"/>
      <c r="CND37" s="224"/>
      <c r="CNE37" s="224"/>
      <c r="CNF37" s="224"/>
      <c r="CNG37" s="224"/>
      <c r="CNH37" s="224"/>
      <c r="CNI37" s="224"/>
      <c r="CNJ37" s="224"/>
      <c r="CNK37" s="224"/>
      <c r="CNL37" s="224"/>
      <c r="CNM37" s="224"/>
      <c r="CNN37" s="224"/>
      <c r="CNO37" s="224"/>
      <c r="CNP37" s="224"/>
      <c r="CNQ37" s="224"/>
      <c r="CNR37" s="224"/>
      <c r="CNS37" s="224"/>
      <c r="CNT37" s="224"/>
      <c r="CNU37" s="224"/>
      <c r="CNV37" s="224"/>
      <c r="CNW37" s="224"/>
      <c r="CNX37" s="224"/>
      <c r="CNY37" s="224"/>
      <c r="CNZ37" s="224"/>
      <c r="COA37" s="224"/>
      <c r="COB37" s="224"/>
      <c r="COC37" s="224"/>
      <c r="COD37" s="224"/>
      <c r="COE37" s="224"/>
      <c r="COF37" s="224"/>
      <c r="COG37" s="224"/>
      <c r="COH37" s="224"/>
      <c r="COI37" s="224"/>
      <c r="COJ37" s="224"/>
      <c r="COK37" s="224"/>
      <c r="COL37" s="224"/>
      <c r="COM37" s="224"/>
      <c r="CON37" s="224"/>
      <c r="COO37" s="224"/>
      <c r="COP37" s="224"/>
      <c r="COQ37" s="224"/>
      <c r="COR37" s="224"/>
      <c r="COS37" s="224"/>
      <c r="COT37" s="224"/>
      <c r="COU37" s="224"/>
      <c r="COV37" s="224"/>
      <c r="COW37" s="224"/>
      <c r="COX37" s="224"/>
      <c r="COY37" s="224"/>
      <c r="COZ37" s="224"/>
      <c r="CPA37" s="224"/>
      <c r="CPB37" s="224"/>
      <c r="CPC37" s="224"/>
      <c r="CPD37" s="224"/>
      <c r="CPE37" s="224"/>
      <c r="CPF37" s="224"/>
      <c r="CPG37" s="224"/>
      <c r="CPH37" s="224"/>
      <c r="CPI37" s="224"/>
      <c r="CPJ37" s="224"/>
      <c r="CPK37" s="224"/>
      <c r="CPL37" s="224"/>
      <c r="CPM37" s="224"/>
      <c r="CPN37" s="224"/>
      <c r="CPO37" s="224"/>
      <c r="CPP37" s="224"/>
      <c r="CPQ37" s="224"/>
      <c r="CPR37" s="224"/>
      <c r="CPS37" s="224"/>
      <c r="CPT37" s="224"/>
      <c r="CPU37" s="224"/>
      <c r="CPV37" s="224"/>
      <c r="CPW37" s="224"/>
      <c r="CPX37" s="224"/>
      <c r="CPY37" s="224"/>
      <c r="CPZ37" s="224"/>
      <c r="CQA37" s="224"/>
      <c r="CQB37" s="224"/>
      <c r="CQC37" s="224"/>
      <c r="CQD37" s="224"/>
      <c r="CQE37" s="224"/>
      <c r="CQF37" s="224"/>
      <c r="CQG37" s="224"/>
      <c r="CQH37" s="224"/>
      <c r="CQI37" s="224"/>
      <c r="CQJ37" s="224"/>
      <c r="CQK37" s="224"/>
      <c r="CQL37" s="224"/>
      <c r="CQM37" s="224"/>
      <c r="CQN37" s="224"/>
      <c r="CQO37" s="224"/>
      <c r="CQP37" s="224"/>
      <c r="CQQ37" s="224"/>
      <c r="CQR37" s="224"/>
      <c r="CQS37" s="224"/>
      <c r="CQT37" s="224"/>
      <c r="CQU37" s="224"/>
      <c r="CQV37" s="224"/>
      <c r="CQW37" s="224"/>
      <c r="CQX37" s="224"/>
      <c r="CQY37" s="224"/>
      <c r="CQZ37" s="224"/>
      <c r="CRA37" s="224"/>
      <c r="CRB37" s="224"/>
      <c r="CRC37" s="224"/>
      <c r="CRD37" s="224"/>
      <c r="CRE37" s="224"/>
      <c r="CRF37" s="224"/>
      <c r="CRG37" s="224"/>
      <c r="CRH37" s="224"/>
      <c r="CRI37" s="224"/>
      <c r="CRJ37" s="224"/>
      <c r="CRK37" s="224"/>
      <c r="CRL37" s="224"/>
      <c r="CRM37" s="224"/>
      <c r="CRN37" s="224"/>
      <c r="CRO37" s="224"/>
      <c r="CRP37" s="224"/>
      <c r="CRQ37" s="224"/>
      <c r="CRR37" s="224"/>
      <c r="CRS37" s="224"/>
      <c r="CRT37" s="224"/>
      <c r="CRU37" s="224"/>
      <c r="CRV37" s="224"/>
      <c r="CRW37" s="224"/>
      <c r="CRX37" s="224"/>
      <c r="CRY37" s="224"/>
      <c r="CRZ37" s="224"/>
      <c r="CSA37" s="224"/>
      <c r="CSB37" s="224"/>
      <c r="CSC37" s="224"/>
      <c r="CSD37" s="224"/>
      <c r="CSE37" s="224"/>
      <c r="CSF37" s="224"/>
      <c r="CSG37" s="224"/>
      <c r="CSH37" s="224"/>
      <c r="CSI37" s="224"/>
      <c r="CSJ37" s="224"/>
      <c r="CSK37" s="224"/>
      <c r="CSL37" s="224"/>
      <c r="CSM37" s="224"/>
      <c r="CSN37" s="224"/>
      <c r="CSO37" s="224"/>
      <c r="CSP37" s="224"/>
      <c r="CSQ37" s="224"/>
      <c r="CSR37" s="224"/>
      <c r="CSS37" s="224"/>
      <c r="CST37" s="224"/>
      <c r="CSU37" s="224"/>
      <c r="CSV37" s="224"/>
      <c r="CSW37" s="224"/>
      <c r="CSX37" s="224"/>
      <c r="CSY37" s="224"/>
      <c r="CSZ37" s="224"/>
      <c r="CTA37" s="224"/>
      <c r="CTB37" s="224"/>
      <c r="CTC37" s="224"/>
      <c r="CTD37" s="224"/>
      <c r="CTE37" s="224"/>
      <c r="CTF37" s="224"/>
      <c r="CTG37" s="224"/>
      <c r="CTH37" s="224"/>
      <c r="CTI37" s="224"/>
      <c r="CTJ37" s="224"/>
      <c r="CTK37" s="224"/>
      <c r="CTL37" s="224"/>
      <c r="CTM37" s="224"/>
      <c r="CTN37" s="224"/>
      <c r="CTO37" s="224"/>
      <c r="CTP37" s="224"/>
      <c r="CTQ37" s="224"/>
      <c r="CTR37" s="224"/>
      <c r="CTS37" s="224"/>
      <c r="CTT37" s="224"/>
      <c r="CTU37" s="224"/>
      <c r="CTV37" s="224"/>
      <c r="CTW37" s="224"/>
      <c r="CTX37" s="224"/>
      <c r="CTY37" s="224"/>
      <c r="CTZ37" s="224"/>
      <c r="CUA37" s="224"/>
      <c r="CUB37" s="224"/>
      <c r="CUC37" s="224"/>
      <c r="CUD37" s="224"/>
      <c r="CUE37" s="224"/>
      <c r="CUF37" s="224"/>
      <c r="CUG37" s="224"/>
      <c r="CUH37" s="224"/>
      <c r="CUI37" s="224"/>
      <c r="CUJ37" s="224"/>
      <c r="CUK37" s="224"/>
      <c r="CUL37" s="224"/>
      <c r="CUM37" s="224"/>
      <c r="CUN37" s="224"/>
      <c r="CUO37" s="224"/>
      <c r="CUP37" s="224"/>
      <c r="CUQ37" s="224"/>
      <c r="CUR37" s="224"/>
      <c r="CUS37" s="224"/>
      <c r="CUT37" s="224"/>
      <c r="CUU37" s="224"/>
      <c r="CUV37" s="224"/>
      <c r="CUW37" s="224"/>
      <c r="CUX37" s="224"/>
      <c r="CUY37" s="224"/>
      <c r="CUZ37" s="224"/>
      <c r="CVA37" s="224"/>
      <c r="CVB37" s="224"/>
      <c r="CVC37" s="224"/>
      <c r="CVD37" s="224"/>
      <c r="CVE37" s="224"/>
      <c r="CVF37" s="224"/>
      <c r="CVG37" s="224"/>
      <c r="CVH37" s="224"/>
      <c r="CVI37" s="224"/>
      <c r="CVJ37" s="224"/>
      <c r="CVK37" s="224"/>
      <c r="CVL37" s="224"/>
      <c r="CVM37" s="224"/>
      <c r="CVN37" s="224"/>
      <c r="CVO37" s="224"/>
      <c r="CVP37" s="224"/>
      <c r="CVQ37" s="224"/>
      <c r="CVR37" s="224"/>
      <c r="CVS37" s="224"/>
      <c r="CVT37" s="224"/>
      <c r="CVU37" s="224"/>
      <c r="CVV37" s="224"/>
      <c r="CVW37" s="224"/>
      <c r="CVX37" s="224"/>
      <c r="CVY37" s="224"/>
      <c r="CVZ37" s="224"/>
      <c r="CWA37" s="224"/>
      <c r="CWB37" s="224"/>
      <c r="CWC37" s="224"/>
      <c r="CWD37" s="224"/>
      <c r="CWE37" s="224"/>
      <c r="CWF37" s="224"/>
      <c r="CWG37" s="224"/>
      <c r="CWH37" s="224"/>
      <c r="CWI37" s="224"/>
      <c r="CWJ37" s="224"/>
      <c r="CWK37" s="224"/>
      <c r="CWL37" s="224"/>
      <c r="CWM37" s="224"/>
      <c r="CWN37" s="224"/>
      <c r="CWO37" s="224"/>
      <c r="CWP37" s="224"/>
      <c r="CWQ37" s="224"/>
      <c r="CWR37" s="224"/>
      <c r="CWS37" s="224"/>
      <c r="CWT37" s="224"/>
      <c r="CWU37" s="224"/>
      <c r="CWV37" s="224"/>
      <c r="CWW37" s="224"/>
      <c r="CWX37" s="224"/>
      <c r="CWY37" s="224"/>
      <c r="CWZ37" s="224"/>
      <c r="CXA37" s="224"/>
      <c r="CXB37" s="224"/>
      <c r="CXC37" s="224"/>
      <c r="CXD37" s="224"/>
      <c r="CXE37" s="224"/>
      <c r="CXF37" s="224"/>
      <c r="CXG37" s="224"/>
      <c r="CXH37" s="224"/>
      <c r="CXI37" s="224"/>
      <c r="CXJ37" s="224"/>
      <c r="CXK37" s="224"/>
      <c r="CXL37" s="224"/>
      <c r="CXM37" s="224"/>
      <c r="CXN37" s="224"/>
      <c r="CXO37" s="224"/>
      <c r="CXP37" s="224"/>
      <c r="CXQ37" s="224"/>
      <c r="CXR37" s="224"/>
      <c r="CXS37" s="224"/>
      <c r="CXT37" s="224"/>
      <c r="CXU37" s="224"/>
      <c r="CXV37" s="224"/>
      <c r="CXW37" s="224"/>
      <c r="CXX37" s="224"/>
      <c r="CXY37" s="224"/>
      <c r="CXZ37" s="224"/>
      <c r="CYA37" s="224"/>
      <c r="CYB37" s="224"/>
      <c r="CYC37" s="224"/>
      <c r="CYD37" s="224"/>
      <c r="CYE37" s="224"/>
      <c r="CYF37" s="224"/>
      <c r="CYG37" s="224"/>
      <c r="CYH37" s="224"/>
      <c r="CYI37" s="224"/>
      <c r="CYJ37" s="224"/>
      <c r="CYK37" s="224"/>
      <c r="CYL37" s="224"/>
      <c r="CYM37" s="224"/>
      <c r="CYN37" s="224"/>
      <c r="CYO37" s="224"/>
      <c r="CYP37" s="224"/>
      <c r="CYQ37" s="224"/>
      <c r="CYR37" s="224"/>
      <c r="CYS37" s="224"/>
      <c r="CYT37" s="224"/>
      <c r="CYU37" s="224"/>
      <c r="CYV37" s="224"/>
      <c r="CYW37" s="224"/>
      <c r="CYX37" s="224"/>
      <c r="CYY37" s="224"/>
      <c r="CYZ37" s="224"/>
      <c r="CZA37" s="224"/>
      <c r="CZB37" s="224"/>
      <c r="CZC37" s="224"/>
      <c r="CZD37" s="224"/>
      <c r="CZE37" s="224"/>
      <c r="CZF37" s="224"/>
      <c r="CZG37" s="224"/>
      <c r="CZH37" s="224"/>
      <c r="CZI37" s="224"/>
      <c r="CZJ37" s="224"/>
      <c r="CZK37" s="224"/>
      <c r="CZL37" s="224"/>
      <c r="CZM37" s="224"/>
      <c r="CZN37" s="224"/>
      <c r="CZO37" s="224"/>
      <c r="CZP37" s="224"/>
      <c r="CZQ37" s="224"/>
      <c r="CZR37" s="224"/>
      <c r="CZS37" s="224"/>
      <c r="CZT37" s="224"/>
      <c r="CZU37" s="224"/>
      <c r="CZV37" s="224"/>
      <c r="CZW37" s="224"/>
      <c r="CZX37" s="224"/>
      <c r="CZY37" s="224"/>
      <c r="CZZ37" s="224"/>
      <c r="DAA37" s="224"/>
      <c r="DAB37" s="224"/>
      <c r="DAC37" s="224"/>
      <c r="DAD37" s="224"/>
      <c r="DAE37" s="224"/>
      <c r="DAF37" s="224"/>
      <c r="DAG37" s="224"/>
      <c r="DAH37" s="224"/>
      <c r="DAI37" s="224"/>
      <c r="DAJ37" s="224"/>
      <c r="DAK37" s="224"/>
      <c r="DAL37" s="224"/>
      <c r="DAM37" s="224"/>
      <c r="DAN37" s="224"/>
      <c r="DAO37" s="224"/>
      <c r="DAP37" s="224"/>
      <c r="DAQ37" s="224"/>
      <c r="DAR37" s="224"/>
      <c r="DAS37" s="224"/>
      <c r="DAT37" s="224"/>
      <c r="DAU37" s="224"/>
      <c r="DAV37" s="224"/>
      <c r="DAW37" s="224"/>
      <c r="DAX37" s="224"/>
      <c r="DAY37" s="224"/>
      <c r="DAZ37" s="224"/>
      <c r="DBA37" s="224"/>
      <c r="DBB37" s="224"/>
      <c r="DBC37" s="224"/>
      <c r="DBD37" s="224"/>
      <c r="DBE37" s="224"/>
      <c r="DBF37" s="224"/>
      <c r="DBG37" s="224"/>
      <c r="DBH37" s="224"/>
      <c r="DBI37" s="224"/>
      <c r="DBJ37" s="224"/>
      <c r="DBK37" s="224"/>
      <c r="DBL37" s="224"/>
      <c r="DBM37" s="224"/>
      <c r="DBN37" s="224"/>
      <c r="DBO37" s="224"/>
      <c r="DBP37" s="224"/>
      <c r="DBQ37" s="224"/>
      <c r="DBR37" s="224"/>
      <c r="DBS37" s="224"/>
      <c r="DBT37" s="224"/>
      <c r="DBU37" s="224"/>
      <c r="DBV37" s="224"/>
      <c r="DBW37" s="224"/>
      <c r="DBX37" s="224"/>
      <c r="DBY37" s="224"/>
      <c r="DBZ37" s="224"/>
      <c r="DCA37" s="224"/>
      <c r="DCB37" s="224"/>
      <c r="DCC37" s="224"/>
      <c r="DCD37" s="224"/>
      <c r="DCE37" s="224"/>
      <c r="DCF37" s="224"/>
      <c r="DCG37" s="224"/>
      <c r="DCH37" s="224"/>
      <c r="DCI37" s="224"/>
      <c r="DCJ37" s="224"/>
      <c r="DCK37" s="224"/>
      <c r="DCL37" s="224"/>
      <c r="DCM37" s="224"/>
      <c r="DCN37" s="224"/>
      <c r="DCO37" s="224"/>
      <c r="DCP37" s="224"/>
      <c r="DCQ37" s="224"/>
      <c r="DCR37" s="224"/>
      <c r="DCS37" s="224"/>
      <c r="DCT37" s="224"/>
      <c r="DCU37" s="224"/>
      <c r="DCV37" s="224"/>
      <c r="DCW37" s="224"/>
      <c r="DCX37" s="224"/>
      <c r="DCY37" s="224"/>
      <c r="DCZ37" s="224"/>
      <c r="DDA37" s="224"/>
      <c r="DDB37" s="224"/>
      <c r="DDC37" s="224"/>
      <c r="DDD37" s="224"/>
      <c r="DDE37" s="224"/>
      <c r="DDF37" s="224"/>
      <c r="DDG37" s="224"/>
      <c r="DDH37" s="224"/>
      <c r="DDI37" s="224"/>
      <c r="DDJ37" s="224"/>
      <c r="DDK37" s="224"/>
      <c r="DDL37" s="224"/>
      <c r="DDM37" s="224"/>
      <c r="DDN37" s="224"/>
      <c r="DDO37" s="224"/>
      <c r="DDP37" s="224"/>
      <c r="DDQ37" s="224"/>
      <c r="DDR37" s="224"/>
      <c r="DDS37" s="224"/>
      <c r="DDT37" s="224"/>
      <c r="DDU37" s="224"/>
      <c r="DDV37" s="224"/>
      <c r="DDW37" s="224"/>
      <c r="DDX37" s="224"/>
      <c r="DDY37" s="224"/>
      <c r="DDZ37" s="224"/>
      <c r="DEA37" s="224"/>
      <c r="DEB37" s="224"/>
      <c r="DEC37" s="224"/>
      <c r="DED37" s="224"/>
      <c r="DEE37" s="224"/>
      <c r="DEF37" s="224"/>
      <c r="DEG37" s="224"/>
      <c r="DEH37" s="224"/>
      <c r="DEI37" s="224"/>
      <c r="DEJ37" s="224"/>
      <c r="DEK37" s="224"/>
      <c r="DEL37" s="224"/>
      <c r="DEM37" s="224"/>
      <c r="DEN37" s="224"/>
      <c r="DEO37" s="224"/>
      <c r="DEP37" s="224"/>
      <c r="DEQ37" s="224"/>
      <c r="DER37" s="224"/>
      <c r="DES37" s="224"/>
      <c r="DET37" s="224"/>
      <c r="DEU37" s="224"/>
      <c r="DEV37" s="224"/>
      <c r="DEW37" s="224"/>
      <c r="DEX37" s="224"/>
      <c r="DEY37" s="224"/>
      <c r="DEZ37" s="224"/>
      <c r="DFA37" s="224"/>
      <c r="DFB37" s="224"/>
      <c r="DFC37" s="224"/>
      <c r="DFD37" s="224"/>
      <c r="DFE37" s="224"/>
      <c r="DFF37" s="224"/>
      <c r="DFG37" s="224"/>
      <c r="DFH37" s="224"/>
      <c r="DFI37" s="224"/>
      <c r="DFJ37" s="224"/>
      <c r="DFK37" s="224"/>
      <c r="DFL37" s="224"/>
      <c r="DFM37" s="224"/>
      <c r="DFN37" s="224"/>
      <c r="DFO37" s="224"/>
      <c r="DFP37" s="224"/>
      <c r="DFQ37" s="224"/>
      <c r="DFR37" s="224"/>
      <c r="DFS37" s="224"/>
      <c r="DFT37" s="224"/>
      <c r="DFU37" s="224"/>
      <c r="DFV37" s="224"/>
      <c r="DFW37" s="224"/>
      <c r="DFX37" s="224"/>
      <c r="DFY37" s="224"/>
      <c r="DFZ37" s="224"/>
      <c r="DGA37" s="224"/>
      <c r="DGB37" s="224"/>
      <c r="DGC37" s="224"/>
      <c r="DGD37" s="224"/>
      <c r="DGE37" s="224"/>
      <c r="DGF37" s="224"/>
      <c r="DGG37" s="224"/>
      <c r="DGH37" s="224"/>
      <c r="DGI37" s="224"/>
      <c r="DGJ37" s="224"/>
      <c r="DGK37" s="224"/>
      <c r="DGL37" s="224"/>
      <c r="DGM37" s="224"/>
      <c r="DGN37" s="224"/>
      <c r="DGO37" s="224"/>
      <c r="DGP37" s="224"/>
      <c r="DGQ37" s="224"/>
      <c r="DGR37" s="224"/>
      <c r="DGS37" s="224"/>
      <c r="DGT37" s="224"/>
      <c r="DGU37" s="224"/>
      <c r="DGV37" s="224"/>
      <c r="DGW37" s="224"/>
      <c r="DGX37" s="224"/>
      <c r="DGY37" s="224"/>
      <c r="DGZ37" s="224"/>
      <c r="DHA37" s="224"/>
      <c r="DHB37" s="224"/>
      <c r="DHC37" s="224"/>
      <c r="DHD37" s="224"/>
      <c r="DHE37" s="224"/>
      <c r="DHF37" s="224"/>
      <c r="DHG37" s="224"/>
      <c r="DHH37" s="224"/>
      <c r="DHI37" s="224"/>
      <c r="DHJ37" s="224"/>
      <c r="DHK37" s="224"/>
      <c r="DHL37" s="224"/>
      <c r="DHM37" s="224"/>
      <c r="DHN37" s="224"/>
      <c r="DHO37" s="224"/>
      <c r="DHP37" s="224"/>
      <c r="DHQ37" s="224"/>
      <c r="DHR37" s="224"/>
      <c r="DHS37" s="224"/>
      <c r="DHT37" s="224"/>
      <c r="DHU37" s="224"/>
      <c r="DHV37" s="224"/>
      <c r="DHW37" s="224"/>
      <c r="DHX37" s="224"/>
      <c r="DHY37" s="224"/>
      <c r="DHZ37" s="224"/>
      <c r="DIA37" s="224"/>
      <c r="DIB37" s="224"/>
      <c r="DIC37" s="224"/>
      <c r="DID37" s="224"/>
      <c r="DIE37" s="224"/>
      <c r="DIF37" s="224"/>
      <c r="DIG37" s="224"/>
      <c r="DIH37" s="224"/>
      <c r="DII37" s="224"/>
      <c r="DIJ37" s="224"/>
      <c r="DIK37" s="224"/>
      <c r="DIL37" s="224"/>
      <c r="DIM37" s="224"/>
      <c r="DIN37" s="224"/>
      <c r="DIO37" s="224"/>
      <c r="DIP37" s="224"/>
      <c r="DIQ37" s="224"/>
      <c r="DIR37" s="224"/>
      <c r="DIS37" s="224"/>
      <c r="DIT37" s="224"/>
      <c r="DIU37" s="224"/>
      <c r="DIV37" s="224"/>
      <c r="DIW37" s="224"/>
      <c r="DIX37" s="224"/>
      <c r="DIY37" s="224"/>
      <c r="DIZ37" s="224"/>
      <c r="DJA37" s="224"/>
      <c r="DJB37" s="224"/>
      <c r="DJC37" s="224"/>
      <c r="DJD37" s="224"/>
      <c r="DJE37" s="224"/>
      <c r="DJF37" s="224"/>
      <c r="DJG37" s="224"/>
      <c r="DJH37" s="224"/>
      <c r="DJI37" s="224"/>
      <c r="DJJ37" s="224"/>
      <c r="DJK37" s="224"/>
      <c r="DJL37" s="224"/>
      <c r="DJM37" s="224"/>
      <c r="DJN37" s="224"/>
      <c r="DJO37" s="224"/>
      <c r="DJP37" s="224"/>
      <c r="DJQ37" s="224"/>
      <c r="DJR37" s="224"/>
      <c r="DJS37" s="224"/>
      <c r="DJT37" s="224"/>
      <c r="DJU37" s="224"/>
      <c r="DJV37" s="224"/>
      <c r="DJW37" s="224"/>
      <c r="DJX37" s="224"/>
      <c r="DJY37" s="224"/>
      <c r="DJZ37" s="224"/>
      <c r="DKA37" s="224"/>
      <c r="DKB37" s="224"/>
      <c r="DKC37" s="224"/>
      <c r="DKD37" s="224"/>
      <c r="DKE37" s="224"/>
      <c r="DKF37" s="224"/>
      <c r="DKG37" s="224"/>
      <c r="DKH37" s="224"/>
      <c r="DKI37" s="224"/>
      <c r="DKJ37" s="224"/>
      <c r="DKK37" s="224"/>
      <c r="DKL37" s="224"/>
      <c r="DKM37" s="224"/>
      <c r="DKN37" s="224"/>
      <c r="DKO37" s="224"/>
      <c r="DKP37" s="224"/>
      <c r="DKQ37" s="224"/>
      <c r="DKR37" s="224"/>
      <c r="DKS37" s="224"/>
      <c r="DKT37" s="224"/>
      <c r="DKU37" s="224"/>
      <c r="DKV37" s="224"/>
      <c r="DKW37" s="224"/>
      <c r="DKX37" s="224"/>
      <c r="DKY37" s="224"/>
      <c r="DKZ37" s="224"/>
      <c r="DLA37" s="224"/>
      <c r="DLB37" s="224"/>
      <c r="DLC37" s="224"/>
      <c r="DLD37" s="224"/>
      <c r="DLE37" s="224"/>
      <c r="DLF37" s="224"/>
      <c r="DLG37" s="224"/>
      <c r="DLH37" s="224"/>
      <c r="DLI37" s="224"/>
      <c r="DLJ37" s="224"/>
      <c r="DLK37" s="224"/>
      <c r="DLL37" s="224"/>
      <c r="DLM37" s="224"/>
      <c r="DLN37" s="224"/>
      <c r="DLO37" s="224"/>
      <c r="DLP37" s="224"/>
      <c r="DLQ37" s="224"/>
      <c r="DLR37" s="224"/>
      <c r="DLS37" s="224"/>
      <c r="DLT37" s="224"/>
      <c r="DLU37" s="224"/>
      <c r="DLV37" s="224"/>
      <c r="DLW37" s="224"/>
      <c r="DLX37" s="224"/>
      <c r="DLY37" s="224"/>
      <c r="DLZ37" s="224"/>
      <c r="DMA37" s="224"/>
      <c r="DMB37" s="224"/>
      <c r="DMC37" s="224"/>
      <c r="DMD37" s="224"/>
      <c r="DME37" s="224"/>
      <c r="DMF37" s="224"/>
      <c r="DMG37" s="224"/>
      <c r="DMH37" s="224"/>
      <c r="DMI37" s="224"/>
      <c r="DMJ37" s="224"/>
      <c r="DMK37" s="224"/>
      <c r="DML37" s="224"/>
      <c r="DMM37" s="224"/>
      <c r="DMN37" s="224"/>
      <c r="DMO37" s="224"/>
      <c r="DMP37" s="224"/>
      <c r="DMQ37" s="224"/>
      <c r="DMR37" s="224"/>
      <c r="DMS37" s="224"/>
      <c r="DMT37" s="224"/>
      <c r="DMU37" s="224"/>
      <c r="DMV37" s="224"/>
      <c r="DMW37" s="224"/>
      <c r="DMX37" s="224"/>
      <c r="DMY37" s="224"/>
      <c r="DMZ37" s="224"/>
      <c r="DNA37" s="224"/>
      <c r="DNB37" s="224"/>
      <c r="DNC37" s="224"/>
      <c r="DND37" s="224"/>
      <c r="DNE37" s="224"/>
      <c r="DNF37" s="224"/>
      <c r="DNG37" s="224"/>
      <c r="DNH37" s="224"/>
      <c r="DNI37" s="224"/>
      <c r="DNJ37" s="224"/>
      <c r="DNK37" s="224"/>
      <c r="DNL37" s="224"/>
      <c r="DNM37" s="224"/>
      <c r="DNN37" s="224"/>
      <c r="DNO37" s="224"/>
      <c r="DNP37" s="224"/>
      <c r="DNQ37" s="224"/>
      <c r="DNR37" s="224"/>
      <c r="DNS37" s="224"/>
      <c r="DNT37" s="224"/>
      <c r="DNU37" s="224"/>
      <c r="DNV37" s="224"/>
      <c r="DNW37" s="224"/>
      <c r="DNX37" s="224"/>
      <c r="DNY37" s="224"/>
      <c r="DNZ37" s="224"/>
      <c r="DOA37" s="224"/>
      <c r="DOB37" s="224"/>
      <c r="DOC37" s="224"/>
      <c r="DOD37" s="224"/>
      <c r="DOE37" s="224"/>
      <c r="DOF37" s="224"/>
      <c r="DOG37" s="224"/>
      <c r="DOH37" s="224"/>
      <c r="DOI37" s="224"/>
      <c r="DOJ37" s="224"/>
      <c r="DOK37" s="224"/>
      <c r="DOL37" s="224"/>
      <c r="DOM37" s="224"/>
      <c r="DON37" s="224"/>
      <c r="DOO37" s="224"/>
      <c r="DOP37" s="224"/>
      <c r="DOQ37" s="224"/>
      <c r="DOR37" s="224"/>
      <c r="DOS37" s="224"/>
      <c r="DOT37" s="224"/>
      <c r="DOU37" s="224"/>
      <c r="DOV37" s="224"/>
      <c r="DOW37" s="224"/>
      <c r="DOX37" s="224"/>
      <c r="DOY37" s="224"/>
      <c r="DOZ37" s="224"/>
      <c r="DPA37" s="224"/>
      <c r="DPB37" s="224"/>
      <c r="DPC37" s="224"/>
      <c r="DPD37" s="224"/>
      <c r="DPE37" s="224"/>
      <c r="DPF37" s="224"/>
      <c r="DPG37" s="224"/>
      <c r="DPH37" s="224"/>
      <c r="DPI37" s="224"/>
      <c r="DPJ37" s="224"/>
      <c r="DPK37" s="224"/>
      <c r="DPL37" s="224"/>
      <c r="DPM37" s="224"/>
      <c r="DPN37" s="224"/>
      <c r="DPO37" s="224"/>
      <c r="DPP37" s="224"/>
      <c r="DPQ37" s="224"/>
      <c r="DPR37" s="224"/>
      <c r="DPS37" s="224"/>
      <c r="DPT37" s="224"/>
      <c r="DPU37" s="224"/>
      <c r="DPV37" s="224"/>
      <c r="DPW37" s="224"/>
      <c r="DPX37" s="224"/>
      <c r="DPY37" s="224"/>
      <c r="DPZ37" s="224"/>
      <c r="DQA37" s="224"/>
      <c r="DQB37" s="224"/>
      <c r="DQC37" s="224"/>
      <c r="DQD37" s="224"/>
      <c r="DQE37" s="224"/>
      <c r="DQF37" s="224"/>
      <c r="DQG37" s="224"/>
      <c r="DQH37" s="224"/>
      <c r="DQI37" s="224"/>
      <c r="DQJ37" s="224"/>
      <c r="DQK37" s="224"/>
      <c r="DQL37" s="224"/>
      <c r="DQM37" s="224"/>
      <c r="DQN37" s="224"/>
      <c r="DQO37" s="224"/>
      <c r="DQP37" s="224"/>
      <c r="DQQ37" s="224"/>
      <c r="DQR37" s="224"/>
      <c r="DQS37" s="224"/>
      <c r="DQT37" s="224"/>
      <c r="DQU37" s="224"/>
      <c r="DQV37" s="224"/>
      <c r="DQW37" s="224"/>
      <c r="DQX37" s="224"/>
      <c r="DQY37" s="224"/>
      <c r="DQZ37" s="224"/>
      <c r="DRA37" s="224"/>
      <c r="DRB37" s="224"/>
      <c r="DRC37" s="224"/>
      <c r="DRD37" s="224"/>
      <c r="DRE37" s="224"/>
      <c r="DRF37" s="224"/>
      <c r="DRG37" s="224"/>
      <c r="DRH37" s="224"/>
      <c r="DRI37" s="224"/>
      <c r="DRJ37" s="224"/>
      <c r="DRK37" s="224"/>
      <c r="DRL37" s="224"/>
      <c r="DRM37" s="224"/>
      <c r="DRN37" s="224"/>
      <c r="DRO37" s="224"/>
      <c r="DRP37" s="224"/>
      <c r="DRQ37" s="224"/>
      <c r="DRR37" s="224"/>
      <c r="DRS37" s="224"/>
      <c r="DRT37" s="224"/>
      <c r="DRU37" s="224"/>
      <c r="DRV37" s="224"/>
      <c r="DRW37" s="224"/>
      <c r="DRX37" s="224"/>
      <c r="DRY37" s="224"/>
      <c r="DRZ37" s="224"/>
      <c r="DSA37" s="224"/>
      <c r="DSB37" s="224"/>
      <c r="DSC37" s="224"/>
      <c r="DSD37" s="224"/>
      <c r="DSE37" s="224"/>
      <c r="DSF37" s="224"/>
      <c r="DSG37" s="224"/>
      <c r="DSH37" s="224"/>
      <c r="DSI37" s="224"/>
      <c r="DSJ37" s="224"/>
      <c r="DSK37" s="224"/>
      <c r="DSL37" s="224"/>
      <c r="DSM37" s="224"/>
      <c r="DSN37" s="224"/>
      <c r="DSO37" s="224"/>
      <c r="DSP37" s="224"/>
      <c r="DSQ37" s="224"/>
      <c r="DSR37" s="224"/>
      <c r="DSS37" s="224"/>
      <c r="DST37" s="224"/>
      <c r="DSU37" s="224"/>
      <c r="DSV37" s="224"/>
      <c r="DSW37" s="224"/>
      <c r="DSX37" s="224"/>
      <c r="DSY37" s="224"/>
      <c r="DSZ37" s="224"/>
      <c r="DTA37" s="224"/>
      <c r="DTB37" s="224"/>
      <c r="DTC37" s="224"/>
      <c r="DTD37" s="224"/>
      <c r="DTE37" s="224"/>
      <c r="DTF37" s="224"/>
      <c r="DTG37" s="224"/>
      <c r="DTH37" s="224"/>
      <c r="DTI37" s="224"/>
      <c r="DTJ37" s="224"/>
      <c r="DTK37" s="224"/>
      <c r="DTL37" s="224"/>
      <c r="DTM37" s="224"/>
      <c r="DTN37" s="224"/>
      <c r="DTO37" s="224"/>
      <c r="DTP37" s="224"/>
      <c r="DTQ37" s="224"/>
      <c r="DTR37" s="224"/>
      <c r="DTS37" s="224"/>
      <c r="DTT37" s="224"/>
      <c r="DTU37" s="224"/>
      <c r="DTV37" s="224"/>
      <c r="DTW37" s="224"/>
      <c r="DTX37" s="224"/>
      <c r="DTY37" s="224"/>
      <c r="DTZ37" s="224"/>
      <c r="DUA37" s="224"/>
      <c r="DUB37" s="224"/>
      <c r="DUC37" s="224"/>
      <c r="DUD37" s="224"/>
      <c r="DUE37" s="224"/>
      <c r="DUF37" s="224"/>
      <c r="DUG37" s="224"/>
      <c r="DUH37" s="224"/>
      <c r="DUI37" s="224"/>
      <c r="DUJ37" s="224"/>
      <c r="DUK37" s="224"/>
      <c r="DUL37" s="224"/>
      <c r="DUM37" s="224"/>
      <c r="DUN37" s="224"/>
      <c r="DUO37" s="224"/>
      <c r="DUP37" s="224"/>
      <c r="DUQ37" s="224"/>
      <c r="DUR37" s="224"/>
      <c r="DUS37" s="224"/>
      <c r="DUT37" s="224"/>
      <c r="DUU37" s="224"/>
      <c r="DUV37" s="224"/>
      <c r="DUW37" s="224"/>
      <c r="DUX37" s="224"/>
      <c r="DUY37" s="224"/>
      <c r="DUZ37" s="224"/>
      <c r="DVA37" s="224"/>
      <c r="DVB37" s="224"/>
      <c r="DVC37" s="224"/>
      <c r="DVD37" s="224"/>
      <c r="DVE37" s="224"/>
      <c r="DVF37" s="224"/>
      <c r="DVG37" s="224"/>
      <c r="DVH37" s="224"/>
      <c r="DVI37" s="224"/>
      <c r="DVJ37" s="224"/>
      <c r="DVK37" s="224"/>
      <c r="DVL37" s="224"/>
      <c r="DVM37" s="224"/>
      <c r="DVN37" s="224"/>
      <c r="DVO37" s="224"/>
      <c r="DVP37" s="224"/>
      <c r="DVQ37" s="224"/>
      <c r="DVR37" s="224"/>
      <c r="DVS37" s="224"/>
      <c r="DVT37" s="224"/>
      <c r="DVU37" s="224"/>
      <c r="DVV37" s="224"/>
      <c r="DVW37" s="224"/>
      <c r="DVX37" s="224"/>
      <c r="DVY37" s="224"/>
      <c r="DVZ37" s="224"/>
      <c r="DWA37" s="224"/>
      <c r="DWB37" s="224"/>
      <c r="DWC37" s="224"/>
      <c r="DWD37" s="224"/>
      <c r="DWE37" s="224"/>
      <c r="DWF37" s="224"/>
      <c r="DWG37" s="224"/>
      <c r="DWH37" s="224"/>
      <c r="DWI37" s="224"/>
      <c r="DWJ37" s="224"/>
      <c r="DWK37" s="224"/>
      <c r="DWL37" s="224"/>
      <c r="DWM37" s="224"/>
      <c r="DWN37" s="224"/>
      <c r="DWO37" s="224"/>
      <c r="DWP37" s="224"/>
      <c r="DWQ37" s="224"/>
      <c r="DWR37" s="224"/>
      <c r="DWS37" s="224"/>
      <c r="DWT37" s="224"/>
      <c r="DWU37" s="224"/>
      <c r="DWV37" s="224"/>
      <c r="DWW37" s="224"/>
      <c r="DWX37" s="224"/>
      <c r="DWY37" s="224"/>
      <c r="DWZ37" s="224"/>
      <c r="DXA37" s="224"/>
      <c r="DXB37" s="224"/>
      <c r="DXC37" s="224"/>
      <c r="DXD37" s="224"/>
      <c r="DXE37" s="224"/>
      <c r="DXF37" s="224"/>
      <c r="DXG37" s="224"/>
      <c r="DXH37" s="224"/>
      <c r="DXI37" s="224"/>
      <c r="DXJ37" s="224"/>
      <c r="DXK37" s="224"/>
      <c r="DXL37" s="224"/>
      <c r="DXM37" s="224"/>
      <c r="DXN37" s="224"/>
      <c r="DXO37" s="224"/>
      <c r="DXP37" s="224"/>
      <c r="DXQ37" s="224"/>
      <c r="DXR37" s="224"/>
      <c r="DXS37" s="224"/>
      <c r="DXT37" s="224"/>
      <c r="DXU37" s="224"/>
      <c r="DXV37" s="224"/>
      <c r="DXW37" s="224"/>
      <c r="DXX37" s="224"/>
      <c r="DXY37" s="224"/>
      <c r="DXZ37" s="224"/>
      <c r="DYA37" s="224"/>
      <c r="DYB37" s="224"/>
      <c r="DYC37" s="224"/>
      <c r="DYD37" s="224"/>
      <c r="DYE37" s="224"/>
      <c r="DYF37" s="224"/>
      <c r="DYG37" s="224"/>
      <c r="DYH37" s="224"/>
      <c r="DYI37" s="224"/>
      <c r="DYJ37" s="224"/>
      <c r="DYK37" s="224"/>
      <c r="DYL37" s="224"/>
      <c r="DYM37" s="224"/>
      <c r="DYN37" s="224"/>
      <c r="DYO37" s="224"/>
      <c r="DYP37" s="224"/>
      <c r="DYQ37" s="224"/>
      <c r="DYR37" s="224"/>
      <c r="DYS37" s="224"/>
      <c r="DYT37" s="224"/>
      <c r="DYU37" s="224"/>
      <c r="DYV37" s="224"/>
      <c r="DYW37" s="224"/>
      <c r="DYX37" s="224"/>
      <c r="DYY37" s="224"/>
      <c r="DYZ37" s="224"/>
      <c r="DZA37" s="224"/>
      <c r="DZB37" s="224"/>
      <c r="DZC37" s="224"/>
      <c r="DZD37" s="224"/>
      <c r="DZE37" s="224"/>
      <c r="DZF37" s="224"/>
      <c r="DZG37" s="224"/>
      <c r="DZH37" s="224"/>
      <c r="DZI37" s="224"/>
      <c r="DZJ37" s="224"/>
      <c r="DZK37" s="224"/>
      <c r="DZL37" s="224"/>
      <c r="DZM37" s="224"/>
      <c r="DZN37" s="224"/>
      <c r="DZO37" s="224"/>
      <c r="DZP37" s="224"/>
      <c r="DZQ37" s="224"/>
      <c r="DZR37" s="224"/>
      <c r="DZS37" s="224"/>
      <c r="DZT37" s="224"/>
      <c r="DZU37" s="224"/>
      <c r="DZV37" s="224"/>
      <c r="DZW37" s="224"/>
      <c r="DZX37" s="224"/>
      <c r="DZY37" s="224"/>
      <c r="DZZ37" s="224"/>
      <c r="EAA37" s="224"/>
      <c r="EAB37" s="224"/>
      <c r="EAC37" s="224"/>
      <c r="EAD37" s="224"/>
      <c r="EAE37" s="224"/>
      <c r="EAF37" s="224"/>
      <c r="EAG37" s="224"/>
      <c r="EAH37" s="224"/>
      <c r="EAI37" s="224"/>
      <c r="EAJ37" s="224"/>
      <c r="EAK37" s="224"/>
      <c r="EAL37" s="224"/>
      <c r="EAM37" s="224"/>
      <c r="EAN37" s="224"/>
      <c r="EAO37" s="224"/>
      <c r="EAP37" s="224"/>
      <c r="EAQ37" s="224"/>
      <c r="EAR37" s="224"/>
      <c r="EAS37" s="224"/>
      <c r="EAT37" s="224"/>
      <c r="EAU37" s="224"/>
      <c r="EAV37" s="224"/>
      <c r="EAW37" s="224"/>
      <c r="EAX37" s="224"/>
      <c r="EAY37" s="224"/>
      <c r="EAZ37" s="224"/>
      <c r="EBA37" s="224"/>
      <c r="EBB37" s="224"/>
      <c r="EBC37" s="224"/>
      <c r="EBD37" s="224"/>
      <c r="EBE37" s="224"/>
      <c r="EBF37" s="224"/>
      <c r="EBG37" s="224"/>
      <c r="EBH37" s="224"/>
      <c r="EBI37" s="224"/>
      <c r="EBJ37" s="224"/>
      <c r="EBK37" s="224"/>
      <c r="EBL37" s="224"/>
      <c r="EBM37" s="224"/>
      <c r="EBN37" s="224"/>
      <c r="EBO37" s="224"/>
      <c r="EBP37" s="224"/>
      <c r="EBQ37" s="224"/>
      <c r="EBR37" s="224"/>
      <c r="EBS37" s="224"/>
      <c r="EBT37" s="224"/>
      <c r="EBU37" s="224"/>
      <c r="EBV37" s="224"/>
      <c r="EBW37" s="224"/>
      <c r="EBX37" s="224"/>
      <c r="EBY37" s="224"/>
      <c r="EBZ37" s="224"/>
      <c r="ECA37" s="224"/>
      <c r="ECB37" s="224"/>
      <c r="ECC37" s="224"/>
      <c r="ECD37" s="224"/>
      <c r="ECE37" s="224"/>
      <c r="ECF37" s="224"/>
      <c r="ECG37" s="224"/>
      <c r="ECH37" s="224"/>
      <c r="ECI37" s="224"/>
      <c r="ECJ37" s="224"/>
      <c r="ECK37" s="224"/>
      <c r="ECL37" s="224"/>
      <c r="ECM37" s="224"/>
      <c r="ECN37" s="224"/>
      <c r="ECO37" s="224"/>
      <c r="ECP37" s="224"/>
      <c r="ECQ37" s="224"/>
      <c r="ECR37" s="224"/>
      <c r="ECS37" s="224"/>
      <c r="ECT37" s="224"/>
      <c r="ECU37" s="224"/>
      <c r="ECV37" s="224"/>
      <c r="ECW37" s="224"/>
      <c r="ECX37" s="224"/>
      <c r="ECY37" s="224"/>
      <c r="ECZ37" s="224"/>
      <c r="EDA37" s="224"/>
      <c r="EDB37" s="224"/>
      <c r="EDC37" s="224"/>
      <c r="EDD37" s="224"/>
      <c r="EDE37" s="224"/>
      <c r="EDF37" s="224"/>
      <c r="EDG37" s="224"/>
      <c r="EDH37" s="224"/>
      <c r="EDI37" s="224"/>
      <c r="EDJ37" s="224"/>
      <c r="EDK37" s="224"/>
      <c r="EDL37" s="224"/>
      <c r="EDM37" s="224"/>
      <c r="EDN37" s="224"/>
      <c r="EDO37" s="224"/>
      <c r="EDP37" s="224"/>
      <c r="EDQ37" s="224"/>
      <c r="EDR37" s="224"/>
      <c r="EDS37" s="224"/>
      <c r="EDT37" s="224"/>
      <c r="EDU37" s="224"/>
      <c r="EDV37" s="224"/>
      <c r="EDW37" s="224"/>
      <c r="EDX37" s="224"/>
      <c r="EDY37" s="224"/>
      <c r="EDZ37" s="224"/>
      <c r="EEA37" s="224"/>
      <c r="EEB37" s="224"/>
      <c r="EEC37" s="224"/>
      <c r="EED37" s="224"/>
      <c r="EEE37" s="224"/>
      <c r="EEF37" s="224"/>
      <c r="EEG37" s="224"/>
      <c r="EEH37" s="224"/>
      <c r="EEI37" s="224"/>
      <c r="EEJ37" s="224"/>
      <c r="EEK37" s="224"/>
      <c r="EEL37" s="224"/>
      <c r="EEM37" s="224"/>
      <c r="EEN37" s="224"/>
      <c r="EEO37" s="224"/>
      <c r="EEP37" s="224"/>
      <c r="EEQ37" s="224"/>
      <c r="EER37" s="224"/>
      <c r="EES37" s="224"/>
      <c r="EET37" s="224"/>
      <c r="EEU37" s="224"/>
      <c r="EEV37" s="224"/>
      <c r="EEW37" s="224"/>
      <c r="EEX37" s="224"/>
      <c r="EEY37" s="224"/>
      <c r="EEZ37" s="224"/>
      <c r="EFA37" s="224"/>
      <c r="EFB37" s="224"/>
      <c r="EFC37" s="224"/>
      <c r="EFD37" s="224"/>
      <c r="EFE37" s="224"/>
      <c r="EFF37" s="224"/>
      <c r="EFG37" s="224"/>
      <c r="EFH37" s="224"/>
      <c r="EFI37" s="224"/>
      <c r="EFJ37" s="224"/>
      <c r="EFK37" s="224"/>
      <c r="EFL37" s="224"/>
      <c r="EFM37" s="224"/>
      <c r="EFN37" s="224"/>
      <c r="EFO37" s="224"/>
      <c r="EFP37" s="224"/>
      <c r="EFQ37" s="224"/>
      <c r="EFR37" s="224"/>
      <c r="EFS37" s="224"/>
      <c r="EFT37" s="224"/>
      <c r="EFU37" s="224"/>
      <c r="EFV37" s="224"/>
      <c r="EFW37" s="224"/>
      <c r="EFX37" s="224"/>
      <c r="EFY37" s="224"/>
      <c r="EFZ37" s="224"/>
      <c r="EGA37" s="224"/>
      <c r="EGB37" s="224"/>
      <c r="EGC37" s="224"/>
      <c r="EGD37" s="224"/>
      <c r="EGE37" s="224"/>
      <c r="EGF37" s="224"/>
      <c r="EGG37" s="224"/>
      <c r="EGH37" s="224"/>
      <c r="EGI37" s="224"/>
      <c r="EGJ37" s="224"/>
      <c r="EGK37" s="224"/>
      <c r="EGL37" s="224"/>
      <c r="EGM37" s="224"/>
      <c r="EGN37" s="224"/>
      <c r="EGO37" s="224"/>
      <c r="EGP37" s="224"/>
      <c r="EGQ37" s="224"/>
      <c r="EGR37" s="224"/>
      <c r="EGS37" s="224"/>
      <c r="EGT37" s="224"/>
      <c r="EGU37" s="224"/>
      <c r="EGV37" s="224"/>
      <c r="EGW37" s="224"/>
      <c r="EGX37" s="224"/>
      <c r="EGY37" s="224"/>
      <c r="EGZ37" s="224"/>
      <c r="EHA37" s="224"/>
      <c r="EHB37" s="224"/>
      <c r="EHC37" s="224"/>
      <c r="EHD37" s="224"/>
      <c r="EHE37" s="224"/>
      <c r="EHF37" s="224"/>
      <c r="EHG37" s="224"/>
      <c r="EHH37" s="224"/>
      <c r="EHI37" s="224"/>
      <c r="EHJ37" s="224"/>
      <c r="EHK37" s="224"/>
      <c r="EHL37" s="224"/>
      <c r="EHM37" s="224"/>
      <c r="EHN37" s="224"/>
      <c r="EHO37" s="224"/>
      <c r="EHP37" s="224"/>
      <c r="EHQ37" s="224"/>
      <c r="EHR37" s="224"/>
      <c r="EHS37" s="224"/>
      <c r="EHT37" s="224"/>
      <c r="EHU37" s="224"/>
      <c r="EHV37" s="224"/>
      <c r="EHW37" s="224"/>
      <c r="EHX37" s="224"/>
      <c r="EHY37" s="224"/>
      <c r="EHZ37" s="224"/>
      <c r="EIA37" s="224"/>
      <c r="EIB37" s="224"/>
      <c r="EIC37" s="224"/>
      <c r="EID37" s="224"/>
      <c r="EIE37" s="224"/>
      <c r="EIF37" s="224"/>
      <c r="EIG37" s="224"/>
      <c r="EIH37" s="224"/>
      <c r="EII37" s="224"/>
      <c r="EIJ37" s="224"/>
      <c r="EIK37" s="224"/>
      <c r="EIL37" s="224"/>
      <c r="EIM37" s="224"/>
      <c r="EIN37" s="224"/>
      <c r="EIO37" s="224"/>
      <c r="EIP37" s="224"/>
      <c r="EIQ37" s="224"/>
      <c r="EIR37" s="224"/>
      <c r="EIS37" s="224"/>
      <c r="EIT37" s="224"/>
      <c r="EIU37" s="224"/>
      <c r="EIV37" s="224"/>
      <c r="EIW37" s="224"/>
      <c r="EIX37" s="224"/>
      <c r="EIY37" s="224"/>
      <c r="EIZ37" s="224"/>
      <c r="EJA37" s="224"/>
      <c r="EJB37" s="224"/>
      <c r="EJC37" s="224"/>
      <c r="EJD37" s="224"/>
      <c r="EJE37" s="224"/>
      <c r="EJF37" s="224"/>
      <c r="EJG37" s="224"/>
      <c r="EJH37" s="224"/>
      <c r="EJI37" s="224"/>
      <c r="EJJ37" s="224"/>
      <c r="EJK37" s="224"/>
      <c r="EJL37" s="224"/>
      <c r="EJM37" s="224"/>
      <c r="EJN37" s="224"/>
      <c r="EJO37" s="224"/>
      <c r="EJP37" s="224"/>
      <c r="EJQ37" s="224"/>
      <c r="EJR37" s="224"/>
      <c r="EJS37" s="224"/>
      <c r="EJT37" s="224"/>
      <c r="EJU37" s="224"/>
      <c r="EJV37" s="224"/>
      <c r="EJW37" s="224"/>
      <c r="EJX37" s="224"/>
      <c r="EJY37" s="224"/>
      <c r="EJZ37" s="224"/>
      <c r="EKA37" s="224"/>
      <c r="EKB37" s="224"/>
      <c r="EKC37" s="224"/>
      <c r="EKD37" s="224"/>
      <c r="EKE37" s="224"/>
      <c r="EKF37" s="224"/>
      <c r="EKG37" s="224"/>
      <c r="EKH37" s="224"/>
      <c r="EKI37" s="224"/>
      <c r="EKJ37" s="224"/>
      <c r="EKK37" s="224"/>
      <c r="EKL37" s="224"/>
      <c r="EKM37" s="224"/>
      <c r="EKN37" s="224"/>
      <c r="EKO37" s="224"/>
      <c r="EKP37" s="224"/>
      <c r="EKQ37" s="224"/>
      <c r="EKR37" s="224"/>
      <c r="EKS37" s="224"/>
      <c r="EKT37" s="224"/>
      <c r="EKU37" s="224"/>
      <c r="EKV37" s="224"/>
      <c r="EKW37" s="224"/>
      <c r="EKX37" s="224"/>
      <c r="EKY37" s="224"/>
      <c r="EKZ37" s="224"/>
      <c r="ELA37" s="224"/>
      <c r="ELB37" s="224"/>
      <c r="ELC37" s="224"/>
      <c r="ELD37" s="224"/>
      <c r="ELE37" s="224"/>
      <c r="ELF37" s="224"/>
      <c r="ELG37" s="224"/>
      <c r="ELH37" s="224"/>
      <c r="ELI37" s="224"/>
      <c r="ELJ37" s="224"/>
      <c r="ELK37" s="224"/>
      <c r="ELL37" s="224"/>
      <c r="ELM37" s="224"/>
      <c r="ELN37" s="224"/>
      <c r="ELO37" s="224"/>
      <c r="ELP37" s="224"/>
      <c r="ELQ37" s="224"/>
      <c r="ELR37" s="224"/>
      <c r="ELS37" s="224"/>
      <c r="ELT37" s="224"/>
      <c r="ELU37" s="224"/>
      <c r="ELV37" s="224"/>
      <c r="ELW37" s="224"/>
      <c r="ELX37" s="224"/>
      <c r="ELY37" s="224"/>
      <c r="ELZ37" s="224"/>
      <c r="EMA37" s="224"/>
      <c r="EMB37" s="224"/>
      <c r="EMC37" s="224"/>
      <c r="EMD37" s="224"/>
      <c r="EME37" s="224"/>
      <c r="EMF37" s="224"/>
      <c r="EMG37" s="224"/>
      <c r="EMH37" s="224"/>
      <c r="EMI37" s="224"/>
      <c r="EMJ37" s="224"/>
      <c r="EMK37" s="224"/>
      <c r="EML37" s="224"/>
      <c r="EMM37" s="224"/>
      <c r="EMN37" s="224"/>
      <c r="EMO37" s="224"/>
      <c r="EMP37" s="224"/>
      <c r="EMQ37" s="224"/>
      <c r="EMR37" s="224"/>
      <c r="EMS37" s="224"/>
      <c r="EMT37" s="224"/>
      <c r="EMU37" s="224"/>
      <c r="EMV37" s="224"/>
      <c r="EMW37" s="224"/>
      <c r="EMX37" s="224"/>
      <c r="EMY37" s="224"/>
      <c r="EMZ37" s="224"/>
      <c r="ENA37" s="224"/>
      <c r="ENB37" s="224"/>
      <c r="ENC37" s="224"/>
      <c r="END37" s="224"/>
      <c r="ENE37" s="224"/>
      <c r="ENF37" s="224"/>
      <c r="ENG37" s="224"/>
      <c r="ENH37" s="224"/>
      <c r="ENI37" s="224"/>
      <c r="ENJ37" s="224"/>
      <c r="ENK37" s="224"/>
      <c r="ENL37" s="224"/>
      <c r="ENM37" s="224"/>
      <c r="ENN37" s="224"/>
      <c r="ENO37" s="224"/>
      <c r="ENP37" s="224"/>
      <c r="ENQ37" s="224"/>
      <c r="ENR37" s="224"/>
      <c r="ENS37" s="224"/>
      <c r="ENT37" s="224"/>
      <c r="ENU37" s="224"/>
      <c r="ENV37" s="224"/>
      <c r="ENW37" s="224"/>
      <c r="ENX37" s="224"/>
      <c r="ENY37" s="224"/>
      <c r="ENZ37" s="224"/>
      <c r="EOA37" s="224"/>
      <c r="EOB37" s="224"/>
      <c r="EOC37" s="224"/>
      <c r="EOD37" s="224"/>
      <c r="EOE37" s="224"/>
      <c r="EOF37" s="224"/>
      <c r="EOG37" s="224"/>
      <c r="EOH37" s="224"/>
      <c r="EOI37" s="224"/>
      <c r="EOJ37" s="224"/>
      <c r="EOK37" s="224"/>
      <c r="EOL37" s="224"/>
      <c r="EOM37" s="224"/>
      <c r="EON37" s="224"/>
      <c r="EOO37" s="224"/>
      <c r="EOP37" s="224"/>
      <c r="EOQ37" s="224"/>
      <c r="EOR37" s="224"/>
      <c r="EOS37" s="224"/>
      <c r="EOT37" s="224"/>
      <c r="EOU37" s="224"/>
      <c r="EOV37" s="224"/>
      <c r="EOW37" s="224"/>
      <c r="EOX37" s="224"/>
      <c r="EOY37" s="224"/>
      <c r="EOZ37" s="224"/>
      <c r="EPA37" s="224"/>
      <c r="EPB37" s="224"/>
      <c r="EPC37" s="224"/>
      <c r="EPD37" s="224"/>
      <c r="EPE37" s="224"/>
      <c r="EPF37" s="224"/>
      <c r="EPG37" s="224"/>
      <c r="EPH37" s="224"/>
      <c r="EPI37" s="224"/>
      <c r="EPJ37" s="224"/>
      <c r="EPK37" s="224"/>
      <c r="EPL37" s="224"/>
      <c r="EPM37" s="224"/>
      <c r="EPN37" s="224"/>
      <c r="EPO37" s="224"/>
      <c r="EPP37" s="224"/>
      <c r="EPQ37" s="224"/>
      <c r="EPR37" s="224"/>
      <c r="EPS37" s="224"/>
      <c r="EPT37" s="224"/>
      <c r="EPU37" s="224"/>
      <c r="EPV37" s="224"/>
      <c r="EPW37" s="224"/>
      <c r="EPX37" s="224"/>
      <c r="EPY37" s="224"/>
      <c r="EPZ37" s="224"/>
      <c r="EQA37" s="224"/>
      <c r="EQB37" s="224"/>
      <c r="EQC37" s="224"/>
      <c r="EQD37" s="224"/>
      <c r="EQE37" s="224"/>
      <c r="EQF37" s="224"/>
      <c r="EQG37" s="224"/>
      <c r="EQH37" s="224"/>
      <c r="EQI37" s="224"/>
      <c r="EQJ37" s="224"/>
      <c r="EQK37" s="224"/>
      <c r="EQL37" s="224"/>
      <c r="EQM37" s="224"/>
      <c r="EQN37" s="224"/>
      <c r="EQO37" s="224"/>
      <c r="EQP37" s="224"/>
      <c r="EQQ37" s="224"/>
      <c r="EQR37" s="224"/>
      <c r="EQS37" s="224"/>
      <c r="EQT37" s="224"/>
      <c r="EQU37" s="224"/>
      <c r="EQV37" s="224"/>
      <c r="EQW37" s="224"/>
      <c r="EQX37" s="224"/>
      <c r="EQY37" s="224"/>
      <c r="EQZ37" s="224"/>
      <c r="ERA37" s="224"/>
      <c r="ERB37" s="224"/>
      <c r="ERC37" s="224"/>
      <c r="ERD37" s="224"/>
      <c r="ERE37" s="224"/>
      <c r="ERF37" s="224"/>
      <c r="ERG37" s="224"/>
      <c r="ERH37" s="224"/>
      <c r="ERI37" s="224"/>
      <c r="ERJ37" s="224"/>
      <c r="ERK37" s="224"/>
      <c r="ERL37" s="224"/>
      <c r="ERM37" s="224"/>
      <c r="ERN37" s="224"/>
      <c r="ERO37" s="224"/>
      <c r="ERP37" s="224"/>
      <c r="ERQ37" s="224"/>
      <c r="ERR37" s="224"/>
      <c r="ERS37" s="224"/>
      <c r="ERT37" s="224"/>
      <c r="ERU37" s="224"/>
      <c r="ERV37" s="224"/>
      <c r="ERW37" s="224"/>
      <c r="ERX37" s="224"/>
      <c r="ERY37" s="224"/>
      <c r="ERZ37" s="224"/>
      <c r="ESA37" s="224"/>
      <c r="ESB37" s="224"/>
      <c r="ESC37" s="224"/>
      <c r="ESD37" s="224"/>
      <c r="ESE37" s="224"/>
      <c r="ESF37" s="224"/>
      <c r="ESG37" s="224"/>
      <c r="ESH37" s="224"/>
      <c r="ESI37" s="224"/>
      <c r="ESJ37" s="224"/>
      <c r="ESK37" s="224"/>
      <c r="ESL37" s="224"/>
      <c r="ESM37" s="224"/>
      <c r="ESN37" s="224"/>
      <c r="ESO37" s="224"/>
      <c r="ESP37" s="224"/>
      <c r="ESQ37" s="224"/>
      <c r="ESR37" s="224"/>
      <c r="ESS37" s="224"/>
      <c r="EST37" s="224"/>
      <c r="ESU37" s="224"/>
      <c r="ESV37" s="224"/>
      <c r="ESW37" s="224"/>
      <c r="ESX37" s="224"/>
      <c r="ESY37" s="224"/>
      <c r="ESZ37" s="224"/>
      <c r="ETA37" s="224"/>
      <c r="ETB37" s="224"/>
      <c r="ETC37" s="224"/>
      <c r="ETD37" s="224"/>
      <c r="ETE37" s="224"/>
      <c r="ETF37" s="224"/>
      <c r="ETG37" s="224"/>
      <c r="ETH37" s="224"/>
      <c r="ETI37" s="224"/>
      <c r="ETJ37" s="224"/>
      <c r="ETK37" s="224"/>
      <c r="ETL37" s="224"/>
      <c r="ETM37" s="224"/>
      <c r="ETN37" s="224"/>
      <c r="ETO37" s="224"/>
      <c r="ETP37" s="224"/>
      <c r="ETQ37" s="224"/>
      <c r="ETR37" s="224"/>
      <c r="ETS37" s="224"/>
      <c r="ETT37" s="224"/>
      <c r="ETU37" s="224"/>
      <c r="ETV37" s="224"/>
      <c r="ETW37" s="224"/>
      <c r="ETX37" s="224"/>
      <c r="ETY37" s="224"/>
      <c r="ETZ37" s="224"/>
      <c r="EUA37" s="224"/>
      <c r="EUB37" s="224"/>
      <c r="EUC37" s="224"/>
      <c r="EUD37" s="224"/>
      <c r="EUE37" s="224"/>
      <c r="EUF37" s="224"/>
      <c r="EUG37" s="224"/>
      <c r="EUH37" s="224"/>
      <c r="EUI37" s="224"/>
      <c r="EUJ37" s="224"/>
      <c r="EUK37" s="224"/>
      <c r="EUL37" s="224"/>
      <c r="EUM37" s="224"/>
      <c r="EUN37" s="224"/>
      <c r="EUO37" s="224"/>
      <c r="EUP37" s="224"/>
      <c r="EUQ37" s="224"/>
      <c r="EUR37" s="224"/>
      <c r="EUS37" s="224"/>
      <c r="EUT37" s="224"/>
      <c r="EUU37" s="224"/>
      <c r="EUV37" s="224"/>
      <c r="EUW37" s="224"/>
      <c r="EUX37" s="224"/>
      <c r="EUY37" s="224"/>
      <c r="EUZ37" s="224"/>
      <c r="EVA37" s="224"/>
      <c r="EVB37" s="224"/>
      <c r="EVC37" s="224"/>
      <c r="EVD37" s="224"/>
      <c r="EVE37" s="224"/>
      <c r="EVF37" s="224"/>
      <c r="EVG37" s="224"/>
      <c r="EVH37" s="224"/>
      <c r="EVI37" s="224"/>
      <c r="EVJ37" s="224"/>
      <c r="EVK37" s="224"/>
      <c r="EVL37" s="224"/>
      <c r="EVM37" s="224"/>
      <c r="EVN37" s="224"/>
      <c r="EVO37" s="224"/>
      <c r="EVP37" s="224"/>
      <c r="EVQ37" s="224"/>
      <c r="EVR37" s="224"/>
      <c r="EVS37" s="224"/>
      <c r="EVT37" s="224"/>
      <c r="EVU37" s="224"/>
      <c r="EVV37" s="224"/>
      <c r="EVW37" s="224"/>
      <c r="EVX37" s="224"/>
      <c r="EVY37" s="224"/>
      <c r="EVZ37" s="224"/>
      <c r="EWA37" s="224"/>
      <c r="EWB37" s="224"/>
      <c r="EWC37" s="224"/>
      <c r="EWD37" s="224"/>
      <c r="EWE37" s="224"/>
      <c r="EWF37" s="224"/>
      <c r="EWG37" s="224"/>
      <c r="EWH37" s="224"/>
      <c r="EWI37" s="224"/>
      <c r="EWJ37" s="224"/>
      <c r="EWK37" s="224"/>
      <c r="EWL37" s="224"/>
      <c r="EWM37" s="224"/>
      <c r="EWN37" s="224"/>
      <c r="EWO37" s="224"/>
      <c r="EWP37" s="224"/>
      <c r="EWQ37" s="224"/>
      <c r="EWR37" s="224"/>
      <c r="EWS37" s="224"/>
      <c r="EWT37" s="224"/>
      <c r="EWU37" s="224"/>
      <c r="EWV37" s="224"/>
      <c r="EWW37" s="224"/>
      <c r="EWX37" s="224"/>
      <c r="EWY37" s="224"/>
      <c r="EWZ37" s="224"/>
      <c r="EXA37" s="224"/>
      <c r="EXB37" s="224"/>
      <c r="EXC37" s="224"/>
      <c r="EXD37" s="224"/>
      <c r="EXE37" s="224"/>
      <c r="EXF37" s="224"/>
      <c r="EXG37" s="224"/>
      <c r="EXH37" s="224"/>
      <c r="EXI37" s="224"/>
      <c r="EXJ37" s="224"/>
      <c r="EXK37" s="224"/>
      <c r="EXL37" s="224"/>
      <c r="EXM37" s="224"/>
      <c r="EXN37" s="224"/>
      <c r="EXO37" s="224"/>
      <c r="EXP37" s="224"/>
      <c r="EXQ37" s="224"/>
      <c r="EXR37" s="224"/>
      <c r="EXS37" s="224"/>
      <c r="EXT37" s="224"/>
      <c r="EXU37" s="224"/>
      <c r="EXV37" s="224"/>
      <c r="EXW37" s="224"/>
      <c r="EXX37" s="224"/>
      <c r="EXY37" s="224"/>
      <c r="EXZ37" s="224"/>
      <c r="EYA37" s="224"/>
      <c r="EYB37" s="224"/>
      <c r="EYC37" s="224"/>
      <c r="EYD37" s="224"/>
      <c r="EYE37" s="224"/>
      <c r="EYF37" s="224"/>
      <c r="EYG37" s="224"/>
      <c r="EYH37" s="224"/>
      <c r="EYI37" s="224"/>
      <c r="EYJ37" s="224"/>
      <c r="EYK37" s="224"/>
      <c r="EYL37" s="224"/>
      <c r="EYM37" s="224"/>
      <c r="EYN37" s="224"/>
      <c r="EYO37" s="224"/>
      <c r="EYP37" s="224"/>
      <c r="EYQ37" s="224"/>
      <c r="EYR37" s="224"/>
      <c r="EYS37" s="224"/>
      <c r="EYT37" s="224"/>
      <c r="EYU37" s="224"/>
      <c r="EYV37" s="224"/>
      <c r="EYW37" s="224"/>
      <c r="EYX37" s="224"/>
      <c r="EYY37" s="224"/>
      <c r="EYZ37" s="224"/>
      <c r="EZA37" s="224"/>
      <c r="EZB37" s="224"/>
      <c r="EZC37" s="224"/>
      <c r="EZD37" s="224"/>
      <c r="EZE37" s="224"/>
      <c r="EZF37" s="224"/>
      <c r="EZG37" s="224"/>
      <c r="EZH37" s="224"/>
      <c r="EZI37" s="224"/>
      <c r="EZJ37" s="224"/>
      <c r="EZK37" s="224"/>
      <c r="EZL37" s="224"/>
      <c r="EZM37" s="224"/>
      <c r="EZN37" s="224"/>
      <c r="EZO37" s="224"/>
      <c r="EZP37" s="224"/>
      <c r="EZQ37" s="224"/>
      <c r="EZR37" s="224"/>
      <c r="EZS37" s="224"/>
      <c r="EZT37" s="224"/>
      <c r="EZU37" s="224"/>
      <c r="EZV37" s="224"/>
      <c r="EZW37" s="224"/>
      <c r="EZX37" s="224"/>
      <c r="EZY37" s="224"/>
      <c r="EZZ37" s="224"/>
      <c r="FAA37" s="224"/>
      <c r="FAB37" s="224"/>
      <c r="FAC37" s="224"/>
      <c r="FAD37" s="224"/>
      <c r="FAE37" s="224"/>
      <c r="FAF37" s="224"/>
      <c r="FAG37" s="224"/>
      <c r="FAH37" s="224"/>
      <c r="FAI37" s="224"/>
      <c r="FAJ37" s="224"/>
      <c r="FAK37" s="224"/>
      <c r="FAL37" s="224"/>
      <c r="FAM37" s="224"/>
      <c r="FAN37" s="224"/>
      <c r="FAO37" s="224"/>
      <c r="FAP37" s="224"/>
      <c r="FAQ37" s="224"/>
      <c r="FAR37" s="224"/>
      <c r="FAS37" s="224"/>
      <c r="FAT37" s="224"/>
      <c r="FAU37" s="224"/>
      <c r="FAV37" s="224"/>
      <c r="FAW37" s="224"/>
      <c r="FAX37" s="224"/>
      <c r="FAY37" s="224"/>
      <c r="FAZ37" s="224"/>
      <c r="FBA37" s="224"/>
      <c r="FBB37" s="224"/>
      <c r="FBC37" s="224"/>
      <c r="FBD37" s="224"/>
      <c r="FBE37" s="224"/>
      <c r="FBF37" s="224"/>
      <c r="FBG37" s="224"/>
      <c r="FBH37" s="224"/>
      <c r="FBI37" s="224"/>
      <c r="FBJ37" s="224"/>
      <c r="FBK37" s="224"/>
      <c r="FBL37" s="224"/>
      <c r="FBM37" s="224"/>
      <c r="FBN37" s="224"/>
      <c r="FBO37" s="224"/>
      <c r="FBP37" s="224"/>
      <c r="FBQ37" s="224"/>
      <c r="FBR37" s="224"/>
      <c r="FBS37" s="224"/>
      <c r="FBT37" s="224"/>
      <c r="FBU37" s="224"/>
      <c r="FBV37" s="224"/>
      <c r="FBW37" s="224"/>
      <c r="FBX37" s="224"/>
      <c r="FBY37" s="224"/>
      <c r="FBZ37" s="224"/>
      <c r="FCA37" s="224"/>
      <c r="FCB37" s="224"/>
      <c r="FCC37" s="224"/>
      <c r="FCD37" s="224"/>
      <c r="FCE37" s="224"/>
      <c r="FCF37" s="224"/>
      <c r="FCG37" s="224"/>
      <c r="FCH37" s="224"/>
      <c r="FCI37" s="224"/>
      <c r="FCJ37" s="224"/>
      <c r="FCK37" s="224"/>
      <c r="FCL37" s="224"/>
      <c r="FCM37" s="224"/>
      <c r="FCN37" s="224"/>
      <c r="FCO37" s="224"/>
      <c r="FCP37" s="224"/>
      <c r="FCQ37" s="224"/>
      <c r="FCR37" s="224"/>
      <c r="FCS37" s="224"/>
      <c r="FCT37" s="224"/>
      <c r="FCU37" s="224"/>
      <c r="FCV37" s="224"/>
      <c r="FCW37" s="224"/>
      <c r="FCX37" s="224"/>
      <c r="FCY37" s="224"/>
      <c r="FCZ37" s="224"/>
      <c r="FDA37" s="224"/>
      <c r="FDB37" s="224"/>
      <c r="FDC37" s="224"/>
      <c r="FDD37" s="224"/>
      <c r="FDE37" s="224"/>
      <c r="FDF37" s="224"/>
      <c r="FDG37" s="224"/>
      <c r="FDH37" s="224"/>
      <c r="FDI37" s="224"/>
      <c r="FDJ37" s="224"/>
      <c r="FDK37" s="224"/>
      <c r="FDL37" s="224"/>
      <c r="FDM37" s="224"/>
      <c r="FDN37" s="224"/>
      <c r="FDO37" s="224"/>
      <c r="FDP37" s="224"/>
      <c r="FDQ37" s="224"/>
      <c r="FDR37" s="224"/>
      <c r="FDS37" s="224"/>
      <c r="FDT37" s="224"/>
      <c r="FDU37" s="224"/>
      <c r="FDV37" s="224"/>
      <c r="FDW37" s="224"/>
      <c r="FDX37" s="224"/>
      <c r="FDY37" s="224"/>
      <c r="FDZ37" s="224"/>
      <c r="FEA37" s="224"/>
      <c r="FEB37" s="224"/>
      <c r="FEC37" s="224"/>
      <c r="FED37" s="224"/>
      <c r="FEE37" s="224"/>
      <c r="FEF37" s="224"/>
      <c r="FEG37" s="224"/>
      <c r="FEH37" s="224"/>
      <c r="FEI37" s="224"/>
      <c r="FEJ37" s="224"/>
      <c r="FEK37" s="224"/>
      <c r="FEL37" s="224"/>
      <c r="FEM37" s="224"/>
      <c r="FEN37" s="224"/>
      <c r="FEO37" s="224"/>
      <c r="FEP37" s="224"/>
      <c r="FEQ37" s="224"/>
      <c r="FER37" s="224"/>
      <c r="FES37" s="224"/>
      <c r="FET37" s="224"/>
      <c r="FEU37" s="224"/>
      <c r="FEV37" s="224"/>
      <c r="FEW37" s="224"/>
      <c r="FEX37" s="224"/>
      <c r="FEY37" s="224"/>
      <c r="FEZ37" s="224"/>
      <c r="FFA37" s="224"/>
      <c r="FFB37" s="224"/>
      <c r="FFC37" s="224"/>
      <c r="FFD37" s="224"/>
      <c r="FFE37" s="224"/>
      <c r="FFF37" s="224"/>
      <c r="FFG37" s="224"/>
      <c r="FFH37" s="224"/>
      <c r="FFI37" s="224"/>
      <c r="FFJ37" s="224"/>
      <c r="FFK37" s="224"/>
      <c r="FFL37" s="224"/>
      <c r="FFM37" s="224"/>
      <c r="FFN37" s="224"/>
      <c r="FFO37" s="224"/>
      <c r="FFP37" s="224"/>
      <c r="FFQ37" s="224"/>
      <c r="FFR37" s="224"/>
      <c r="FFS37" s="224"/>
      <c r="FFT37" s="224"/>
      <c r="FFU37" s="224"/>
      <c r="FFV37" s="224"/>
      <c r="FFW37" s="224"/>
      <c r="FFX37" s="224"/>
      <c r="FFY37" s="224"/>
      <c r="FFZ37" s="224"/>
      <c r="FGA37" s="224"/>
      <c r="FGB37" s="224"/>
      <c r="FGC37" s="224"/>
      <c r="FGD37" s="224"/>
      <c r="FGE37" s="224"/>
      <c r="FGF37" s="224"/>
      <c r="FGG37" s="224"/>
      <c r="FGH37" s="224"/>
      <c r="FGI37" s="224"/>
      <c r="FGJ37" s="224"/>
      <c r="FGK37" s="224"/>
      <c r="FGL37" s="224"/>
      <c r="FGM37" s="224"/>
      <c r="FGN37" s="224"/>
      <c r="FGO37" s="224"/>
      <c r="FGP37" s="224"/>
      <c r="FGQ37" s="224"/>
      <c r="FGR37" s="224"/>
      <c r="FGS37" s="224"/>
      <c r="FGT37" s="224"/>
      <c r="FGU37" s="224"/>
      <c r="FGV37" s="224"/>
      <c r="FGW37" s="224"/>
      <c r="FGX37" s="224"/>
      <c r="FGY37" s="224"/>
      <c r="FGZ37" s="224"/>
      <c r="FHA37" s="224"/>
      <c r="FHB37" s="224"/>
      <c r="FHC37" s="224"/>
      <c r="FHD37" s="224"/>
      <c r="FHE37" s="224"/>
      <c r="FHF37" s="224"/>
      <c r="FHG37" s="224"/>
      <c r="FHH37" s="224"/>
      <c r="FHI37" s="224"/>
      <c r="FHJ37" s="224"/>
      <c r="FHK37" s="224"/>
      <c r="FHL37" s="224"/>
      <c r="FHM37" s="224"/>
      <c r="FHN37" s="224"/>
      <c r="FHO37" s="224"/>
      <c r="FHP37" s="224"/>
      <c r="FHQ37" s="224"/>
      <c r="FHR37" s="224"/>
      <c r="FHS37" s="224"/>
      <c r="FHT37" s="224"/>
      <c r="FHU37" s="224"/>
      <c r="FHV37" s="224"/>
      <c r="FHW37" s="224"/>
      <c r="FHX37" s="224"/>
      <c r="FHY37" s="224"/>
      <c r="FHZ37" s="224"/>
      <c r="FIA37" s="224"/>
      <c r="FIB37" s="224"/>
      <c r="FIC37" s="224"/>
      <c r="FID37" s="224"/>
      <c r="FIE37" s="224"/>
      <c r="FIF37" s="224"/>
      <c r="FIG37" s="224"/>
      <c r="FIH37" s="224"/>
      <c r="FII37" s="224"/>
      <c r="FIJ37" s="224"/>
      <c r="FIK37" s="224"/>
      <c r="FIL37" s="224"/>
      <c r="FIM37" s="224"/>
      <c r="FIN37" s="224"/>
      <c r="FIO37" s="224"/>
      <c r="FIP37" s="224"/>
      <c r="FIQ37" s="224"/>
      <c r="FIR37" s="224"/>
      <c r="FIS37" s="224"/>
      <c r="FIT37" s="224"/>
      <c r="FIU37" s="224"/>
      <c r="FIV37" s="224"/>
      <c r="FIW37" s="224"/>
      <c r="FIX37" s="224"/>
      <c r="FIY37" s="224"/>
      <c r="FIZ37" s="224"/>
      <c r="FJA37" s="224"/>
      <c r="FJB37" s="224"/>
      <c r="FJC37" s="224"/>
      <c r="FJD37" s="224"/>
      <c r="FJE37" s="224"/>
      <c r="FJF37" s="224"/>
      <c r="FJG37" s="224"/>
      <c r="FJH37" s="224"/>
      <c r="FJI37" s="224"/>
      <c r="FJJ37" s="224"/>
      <c r="FJK37" s="224"/>
      <c r="FJL37" s="224"/>
      <c r="FJM37" s="224"/>
      <c r="FJN37" s="224"/>
      <c r="FJO37" s="224"/>
      <c r="FJP37" s="224"/>
      <c r="FJQ37" s="224"/>
      <c r="FJR37" s="224"/>
      <c r="FJS37" s="224"/>
      <c r="FJT37" s="224"/>
      <c r="FJU37" s="224"/>
      <c r="FJV37" s="224"/>
      <c r="FJW37" s="224"/>
      <c r="FJX37" s="224"/>
      <c r="FJY37" s="224"/>
      <c r="FJZ37" s="224"/>
      <c r="FKA37" s="224"/>
      <c r="FKB37" s="224"/>
      <c r="FKC37" s="224"/>
      <c r="FKD37" s="224"/>
      <c r="FKE37" s="224"/>
      <c r="FKF37" s="224"/>
      <c r="FKG37" s="224"/>
      <c r="FKH37" s="224"/>
      <c r="FKI37" s="224"/>
      <c r="FKJ37" s="224"/>
      <c r="FKK37" s="224"/>
      <c r="FKL37" s="224"/>
      <c r="FKM37" s="224"/>
      <c r="FKN37" s="224"/>
      <c r="FKO37" s="224"/>
      <c r="FKP37" s="224"/>
      <c r="FKQ37" s="224"/>
      <c r="FKR37" s="224"/>
      <c r="FKS37" s="224"/>
      <c r="FKT37" s="224"/>
      <c r="FKU37" s="224"/>
      <c r="FKV37" s="224"/>
      <c r="FKW37" s="224"/>
      <c r="FKX37" s="224"/>
      <c r="FKY37" s="224"/>
      <c r="FKZ37" s="224"/>
      <c r="FLA37" s="224"/>
      <c r="FLB37" s="224"/>
      <c r="FLC37" s="224"/>
      <c r="FLD37" s="224"/>
      <c r="FLE37" s="224"/>
      <c r="FLF37" s="224"/>
      <c r="FLG37" s="224"/>
      <c r="FLH37" s="224"/>
      <c r="FLI37" s="224"/>
      <c r="FLJ37" s="224"/>
      <c r="FLK37" s="224"/>
      <c r="FLL37" s="224"/>
      <c r="FLM37" s="224"/>
      <c r="FLN37" s="224"/>
      <c r="FLO37" s="224"/>
      <c r="FLP37" s="224"/>
      <c r="FLQ37" s="224"/>
      <c r="FLR37" s="224"/>
      <c r="FLS37" s="224"/>
      <c r="FLT37" s="224"/>
      <c r="FLU37" s="224"/>
      <c r="FLV37" s="224"/>
      <c r="FLW37" s="224"/>
      <c r="FLX37" s="224"/>
      <c r="FLY37" s="224"/>
      <c r="FLZ37" s="224"/>
      <c r="FMA37" s="224"/>
      <c r="FMB37" s="224"/>
      <c r="FMC37" s="224"/>
      <c r="FMD37" s="224"/>
      <c r="FME37" s="224"/>
      <c r="FMF37" s="224"/>
      <c r="FMG37" s="224"/>
      <c r="FMH37" s="224"/>
      <c r="FMI37" s="224"/>
      <c r="FMJ37" s="224"/>
      <c r="FMK37" s="224"/>
      <c r="FML37" s="224"/>
      <c r="FMM37" s="224"/>
      <c r="FMN37" s="224"/>
      <c r="FMO37" s="224"/>
      <c r="FMP37" s="224"/>
      <c r="FMQ37" s="224"/>
      <c r="FMR37" s="224"/>
      <c r="FMS37" s="224"/>
      <c r="FMT37" s="224"/>
      <c r="FMU37" s="224"/>
      <c r="FMV37" s="224"/>
      <c r="FMW37" s="224"/>
      <c r="FMX37" s="224"/>
      <c r="FMY37" s="224"/>
      <c r="FMZ37" s="224"/>
      <c r="FNA37" s="224"/>
      <c r="FNB37" s="224"/>
      <c r="FNC37" s="224"/>
      <c r="FND37" s="224"/>
      <c r="FNE37" s="224"/>
      <c r="FNF37" s="224"/>
      <c r="FNG37" s="224"/>
      <c r="FNH37" s="224"/>
      <c r="FNI37" s="224"/>
      <c r="FNJ37" s="224"/>
      <c r="FNK37" s="224"/>
      <c r="FNL37" s="224"/>
      <c r="FNM37" s="224"/>
      <c r="FNN37" s="224"/>
      <c r="FNO37" s="224"/>
      <c r="FNP37" s="224"/>
      <c r="FNQ37" s="224"/>
      <c r="FNR37" s="224"/>
      <c r="FNS37" s="224"/>
      <c r="FNT37" s="224"/>
      <c r="FNU37" s="224"/>
      <c r="FNV37" s="224"/>
      <c r="FNW37" s="224"/>
      <c r="FNX37" s="224"/>
      <c r="FNY37" s="224"/>
      <c r="FNZ37" s="224"/>
      <c r="FOA37" s="224"/>
      <c r="FOB37" s="224"/>
      <c r="FOC37" s="224"/>
      <c r="FOD37" s="224"/>
      <c r="FOE37" s="224"/>
      <c r="FOF37" s="224"/>
      <c r="FOG37" s="224"/>
      <c r="FOH37" s="224"/>
      <c r="FOI37" s="224"/>
      <c r="FOJ37" s="224"/>
      <c r="FOK37" s="224"/>
      <c r="FOL37" s="224"/>
      <c r="FOM37" s="224"/>
      <c r="FON37" s="224"/>
      <c r="FOO37" s="224"/>
      <c r="FOP37" s="224"/>
      <c r="FOQ37" s="224"/>
      <c r="FOR37" s="224"/>
      <c r="FOS37" s="224"/>
      <c r="FOT37" s="224"/>
      <c r="FOU37" s="224"/>
      <c r="FOV37" s="224"/>
      <c r="FOW37" s="224"/>
      <c r="FOX37" s="224"/>
      <c r="FOY37" s="224"/>
      <c r="FOZ37" s="224"/>
      <c r="FPA37" s="224"/>
      <c r="FPB37" s="224"/>
      <c r="FPC37" s="224"/>
      <c r="FPD37" s="224"/>
      <c r="FPE37" s="224"/>
      <c r="FPF37" s="224"/>
      <c r="FPG37" s="224"/>
      <c r="FPH37" s="224"/>
      <c r="FPI37" s="224"/>
      <c r="FPJ37" s="224"/>
      <c r="FPK37" s="224"/>
      <c r="FPL37" s="224"/>
      <c r="FPM37" s="224"/>
      <c r="FPN37" s="224"/>
      <c r="FPO37" s="224"/>
      <c r="FPP37" s="224"/>
      <c r="FPQ37" s="224"/>
      <c r="FPR37" s="224"/>
      <c r="FPS37" s="224"/>
      <c r="FPT37" s="224"/>
      <c r="FPU37" s="224"/>
      <c r="FPV37" s="224"/>
      <c r="FPW37" s="224"/>
      <c r="FPX37" s="224"/>
      <c r="FPY37" s="224"/>
      <c r="FPZ37" s="224"/>
      <c r="FQA37" s="224"/>
      <c r="FQB37" s="224"/>
      <c r="FQC37" s="224"/>
      <c r="FQD37" s="224"/>
      <c r="FQE37" s="224"/>
      <c r="FQF37" s="224"/>
      <c r="FQG37" s="224"/>
      <c r="FQH37" s="224"/>
      <c r="FQI37" s="224"/>
      <c r="FQJ37" s="224"/>
      <c r="FQK37" s="224"/>
      <c r="FQL37" s="224"/>
      <c r="FQM37" s="224"/>
      <c r="FQN37" s="224"/>
      <c r="FQO37" s="224"/>
      <c r="FQP37" s="224"/>
      <c r="FQQ37" s="224"/>
      <c r="FQR37" s="224"/>
      <c r="FQS37" s="224"/>
      <c r="FQT37" s="224"/>
      <c r="FQU37" s="224"/>
      <c r="FQV37" s="224"/>
      <c r="FQW37" s="224"/>
      <c r="FQX37" s="224"/>
      <c r="FQY37" s="224"/>
      <c r="FQZ37" s="224"/>
      <c r="FRA37" s="224"/>
      <c r="FRB37" s="224"/>
      <c r="FRC37" s="224"/>
      <c r="FRD37" s="224"/>
      <c r="FRE37" s="224"/>
      <c r="FRF37" s="224"/>
      <c r="FRG37" s="224"/>
      <c r="FRH37" s="224"/>
      <c r="FRI37" s="224"/>
      <c r="FRJ37" s="224"/>
      <c r="FRK37" s="224"/>
      <c r="FRL37" s="224"/>
      <c r="FRM37" s="224"/>
      <c r="FRN37" s="224"/>
      <c r="FRO37" s="224"/>
      <c r="FRP37" s="224"/>
      <c r="FRQ37" s="224"/>
      <c r="FRR37" s="224"/>
      <c r="FRS37" s="224"/>
      <c r="FRT37" s="224"/>
      <c r="FRU37" s="224"/>
      <c r="FRV37" s="224"/>
      <c r="FRW37" s="224"/>
      <c r="FRX37" s="224"/>
      <c r="FRY37" s="224"/>
      <c r="FRZ37" s="224"/>
      <c r="FSA37" s="224"/>
      <c r="FSB37" s="224"/>
      <c r="FSC37" s="224"/>
      <c r="FSD37" s="224"/>
      <c r="FSE37" s="224"/>
      <c r="FSF37" s="224"/>
      <c r="FSG37" s="224"/>
      <c r="FSH37" s="224"/>
      <c r="FSI37" s="224"/>
      <c r="FSJ37" s="224"/>
      <c r="FSK37" s="224"/>
      <c r="FSL37" s="224"/>
      <c r="FSM37" s="224"/>
      <c r="FSN37" s="224"/>
      <c r="FSO37" s="224"/>
      <c r="FSP37" s="224"/>
      <c r="FSQ37" s="224"/>
      <c r="FSR37" s="224"/>
      <c r="FSS37" s="224"/>
      <c r="FST37" s="224"/>
      <c r="FSU37" s="224"/>
      <c r="FSV37" s="224"/>
      <c r="FSW37" s="224"/>
      <c r="FSX37" s="224"/>
      <c r="FSY37" s="224"/>
      <c r="FSZ37" s="224"/>
      <c r="FTA37" s="224"/>
      <c r="FTB37" s="224"/>
      <c r="FTC37" s="224"/>
      <c r="FTD37" s="224"/>
      <c r="FTE37" s="224"/>
      <c r="FTF37" s="224"/>
      <c r="FTG37" s="224"/>
      <c r="FTH37" s="224"/>
      <c r="FTI37" s="224"/>
      <c r="FTJ37" s="224"/>
      <c r="FTK37" s="224"/>
      <c r="FTL37" s="224"/>
      <c r="FTM37" s="224"/>
      <c r="FTN37" s="224"/>
      <c r="FTO37" s="224"/>
      <c r="FTP37" s="224"/>
      <c r="FTQ37" s="224"/>
      <c r="FTR37" s="224"/>
      <c r="FTS37" s="224"/>
      <c r="FTT37" s="224"/>
      <c r="FTU37" s="224"/>
      <c r="FTV37" s="224"/>
      <c r="FTW37" s="224"/>
      <c r="FTX37" s="224"/>
      <c r="FTY37" s="224"/>
      <c r="FTZ37" s="224"/>
      <c r="FUA37" s="224"/>
      <c r="FUB37" s="224"/>
      <c r="FUC37" s="224"/>
      <c r="FUD37" s="224"/>
      <c r="FUE37" s="224"/>
      <c r="FUF37" s="224"/>
      <c r="FUG37" s="224"/>
      <c r="FUH37" s="224"/>
      <c r="FUI37" s="224"/>
      <c r="FUJ37" s="224"/>
      <c r="FUK37" s="224"/>
      <c r="FUL37" s="224"/>
      <c r="FUM37" s="224"/>
      <c r="FUN37" s="224"/>
      <c r="FUO37" s="224"/>
      <c r="FUP37" s="224"/>
      <c r="FUQ37" s="224"/>
      <c r="FUR37" s="224"/>
      <c r="FUS37" s="224"/>
      <c r="FUT37" s="224"/>
      <c r="FUU37" s="224"/>
      <c r="FUV37" s="224"/>
      <c r="FUW37" s="224"/>
      <c r="FUX37" s="224"/>
      <c r="FUY37" s="224"/>
      <c r="FUZ37" s="224"/>
      <c r="FVA37" s="224"/>
      <c r="FVB37" s="224"/>
      <c r="FVC37" s="224"/>
      <c r="FVD37" s="224"/>
      <c r="FVE37" s="224"/>
      <c r="FVF37" s="224"/>
      <c r="FVG37" s="224"/>
      <c r="FVH37" s="224"/>
      <c r="FVI37" s="224"/>
      <c r="FVJ37" s="224"/>
      <c r="FVK37" s="224"/>
      <c r="FVL37" s="224"/>
      <c r="FVM37" s="224"/>
      <c r="FVN37" s="224"/>
      <c r="FVO37" s="224"/>
      <c r="FVP37" s="224"/>
      <c r="FVQ37" s="224"/>
      <c r="FVR37" s="224"/>
      <c r="FVS37" s="224"/>
      <c r="FVT37" s="224"/>
      <c r="FVU37" s="224"/>
      <c r="FVV37" s="224"/>
      <c r="FVW37" s="224"/>
      <c r="FVX37" s="224"/>
      <c r="FVY37" s="224"/>
      <c r="FVZ37" s="224"/>
      <c r="FWA37" s="224"/>
      <c r="FWB37" s="224"/>
      <c r="FWC37" s="224"/>
      <c r="FWD37" s="224"/>
      <c r="FWE37" s="224"/>
      <c r="FWF37" s="224"/>
      <c r="FWG37" s="224"/>
      <c r="FWH37" s="224"/>
      <c r="FWI37" s="224"/>
      <c r="FWJ37" s="224"/>
      <c r="FWK37" s="224"/>
      <c r="FWL37" s="224"/>
      <c r="FWM37" s="224"/>
      <c r="FWN37" s="224"/>
      <c r="FWO37" s="224"/>
      <c r="FWP37" s="224"/>
      <c r="FWQ37" s="224"/>
      <c r="FWR37" s="224"/>
      <c r="FWS37" s="224"/>
      <c r="FWT37" s="224"/>
      <c r="FWU37" s="224"/>
      <c r="FWV37" s="224"/>
      <c r="FWW37" s="224"/>
      <c r="FWX37" s="224"/>
      <c r="FWY37" s="224"/>
      <c r="FWZ37" s="224"/>
      <c r="FXA37" s="224"/>
      <c r="FXB37" s="224"/>
      <c r="FXC37" s="224"/>
      <c r="FXD37" s="224"/>
      <c r="FXE37" s="224"/>
      <c r="FXF37" s="224"/>
      <c r="FXG37" s="224"/>
      <c r="FXH37" s="224"/>
      <c r="FXI37" s="224"/>
      <c r="FXJ37" s="224"/>
      <c r="FXK37" s="224"/>
      <c r="FXL37" s="224"/>
      <c r="FXM37" s="224"/>
      <c r="FXN37" s="224"/>
      <c r="FXO37" s="224"/>
      <c r="FXP37" s="224"/>
      <c r="FXQ37" s="224"/>
      <c r="FXR37" s="224"/>
      <c r="FXS37" s="224"/>
      <c r="FXT37" s="224"/>
      <c r="FXU37" s="224"/>
      <c r="FXV37" s="224"/>
      <c r="FXW37" s="224"/>
      <c r="FXX37" s="224"/>
      <c r="FXY37" s="224"/>
      <c r="FXZ37" s="224"/>
      <c r="FYA37" s="224"/>
      <c r="FYB37" s="224"/>
      <c r="FYC37" s="224"/>
      <c r="FYD37" s="224"/>
      <c r="FYE37" s="224"/>
      <c r="FYF37" s="224"/>
      <c r="FYG37" s="224"/>
      <c r="FYH37" s="224"/>
      <c r="FYI37" s="224"/>
      <c r="FYJ37" s="224"/>
      <c r="FYK37" s="224"/>
      <c r="FYL37" s="224"/>
      <c r="FYM37" s="224"/>
      <c r="FYN37" s="224"/>
      <c r="FYO37" s="224"/>
      <c r="FYP37" s="224"/>
      <c r="FYQ37" s="224"/>
      <c r="FYR37" s="224"/>
      <c r="FYS37" s="224"/>
      <c r="FYT37" s="224"/>
      <c r="FYU37" s="224"/>
      <c r="FYV37" s="224"/>
      <c r="FYW37" s="224"/>
      <c r="FYX37" s="224"/>
      <c r="FYY37" s="224"/>
      <c r="FYZ37" s="224"/>
      <c r="FZA37" s="224"/>
      <c r="FZB37" s="224"/>
      <c r="FZC37" s="224"/>
      <c r="FZD37" s="224"/>
      <c r="FZE37" s="224"/>
      <c r="FZF37" s="224"/>
      <c r="FZG37" s="224"/>
      <c r="FZH37" s="224"/>
      <c r="FZI37" s="224"/>
      <c r="FZJ37" s="224"/>
      <c r="FZK37" s="224"/>
      <c r="FZL37" s="224"/>
      <c r="FZM37" s="224"/>
      <c r="FZN37" s="224"/>
      <c r="FZO37" s="224"/>
      <c r="FZP37" s="224"/>
      <c r="FZQ37" s="224"/>
      <c r="FZR37" s="224"/>
      <c r="FZS37" s="224"/>
      <c r="FZT37" s="224"/>
      <c r="FZU37" s="224"/>
      <c r="FZV37" s="224"/>
      <c r="FZW37" s="224"/>
      <c r="FZX37" s="224"/>
      <c r="FZY37" s="224"/>
      <c r="FZZ37" s="224"/>
      <c r="GAA37" s="224"/>
      <c r="GAB37" s="224"/>
      <c r="GAC37" s="224"/>
      <c r="GAD37" s="224"/>
      <c r="GAE37" s="224"/>
      <c r="GAF37" s="224"/>
      <c r="GAG37" s="224"/>
      <c r="GAH37" s="224"/>
      <c r="GAI37" s="224"/>
      <c r="GAJ37" s="224"/>
      <c r="GAK37" s="224"/>
      <c r="GAL37" s="224"/>
      <c r="GAM37" s="224"/>
      <c r="GAN37" s="224"/>
      <c r="GAO37" s="224"/>
      <c r="GAP37" s="224"/>
      <c r="GAQ37" s="224"/>
      <c r="GAR37" s="224"/>
      <c r="GAS37" s="224"/>
      <c r="GAT37" s="224"/>
      <c r="GAU37" s="224"/>
      <c r="GAV37" s="224"/>
      <c r="GAW37" s="224"/>
      <c r="GAX37" s="224"/>
      <c r="GAY37" s="224"/>
      <c r="GAZ37" s="224"/>
      <c r="GBA37" s="224"/>
      <c r="GBB37" s="224"/>
      <c r="GBC37" s="224"/>
      <c r="GBD37" s="224"/>
      <c r="GBE37" s="224"/>
      <c r="GBF37" s="224"/>
      <c r="GBG37" s="224"/>
      <c r="GBH37" s="224"/>
      <c r="GBI37" s="224"/>
      <c r="GBJ37" s="224"/>
      <c r="GBK37" s="224"/>
      <c r="GBL37" s="224"/>
      <c r="GBM37" s="224"/>
      <c r="GBN37" s="224"/>
      <c r="GBO37" s="224"/>
      <c r="GBP37" s="224"/>
      <c r="GBQ37" s="224"/>
      <c r="GBR37" s="224"/>
      <c r="GBS37" s="224"/>
      <c r="GBT37" s="224"/>
      <c r="GBU37" s="224"/>
      <c r="GBV37" s="224"/>
      <c r="GBW37" s="224"/>
      <c r="GBX37" s="224"/>
      <c r="GBY37" s="224"/>
      <c r="GBZ37" s="224"/>
      <c r="GCA37" s="224"/>
      <c r="GCB37" s="224"/>
      <c r="GCC37" s="224"/>
      <c r="GCD37" s="224"/>
      <c r="GCE37" s="224"/>
      <c r="GCF37" s="224"/>
      <c r="GCG37" s="224"/>
      <c r="GCH37" s="224"/>
      <c r="GCI37" s="224"/>
      <c r="GCJ37" s="224"/>
      <c r="GCK37" s="224"/>
      <c r="GCL37" s="224"/>
      <c r="GCM37" s="224"/>
      <c r="GCN37" s="224"/>
      <c r="GCO37" s="224"/>
      <c r="GCP37" s="224"/>
      <c r="GCQ37" s="224"/>
      <c r="GCR37" s="224"/>
      <c r="GCS37" s="224"/>
      <c r="GCT37" s="224"/>
      <c r="GCU37" s="224"/>
      <c r="GCV37" s="224"/>
      <c r="GCW37" s="224"/>
      <c r="GCX37" s="224"/>
      <c r="GCY37" s="224"/>
      <c r="GCZ37" s="224"/>
      <c r="GDA37" s="224"/>
      <c r="GDB37" s="224"/>
      <c r="GDC37" s="224"/>
      <c r="GDD37" s="224"/>
      <c r="GDE37" s="224"/>
      <c r="GDF37" s="224"/>
      <c r="GDG37" s="224"/>
      <c r="GDH37" s="224"/>
      <c r="GDI37" s="224"/>
      <c r="GDJ37" s="224"/>
      <c r="GDK37" s="224"/>
      <c r="GDL37" s="224"/>
      <c r="GDM37" s="224"/>
      <c r="GDN37" s="224"/>
      <c r="GDO37" s="224"/>
      <c r="GDP37" s="224"/>
      <c r="GDQ37" s="224"/>
      <c r="GDR37" s="224"/>
      <c r="GDS37" s="224"/>
      <c r="GDT37" s="224"/>
      <c r="GDU37" s="224"/>
      <c r="GDV37" s="224"/>
      <c r="GDW37" s="224"/>
      <c r="GDX37" s="224"/>
      <c r="GDY37" s="224"/>
      <c r="GDZ37" s="224"/>
      <c r="GEA37" s="224"/>
      <c r="GEB37" s="224"/>
      <c r="GEC37" s="224"/>
      <c r="GED37" s="224"/>
      <c r="GEE37" s="224"/>
      <c r="GEF37" s="224"/>
      <c r="GEG37" s="224"/>
      <c r="GEH37" s="224"/>
      <c r="GEI37" s="224"/>
      <c r="GEJ37" s="224"/>
      <c r="GEK37" s="224"/>
      <c r="GEL37" s="224"/>
      <c r="GEM37" s="224"/>
      <c r="GEN37" s="224"/>
      <c r="GEO37" s="224"/>
      <c r="GEP37" s="224"/>
      <c r="GEQ37" s="224"/>
      <c r="GER37" s="224"/>
      <c r="GES37" s="224"/>
      <c r="GET37" s="224"/>
      <c r="GEU37" s="224"/>
      <c r="GEV37" s="224"/>
      <c r="GEW37" s="224"/>
      <c r="GEX37" s="224"/>
      <c r="GEY37" s="224"/>
      <c r="GEZ37" s="224"/>
      <c r="GFA37" s="224"/>
      <c r="GFB37" s="224"/>
      <c r="GFC37" s="224"/>
      <c r="GFD37" s="224"/>
      <c r="GFE37" s="224"/>
      <c r="GFF37" s="224"/>
      <c r="GFG37" s="224"/>
      <c r="GFH37" s="224"/>
      <c r="GFI37" s="224"/>
      <c r="GFJ37" s="224"/>
      <c r="GFK37" s="224"/>
      <c r="GFL37" s="224"/>
      <c r="GFM37" s="224"/>
      <c r="GFN37" s="224"/>
      <c r="GFO37" s="224"/>
      <c r="GFP37" s="224"/>
      <c r="GFQ37" s="224"/>
      <c r="GFR37" s="224"/>
      <c r="GFS37" s="224"/>
      <c r="GFT37" s="224"/>
      <c r="GFU37" s="224"/>
      <c r="GFV37" s="224"/>
      <c r="GFW37" s="224"/>
      <c r="GFX37" s="224"/>
      <c r="GFY37" s="224"/>
      <c r="GFZ37" s="224"/>
      <c r="GGA37" s="224"/>
      <c r="GGB37" s="224"/>
      <c r="GGC37" s="224"/>
      <c r="GGD37" s="224"/>
      <c r="GGE37" s="224"/>
      <c r="GGF37" s="224"/>
      <c r="GGG37" s="224"/>
      <c r="GGH37" s="224"/>
      <c r="GGI37" s="224"/>
      <c r="GGJ37" s="224"/>
      <c r="GGK37" s="224"/>
      <c r="GGL37" s="224"/>
      <c r="GGM37" s="224"/>
      <c r="GGN37" s="224"/>
      <c r="GGO37" s="224"/>
      <c r="GGP37" s="224"/>
      <c r="GGQ37" s="224"/>
      <c r="GGR37" s="224"/>
      <c r="GGS37" s="224"/>
      <c r="GGT37" s="224"/>
      <c r="GGU37" s="224"/>
      <c r="GGV37" s="224"/>
      <c r="GGW37" s="224"/>
      <c r="GGX37" s="224"/>
      <c r="GGY37" s="224"/>
      <c r="GGZ37" s="224"/>
      <c r="GHA37" s="224"/>
      <c r="GHB37" s="224"/>
      <c r="GHC37" s="224"/>
      <c r="GHD37" s="224"/>
      <c r="GHE37" s="224"/>
      <c r="GHF37" s="224"/>
      <c r="GHG37" s="224"/>
      <c r="GHH37" s="224"/>
      <c r="GHI37" s="224"/>
      <c r="GHJ37" s="224"/>
      <c r="GHK37" s="224"/>
      <c r="GHL37" s="224"/>
      <c r="GHM37" s="224"/>
      <c r="GHN37" s="224"/>
      <c r="GHO37" s="224"/>
      <c r="GHP37" s="224"/>
      <c r="GHQ37" s="224"/>
      <c r="GHR37" s="224"/>
      <c r="GHS37" s="224"/>
      <c r="GHT37" s="224"/>
      <c r="GHU37" s="224"/>
      <c r="GHV37" s="224"/>
      <c r="GHW37" s="224"/>
      <c r="GHX37" s="224"/>
      <c r="GHY37" s="224"/>
      <c r="GHZ37" s="224"/>
      <c r="GIA37" s="224"/>
      <c r="GIB37" s="224"/>
      <c r="GIC37" s="224"/>
      <c r="GID37" s="224"/>
      <c r="GIE37" s="224"/>
      <c r="GIF37" s="224"/>
      <c r="GIG37" s="224"/>
      <c r="GIH37" s="224"/>
      <c r="GII37" s="224"/>
      <c r="GIJ37" s="224"/>
      <c r="GIK37" s="224"/>
      <c r="GIL37" s="224"/>
      <c r="GIM37" s="224"/>
      <c r="GIN37" s="224"/>
      <c r="GIO37" s="224"/>
      <c r="GIP37" s="224"/>
      <c r="GIQ37" s="224"/>
      <c r="GIR37" s="224"/>
      <c r="GIS37" s="224"/>
      <c r="GIT37" s="224"/>
      <c r="GIU37" s="224"/>
      <c r="GIV37" s="224"/>
      <c r="GIW37" s="224"/>
      <c r="GIX37" s="224"/>
      <c r="GIY37" s="224"/>
      <c r="GIZ37" s="224"/>
      <c r="GJA37" s="224"/>
      <c r="GJB37" s="224"/>
      <c r="GJC37" s="224"/>
      <c r="GJD37" s="224"/>
      <c r="GJE37" s="224"/>
      <c r="GJF37" s="224"/>
      <c r="GJG37" s="224"/>
      <c r="GJH37" s="224"/>
      <c r="GJI37" s="224"/>
      <c r="GJJ37" s="224"/>
      <c r="GJK37" s="224"/>
      <c r="GJL37" s="224"/>
      <c r="GJM37" s="224"/>
      <c r="GJN37" s="224"/>
      <c r="GJO37" s="224"/>
      <c r="GJP37" s="224"/>
      <c r="GJQ37" s="224"/>
      <c r="GJR37" s="224"/>
      <c r="GJS37" s="224"/>
      <c r="GJT37" s="224"/>
      <c r="GJU37" s="224"/>
      <c r="GJV37" s="224"/>
      <c r="GJW37" s="224"/>
      <c r="GJX37" s="224"/>
      <c r="GJY37" s="224"/>
      <c r="GJZ37" s="224"/>
      <c r="GKA37" s="224"/>
      <c r="GKB37" s="224"/>
      <c r="GKC37" s="224"/>
      <c r="GKD37" s="224"/>
      <c r="GKE37" s="224"/>
      <c r="GKF37" s="224"/>
      <c r="GKG37" s="224"/>
      <c r="GKH37" s="224"/>
      <c r="GKI37" s="224"/>
      <c r="GKJ37" s="224"/>
      <c r="GKK37" s="224"/>
      <c r="GKL37" s="224"/>
      <c r="GKM37" s="224"/>
      <c r="GKN37" s="224"/>
      <c r="GKO37" s="224"/>
      <c r="GKP37" s="224"/>
      <c r="GKQ37" s="224"/>
      <c r="GKR37" s="224"/>
      <c r="GKS37" s="224"/>
      <c r="GKT37" s="224"/>
      <c r="GKU37" s="224"/>
      <c r="GKV37" s="224"/>
      <c r="GKW37" s="224"/>
      <c r="GKX37" s="224"/>
      <c r="GKY37" s="224"/>
      <c r="GKZ37" s="224"/>
      <c r="GLA37" s="224"/>
      <c r="GLB37" s="224"/>
      <c r="GLC37" s="224"/>
      <c r="GLD37" s="224"/>
      <c r="GLE37" s="224"/>
      <c r="GLF37" s="224"/>
      <c r="GLG37" s="224"/>
      <c r="GLH37" s="224"/>
      <c r="GLI37" s="224"/>
      <c r="GLJ37" s="224"/>
      <c r="GLK37" s="224"/>
      <c r="GLL37" s="224"/>
      <c r="GLM37" s="224"/>
      <c r="GLN37" s="224"/>
      <c r="GLO37" s="224"/>
      <c r="GLP37" s="224"/>
      <c r="GLQ37" s="224"/>
      <c r="GLR37" s="224"/>
      <c r="GLS37" s="224"/>
      <c r="GLT37" s="224"/>
      <c r="GLU37" s="224"/>
      <c r="GLV37" s="224"/>
      <c r="GLW37" s="224"/>
      <c r="GLX37" s="224"/>
      <c r="GLY37" s="224"/>
      <c r="GLZ37" s="224"/>
      <c r="GMA37" s="224"/>
      <c r="GMB37" s="224"/>
      <c r="GMC37" s="224"/>
      <c r="GMD37" s="224"/>
      <c r="GME37" s="224"/>
      <c r="GMF37" s="224"/>
      <c r="GMG37" s="224"/>
      <c r="GMH37" s="224"/>
      <c r="GMI37" s="224"/>
      <c r="GMJ37" s="224"/>
      <c r="GMK37" s="224"/>
      <c r="GML37" s="224"/>
      <c r="GMM37" s="224"/>
      <c r="GMN37" s="224"/>
      <c r="GMO37" s="224"/>
      <c r="GMP37" s="224"/>
      <c r="GMQ37" s="224"/>
      <c r="GMR37" s="224"/>
      <c r="GMS37" s="224"/>
      <c r="GMT37" s="224"/>
      <c r="GMU37" s="224"/>
      <c r="GMV37" s="224"/>
      <c r="GMW37" s="224"/>
      <c r="GMX37" s="224"/>
      <c r="GMY37" s="224"/>
      <c r="GMZ37" s="224"/>
      <c r="GNA37" s="224"/>
      <c r="GNB37" s="224"/>
      <c r="GNC37" s="224"/>
      <c r="GND37" s="224"/>
      <c r="GNE37" s="224"/>
      <c r="GNF37" s="224"/>
      <c r="GNG37" s="224"/>
      <c r="GNH37" s="224"/>
      <c r="GNI37" s="224"/>
      <c r="GNJ37" s="224"/>
      <c r="GNK37" s="224"/>
      <c r="GNL37" s="224"/>
      <c r="GNM37" s="224"/>
      <c r="GNN37" s="224"/>
      <c r="GNO37" s="224"/>
      <c r="GNP37" s="224"/>
      <c r="GNQ37" s="224"/>
      <c r="GNR37" s="224"/>
      <c r="GNS37" s="224"/>
      <c r="GNT37" s="224"/>
      <c r="GNU37" s="224"/>
      <c r="GNV37" s="224"/>
      <c r="GNW37" s="224"/>
      <c r="GNX37" s="224"/>
      <c r="GNY37" s="224"/>
      <c r="GNZ37" s="224"/>
      <c r="GOA37" s="224"/>
      <c r="GOB37" s="224"/>
      <c r="GOC37" s="224"/>
      <c r="GOD37" s="224"/>
      <c r="GOE37" s="224"/>
      <c r="GOF37" s="224"/>
      <c r="GOG37" s="224"/>
      <c r="GOH37" s="224"/>
      <c r="GOI37" s="224"/>
      <c r="GOJ37" s="224"/>
      <c r="GOK37" s="224"/>
      <c r="GOL37" s="224"/>
      <c r="GOM37" s="224"/>
      <c r="GON37" s="224"/>
      <c r="GOO37" s="224"/>
      <c r="GOP37" s="224"/>
      <c r="GOQ37" s="224"/>
      <c r="GOR37" s="224"/>
      <c r="GOS37" s="224"/>
      <c r="GOT37" s="224"/>
      <c r="GOU37" s="224"/>
      <c r="GOV37" s="224"/>
      <c r="GOW37" s="224"/>
      <c r="GOX37" s="224"/>
      <c r="GOY37" s="224"/>
      <c r="GOZ37" s="224"/>
      <c r="GPA37" s="224"/>
      <c r="GPB37" s="224"/>
      <c r="GPC37" s="224"/>
      <c r="GPD37" s="224"/>
      <c r="GPE37" s="224"/>
      <c r="GPF37" s="224"/>
      <c r="GPG37" s="224"/>
      <c r="GPH37" s="224"/>
      <c r="GPI37" s="224"/>
      <c r="GPJ37" s="224"/>
      <c r="GPK37" s="224"/>
      <c r="GPL37" s="224"/>
      <c r="GPM37" s="224"/>
      <c r="GPN37" s="224"/>
      <c r="GPO37" s="224"/>
      <c r="GPP37" s="224"/>
      <c r="GPQ37" s="224"/>
      <c r="GPR37" s="224"/>
      <c r="GPS37" s="224"/>
      <c r="GPT37" s="224"/>
      <c r="GPU37" s="224"/>
      <c r="GPV37" s="224"/>
      <c r="GPW37" s="224"/>
      <c r="GPX37" s="224"/>
      <c r="GPY37" s="224"/>
      <c r="GPZ37" s="224"/>
      <c r="GQA37" s="224"/>
      <c r="GQB37" s="224"/>
      <c r="GQC37" s="224"/>
      <c r="GQD37" s="224"/>
      <c r="GQE37" s="224"/>
      <c r="GQF37" s="224"/>
      <c r="GQG37" s="224"/>
      <c r="GQH37" s="224"/>
      <c r="GQI37" s="224"/>
      <c r="GQJ37" s="224"/>
      <c r="GQK37" s="224"/>
      <c r="GQL37" s="224"/>
      <c r="GQM37" s="224"/>
      <c r="GQN37" s="224"/>
      <c r="GQO37" s="224"/>
      <c r="GQP37" s="224"/>
      <c r="GQQ37" s="224"/>
      <c r="GQR37" s="224"/>
      <c r="GQS37" s="224"/>
      <c r="GQT37" s="224"/>
      <c r="GQU37" s="224"/>
      <c r="GQV37" s="224"/>
      <c r="GQW37" s="224"/>
      <c r="GQX37" s="224"/>
      <c r="GQY37" s="224"/>
      <c r="GQZ37" s="224"/>
      <c r="GRA37" s="224"/>
      <c r="GRB37" s="224"/>
      <c r="GRC37" s="224"/>
      <c r="GRD37" s="224"/>
      <c r="GRE37" s="224"/>
      <c r="GRF37" s="224"/>
      <c r="GRG37" s="224"/>
      <c r="GRH37" s="224"/>
      <c r="GRI37" s="224"/>
      <c r="GRJ37" s="224"/>
      <c r="GRK37" s="224"/>
      <c r="GRL37" s="224"/>
      <c r="GRM37" s="224"/>
      <c r="GRN37" s="224"/>
      <c r="GRO37" s="224"/>
      <c r="GRP37" s="224"/>
      <c r="GRQ37" s="224"/>
      <c r="GRR37" s="224"/>
      <c r="GRS37" s="224"/>
      <c r="GRT37" s="224"/>
      <c r="GRU37" s="224"/>
      <c r="GRV37" s="224"/>
      <c r="GRW37" s="224"/>
      <c r="GRX37" s="224"/>
      <c r="GRY37" s="224"/>
      <c r="GRZ37" s="224"/>
      <c r="GSA37" s="224"/>
      <c r="GSB37" s="224"/>
      <c r="GSC37" s="224"/>
      <c r="GSD37" s="224"/>
      <c r="GSE37" s="224"/>
      <c r="GSF37" s="224"/>
      <c r="GSG37" s="224"/>
      <c r="GSH37" s="224"/>
      <c r="GSI37" s="224"/>
      <c r="GSJ37" s="224"/>
      <c r="GSK37" s="224"/>
      <c r="GSL37" s="224"/>
      <c r="GSM37" s="224"/>
      <c r="GSN37" s="224"/>
      <c r="GSO37" s="224"/>
      <c r="GSP37" s="224"/>
      <c r="GSQ37" s="224"/>
      <c r="GSR37" s="224"/>
      <c r="GSS37" s="224"/>
      <c r="GST37" s="224"/>
      <c r="GSU37" s="224"/>
      <c r="GSV37" s="224"/>
      <c r="GSW37" s="224"/>
      <c r="GSX37" s="224"/>
      <c r="GSY37" s="224"/>
      <c r="GSZ37" s="224"/>
      <c r="GTA37" s="224"/>
      <c r="GTB37" s="224"/>
      <c r="GTC37" s="224"/>
      <c r="GTD37" s="224"/>
      <c r="GTE37" s="224"/>
      <c r="GTF37" s="224"/>
      <c r="GTG37" s="224"/>
      <c r="GTH37" s="224"/>
      <c r="GTI37" s="224"/>
      <c r="GTJ37" s="224"/>
      <c r="GTK37" s="224"/>
      <c r="GTL37" s="224"/>
      <c r="GTM37" s="224"/>
      <c r="GTN37" s="224"/>
      <c r="GTO37" s="224"/>
      <c r="GTP37" s="224"/>
      <c r="GTQ37" s="224"/>
      <c r="GTR37" s="224"/>
      <c r="GTS37" s="224"/>
      <c r="GTT37" s="224"/>
      <c r="GTU37" s="224"/>
      <c r="GTV37" s="224"/>
      <c r="GTW37" s="224"/>
      <c r="GTX37" s="224"/>
      <c r="GTY37" s="224"/>
      <c r="GTZ37" s="224"/>
      <c r="GUA37" s="224"/>
      <c r="GUB37" s="224"/>
      <c r="GUC37" s="224"/>
      <c r="GUD37" s="224"/>
      <c r="GUE37" s="224"/>
      <c r="GUF37" s="224"/>
      <c r="GUG37" s="224"/>
      <c r="GUH37" s="224"/>
      <c r="GUI37" s="224"/>
      <c r="GUJ37" s="224"/>
      <c r="GUK37" s="224"/>
      <c r="GUL37" s="224"/>
      <c r="GUM37" s="224"/>
      <c r="GUN37" s="224"/>
      <c r="GUO37" s="224"/>
      <c r="GUP37" s="224"/>
      <c r="GUQ37" s="224"/>
      <c r="GUR37" s="224"/>
      <c r="GUS37" s="224"/>
      <c r="GUT37" s="224"/>
      <c r="GUU37" s="224"/>
      <c r="GUV37" s="224"/>
      <c r="GUW37" s="224"/>
      <c r="GUX37" s="224"/>
      <c r="GUY37" s="224"/>
      <c r="GUZ37" s="224"/>
      <c r="GVA37" s="224"/>
      <c r="GVB37" s="224"/>
      <c r="GVC37" s="224"/>
      <c r="GVD37" s="224"/>
      <c r="GVE37" s="224"/>
      <c r="GVF37" s="224"/>
      <c r="GVG37" s="224"/>
      <c r="GVH37" s="224"/>
      <c r="GVI37" s="224"/>
      <c r="GVJ37" s="224"/>
      <c r="GVK37" s="224"/>
      <c r="GVL37" s="224"/>
      <c r="GVM37" s="224"/>
      <c r="GVN37" s="224"/>
      <c r="GVO37" s="224"/>
      <c r="GVP37" s="224"/>
      <c r="GVQ37" s="224"/>
      <c r="GVR37" s="224"/>
      <c r="GVS37" s="224"/>
      <c r="GVT37" s="224"/>
      <c r="GVU37" s="224"/>
      <c r="GVV37" s="224"/>
      <c r="GVW37" s="224"/>
      <c r="GVX37" s="224"/>
      <c r="GVY37" s="224"/>
      <c r="GVZ37" s="224"/>
      <c r="GWA37" s="224"/>
      <c r="GWB37" s="224"/>
      <c r="GWC37" s="224"/>
      <c r="GWD37" s="224"/>
      <c r="GWE37" s="224"/>
      <c r="GWF37" s="224"/>
      <c r="GWG37" s="224"/>
      <c r="GWH37" s="224"/>
      <c r="GWI37" s="224"/>
      <c r="GWJ37" s="224"/>
      <c r="GWK37" s="224"/>
      <c r="GWL37" s="224"/>
      <c r="GWM37" s="224"/>
      <c r="GWN37" s="224"/>
      <c r="GWO37" s="224"/>
      <c r="GWP37" s="224"/>
      <c r="GWQ37" s="224"/>
      <c r="GWR37" s="224"/>
      <c r="GWS37" s="224"/>
      <c r="GWT37" s="224"/>
      <c r="GWU37" s="224"/>
      <c r="GWV37" s="224"/>
      <c r="GWW37" s="224"/>
      <c r="GWX37" s="224"/>
      <c r="GWY37" s="224"/>
      <c r="GWZ37" s="224"/>
      <c r="GXA37" s="224"/>
      <c r="GXB37" s="224"/>
      <c r="GXC37" s="224"/>
      <c r="GXD37" s="224"/>
      <c r="GXE37" s="224"/>
      <c r="GXF37" s="224"/>
      <c r="GXG37" s="224"/>
      <c r="GXH37" s="224"/>
      <c r="GXI37" s="224"/>
      <c r="GXJ37" s="224"/>
      <c r="GXK37" s="224"/>
      <c r="GXL37" s="224"/>
      <c r="GXM37" s="224"/>
      <c r="GXN37" s="224"/>
      <c r="GXO37" s="224"/>
      <c r="GXP37" s="224"/>
      <c r="GXQ37" s="224"/>
      <c r="GXR37" s="224"/>
      <c r="GXS37" s="224"/>
      <c r="GXT37" s="224"/>
      <c r="GXU37" s="224"/>
      <c r="GXV37" s="224"/>
      <c r="GXW37" s="224"/>
      <c r="GXX37" s="224"/>
      <c r="GXY37" s="224"/>
      <c r="GXZ37" s="224"/>
      <c r="GYA37" s="224"/>
      <c r="GYB37" s="224"/>
      <c r="GYC37" s="224"/>
      <c r="GYD37" s="224"/>
      <c r="GYE37" s="224"/>
      <c r="GYF37" s="224"/>
      <c r="GYG37" s="224"/>
      <c r="GYH37" s="224"/>
      <c r="GYI37" s="224"/>
      <c r="GYJ37" s="224"/>
      <c r="GYK37" s="224"/>
      <c r="GYL37" s="224"/>
      <c r="GYM37" s="224"/>
      <c r="GYN37" s="224"/>
      <c r="GYO37" s="224"/>
      <c r="GYP37" s="224"/>
      <c r="GYQ37" s="224"/>
      <c r="GYR37" s="224"/>
      <c r="GYS37" s="224"/>
      <c r="GYT37" s="224"/>
      <c r="GYU37" s="224"/>
      <c r="GYV37" s="224"/>
      <c r="GYW37" s="224"/>
      <c r="GYX37" s="224"/>
      <c r="GYY37" s="224"/>
      <c r="GYZ37" s="224"/>
      <c r="GZA37" s="224"/>
      <c r="GZB37" s="224"/>
      <c r="GZC37" s="224"/>
      <c r="GZD37" s="224"/>
      <c r="GZE37" s="224"/>
      <c r="GZF37" s="224"/>
      <c r="GZG37" s="224"/>
      <c r="GZH37" s="224"/>
      <c r="GZI37" s="224"/>
      <c r="GZJ37" s="224"/>
      <c r="GZK37" s="224"/>
      <c r="GZL37" s="224"/>
      <c r="GZM37" s="224"/>
      <c r="GZN37" s="224"/>
      <c r="GZO37" s="224"/>
      <c r="GZP37" s="224"/>
      <c r="GZQ37" s="224"/>
      <c r="GZR37" s="224"/>
      <c r="GZS37" s="224"/>
      <c r="GZT37" s="224"/>
      <c r="GZU37" s="224"/>
      <c r="GZV37" s="224"/>
      <c r="GZW37" s="224"/>
      <c r="GZX37" s="224"/>
      <c r="GZY37" s="224"/>
      <c r="GZZ37" s="224"/>
      <c r="HAA37" s="224"/>
      <c r="HAB37" s="224"/>
      <c r="HAC37" s="224"/>
      <c r="HAD37" s="224"/>
      <c r="HAE37" s="224"/>
      <c r="HAF37" s="224"/>
      <c r="HAG37" s="224"/>
      <c r="HAH37" s="224"/>
      <c r="HAI37" s="224"/>
      <c r="HAJ37" s="224"/>
      <c r="HAK37" s="224"/>
      <c r="HAL37" s="224"/>
      <c r="HAM37" s="224"/>
      <c r="HAN37" s="224"/>
      <c r="HAO37" s="224"/>
      <c r="HAP37" s="224"/>
      <c r="HAQ37" s="224"/>
      <c r="HAR37" s="224"/>
      <c r="HAS37" s="224"/>
      <c r="HAT37" s="224"/>
      <c r="HAU37" s="224"/>
      <c r="HAV37" s="224"/>
      <c r="HAW37" s="224"/>
      <c r="HAX37" s="224"/>
      <c r="HAY37" s="224"/>
      <c r="HAZ37" s="224"/>
      <c r="HBA37" s="224"/>
      <c r="HBB37" s="224"/>
      <c r="HBC37" s="224"/>
      <c r="HBD37" s="224"/>
      <c r="HBE37" s="224"/>
      <c r="HBF37" s="224"/>
      <c r="HBG37" s="224"/>
      <c r="HBH37" s="224"/>
      <c r="HBI37" s="224"/>
      <c r="HBJ37" s="224"/>
      <c r="HBK37" s="224"/>
      <c r="HBL37" s="224"/>
      <c r="HBM37" s="224"/>
      <c r="HBN37" s="224"/>
      <c r="HBO37" s="224"/>
      <c r="HBP37" s="224"/>
      <c r="HBQ37" s="224"/>
      <c r="HBR37" s="224"/>
      <c r="HBS37" s="224"/>
      <c r="HBT37" s="224"/>
      <c r="HBU37" s="224"/>
      <c r="HBV37" s="224"/>
      <c r="HBW37" s="224"/>
      <c r="HBX37" s="224"/>
      <c r="HBY37" s="224"/>
      <c r="HBZ37" s="224"/>
      <c r="HCA37" s="224"/>
      <c r="HCB37" s="224"/>
      <c r="HCC37" s="224"/>
      <c r="HCD37" s="224"/>
      <c r="HCE37" s="224"/>
      <c r="HCF37" s="224"/>
      <c r="HCG37" s="224"/>
      <c r="HCH37" s="224"/>
      <c r="HCI37" s="224"/>
      <c r="HCJ37" s="224"/>
      <c r="HCK37" s="224"/>
      <c r="HCL37" s="224"/>
      <c r="HCM37" s="224"/>
      <c r="HCN37" s="224"/>
      <c r="HCO37" s="224"/>
      <c r="HCP37" s="224"/>
      <c r="HCQ37" s="224"/>
      <c r="HCR37" s="224"/>
      <c r="HCS37" s="224"/>
      <c r="HCT37" s="224"/>
      <c r="HCU37" s="224"/>
      <c r="HCV37" s="224"/>
      <c r="HCW37" s="224"/>
      <c r="HCX37" s="224"/>
      <c r="HCY37" s="224"/>
      <c r="HCZ37" s="224"/>
      <c r="HDA37" s="224"/>
      <c r="HDB37" s="224"/>
      <c r="HDC37" s="224"/>
      <c r="HDD37" s="224"/>
      <c r="HDE37" s="224"/>
      <c r="HDF37" s="224"/>
      <c r="HDG37" s="224"/>
      <c r="HDH37" s="224"/>
      <c r="HDI37" s="224"/>
      <c r="HDJ37" s="224"/>
      <c r="HDK37" s="224"/>
      <c r="HDL37" s="224"/>
      <c r="HDM37" s="224"/>
      <c r="HDN37" s="224"/>
      <c r="HDO37" s="224"/>
      <c r="HDP37" s="224"/>
      <c r="HDQ37" s="224"/>
      <c r="HDR37" s="224"/>
      <c r="HDS37" s="224"/>
      <c r="HDT37" s="224"/>
      <c r="HDU37" s="224"/>
      <c r="HDV37" s="224"/>
      <c r="HDW37" s="224"/>
      <c r="HDX37" s="224"/>
      <c r="HDY37" s="224"/>
      <c r="HDZ37" s="224"/>
      <c r="HEA37" s="224"/>
      <c r="HEB37" s="224"/>
      <c r="HEC37" s="224"/>
      <c r="HED37" s="224"/>
      <c r="HEE37" s="224"/>
      <c r="HEF37" s="224"/>
      <c r="HEG37" s="224"/>
      <c r="HEH37" s="224"/>
      <c r="HEI37" s="224"/>
      <c r="HEJ37" s="224"/>
      <c r="HEK37" s="224"/>
      <c r="HEL37" s="224"/>
      <c r="HEM37" s="224"/>
      <c r="HEN37" s="224"/>
      <c r="HEO37" s="224"/>
      <c r="HEP37" s="224"/>
      <c r="HEQ37" s="224"/>
      <c r="HER37" s="224"/>
      <c r="HES37" s="224"/>
      <c r="HET37" s="224"/>
      <c r="HEU37" s="224"/>
      <c r="HEV37" s="224"/>
      <c r="HEW37" s="224"/>
      <c r="HEX37" s="224"/>
      <c r="HEY37" s="224"/>
      <c r="HEZ37" s="224"/>
      <c r="HFA37" s="224"/>
      <c r="HFB37" s="224"/>
      <c r="HFC37" s="224"/>
      <c r="HFD37" s="224"/>
      <c r="HFE37" s="224"/>
      <c r="HFF37" s="224"/>
      <c r="HFG37" s="224"/>
      <c r="HFH37" s="224"/>
      <c r="HFI37" s="224"/>
      <c r="HFJ37" s="224"/>
      <c r="HFK37" s="224"/>
      <c r="HFL37" s="224"/>
      <c r="HFM37" s="224"/>
      <c r="HFN37" s="224"/>
      <c r="HFO37" s="224"/>
      <c r="HFP37" s="224"/>
      <c r="HFQ37" s="224"/>
      <c r="HFR37" s="224"/>
      <c r="HFS37" s="224"/>
      <c r="HFT37" s="224"/>
      <c r="HFU37" s="224"/>
      <c r="HFV37" s="224"/>
      <c r="HFW37" s="224"/>
      <c r="HFX37" s="224"/>
      <c r="HFY37" s="224"/>
      <c r="HFZ37" s="224"/>
      <c r="HGA37" s="224"/>
      <c r="HGB37" s="224"/>
      <c r="HGC37" s="224"/>
      <c r="HGD37" s="224"/>
      <c r="HGE37" s="224"/>
      <c r="HGF37" s="224"/>
      <c r="HGG37" s="224"/>
      <c r="HGH37" s="224"/>
      <c r="HGI37" s="224"/>
      <c r="HGJ37" s="224"/>
      <c r="HGK37" s="224"/>
      <c r="HGL37" s="224"/>
      <c r="HGM37" s="224"/>
      <c r="HGN37" s="224"/>
      <c r="HGO37" s="224"/>
      <c r="HGP37" s="224"/>
      <c r="HGQ37" s="224"/>
      <c r="HGR37" s="224"/>
      <c r="HGS37" s="224"/>
      <c r="HGT37" s="224"/>
      <c r="HGU37" s="224"/>
      <c r="HGV37" s="224"/>
      <c r="HGW37" s="224"/>
      <c r="HGX37" s="224"/>
      <c r="HGY37" s="224"/>
      <c r="HGZ37" s="224"/>
      <c r="HHA37" s="224"/>
      <c r="HHB37" s="224"/>
      <c r="HHC37" s="224"/>
      <c r="HHD37" s="224"/>
      <c r="HHE37" s="224"/>
      <c r="HHF37" s="224"/>
      <c r="HHG37" s="224"/>
      <c r="HHH37" s="224"/>
      <c r="HHI37" s="224"/>
      <c r="HHJ37" s="224"/>
      <c r="HHK37" s="224"/>
      <c r="HHL37" s="224"/>
      <c r="HHM37" s="224"/>
      <c r="HHN37" s="224"/>
      <c r="HHO37" s="224"/>
      <c r="HHP37" s="224"/>
      <c r="HHQ37" s="224"/>
      <c r="HHR37" s="224"/>
      <c r="HHS37" s="224"/>
      <c r="HHT37" s="224"/>
      <c r="HHU37" s="224"/>
      <c r="HHV37" s="224"/>
      <c r="HHW37" s="224"/>
      <c r="HHX37" s="224"/>
      <c r="HHY37" s="224"/>
      <c r="HHZ37" s="224"/>
      <c r="HIA37" s="224"/>
      <c r="HIB37" s="224"/>
      <c r="HIC37" s="224"/>
      <c r="HID37" s="224"/>
      <c r="HIE37" s="224"/>
      <c r="HIF37" s="224"/>
      <c r="HIG37" s="224"/>
      <c r="HIH37" s="224"/>
      <c r="HII37" s="224"/>
      <c r="HIJ37" s="224"/>
      <c r="HIK37" s="224"/>
      <c r="HIL37" s="224"/>
      <c r="HIM37" s="224"/>
      <c r="HIN37" s="224"/>
      <c r="HIO37" s="224"/>
      <c r="HIP37" s="224"/>
      <c r="HIQ37" s="224"/>
      <c r="HIR37" s="224"/>
      <c r="HIS37" s="224"/>
      <c r="HIT37" s="224"/>
      <c r="HIU37" s="224"/>
      <c r="HIV37" s="224"/>
      <c r="HIW37" s="224"/>
      <c r="HIX37" s="224"/>
      <c r="HIY37" s="224"/>
      <c r="HIZ37" s="224"/>
      <c r="HJA37" s="224"/>
      <c r="HJB37" s="224"/>
      <c r="HJC37" s="224"/>
      <c r="HJD37" s="224"/>
      <c r="HJE37" s="224"/>
      <c r="HJF37" s="224"/>
      <c r="HJG37" s="224"/>
      <c r="HJH37" s="224"/>
      <c r="HJI37" s="224"/>
      <c r="HJJ37" s="224"/>
      <c r="HJK37" s="224"/>
      <c r="HJL37" s="224"/>
      <c r="HJM37" s="224"/>
      <c r="HJN37" s="224"/>
      <c r="HJO37" s="224"/>
      <c r="HJP37" s="224"/>
      <c r="HJQ37" s="224"/>
      <c r="HJR37" s="224"/>
      <c r="HJS37" s="224"/>
      <c r="HJT37" s="224"/>
      <c r="HJU37" s="224"/>
      <c r="HJV37" s="224"/>
      <c r="HJW37" s="224"/>
      <c r="HJX37" s="224"/>
      <c r="HJY37" s="224"/>
      <c r="HJZ37" s="224"/>
      <c r="HKA37" s="224"/>
      <c r="HKB37" s="224"/>
      <c r="HKC37" s="224"/>
      <c r="HKD37" s="224"/>
      <c r="HKE37" s="224"/>
      <c r="HKF37" s="224"/>
      <c r="HKG37" s="224"/>
      <c r="HKH37" s="224"/>
      <c r="HKI37" s="224"/>
      <c r="HKJ37" s="224"/>
      <c r="HKK37" s="224"/>
      <c r="HKL37" s="224"/>
      <c r="HKM37" s="224"/>
      <c r="HKN37" s="224"/>
      <c r="HKO37" s="224"/>
      <c r="HKP37" s="224"/>
      <c r="HKQ37" s="224"/>
      <c r="HKR37" s="224"/>
      <c r="HKS37" s="224"/>
      <c r="HKT37" s="224"/>
      <c r="HKU37" s="224"/>
      <c r="HKV37" s="224"/>
      <c r="HKW37" s="224"/>
      <c r="HKX37" s="224"/>
      <c r="HKY37" s="224"/>
      <c r="HKZ37" s="224"/>
      <c r="HLA37" s="224"/>
      <c r="HLB37" s="224"/>
      <c r="HLC37" s="224"/>
      <c r="HLD37" s="224"/>
      <c r="HLE37" s="224"/>
      <c r="HLF37" s="224"/>
      <c r="HLG37" s="224"/>
      <c r="HLH37" s="224"/>
      <c r="HLI37" s="224"/>
      <c r="HLJ37" s="224"/>
      <c r="HLK37" s="224"/>
      <c r="HLL37" s="224"/>
      <c r="HLM37" s="224"/>
      <c r="HLN37" s="224"/>
      <c r="HLO37" s="224"/>
      <c r="HLP37" s="224"/>
      <c r="HLQ37" s="224"/>
      <c r="HLR37" s="224"/>
      <c r="HLS37" s="224"/>
      <c r="HLT37" s="224"/>
      <c r="HLU37" s="224"/>
      <c r="HLV37" s="224"/>
      <c r="HLW37" s="224"/>
      <c r="HLX37" s="224"/>
      <c r="HLY37" s="224"/>
      <c r="HLZ37" s="224"/>
      <c r="HMA37" s="224"/>
      <c r="HMB37" s="224"/>
      <c r="HMC37" s="224"/>
      <c r="HMD37" s="224"/>
      <c r="HME37" s="224"/>
      <c r="HMF37" s="224"/>
      <c r="HMG37" s="224"/>
      <c r="HMH37" s="224"/>
      <c r="HMI37" s="224"/>
      <c r="HMJ37" s="224"/>
      <c r="HMK37" s="224"/>
      <c r="HML37" s="224"/>
      <c r="HMM37" s="224"/>
      <c r="HMN37" s="224"/>
      <c r="HMO37" s="224"/>
      <c r="HMP37" s="224"/>
      <c r="HMQ37" s="224"/>
      <c r="HMR37" s="224"/>
      <c r="HMS37" s="224"/>
      <c r="HMT37" s="224"/>
      <c r="HMU37" s="224"/>
      <c r="HMV37" s="224"/>
      <c r="HMW37" s="224"/>
      <c r="HMX37" s="224"/>
      <c r="HMY37" s="224"/>
      <c r="HMZ37" s="224"/>
      <c r="HNA37" s="224"/>
      <c r="HNB37" s="224"/>
      <c r="HNC37" s="224"/>
      <c r="HND37" s="224"/>
      <c r="HNE37" s="224"/>
      <c r="HNF37" s="224"/>
      <c r="HNG37" s="224"/>
      <c r="HNH37" s="224"/>
      <c r="HNI37" s="224"/>
      <c r="HNJ37" s="224"/>
      <c r="HNK37" s="224"/>
      <c r="HNL37" s="224"/>
      <c r="HNM37" s="224"/>
      <c r="HNN37" s="224"/>
      <c r="HNO37" s="224"/>
      <c r="HNP37" s="224"/>
      <c r="HNQ37" s="224"/>
      <c r="HNR37" s="224"/>
      <c r="HNS37" s="224"/>
      <c r="HNT37" s="224"/>
      <c r="HNU37" s="224"/>
      <c r="HNV37" s="224"/>
      <c r="HNW37" s="224"/>
      <c r="HNX37" s="224"/>
      <c r="HNY37" s="224"/>
      <c r="HNZ37" s="224"/>
      <c r="HOA37" s="224"/>
      <c r="HOB37" s="224"/>
      <c r="HOC37" s="224"/>
      <c r="HOD37" s="224"/>
      <c r="HOE37" s="224"/>
      <c r="HOF37" s="224"/>
      <c r="HOG37" s="224"/>
      <c r="HOH37" s="224"/>
      <c r="HOI37" s="224"/>
      <c r="HOJ37" s="224"/>
      <c r="HOK37" s="224"/>
      <c r="HOL37" s="224"/>
      <c r="HOM37" s="224"/>
      <c r="HON37" s="224"/>
      <c r="HOO37" s="224"/>
      <c r="HOP37" s="224"/>
      <c r="HOQ37" s="224"/>
      <c r="HOR37" s="224"/>
      <c r="HOS37" s="224"/>
      <c r="HOT37" s="224"/>
      <c r="HOU37" s="224"/>
      <c r="HOV37" s="224"/>
      <c r="HOW37" s="224"/>
      <c r="HOX37" s="224"/>
      <c r="HOY37" s="224"/>
      <c r="HOZ37" s="224"/>
      <c r="HPA37" s="224"/>
      <c r="HPB37" s="224"/>
      <c r="HPC37" s="224"/>
      <c r="HPD37" s="224"/>
      <c r="HPE37" s="224"/>
      <c r="HPF37" s="224"/>
      <c r="HPG37" s="224"/>
      <c r="HPH37" s="224"/>
      <c r="HPI37" s="224"/>
      <c r="HPJ37" s="224"/>
      <c r="HPK37" s="224"/>
      <c r="HPL37" s="224"/>
      <c r="HPM37" s="224"/>
      <c r="HPN37" s="224"/>
      <c r="HPO37" s="224"/>
      <c r="HPP37" s="224"/>
      <c r="HPQ37" s="224"/>
      <c r="HPR37" s="224"/>
      <c r="HPS37" s="224"/>
      <c r="HPT37" s="224"/>
      <c r="HPU37" s="224"/>
      <c r="HPV37" s="224"/>
      <c r="HPW37" s="224"/>
      <c r="HPX37" s="224"/>
      <c r="HPY37" s="224"/>
      <c r="HPZ37" s="224"/>
      <c r="HQA37" s="224"/>
      <c r="HQB37" s="224"/>
      <c r="HQC37" s="224"/>
      <c r="HQD37" s="224"/>
      <c r="HQE37" s="224"/>
      <c r="HQF37" s="224"/>
      <c r="HQG37" s="224"/>
      <c r="HQH37" s="224"/>
      <c r="HQI37" s="224"/>
      <c r="HQJ37" s="224"/>
      <c r="HQK37" s="224"/>
      <c r="HQL37" s="224"/>
      <c r="HQM37" s="224"/>
      <c r="HQN37" s="224"/>
      <c r="HQO37" s="224"/>
      <c r="HQP37" s="224"/>
      <c r="HQQ37" s="224"/>
      <c r="HQR37" s="224"/>
      <c r="HQS37" s="224"/>
      <c r="HQT37" s="224"/>
      <c r="HQU37" s="224"/>
      <c r="HQV37" s="224"/>
      <c r="HQW37" s="224"/>
      <c r="HQX37" s="224"/>
      <c r="HQY37" s="224"/>
      <c r="HQZ37" s="224"/>
      <c r="HRA37" s="224"/>
      <c r="HRB37" s="224"/>
      <c r="HRC37" s="224"/>
      <c r="HRD37" s="224"/>
      <c r="HRE37" s="224"/>
      <c r="HRF37" s="224"/>
      <c r="HRG37" s="224"/>
      <c r="HRH37" s="224"/>
      <c r="HRI37" s="224"/>
      <c r="HRJ37" s="224"/>
      <c r="HRK37" s="224"/>
      <c r="HRL37" s="224"/>
      <c r="HRM37" s="224"/>
      <c r="HRN37" s="224"/>
      <c r="HRO37" s="224"/>
      <c r="HRP37" s="224"/>
      <c r="HRQ37" s="224"/>
      <c r="HRR37" s="224"/>
      <c r="HRS37" s="224"/>
      <c r="HRT37" s="224"/>
      <c r="HRU37" s="224"/>
      <c r="HRV37" s="224"/>
      <c r="HRW37" s="224"/>
      <c r="HRX37" s="224"/>
      <c r="HRY37" s="224"/>
      <c r="HRZ37" s="224"/>
      <c r="HSA37" s="224"/>
      <c r="HSB37" s="224"/>
      <c r="HSC37" s="224"/>
      <c r="HSD37" s="224"/>
      <c r="HSE37" s="224"/>
      <c r="HSF37" s="224"/>
      <c r="HSG37" s="224"/>
      <c r="HSH37" s="224"/>
      <c r="HSI37" s="224"/>
      <c r="HSJ37" s="224"/>
      <c r="HSK37" s="224"/>
      <c r="HSL37" s="224"/>
      <c r="HSM37" s="224"/>
      <c r="HSN37" s="224"/>
      <c r="HSO37" s="224"/>
      <c r="HSP37" s="224"/>
      <c r="HSQ37" s="224"/>
      <c r="HSR37" s="224"/>
      <c r="HSS37" s="224"/>
      <c r="HST37" s="224"/>
      <c r="HSU37" s="224"/>
      <c r="HSV37" s="224"/>
      <c r="HSW37" s="224"/>
      <c r="HSX37" s="224"/>
      <c r="HSY37" s="224"/>
      <c r="HSZ37" s="224"/>
      <c r="HTA37" s="224"/>
      <c r="HTB37" s="224"/>
      <c r="HTC37" s="224"/>
      <c r="HTD37" s="224"/>
      <c r="HTE37" s="224"/>
      <c r="HTF37" s="224"/>
      <c r="HTG37" s="224"/>
      <c r="HTH37" s="224"/>
      <c r="HTI37" s="224"/>
      <c r="HTJ37" s="224"/>
      <c r="HTK37" s="224"/>
      <c r="HTL37" s="224"/>
      <c r="HTM37" s="224"/>
      <c r="HTN37" s="224"/>
      <c r="HTO37" s="224"/>
      <c r="HTP37" s="224"/>
      <c r="HTQ37" s="224"/>
      <c r="HTR37" s="224"/>
      <c r="HTS37" s="224"/>
      <c r="HTT37" s="224"/>
      <c r="HTU37" s="224"/>
      <c r="HTV37" s="224"/>
      <c r="HTW37" s="224"/>
      <c r="HTX37" s="224"/>
      <c r="HTY37" s="224"/>
      <c r="HTZ37" s="224"/>
      <c r="HUA37" s="224"/>
      <c r="HUB37" s="224"/>
      <c r="HUC37" s="224"/>
      <c r="HUD37" s="224"/>
      <c r="HUE37" s="224"/>
      <c r="HUF37" s="224"/>
      <c r="HUG37" s="224"/>
      <c r="HUH37" s="224"/>
      <c r="HUI37" s="224"/>
      <c r="HUJ37" s="224"/>
      <c r="HUK37" s="224"/>
      <c r="HUL37" s="224"/>
      <c r="HUM37" s="224"/>
      <c r="HUN37" s="224"/>
      <c r="HUO37" s="224"/>
      <c r="HUP37" s="224"/>
      <c r="HUQ37" s="224"/>
      <c r="HUR37" s="224"/>
      <c r="HUS37" s="224"/>
      <c r="HUT37" s="224"/>
      <c r="HUU37" s="224"/>
      <c r="HUV37" s="224"/>
      <c r="HUW37" s="224"/>
      <c r="HUX37" s="224"/>
      <c r="HUY37" s="224"/>
      <c r="HUZ37" s="224"/>
      <c r="HVA37" s="224"/>
      <c r="HVB37" s="224"/>
      <c r="HVC37" s="224"/>
      <c r="HVD37" s="224"/>
      <c r="HVE37" s="224"/>
      <c r="HVF37" s="224"/>
      <c r="HVG37" s="224"/>
      <c r="HVH37" s="224"/>
      <c r="HVI37" s="224"/>
      <c r="HVJ37" s="224"/>
      <c r="HVK37" s="224"/>
      <c r="HVL37" s="224"/>
      <c r="HVM37" s="224"/>
      <c r="HVN37" s="224"/>
      <c r="HVO37" s="224"/>
      <c r="HVP37" s="224"/>
      <c r="HVQ37" s="224"/>
      <c r="HVR37" s="224"/>
      <c r="HVS37" s="224"/>
      <c r="HVT37" s="224"/>
      <c r="HVU37" s="224"/>
      <c r="HVV37" s="224"/>
      <c r="HVW37" s="224"/>
      <c r="HVX37" s="224"/>
      <c r="HVY37" s="224"/>
      <c r="HVZ37" s="224"/>
      <c r="HWA37" s="224"/>
      <c r="HWB37" s="224"/>
      <c r="HWC37" s="224"/>
      <c r="HWD37" s="224"/>
      <c r="HWE37" s="224"/>
      <c r="HWF37" s="224"/>
      <c r="HWG37" s="224"/>
      <c r="HWH37" s="224"/>
      <c r="HWI37" s="224"/>
      <c r="HWJ37" s="224"/>
      <c r="HWK37" s="224"/>
      <c r="HWL37" s="224"/>
      <c r="HWM37" s="224"/>
      <c r="HWN37" s="224"/>
      <c r="HWO37" s="224"/>
      <c r="HWP37" s="224"/>
      <c r="HWQ37" s="224"/>
      <c r="HWR37" s="224"/>
      <c r="HWS37" s="224"/>
      <c r="HWT37" s="224"/>
      <c r="HWU37" s="224"/>
      <c r="HWV37" s="224"/>
      <c r="HWW37" s="224"/>
      <c r="HWX37" s="224"/>
      <c r="HWY37" s="224"/>
      <c r="HWZ37" s="224"/>
      <c r="HXA37" s="224"/>
      <c r="HXB37" s="224"/>
      <c r="HXC37" s="224"/>
      <c r="HXD37" s="224"/>
      <c r="HXE37" s="224"/>
      <c r="HXF37" s="224"/>
      <c r="HXG37" s="224"/>
      <c r="HXH37" s="224"/>
      <c r="HXI37" s="224"/>
      <c r="HXJ37" s="224"/>
      <c r="HXK37" s="224"/>
      <c r="HXL37" s="224"/>
      <c r="HXM37" s="224"/>
      <c r="HXN37" s="224"/>
      <c r="HXO37" s="224"/>
      <c r="HXP37" s="224"/>
      <c r="HXQ37" s="224"/>
      <c r="HXR37" s="224"/>
      <c r="HXS37" s="224"/>
      <c r="HXT37" s="224"/>
      <c r="HXU37" s="224"/>
      <c r="HXV37" s="224"/>
      <c r="HXW37" s="224"/>
      <c r="HXX37" s="224"/>
      <c r="HXY37" s="224"/>
      <c r="HXZ37" s="224"/>
      <c r="HYA37" s="224"/>
      <c r="HYB37" s="224"/>
      <c r="HYC37" s="224"/>
      <c r="HYD37" s="224"/>
      <c r="HYE37" s="224"/>
      <c r="HYF37" s="224"/>
      <c r="HYG37" s="224"/>
      <c r="HYH37" s="224"/>
      <c r="HYI37" s="224"/>
      <c r="HYJ37" s="224"/>
      <c r="HYK37" s="224"/>
      <c r="HYL37" s="224"/>
      <c r="HYM37" s="224"/>
      <c r="HYN37" s="224"/>
      <c r="HYO37" s="224"/>
      <c r="HYP37" s="224"/>
      <c r="HYQ37" s="224"/>
      <c r="HYR37" s="224"/>
      <c r="HYS37" s="224"/>
      <c r="HYT37" s="224"/>
      <c r="HYU37" s="224"/>
      <c r="HYV37" s="224"/>
      <c r="HYW37" s="224"/>
      <c r="HYX37" s="224"/>
      <c r="HYY37" s="224"/>
      <c r="HYZ37" s="224"/>
      <c r="HZA37" s="224"/>
      <c r="HZB37" s="224"/>
      <c r="HZC37" s="224"/>
      <c r="HZD37" s="224"/>
      <c r="HZE37" s="224"/>
      <c r="HZF37" s="224"/>
      <c r="HZG37" s="224"/>
      <c r="HZH37" s="224"/>
      <c r="HZI37" s="224"/>
      <c r="HZJ37" s="224"/>
      <c r="HZK37" s="224"/>
      <c r="HZL37" s="224"/>
      <c r="HZM37" s="224"/>
      <c r="HZN37" s="224"/>
      <c r="HZO37" s="224"/>
      <c r="HZP37" s="224"/>
      <c r="HZQ37" s="224"/>
      <c r="HZR37" s="224"/>
      <c r="HZS37" s="224"/>
      <c r="HZT37" s="224"/>
      <c r="HZU37" s="224"/>
      <c r="HZV37" s="224"/>
      <c r="HZW37" s="224"/>
      <c r="HZX37" s="224"/>
      <c r="HZY37" s="224"/>
      <c r="HZZ37" s="224"/>
      <c r="IAA37" s="224"/>
      <c r="IAB37" s="224"/>
      <c r="IAC37" s="224"/>
      <c r="IAD37" s="224"/>
      <c r="IAE37" s="224"/>
      <c r="IAF37" s="224"/>
      <c r="IAG37" s="224"/>
      <c r="IAH37" s="224"/>
      <c r="IAI37" s="224"/>
      <c r="IAJ37" s="224"/>
      <c r="IAK37" s="224"/>
      <c r="IAL37" s="224"/>
      <c r="IAM37" s="224"/>
      <c r="IAN37" s="224"/>
      <c r="IAO37" s="224"/>
      <c r="IAP37" s="224"/>
      <c r="IAQ37" s="224"/>
      <c r="IAR37" s="224"/>
      <c r="IAS37" s="224"/>
      <c r="IAT37" s="224"/>
      <c r="IAU37" s="224"/>
      <c r="IAV37" s="224"/>
      <c r="IAW37" s="224"/>
      <c r="IAX37" s="224"/>
      <c r="IAY37" s="224"/>
      <c r="IAZ37" s="224"/>
      <c r="IBA37" s="224"/>
      <c r="IBB37" s="224"/>
      <c r="IBC37" s="224"/>
      <c r="IBD37" s="224"/>
      <c r="IBE37" s="224"/>
      <c r="IBF37" s="224"/>
      <c r="IBG37" s="224"/>
      <c r="IBH37" s="224"/>
      <c r="IBI37" s="224"/>
      <c r="IBJ37" s="224"/>
      <c r="IBK37" s="224"/>
      <c r="IBL37" s="224"/>
      <c r="IBM37" s="224"/>
      <c r="IBN37" s="224"/>
      <c r="IBO37" s="224"/>
      <c r="IBP37" s="224"/>
      <c r="IBQ37" s="224"/>
      <c r="IBR37" s="224"/>
      <c r="IBS37" s="224"/>
      <c r="IBT37" s="224"/>
      <c r="IBU37" s="224"/>
      <c r="IBV37" s="224"/>
      <c r="IBW37" s="224"/>
      <c r="IBX37" s="224"/>
      <c r="IBY37" s="224"/>
      <c r="IBZ37" s="224"/>
      <c r="ICA37" s="224"/>
      <c r="ICB37" s="224"/>
      <c r="ICC37" s="224"/>
      <c r="ICD37" s="224"/>
      <c r="ICE37" s="224"/>
      <c r="ICF37" s="224"/>
      <c r="ICG37" s="224"/>
      <c r="ICH37" s="224"/>
      <c r="ICI37" s="224"/>
      <c r="ICJ37" s="224"/>
      <c r="ICK37" s="224"/>
      <c r="ICL37" s="224"/>
      <c r="ICM37" s="224"/>
      <c r="ICN37" s="224"/>
      <c r="ICO37" s="224"/>
      <c r="ICP37" s="224"/>
      <c r="ICQ37" s="224"/>
      <c r="ICR37" s="224"/>
      <c r="ICS37" s="224"/>
      <c r="ICT37" s="224"/>
      <c r="ICU37" s="224"/>
      <c r="ICV37" s="224"/>
      <c r="ICW37" s="224"/>
      <c r="ICX37" s="224"/>
      <c r="ICY37" s="224"/>
      <c r="ICZ37" s="224"/>
      <c r="IDA37" s="224"/>
      <c r="IDB37" s="224"/>
      <c r="IDC37" s="224"/>
      <c r="IDD37" s="224"/>
      <c r="IDE37" s="224"/>
      <c r="IDF37" s="224"/>
      <c r="IDG37" s="224"/>
      <c r="IDH37" s="224"/>
      <c r="IDI37" s="224"/>
      <c r="IDJ37" s="224"/>
      <c r="IDK37" s="224"/>
      <c r="IDL37" s="224"/>
      <c r="IDM37" s="224"/>
      <c r="IDN37" s="224"/>
      <c r="IDO37" s="224"/>
      <c r="IDP37" s="224"/>
      <c r="IDQ37" s="224"/>
      <c r="IDR37" s="224"/>
      <c r="IDS37" s="224"/>
      <c r="IDT37" s="224"/>
      <c r="IDU37" s="224"/>
      <c r="IDV37" s="224"/>
      <c r="IDW37" s="224"/>
      <c r="IDX37" s="224"/>
      <c r="IDY37" s="224"/>
      <c r="IDZ37" s="224"/>
      <c r="IEA37" s="224"/>
      <c r="IEB37" s="224"/>
      <c r="IEC37" s="224"/>
      <c r="IED37" s="224"/>
      <c r="IEE37" s="224"/>
      <c r="IEF37" s="224"/>
      <c r="IEG37" s="224"/>
      <c r="IEH37" s="224"/>
      <c r="IEI37" s="224"/>
      <c r="IEJ37" s="224"/>
      <c r="IEK37" s="224"/>
      <c r="IEL37" s="224"/>
      <c r="IEM37" s="224"/>
      <c r="IEN37" s="224"/>
      <c r="IEO37" s="224"/>
      <c r="IEP37" s="224"/>
      <c r="IEQ37" s="224"/>
      <c r="IER37" s="224"/>
      <c r="IES37" s="224"/>
      <c r="IET37" s="224"/>
      <c r="IEU37" s="224"/>
      <c r="IEV37" s="224"/>
      <c r="IEW37" s="224"/>
      <c r="IEX37" s="224"/>
      <c r="IEY37" s="224"/>
      <c r="IEZ37" s="224"/>
      <c r="IFA37" s="224"/>
      <c r="IFB37" s="224"/>
      <c r="IFC37" s="224"/>
      <c r="IFD37" s="224"/>
      <c r="IFE37" s="224"/>
      <c r="IFF37" s="224"/>
      <c r="IFG37" s="224"/>
      <c r="IFH37" s="224"/>
      <c r="IFI37" s="224"/>
      <c r="IFJ37" s="224"/>
      <c r="IFK37" s="224"/>
      <c r="IFL37" s="224"/>
      <c r="IFM37" s="224"/>
      <c r="IFN37" s="224"/>
      <c r="IFO37" s="224"/>
      <c r="IFP37" s="224"/>
      <c r="IFQ37" s="224"/>
      <c r="IFR37" s="224"/>
      <c r="IFS37" s="224"/>
      <c r="IFT37" s="224"/>
      <c r="IFU37" s="224"/>
      <c r="IFV37" s="224"/>
      <c r="IFW37" s="224"/>
      <c r="IFX37" s="224"/>
      <c r="IFY37" s="224"/>
      <c r="IFZ37" s="224"/>
      <c r="IGA37" s="224"/>
      <c r="IGB37" s="224"/>
      <c r="IGC37" s="224"/>
      <c r="IGD37" s="224"/>
      <c r="IGE37" s="224"/>
      <c r="IGF37" s="224"/>
      <c r="IGG37" s="224"/>
      <c r="IGH37" s="224"/>
      <c r="IGI37" s="224"/>
      <c r="IGJ37" s="224"/>
      <c r="IGK37" s="224"/>
      <c r="IGL37" s="224"/>
      <c r="IGM37" s="224"/>
      <c r="IGN37" s="224"/>
      <c r="IGO37" s="224"/>
      <c r="IGP37" s="224"/>
      <c r="IGQ37" s="224"/>
      <c r="IGR37" s="224"/>
      <c r="IGS37" s="224"/>
      <c r="IGT37" s="224"/>
      <c r="IGU37" s="224"/>
      <c r="IGV37" s="224"/>
      <c r="IGW37" s="224"/>
      <c r="IGX37" s="224"/>
      <c r="IGY37" s="224"/>
      <c r="IGZ37" s="224"/>
      <c r="IHA37" s="224"/>
      <c r="IHB37" s="224"/>
      <c r="IHC37" s="224"/>
      <c r="IHD37" s="224"/>
      <c r="IHE37" s="224"/>
      <c r="IHF37" s="224"/>
      <c r="IHG37" s="224"/>
      <c r="IHH37" s="224"/>
      <c r="IHI37" s="224"/>
      <c r="IHJ37" s="224"/>
      <c r="IHK37" s="224"/>
      <c r="IHL37" s="224"/>
      <c r="IHM37" s="224"/>
      <c r="IHN37" s="224"/>
      <c r="IHO37" s="224"/>
      <c r="IHP37" s="224"/>
      <c r="IHQ37" s="224"/>
      <c r="IHR37" s="224"/>
      <c r="IHS37" s="224"/>
      <c r="IHT37" s="224"/>
      <c r="IHU37" s="224"/>
      <c r="IHV37" s="224"/>
      <c r="IHW37" s="224"/>
      <c r="IHX37" s="224"/>
      <c r="IHY37" s="224"/>
      <c r="IHZ37" s="224"/>
      <c r="IIA37" s="224"/>
      <c r="IIB37" s="224"/>
      <c r="IIC37" s="224"/>
      <c r="IID37" s="224"/>
      <c r="IIE37" s="224"/>
      <c r="IIF37" s="224"/>
      <c r="IIG37" s="224"/>
      <c r="IIH37" s="224"/>
      <c r="III37" s="224"/>
      <c r="IIJ37" s="224"/>
      <c r="IIK37" s="224"/>
      <c r="IIL37" s="224"/>
      <c r="IIM37" s="224"/>
      <c r="IIN37" s="224"/>
      <c r="IIO37" s="224"/>
      <c r="IIP37" s="224"/>
      <c r="IIQ37" s="224"/>
      <c r="IIR37" s="224"/>
      <c r="IIS37" s="224"/>
      <c r="IIT37" s="224"/>
      <c r="IIU37" s="224"/>
      <c r="IIV37" s="224"/>
      <c r="IIW37" s="224"/>
      <c r="IIX37" s="224"/>
      <c r="IIY37" s="224"/>
      <c r="IIZ37" s="224"/>
      <c r="IJA37" s="224"/>
      <c r="IJB37" s="224"/>
      <c r="IJC37" s="224"/>
      <c r="IJD37" s="224"/>
      <c r="IJE37" s="224"/>
      <c r="IJF37" s="224"/>
      <c r="IJG37" s="224"/>
      <c r="IJH37" s="224"/>
      <c r="IJI37" s="224"/>
      <c r="IJJ37" s="224"/>
      <c r="IJK37" s="224"/>
      <c r="IJL37" s="224"/>
      <c r="IJM37" s="224"/>
      <c r="IJN37" s="224"/>
      <c r="IJO37" s="224"/>
      <c r="IJP37" s="224"/>
      <c r="IJQ37" s="224"/>
      <c r="IJR37" s="224"/>
      <c r="IJS37" s="224"/>
      <c r="IJT37" s="224"/>
      <c r="IJU37" s="224"/>
      <c r="IJV37" s="224"/>
      <c r="IJW37" s="224"/>
      <c r="IJX37" s="224"/>
      <c r="IJY37" s="224"/>
      <c r="IJZ37" s="224"/>
      <c r="IKA37" s="224"/>
      <c r="IKB37" s="224"/>
      <c r="IKC37" s="224"/>
      <c r="IKD37" s="224"/>
      <c r="IKE37" s="224"/>
      <c r="IKF37" s="224"/>
      <c r="IKG37" s="224"/>
      <c r="IKH37" s="224"/>
      <c r="IKI37" s="224"/>
      <c r="IKJ37" s="224"/>
      <c r="IKK37" s="224"/>
      <c r="IKL37" s="224"/>
      <c r="IKM37" s="224"/>
      <c r="IKN37" s="224"/>
      <c r="IKO37" s="224"/>
      <c r="IKP37" s="224"/>
      <c r="IKQ37" s="224"/>
      <c r="IKR37" s="224"/>
      <c r="IKS37" s="224"/>
      <c r="IKT37" s="224"/>
      <c r="IKU37" s="224"/>
      <c r="IKV37" s="224"/>
      <c r="IKW37" s="224"/>
      <c r="IKX37" s="224"/>
      <c r="IKY37" s="224"/>
      <c r="IKZ37" s="224"/>
      <c r="ILA37" s="224"/>
      <c r="ILB37" s="224"/>
      <c r="ILC37" s="224"/>
      <c r="ILD37" s="224"/>
      <c r="ILE37" s="224"/>
      <c r="ILF37" s="224"/>
      <c r="ILG37" s="224"/>
      <c r="ILH37" s="224"/>
      <c r="ILI37" s="224"/>
      <c r="ILJ37" s="224"/>
      <c r="ILK37" s="224"/>
      <c r="ILL37" s="224"/>
      <c r="ILM37" s="224"/>
      <c r="ILN37" s="224"/>
      <c r="ILO37" s="224"/>
      <c r="ILP37" s="224"/>
      <c r="ILQ37" s="224"/>
      <c r="ILR37" s="224"/>
      <c r="ILS37" s="224"/>
      <c r="ILT37" s="224"/>
      <c r="ILU37" s="224"/>
      <c r="ILV37" s="224"/>
      <c r="ILW37" s="224"/>
      <c r="ILX37" s="224"/>
      <c r="ILY37" s="224"/>
      <c r="ILZ37" s="224"/>
      <c r="IMA37" s="224"/>
      <c r="IMB37" s="224"/>
      <c r="IMC37" s="224"/>
      <c r="IMD37" s="224"/>
      <c r="IME37" s="224"/>
      <c r="IMF37" s="224"/>
      <c r="IMG37" s="224"/>
      <c r="IMH37" s="224"/>
      <c r="IMI37" s="224"/>
      <c r="IMJ37" s="224"/>
      <c r="IMK37" s="224"/>
      <c r="IML37" s="224"/>
      <c r="IMM37" s="224"/>
      <c r="IMN37" s="224"/>
      <c r="IMO37" s="224"/>
      <c r="IMP37" s="224"/>
      <c r="IMQ37" s="224"/>
      <c r="IMR37" s="224"/>
      <c r="IMS37" s="224"/>
      <c r="IMT37" s="224"/>
      <c r="IMU37" s="224"/>
      <c r="IMV37" s="224"/>
      <c r="IMW37" s="224"/>
      <c r="IMX37" s="224"/>
      <c r="IMY37" s="224"/>
      <c r="IMZ37" s="224"/>
      <c r="INA37" s="224"/>
      <c r="INB37" s="224"/>
      <c r="INC37" s="224"/>
      <c r="IND37" s="224"/>
      <c r="INE37" s="224"/>
      <c r="INF37" s="224"/>
      <c r="ING37" s="224"/>
      <c r="INH37" s="224"/>
      <c r="INI37" s="224"/>
      <c r="INJ37" s="224"/>
      <c r="INK37" s="224"/>
      <c r="INL37" s="224"/>
      <c r="INM37" s="224"/>
      <c r="INN37" s="224"/>
      <c r="INO37" s="224"/>
      <c r="INP37" s="224"/>
      <c r="INQ37" s="224"/>
      <c r="INR37" s="224"/>
      <c r="INS37" s="224"/>
      <c r="INT37" s="224"/>
      <c r="INU37" s="224"/>
      <c r="INV37" s="224"/>
      <c r="INW37" s="224"/>
      <c r="INX37" s="224"/>
      <c r="INY37" s="224"/>
      <c r="INZ37" s="224"/>
      <c r="IOA37" s="224"/>
      <c r="IOB37" s="224"/>
      <c r="IOC37" s="224"/>
      <c r="IOD37" s="224"/>
      <c r="IOE37" s="224"/>
      <c r="IOF37" s="224"/>
      <c r="IOG37" s="224"/>
      <c r="IOH37" s="224"/>
      <c r="IOI37" s="224"/>
      <c r="IOJ37" s="224"/>
      <c r="IOK37" s="224"/>
      <c r="IOL37" s="224"/>
      <c r="IOM37" s="224"/>
      <c r="ION37" s="224"/>
      <c r="IOO37" s="224"/>
      <c r="IOP37" s="224"/>
      <c r="IOQ37" s="224"/>
      <c r="IOR37" s="224"/>
      <c r="IOS37" s="224"/>
      <c r="IOT37" s="224"/>
      <c r="IOU37" s="224"/>
      <c r="IOV37" s="224"/>
      <c r="IOW37" s="224"/>
      <c r="IOX37" s="224"/>
      <c r="IOY37" s="224"/>
      <c r="IOZ37" s="224"/>
      <c r="IPA37" s="224"/>
      <c r="IPB37" s="224"/>
      <c r="IPC37" s="224"/>
      <c r="IPD37" s="224"/>
      <c r="IPE37" s="224"/>
      <c r="IPF37" s="224"/>
      <c r="IPG37" s="224"/>
      <c r="IPH37" s="224"/>
      <c r="IPI37" s="224"/>
      <c r="IPJ37" s="224"/>
      <c r="IPK37" s="224"/>
      <c r="IPL37" s="224"/>
      <c r="IPM37" s="224"/>
      <c r="IPN37" s="224"/>
      <c r="IPO37" s="224"/>
      <c r="IPP37" s="224"/>
      <c r="IPQ37" s="224"/>
      <c r="IPR37" s="224"/>
      <c r="IPS37" s="224"/>
      <c r="IPT37" s="224"/>
      <c r="IPU37" s="224"/>
      <c r="IPV37" s="224"/>
      <c r="IPW37" s="224"/>
      <c r="IPX37" s="224"/>
      <c r="IPY37" s="224"/>
      <c r="IPZ37" s="224"/>
      <c r="IQA37" s="224"/>
      <c r="IQB37" s="224"/>
      <c r="IQC37" s="224"/>
      <c r="IQD37" s="224"/>
      <c r="IQE37" s="224"/>
      <c r="IQF37" s="224"/>
      <c r="IQG37" s="224"/>
      <c r="IQH37" s="224"/>
      <c r="IQI37" s="224"/>
      <c r="IQJ37" s="224"/>
      <c r="IQK37" s="224"/>
      <c r="IQL37" s="224"/>
      <c r="IQM37" s="224"/>
      <c r="IQN37" s="224"/>
      <c r="IQO37" s="224"/>
      <c r="IQP37" s="224"/>
      <c r="IQQ37" s="224"/>
      <c r="IQR37" s="224"/>
      <c r="IQS37" s="224"/>
      <c r="IQT37" s="224"/>
      <c r="IQU37" s="224"/>
      <c r="IQV37" s="224"/>
      <c r="IQW37" s="224"/>
      <c r="IQX37" s="224"/>
      <c r="IQY37" s="224"/>
      <c r="IQZ37" s="224"/>
      <c r="IRA37" s="224"/>
      <c r="IRB37" s="224"/>
      <c r="IRC37" s="224"/>
      <c r="IRD37" s="224"/>
      <c r="IRE37" s="224"/>
      <c r="IRF37" s="224"/>
      <c r="IRG37" s="224"/>
      <c r="IRH37" s="224"/>
      <c r="IRI37" s="224"/>
      <c r="IRJ37" s="224"/>
      <c r="IRK37" s="224"/>
      <c r="IRL37" s="224"/>
      <c r="IRM37" s="224"/>
      <c r="IRN37" s="224"/>
      <c r="IRO37" s="224"/>
      <c r="IRP37" s="224"/>
      <c r="IRQ37" s="224"/>
      <c r="IRR37" s="224"/>
      <c r="IRS37" s="224"/>
      <c r="IRT37" s="224"/>
      <c r="IRU37" s="224"/>
      <c r="IRV37" s="224"/>
      <c r="IRW37" s="224"/>
      <c r="IRX37" s="224"/>
      <c r="IRY37" s="224"/>
      <c r="IRZ37" s="224"/>
      <c r="ISA37" s="224"/>
      <c r="ISB37" s="224"/>
      <c r="ISC37" s="224"/>
      <c r="ISD37" s="224"/>
      <c r="ISE37" s="224"/>
      <c r="ISF37" s="224"/>
      <c r="ISG37" s="224"/>
      <c r="ISH37" s="224"/>
      <c r="ISI37" s="224"/>
      <c r="ISJ37" s="224"/>
      <c r="ISK37" s="224"/>
      <c r="ISL37" s="224"/>
      <c r="ISM37" s="224"/>
      <c r="ISN37" s="224"/>
      <c r="ISO37" s="224"/>
      <c r="ISP37" s="224"/>
      <c r="ISQ37" s="224"/>
      <c r="ISR37" s="224"/>
      <c r="ISS37" s="224"/>
      <c r="IST37" s="224"/>
      <c r="ISU37" s="224"/>
      <c r="ISV37" s="224"/>
      <c r="ISW37" s="224"/>
      <c r="ISX37" s="224"/>
      <c r="ISY37" s="224"/>
      <c r="ISZ37" s="224"/>
      <c r="ITA37" s="224"/>
      <c r="ITB37" s="224"/>
      <c r="ITC37" s="224"/>
      <c r="ITD37" s="224"/>
      <c r="ITE37" s="224"/>
      <c r="ITF37" s="224"/>
      <c r="ITG37" s="224"/>
      <c r="ITH37" s="224"/>
      <c r="ITI37" s="224"/>
      <c r="ITJ37" s="224"/>
      <c r="ITK37" s="224"/>
      <c r="ITL37" s="224"/>
      <c r="ITM37" s="224"/>
      <c r="ITN37" s="224"/>
      <c r="ITO37" s="224"/>
      <c r="ITP37" s="224"/>
      <c r="ITQ37" s="224"/>
      <c r="ITR37" s="224"/>
      <c r="ITS37" s="224"/>
      <c r="ITT37" s="224"/>
      <c r="ITU37" s="224"/>
      <c r="ITV37" s="224"/>
      <c r="ITW37" s="224"/>
      <c r="ITX37" s="224"/>
      <c r="ITY37" s="224"/>
      <c r="ITZ37" s="224"/>
      <c r="IUA37" s="224"/>
      <c r="IUB37" s="224"/>
      <c r="IUC37" s="224"/>
      <c r="IUD37" s="224"/>
      <c r="IUE37" s="224"/>
      <c r="IUF37" s="224"/>
      <c r="IUG37" s="224"/>
      <c r="IUH37" s="224"/>
      <c r="IUI37" s="224"/>
      <c r="IUJ37" s="224"/>
      <c r="IUK37" s="224"/>
      <c r="IUL37" s="224"/>
      <c r="IUM37" s="224"/>
      <c r="IUN37" s="224"/>
      <c r="IUO37" s="224"/>
      <c r="IUP37" s="224"/>
      <c r="IUQ37" s="224"/>
      <c r="IUR37" s="224"/>
      <c r="IUS37" s="224"/>
      <c r="IUT37" s="224"/>
      <c r="IUU37" s="224"/>
      <c r="IUV37" s="224"/>
      <c r="IUW37" s="224"/>
      <c r="IUX37" s="224"/>
      <c r="IUY37" s="224"/>
      <c r="IUZ37" s="224"/>
      <c r="IVA37" s="224"/>
      <c r="IVB37" s="224"/>
      <c r="IVC37" s="224"/>
      <c r="IVD37" s="224"/>
      <c r="IVE37" s="224"/>
      <c r="IVF37" s="224"/>
      <c r="IVG37" s="224"/>
      <c r="IVH37" s="224"/>
      <c r="IVI37" s="224"/>
      <c r="IVJ37" s="224"/>
      <c r="IVK37" s="224"/>
      <c r="IVL37" s="224"/>
      <c r="IVM37" s="224"/>
      <c r="IVN37" s="224"/>
      <c r="IVO37" s="224"/>
      <c r="IVP37" s="224"/>
      <c r="IVQ37" s="224"/>
      <c r="IVR37" s="224"/>
      <c r="IVS37" s="224"/>
      <c r="IVT37" s="224"/>
      <c r="IVU37" s="224"/>
      <c r="IVV37" s="224"/>
      <c r="IVW37" s="224"/>
      <c r="IVX37" s="224"/>
      <c r="IVY37" s="224"/>
      <c r="IVZ37" s="224"/>
      <c r="IWA37" s="224"/>
      <c r="IWB37" s="224"/>
      <c r="IWC37" s="224"/>
      <c r="IWD37" s="224"/>
      <c r="IWE37" s="224"/>
      <c r="IWF37" s="224"/>
      <c r="IWG37" s="224"/>
      <c r="IWH37" s="224"/>
      <c r="IWI37" s="224"/>
      <c r="IWJ37" s="224"/>
      <c r="IWK37" s="224"/>
      <c r="IWL37" s="224"/>
      <c r="IWM37" s="224"/>
      <c r="IWN37" s="224"/>
      <c r="IWO37" s="224"/>
      <c r="IWP37" s="224"/>
      <c r="IWQ37" s="224"/>
      <c r="IWR37" s="224"/>
      <c r="IWS37" s="224"/>
      <c r="IWT37" s="224"/>
      <c r="IWU37" s="224"/>
      <c r="IWV37" s="224"/>
      <c r="IWW37" s="224"/>
      <c r="IWX37" s="224"/>
      <c r="IWY37" s="224"/>
      <c r="IWZ37" s="224"/>
      <c r="IXA37" s="224"/>
      <c r="IXB37" s="224"/>
      <c r="IXC37" s="224"/>
      <c r="IXD37" s="224"/>
      <c r="IXE37" s="224"/>
      <c r="IXF37" s="224"/>
      <c r="IXG37" s="224"/>
      <c r="IXH37" s="224"/>
      <c r="IXI37" s="224"/>
      <c r="IXJ37" s="224"/>
      <c r="IXK37" s="224"/>
      <c r="IXL37" s="224"/>
      <c r="IXM37" s="224"/>
      <c r="IXN37" s="224"/>
      <c r="IXO37" s="224"/>
      <c r="IXP37" s="224"/>
      <c r="IXQ37" s="224"/>
      <c r="IXR37" s="224"/>
      <c r="IXS37" s="224"/>
      <c r="IXT37" s="224"/>
      <c r="IXU37" s="224"/>
      <c r="IXV37" s="224"/>
      <c r="IXW37" s="224"/>
      <c r="IXX37" s="224"/>
      <c r="IXY37" s="224"/>
      <c r="IXZ37" s="224"/>
      <c r="IYA37" s="224"/>
      <c r="IYB37" s="224"/>
      <c r="IYC37" s="224"/>
      <c r="IYD37" s="224"/>
      <c r="IYE37" s="224"/>
      <c r="IYF37" s="224"/>
      <c r="IYG37" s="224"/>
      <c r="IYH37" s="224"/>
      <c r="IYI37" s="224"/>
      <c r="IYJ37" s="224"/>
      <c r="IYK37" s="224"/>
      <c r="IYL37" s="224"/>
      <c r="IYM37" s="224"/>
      <c r="IYN37" s="224"/>
      <c r="IYO37" s="224"/>
      <c r="IYP37" s="224"/>
      <c r="IYQ37" s="224"/>
      <c r="IYR37" s="224"/>
      <c r="IYS37" s="224"/>
      <c r="IYT37" s="224"/>
      <c r="IYU37" s="224"/>
      <c r="IYV37" s="224"/>
      <c r="IYW37" s="224"/>
      <c r="IYX37" s="224"/>
      <c r="IYY37" s="224"/>
      <c r="IYZ37" s="224"/>
      <c r="IZA37" s="224"/>
      <c r="IZB37" s="224"/>
      <c r="IZC37" s="224"/>
      <c r="IZD37" s="224"/>
      <c r="IZE37" s="224"/>
      <c r="IZF37" s="224"/>
      <c r="IZG37" s="224"/>
      <c r="IZH37" s="224"/>
      <c r="IZI37" s="224"/>
      <c r="IZJ37" s="224"/>
      <c r="IZK37" s="224"/>
      <c r="IZL37" s="224"/>
      <c r="IZM37" s="224"/>
      <c r="IZN37" s="224"/>
      <c r="IZO37" s="224"/>
      <c r="IZP37" s="224"/>
      <c r="IZQ37" s="224"/>
      <c r="IZR37" s="224"/>
      <c r="IZS37" s="224"/>
      <c r="IZT37" s="224"/>
      <c r="IZU37" s="224"/>
      <c r="IZV37" s="224"/>
      <c r="IZW37" s="224"/>
      <c r="IZX37" s="224"/>
      <c r="IZY37" s="224"/>
      <c r="IZZ37" s="224"/>
      <c r="JAA37" s="224"/>
      <c r="JAB37" s="224"/>
      <c r="JAC37" s="224"/>
      <c r="JAD37" s="224"/>
      <c r="JAE37" s="224"/>
      <c r="JAF37" s="224"/>
      <c r="JAG37" s="224"/>
      <c r="JAH37" s="224"/>
      <c r="JAI37" s="224"/>
      <c r="JAJ37" s="224"/>
      <c r="JAK37" s="224"/>
      <c r="JAL37" s="224"/>
      <c r="JAM37" s="224"/>
      <c r="JAN37" s="224"/>
      <c r="JAO37" s="224"/>
      <c r="JAP37" s="224"/>
      <c r="JAQ37" s="224"/>
      <c r="JAR37" s="224"/>
      <c r="JAS37" s="224"/>
      <c r="JAT37" s="224"/>
      <c r="JAU37" s="224"/>
      <c r="JAV37" s="224"/>
      <c r="JAW37" s="224"/>
      <c r="JAX37" s="224"/>
      <c r="JAY37" s="224"/>
      <c r="JAZ37" s="224"/>
      <c r="JBA37" s="224"/>
      <c r="JBB37" s="224"/>
      <c r="JBC37" s="224"/>
      <c r="JBD37" s="224"/>
      <c r="JBE37" s="224"/>
      <c r="JBF37" s="224"/>
      <c r="JBG37" s="224"/>
      <c r="JBH37" s="224"/>
      <c r="JBI37" s="224"/>
      <c r="JBJ37" s="224"/>
      <c r="JBK37" s="224"/>
      <c r="JBL37" s="224"/>
      <c r="JBM37" s="224"/>
      <c r="JBN37" s="224"/>
      <c r="JBO37" s="224"/>
      <c r="JBP37" s="224"/>
      <c r="JBQ37" s="224"/>
      <c r="JBR37" s="224"/>
      <c r="JBS37" s="224"/>
      <c r="JBT37" s="224"/>
      <c r="JBU37" s="224"/>
      <c r="JBV37" s="224"/>
      <c r="JBW37" s="224"/>
      <c r="JBX37" s="224"/>
      <c r="JBY37" s="224"/>
      <c r="JBZ37" s="224"/>
      <c r="JCA37" s="224"/>
      <c r="JCB37" s="224"/>
      <c r="JCC37" s="224"/>
      <c r="JCD37" s="224"/>
      <c r="JCE37" s="224"/>
      <c r="JCF37" s="224"/>
      <c r="JCG37" s="224"/>
      <c r="JCH37" s="224"/>
      <c r="JCI37" s="224"/>
      <c r="JCJ37" s="224"/>
      <c r="JCK37" s="224"/>
      <c r="JCL37" s="224"/>
      <c r="JCM37" s="224"/>
      <c r="JCN37" s="224"/>
      <c r="JCO37" s="224"/>
      <c r="JCP37" s="224"/>
      <c r="JCQ37" s="224"/>
      <c r="JCR37" s="224"/>
      <c r="JCS37" s="224"/>
      <c r="JCT37" s="224"/>
      <c r="JCU37" s="224"/>
      <c r="JCV37" s="224"/>
      <c r="JCW37" s="224"/>
      <c r="JCX37" s="224"/>
      <c r="JCY37" s="224"/>
      <c r="JCZ37" s="224"/>
      <c r="JDA37" s="224"/>
      <c r="JDB37" s="224"/>
      <c r="JDC37" s="224"/>
      <c r="JDD37" s="224"/>
      <c r="JDE37" s="224"/>
      <c r="JDF37" s="224"/>
      <c r="JDG37" s="224"/>
      <c r="JDH37" s="224"/>
      <c r="JDI37" s="224"/>
      <c r="JDJ37" s="224"/>
      <c r="JDK37" s="224"/>
      <c r="JDL37" s="224"/>
      <c r="JDM37" s="224"/>
      <c r="JDN37" s="224"/>
      <c r="JDO37" s="224"/>
      <c r="JDP37" s="224"/>
      <c r="JDQ37" s="224"/>
      <c r="JDR37" s="224"/>
      <c r="JDS37" s="224"/>
      <c r="JDT37" s="224"/>
      <c r="JDU37" s="224"/>
      <c r="JDV37" s="224"/>
      <c r="JDW37" s="224"/>
      <c r="JDX37" s="224"/>
      <c r="JDY37" s="224"/>
      <c r="JDZ37" s="224"/>
      <c r="JEA37" s="224"/>
      <c r="JEB37" s="224"/>
      <c r="JEC37" s="224"/>
      <c r="JED37" s="224"/>
      <c r="JEE37" s="224"/>
      <c r="JEF37" s="224"/>
      <c r="JEG37" s="224"/>
      <c r="JEH37" s="224"/>
      <c r="JEI37" s="224"/>
      <c r="JEJ37" s="224"/>
      <c r="JEK37" s="224"/>
      <c r="JEL37" s="224"/>
      <c r="JEM37" s="224"/>
      <c r="JEN37" s="224"/>
      <c r="JEO37" s="224"/>
      <c r="JEP37" s="224"/>
      <c r="JEQ37" s="224"/>
      <c r="JER37" s="224"/>
      <c r="JES37" s="224"/>
      <c r="JET37" s="224"/>
      <c r="JEU37" s="224"/>
      <c r="JEV37" s="224"/>
      <c r="JEW37" s="224"/>
      <c r="JEX37" s="224"/>
      <c r="JEY37" s="224"/>
      <c r="JEZ37" s="224"/>
      <c r="JFA37" s="224"/>
      <c r="JFB37" s="224"/>
      <c r="JFC37" s="224"/>
      <c r="JFD37" s="224"/>
      <c r="JFE37" s="224"/>
      <c r="JFF37" s="224"/>
      <c r="JFG37" s="224"/>
      <c r="JFH37" s="224"/>
      <c r="JFI37" s="224"/>
      <c r="JFJ37" s="224"/>
      <c r="JFK37" s="224"/>
      <c r="JFL37" s="224"/>
      <c r="JFM37" s="224"/>
      <c r="JFN37" s="224"/>
      <c r="JFO37" s="224"/>
      <c r="JFP37" s="224"/>
      <c r="JFQ37" s="224"/>
      <c r="JFR37" s="224"/>
      <c r="JFS37" s="224"/>
      <c r="JFT37" s="224"/>
      <c r="JFU37" s="224"/>
      <c r="JFV37" s="224"/>
      <c r="JFW37" s="224"/>
      <c r="JFX37" s="224"/>
      <c r="JFY37" s="224"/>
      <c r="JFZ37" s="224"/>
      <c r="JGA37" s="224"/>
      <c r="JGB37" s="224"/>
      <c r="JGC37" s="224"/>
      <c r="JGD37" s="224"/>
      <c r="JGE37" s="224"/>
      <c r="JGF37" s="224"/>
      <c r="JGG37" s="224"/>
      <c r="JGH37" s="224"/>
      <c r="JGI37" s="224"/>
      <c r="JGJ37" s="224"/>
      <c r="JGK37" s="224"/>
      <c r="JGL37" s="224"/>
      <c r="JGM37" s="224"/>
      <c r="JGN37" s="224"/>
      <c r="JGO37" s="224"/>
      <c r="JGP37" s="224"/>
      <c r="JGQ37" s="224"/>
      <c r="JGR37" s="224"/>
      <c r="JGS37" s="224"/>
      <c r="JGT37" s="224"/>
      <c r="JGU37" s="224"/>
      <c r="JGV37" s="224"/>
      <c r="JGW37" s="224"/>
      <c r="JGX37" s="224"/>
      <c r="JGY37" s="224"/>
      <c r="JGZ37" s="224"/>
      <c r="JHA37" s="224"/>
      <c r="JHB37" s="224"/>
      <c r="JHC37" s="224"/>
      <c r="JHD37" s="224"/>
      <c r="JHE37" s="224"/>
      <c r="JHF37" s="224"/>
      <c r="JHG37" s="224"/>
      <c r="JHH37" s="224"/>
      <c r="JHI37" s="224"/>
      <c r="JHJ37" s="224"/>
      <c r="JHK37" s="224"/>
      <c r="JHL37" s="224"/>
      <c r="JHM37" s="224"/>
      <c r="JHN37" s="224"/>
      <c r="JHO37" s="224"/>
      <c r="JHP37" s="224"/>
      <c r="JHQ37" s="224"/>
      <c r="JHR37" s="224"/>
      <c r="JHS37" s="224"/>
      <c r="JHT37" s="224"/>
      <c r="JHU37" s="224"/>
      <c r="JHV37" s="224"/>
      <c r="JHW37" s="224"/>
      <c r="JHX37" s="224"/>
      <c r="JHY37" s="224"/>
      <c r="JHZ37" s="224"/>
      <c r="JIA37" s="224"/>
      <c r="JIB37" s="224"/>
      <c r="JIC37" s="224"/>
      <c r="JID37" s="224"/>
      <c r="JIE37" s="224"/>
      <c r="JIF37" s="224"/>
      <c r="JIG37" s="224"/>
      <c r="JIH37" s="224"/>
      <c r="JII37" s="224"/>
      <c r="JIJ37" s="224"/>
      <c r="JIK37" s="224"/>
      <c r="JIL37" s="224"/>
      <c r="JIM37" s="224"/>
      <c r="JIN37" s="224"/>
      <c r="JIO37" s="224"/>
      <c r="JIP37" s="224"/>
      <c r="JIQ37" s="224"/>
      <c r="JIR37" s="224"/>
      <c r="JIS37" s="224"/>
      <c r="JIT37" s="224"/>
      <c r="JIU37" s="224"/>
      <c r="JIV37" s="224"/>
      <c r="JIW37" s="224"/>
      <c r="JIX37" s="224"/>
      <c r="JIY37" s="224"/>
      <c r="JIZ37" s="224"/>
      <c r="JJA37" s="224"/>
      <c r="JJB37" s="224"/>
      <c r="JJC37" s="224"/>
      <c r="JJD37" s="224"/>
      <c r="JJE37" s="224"/>
      <c r="JJF37" s="224"/>
      <c r="JJG37" s="224"/>
      <c r="JJH37" s="224"/>
      <c r="JJI37" s="224"/>
      <c r="JJJ37" s="224"/>
      <c r="JJK37" s="224"/>
      <c r="JJL37" s="224"/>
      <c r="JJM37" s="224"/>
      <c r="JJN37" s="224"/>
      <c r="JJO37" s="224"/>
      <c r="JJP37" s="224"/>
      <c r="JJQ37" s="224"/>
      <c r="JJR37" s="224"/>
      <c r="JJS37" s="224"/>
      <c r="JJT37" s="224"/>
      <c r="JJU37" s="224"/>
      <c r="JJV37" s="224"/>
      <c r="JJW37" s="224"/>
      <c r="JJX37" s="224"/>
      <c r="JJY37" s="224"/>
      <c r="JJZ37" s="224"/>
      <c r="JKA37" s="224"/>
      <c r="JKB37" s="224"/>
      <c r="JKC37" s="224"/>
      <c r="JKD37" s="224"/>
      <c r="JKE37" s="224"/>
      <c r="JKF37" s="224"/>
      <c r="JKG37" s="224"/>
      <c r="JKH37" s="224"/>
      <c r="JKI37" s="224"/>
      <c r="JKJ37" s="224"/>
      <c r="JKK37" s="224"/>
      <c r="JKL37" s="224"/>
      <c r="JKM37" s="224"/>
      <c r="JKN37" s="224"/>
      <c r="JKO37" s="224"/>
      <c r="JKP37" s="224"/>
      <c r="JKQ37" s="224"/>
      <c r="JKR37" s="224"/>
      <c r="JKS37" s="224"/>
      <c r="JKT37" s="224"/>
      <c r="JKU37" s="224"/>
      <c r="JKV37" s="224"/>
      <c r="JKW37" s="224"/>
      <c r="JKX37" s="224"/>
      <c r="JKY37" s="224"/>
      <c r="JKZ37" s="224"/>
      <c r="JLA37" s="224"/>
      <c r="JLB37" s="224"/>
      <c r="JLC37" s="224"/>
      <c r="JLD37" s="224"/>
      <c r="JLE37" s="224"/>
      <c r="JLF37" s="224"/>
      <c r="JLG37" s="224"/>
      <c r="JLH37" s="224"/>
      <c r="JLI37" s="224"/>
      <c r="JLJ37" s="224"/>
      <c r="JLK37" s="224"/>
      <c r="JLL37" s="224"/>
      <c r="JLM37" s="224"/>
      <c r="JLN37" s="224"/>
      <c r="JLO37" s="224"/>
      <c r="JLP37" s="224"/>
      <c r="JLQ37" s="224"/>
      <c r="JLR37" s="224"/>
      <c r="JLS37" s="224"/>
      <c r="JLT37" s="224"/>
      <c r="JLU37" s="224"/>
      <c r="JLV37" s="224"/>
      <c r="JLW37" s="224"/>
      <c r="JLX37" s="224"/>
      <c r="JLY37" s="224"/>
      <c r="JLZ37" s="224"/>
      <c r="JMA37" s="224"/>
      <c r="JMB37" s="224"/>
      <c r="JMC37" s="224"/>
      <c r="JMD37" s="224"/>
      <c r="JME37" s="224"/>
      <c r="JMF37" s="224"/>
      <c r="JMG37" s="224"/>
      <c r="JMH37" s="224"/>
      <c r="JMI37" s="224"/>
      <c r="JMJ37" s="224"/>
      <c r="JMK37" s="224"/>
      <c r="JML37" s="224"/>
      <c r="JMM37" s="224"/>
      <c r="JMN37" s="224"/>
      <c r="JMO37" s="224"/>
      <c r="JMP37" s="224"/>
      <c r="JMQ37" s="224"/>
      <c r="JMR37" s="224"/>
      <c r="JMS37" s="224"/>
      <c r="JMT37" s="224"/>
      <c r="JMU37" s="224"/>
      <c r="JMV37" s="224"/>
      <c r="JMW37" s="224"/>
      <c r="JMX37" s="224"/>
      <c r="JMY37" s="224"/>
      <c r="JMZ37" s="224"/>
      <c r="JNA37" s="224"/>
      <c r="JNB37" s="224"/>
      <c r="JNC37" s="224"/>
      <c r="JND37" s="224"/>
      <c r="JNE37" s="224"/>
      <c r="JNF37" s="224"/>
      <c r="JNG37" s="224"/>
      <c r="JNH37" s="224"/>
      <c r="JNI37" s="224"/>
      <c r="JNJ37" s="224"/>
      <c r="JNK37" s="224"/>
      <c r="JNL37" s="224"/>
      <c r="JNM37" s="224"/>
      <c r="JNN37" s="224"/>
      <c r="JNO37" s="224"/>
      <c r="JNP37" s="224"/>
      <c r="JNQ37" s="224"/>
      <c r="JNR37" s="224"/>
      <c r="JNS37" s="224"/>
      <c r="JNT37" s="224"/>
      <c r="JNU37" s="224"/>
      <c r="JNV37" s="224"/>
      <c r="JNW37" s="224"/>
      <c r="JNX37" s="224"/>
      <c r="JNY37" s="224"/>
      <c r="JNZ37" s="224"/>
      <c r="JOA37" s="224"/>
      <c r="JOB37" s="224"/>
      <c r="JOC37" s="224"/>
      <c r="JOD37" s="224"/>
      <c r="JOE37" s="224"/>
      <c r="JOF37" s="224"/>
      <c r="JOG37" s="224"/>
      <c r="JOH37" s="224"/>
      <c r="JOI37" s="224"/>
      <c r="JOJ37" s="224"/>
      <c r="JOK37" s="224"/>
      <c r="JOL37" s="224"/>
      <c r="JOM37" s="224"/>
      <c r="JON37" s="224"/>
      <c r="JOO37" s="224"/>
      <c r="JOP37" s="224"/>
      <c r="JOQ37" s="224"/>
      <c r="JOR37" s="224"/>
      <c r="JOS37" s="224"/>
      <c r="JOT37" s="224"/>
      <c r="JOU37" s="224"/>
      <c r="JOV37" s="224"/>
      <c r="JOW37" s="224"/>
      <c r="JOX37" s="224"/>
      <c r="JOY37" s="224"/>
      <c r="JOZ37" s="224"/>
      <c r="JPA37" s="224"/>
      <c r="JPB37" s="224"/>
      <c r="JPC37" s="224"/>
      <c r="JPD37" s="224"/>
      <c r="JPE37" s="224"/>
      <c r="JPF37" s="224"/>
      <c r="JPG37" s="224"/>
      <c r="JPH37" s="224"/>
      <c r="JPI37" s="224"/>
      <c r="JPJ37" s="224"/>
      <c r="JPK37" s="224"/>
      <c r="JPL37" s="224"/>
      <c r="JPM37" s="224"/>
      <c r="JPN37" s="224"/>
      <c r="JPO37" s="224"/>
      <c r="JPP37" s="224"/>
      <c r="JPQ37" s="224"/>
      <c r="JPR37" s="224"/>
      <c r="JPS37" s="224"/>
      <c r="JPT37" s="224"/>
      <c r="JPU37" s="224"/>
      <c r="JPV37" s="224"/>
      <c r="JPW37" s="224"/>
      <c r="JPX37" s="224"/>
      <c r="JPY37" s="224"/>
      <c r="JPZ37" s="224"/>
      <c r="JQA37" s="224"/>
      <c r="JQB37" s="224"/>
      <c r="JQC37" s="224"/>
      <c r="JQD37" s="224"/>
      <c r="JQE37" s="224"/>
      <c r="JQF37" s="224"/>
      <c r="JQG37" s="224"/>
      <c r="JQH37" s="224"/>
      <c r="JQI37" s="224"/>
      <c r="JQJ37" s="224"/>
      <c r="JQK37" s="224"/>
      <c r="JQL37" s="224"/>
      <c r="JQM37" s="224"/>
      <c r="JQN37" s="224"/>
      <c r="JQO37" s="224"/>
      <c r="JQP37" s="224"/>
      <c r="JQQ37" s="224"/>
      <c r="JQR37" s="224"/>
      <c r="JQS37" s="224"/>
      <c r="JQT37" s="224"/>
      <c r="JQU37" s="224"/>
      <c r="JQV37" s="224"/>
      <c r="JQW37" s="224"/>
      <c r="JQX37" s="224"/>
      <c r="JQY37" s="224"/>
      <c r="JQZ37" s="224"/>
      <c r="JRA37" s="224"/>
      <c r="JRB37" s="224"/>
      <c r="JRC37" s="224"/>
      <c r="JRD37" s="224"/>
      <c r="JRE37" s="224"/>
      <c r="JRF37" s="224"/>
      <c r="JRG37" s="224"/>
      <c r="JRH37" s="224"/>
      <c r="JRI37" s="224"/>
      <c r="JRJ37" s="224"/>
      <c r="JRK37" s="224"/>
      <c r="JRL37" s="224"/>
      <c r="JRM37" s="224"/>
      <c r="JRN37" s="224"/>
      <c r="JRO37" s="224"/>
      <c r="JRP37" s="224"/>
      <c r="JRQ37" s="224"/>
      <c r="JRR37" s="224"/>
      <c r="JRS37" s="224"/>
      <c r="JRT37" s="224"/>
      <c r="JRU37" s="224"/>
      <c r="JRV37" s="224"/>
      <c r="JRW37" s="224"/>
      <c r="JRX37" s="224"/>
      <c r="JRY37" s="224"/>
      <c r="JRZ37" s="224"/>
      <c r="JSA37" s="224"/>
      <c r="JSB37" s="224"/>
      <c r="JSC37" s="224"/>
      <c r="JSD37" s="224"/>
      <c r="JSE37" s="224"/>
      <c r="JSF37" s="224"/>
      <c r="JSG37" s="224"/>
      <c r="JSH37" s="224"/>
      <c r="JSI37" s="224"/>
      <c r="JSJ37" s="224"/>
      <c r="JSK37" s="224"/>
      <c r="JSL37" s="224"/>
      <c r="JSM37" s="224"/>
      <c r="JSN37" s="224"/>
      <c r="JSO37" s="224"/>
      <c r="JSP37" s="224"/>
      <c r="JSQ37" s="224"/>
      <c r="JSR37" s="224"/>
      <c r="JSS37" s="224"/>
      <c r="JST37" s="224"/>
      <c r="JSU37" s="224"/>
      <c r="JSV37" s="224"/>
      <c r="JSW37" s="224"/>
      <c r="JSX37" s="224"/>
      <c r="JSY37" s="224"/>
      <c r="JSZ37" s="224"/>
      <c r="JTA37" s="224"/>
      <c r="JTB37" s="224"/>
      <c r="JTC37" s="224"/>
      <c r="JTD37" s="224"/>
      <c r="JTE37" s="224"/>
      <c r="JTF37" s="224"/>
      <c r="JTG37" s="224"/>
      <c r="JTH37" s="224"/>
      <c r="JTI37" s="224"/>
      <c r="JTJ37" s="224"/>
      <c r="JTK37" s="224"/>
      <c r="JTL37" s="224"/>
      <c r="JTM37" s="224"/>
      <c r="JTN37" s="224"/>
      <c r="JTO37" s="224"/>
      <c r="JTP37" s="224"/>
      <c r="JTQ37" s="224"/>
      <c r="JTR37" s="224"/>
      <c r="JTS37" s="224"/>
      <c r="JTT37" s="224"/>
      <c r="JTU37" s="224"/>
      <c r="JTV37" s="224"/>
      <c r="JTW37" s="224"/>
      <c r="JTX37" s="224"/>
      <c r="JTY37" s="224"/>
      <c r="JTZ37" s="224"/>
      <c r="JUA37" s="224"/>
      <c r="JUB37" s="224"/>
      <c r="JUC37" s="224"/>
      <c r="JUD37" s="224"/>
      <c r="JUE37" s="224"/>
      <c r="JUF37" s="224"/>
      <c r="JUG37" s="224"/>
      <c r="JUH37" s="224"/>
      <c r="JUI37" s="224"/>
      <c r="JUJ37" s="224"/>
      <c r="JUK37" s="224"/>
      <c r="JUL37" s="224"/>
      <c r="JUM37" s="224"/>
      <c r="JUN37" s="224"/>
      <c r="JUO37" s="224"/>
      <c r="JUP37" s="224"/>
      <c r="JUQ37" s="224"/>
      <c r="JUR37" s="224"/>
      <c r="JUS37" s="224"/>
      <c r="JUT37" s="224"/>
      <c r="JUU37" s="224"/>
      <c r="JUV37" s="224"/>
      <c r="JUW37" s="224"/>
      <c r="JUX37" s="224"/>
      <c r="JUY37" s="224"/>
      <c r="JUZ37" s="224"/>
      <c r="JVA37" s="224"/>
      <c r="JVB37" s="224"/>
      <c r="JVC37" s="224"/>
      <c r="JVD37" s="224"/>
      <c r="JVE37" s="224"/>
      <c r="JVF37" s="224"/>
      <c r="JVG37" s="224"/>
      <c r="JVH37" s="224"/>
      <c r="JVI37" s="224"/>
      <c r="JVJ37" s="224"/>
      <c r="JVK37" s="224"/>
      <c r="JVL37" s="224"/>
      <c r="JVM37" s="224"/>
      <c r="JVN37" s="224"/>
      <c r="JVO37" s="224"/>
      <c r="JVP37" s="224"/>
      <c r="JVQ37" s="224"/>
      <c r="JVR37" s="224"/>
      <c r="JVS37" s="224"/>
      <c r="JVT37" s="224"/>
      <c r="JVU37" s="224"/>
      <c r="JVV37" s="224"/>
      <c r="JVW37" s="224"/>
      <c r="JVX37" s="224"/>
      <c r="JVY37" s="224"/>
      <c r="JVZ37" s="224"/>
      <c r="JWA37" s="224"/>
      <c r="JWB37" s="224"/>
      <c r="JWC37" s="224"/>
      <c r="JWD37" s="224"/>
      <c r="JWE37" s="224"/>
      <c r="JWF37" s="224"/>
      <c r="JWG37" s="224"/>
      <c r="JWH37" s="224"/>
      <c r="JWI37" s="224"/>
      <c r="JWJ37" s="224"/>
      <c r="JWK37" s="224"/>
      <c r="JWL37" s="224"/>
      <c r="JWM37" s="224"/>
      <c r="JWN37" s="224"/>
      <c r="JWO37" s="224"/>
      <c r="JWP37" s="224"/>
      <c r="JWQ37" s="224"/>
      <c r="JWR37" s="224"/>
      <c r="JWS37" s="224"/>
      <c r="JWT37" s="224"/>
      <c r="JWU37" s="224"/>
      <c r="JWV37" s="224"/>
      <c r="JWW37" s="224"/>
      <c r="JWX37" s="224"/>
      <c r="JWY37" s="224"/>
      <c r="JWZ37" s="224"/>
      <c r="JXA37" s="224"/>
      <c r="JXB37" s="224"/>
      <c r="JXC37" s="224"/>
      <c r="JXD37" s="224"/>
      <c r="JXE37" s="224"/>
      <c r="JXF37" s="224"/>
      <c r="JXG37" s="224"/>
      <c r="JXH37" s="224"/>
      <c r="JXI37" s="224"/>
      <c r="JXJ37" s="224"/>
      <c r="JXK37" s="224"/>
      <c r="JXL37" s="224"/>
      <c r="JXM37" s="224"/>
      <c r="JXN37" s="224"/>
      <c r="JXO37" s="224"/>
      <c r="JXP37" s="224"/>
      <c r="JXQ37" s="224"/>
      <c r="JXR37" s="224"/>
      <c r="JXS37" s="224"/>
      <c r="JXT37" s="224"/>
      <c r="JXU37" s="224"/>
      <c r="JXV37" s="224"/>
      <c r="JXW37" s="224"/>
      <c r="JXX37" s="224"/>
      <c r="JXY37" s="224"/>
      <c r="JXZ37" s="224"/>
      <c r="JYA37" s="224"/>
      <c r="JYB37" s="224"/>
      <c r="JYC37" s="224"/>
      <c r="JYD37" s="224"/>
      <c r="JYE37" s="224"/>
      <c r="JYF37" s="224"/>
      <c r="JYG37" s="224"/>
      <c r="JYH37" s="224"/>
      <c r="JYI37" s="224"/>
      <c r="JYJ37" s="224"/>
      <c r="JYK37" s="224"/>
      <c r="JYL37" s="224"/>
      <c r="JYM37" s="224"/>
      <c r="JYN37" s="224"/>
      <c r="JYO37" s="224"/>
      <c r="JYP37" s="224"/>
      <c r="JYQ37" s="224"/>
      <c r="JYR37" s="224"/>
      <c r="JYS37" s="224"/>
      <c r="JYT37" s="224"/>
      <c r="JYU37" s="224"/>
      <c r="JYV37" s="224"/>
      <c r="JYW37" s="224"/>
      <c r="JYX37" s="224"/>
      <c r="JYY37" s="224"/>
      <c r="JYZ37" s="224"/>
      <c r="JZA37" s="224"/>
      <c r="JZB37" s="224"/>
      <c r="JZC37" s="224"/>
      <c r="JZD37" s="224"/>
      <c r="JZE37" s="224"/>
      <c r="JZF37" s="224"/>
      <c r="JZG37" s="224"/>
      <c r="JZH37" s="224"/>
      <c r="JZI37" s="224"/>
      <c r="JZJ37" s="224"/>
      <c r="JZK37" s="224"/>
      <c r="JZL37" s="224"/>
      <c r="JZM37" s="224"/>
      <c r="JZN37" s="224"/>
      <c r="JZO37" s="224"/>
      <c r="JZP37" s="224"/>
      <c r="JZQ37" s="224"/>
      <c r="JZR37" s="224"/>
      <c r="JZS37" s="224"/>
      <c r="JZT37" s="224"/>
      <c r="JZU37" s="224"/>
      <c r="JZV37" s="224"/>
      <c r="JZW37" s="224"/>
      <c r="JZX37" s="224"/>
      <c r="JZY37" s="224"/>
      <c r="JZZ37" s="224"/>
      <c r="KAA37" s="224"/>
      <c r="KAB37" s="224"/>
      <c r="KAC37" s="224"/>
      <c r="KAD37" s="224"/>
      <c r="KAE37" s="224"/>
      <c r="KAF37" s="224"/>
      <c r="KAG37" s="224"/>
      <c r="KAH37" s="224"/>
      <c r="KAI37" s="224"/>
      <c r="KAJ37" s="224"/>
      <c r="KAK37" s="224"/>
      <c r="KAL37" s="224"/>
      <c r="KAM37" s="224"/>
      <c r="KAN37" s="224"/>
      <c r="KAO37" s="224"/>
      <c r="KAP37" s="224"/>
      <c r="KAQ37" s="224"/>
      <c r="KAR37" s="224"/>
      <c r="KAS37" s="224"/>
      <c r="KAT37" s="224"/>
      <c r="KAU37" s="224"/>
      <c r="KAV37" s="224"/>
      <c r="KAW37" s="224"/>
      <c r="KAX37" s="224"/>
      <c r="KAY37" s="224"/>
      <c r="KAZ37" s="224"/>
      <c r="KBA37" s="224"/>
      <c r="KBB37" s="224"/>
      <c r="KBC37" s="224"/>
      <c r="KBD37" s="224"/>
      <c r="KBE37" s="224"/>
      <c r="KBF37" s="224"/>
      <c r="KBG37" s="224"/>
      <c r="KBH37" s="224"/>
      <c r="KBI37" s="224"/>
      <c r="KBJ37" s="224"/>
      <c r="KBK37" s="224"/>
      <c r="KBL37" s="224"/>
      <c r="KBM37" s="224"/>
      <c r="KBN37" s="224"/>
      <c r="KBO37" s="224"/>
      <c r="KBP37" s="224"/>
      <c r="KBQ37" s="224"/>
      <c r="KBR37" s="224"/>
      <c r="KBS37" s="224"/>
      <c r="KBT37" s="224"/>
      <c r="KBU37" s="224"/>
      <c r="KBV37" s="224"/>
      <c r="KBW37" s="224"/>
      <c r="KBX37" s="224"/>
      <c r="KBY37" s="224"/>
      <c r="KBZ37" s="224"/>
      <c r="KCA37" s="224"/>
      <c r="KCB37" s="224"/>
      <c r="KCC37" s="224"/>
      <c r="KCD37" s="224"/>
      <c r="KCE37" s="224"/>
      <c r="KCF37" s="224"/>
      <c r="KCG37" s="224"/>
      <c r="KCH37" s="224"/>
      <c r="KCI37" s="224"/>
      <c r="KCJ37" s="224"/>
      <c r="KCK37" s="224"/>
      <c r="KCL37" s="224"/>
      <c r="KCM37" s="224"/>
      <c r="KCN37" s="224"/>
      <c r="KCO37" s="224"/>
      <c r="KCP37" s="224"/>
      <c r="KCQ37" s="224"/>
      <c r="KCR37" s="224"/>
      <c r="KCS37" s="224"/>
      <c r="KCT37" s="224"/>
      <c r="KCU37" s="224"/>
      <c r="KCV37" s="224"/>
      <c r="KCW37" s="224"/>
      <c r="KCX37" s="224"/>
      <c r="KCY37" s="224"/>
      <c r="KCZ37" s="224"/>
      <c r="KDA37" s="224"/>
      <c r="KDB37" s="224"/>
      <c r="KDC37" s="224"/>
      <c r="KDD37" s="224"/>
      <c r="KDE37" s="224"/>
      <c r="KDF37" s="224"/>
      <c r="KDG37" s="224"/>
      <c r="KDH37" s="224"/>
      <c r="KDI37" s="224"/>
      <c r="KDJ37" s="224"/>
      <c r="KDK37" s="224"/>
      <c r="KDL37" s="224"/>
      <c r="KDM37" s="224"/>
      <c r="KDN37" s="224"/>
      <c r="KDO37" s="224"/>
      <c r="KDP37" s="224"/>
      <c r="KDQ37" s="224"/>
      <c r="KDR37" s="224"/>
      <c r="KDS37" s="224"/>
      <c r="KDT37" s="224"/>
      <c r="KDU37" s="224"/>
      <c r="KDV37" s="224"/>
      <c r="KDW37" s="224"/>
      <c r="KDX37" s="224"/>
      <c r="KDY37" s="224"/>
      <c r="KDZ37" s="224"/>
      <c r="KEA37" s="224"/>
      <c r="KEB37" s="224"/>
      <c r="KEC37" s="224"/>
      <c r="KED37" s="224"/>
      <c r="KEE37" s="224"/>
      <c r="KEF37" s="224"/>
      <c r="KEG37" s="224"/>
      <c r="KEH37" s="224"/>
      <c r="KEI37" s="224"/>
      <c r="KEJ37" s="224"/>
      <c r="KEK37" s="224"/>
      <c r="KEL37" s="224"/>
      <c r="KEM37" s="224"/>
      <c r="KEN37" s="224"/>
      <c r="KEO37" s="224"/>
      <c r="KEP37" s="224"/>
      <c r="KEQ37" s="224"/>
      <c r="KER37" s="224"/>
      <c r="KES37" s="224"/>
      <c r="KET37" s="224"/>
      <c r="KEU37" s="224"/>
      <c r="KEV37" s="224"/>
      <c r="KEW37" s="224"/>
      <c r="KEX37" s="224"/>
      <c r="KEY37" s="224"/>
      <c r="KEZ37" s="224"/>
      <c r="KFA37" s="224"/>
      <c r="KFB37" s="224"/>
      <c r="KFC37" s="224"/>
      <c r="KFD37" s="224"/>
      <c r="KFE37" s="224"/>
      <c r="KFF37" s="224"/>
      <c r="KFG37" s="224"/>
      <c r="KFH37" s="224"/>
      <c r="KFI37" s="224"/>
      <c r="KFJ37" s="224"/>
      <c r="KFK37" s="224"/>
      <c r="KFL37" s="224"/>
      <c r="KFM37" s="224"/>
      <c r="KFN37" s="224"/>
      <c r="KFO37" s="224"/>
      <c r="KFP37" s="224"/>
      <c r="KFQ37" s="224"/>
      <c r="KFR37" s="224"/>
      <c r="KFS37" s="224"/>
      <c r="KFT37" s="224"/>
      <c r="KFU37" s="224"/>
      <c r="KFV37" s="224"/>
      <c r="KFW37" s="224"/>
      <c r="KFX37" s="224"/>
      <c r="KFY37" s="224"/>
      <c r="KFZ37" s="224"/>
      <c r="KGA37" s="224"/>
      <c r="KGB37" s="224"/>
      <c r="KGC37" s="224"/>
      <c r="KGD37" s="224"/>
      <c r="KGE37" s="224"/>
      <c r="KGF37" s="224"/>
      <c r="KGG37" s="224"/>
      <c r="KGH37" s="224"/>
      <c r="KGI37" s="224"/>
      <c r="KGJ37" s="224"/>
      <c r="KGK37" s="224"/>
      <c r="KGL37" s="224"/>
      <c r="KGM37" s="224"/>
      <c r="KGN37" s="224"/>
      <c r="KGO37" s="224"/>
      <c r="KGP37" s="224"/>
      <c r="KGQ37" s="224"/>
      <c r="KGR37" s="224"/>
      <c r="KGS37" s="224"/>
      <c r="KGT37" s="224"/>
      <c r="KGU37" s="224"/>
      <c r="KGV37" s="224"/>
      <c r="KGW37" s="224"/>
      <c r="KGX37" s="224"/>
      <c r="KGY37" s="224"/>
      <c r="KGZ37" s="224"/>
      <c r="KHA37" s="224"/>
      <c r="KHB37" s="224"/>
      <c r="KHC37" s="224"/>
      <c r="KHD37" s="224"/>
      <c r="KHE37" s="224"/>
      <c r="KHF37" s="224"/>
      <c r="KHG37" s="224"/>
      <c r="KHH37" s="224"/>
      <c r="KHI37" s="224"/>
      <c r="KHJ37" s="224"/>
      <c r="KHK37" s="224"/>
      <c r="KHL37" s="224"/>
      <c r="KHM37" s="224"/>
      <c r="KHN37" s="224"/>
      <c r="KHO37" s="224"/>
      <c r="KHP37" s="224"/>
      <c r="KHQ37" s="224"/>
      <c r="KHR37" s="224"/>
      <c r="KHS37" s="224"/>
      <c r="KHT37" s="224"/>
      <c r="KHU37" s="224"/>
      <c r="KHV37" s="224"/>
      <c r="KHW37" s="224"/>
      <c r="KHX37" s="224"/>
      <c r="KHY37" s="224"/>
      <c r="KHZ37" s="224"/>
      <c r="KIA37" s="224"/>
      <c r="KIB37" s="224"/>
      <c r="KIC37" s="224"/>
      <c r="KID37" s="224"/>
      <c r="KIE37" s="224"/>
      <c r="KIF37" s="224"/>
      <c r="KIG37" s="224"/>
      <c r="KIH37" s="224"/>
      <c r="KII37" s="224"/>
      <c r="KIJ37" s="224"/>
      <c r="KIK37" s="224"/>
      <c r="KIL37" s="224"/>
      <c r="KIM37" s="224"/>
      <c r="KIN37" s="224"/>
      <c r="KIO37" s="224"/>
      <c r="KIP37" s="224"/>
      <c r="KIQ37" s="224"/>
      <c r="KIR37" s="224"/>
      <c r="KIS37" s="224"/>
      <c r="KIT37" s="224"/>
      <c r="KIU37" s="224"/>
      <c r="KIV37" s="224"/>
      <c r="KIW37" s="224"/>
      <c r="KIX37" s="224"/>
      <c r="KIY37" s="224"/>
      <c r="KIZ37" s="224"/>
      <c r="KJA37" s="224"/>
      <c r="KJB37" s="224"/>
      <c r="KJC37" s="224"/>
      <c r="KJD37" s="224"/>
      <c r="KJE37" s="224"/>
      <c r="KJF37" s="224"/>
      <c r="KJG37" s="224"/>
      <c r="KJH37" s="224"/>
      <c r="KJI37" s="224"/>
      <c r="KJJ37" s="224"/>
      <c r="KJK37" s="224"/>
      <c r="KJL37" s="224"/>
      <c r="KJM37" s="224"/>
      <c r="KJN37" s="224"/>
      <c r="KJO37" s="224"/>
      <c r="KJP37" s="224"/>
      <c r="KJQ37" s="224"/>
      <c r="KJR37" s="224"/>
      <c r="KJS37" s="224"/>
      <c r="KJT37" s="224"/>
      <c r="KJU37" s="224"/>
      <c r="KJV37" s="224"/>
      <c r="KJW37" s="224"/>
      <c r="KJX37" s="224"/>
      <c r="KJY37" s="224"/>
      <c r="KJZ37" s="224"/>
      <c r="KKA37" s="224"/>
      <c r="KKB37" s="224"/>
      <c r="KKC37" s="224"/>
      <c r="KKD37" s="224"/>
      <c r="KKE37" s="224"/>
      <c r="KKF37" s="224"/>
      <c r="KKG37" s="224"/>
      <c r="KKH37" s="224"/>
      <c r="KKI37" s="224"/>
      <c r="KKJ37" s="224"/>
      <c r="KKK37" s="224"/>
      <c r="KKL37" s="224"/>
      <c r="KKM37" s="224"/>
      <c r="KKN37" s="224"/>
      <c r="KKO37" s="224"/>
      <c r="KKP37" s="224"/>
      <c r="KKQ37" s="224"/>
      <c r="KKR37" s="224"/>
      <c r="KKS37" s="224"/>
      <c r="KKT37" s="224"/>
      <c r="KKU37" s="224"/>
      <c r="KKV37" s="224"/>
      <c r="KKW37" s="224"/>
      <c r="KKX37" s="224"/>
      <c r="KKY37" s="224"/>
      <c r="KKZ37" s="224"/>
      <c r="KLA37" s="224"/>
      <c r="KLB37" s="224"/>
      <c r="KLC37" s="224"/>
      <c r="KLD37" s="224"/>
      <c r="KLE37" s="224"/>
      <c r="KLF37" s="224"/>
      <c r="KLG37" s="224"/>
      <c r="KLH37" s="224"/>
      <c r="KLI37" s="224"/>
      <c r="KLJ37" s="224"/>
      <c r="KLK37" s="224"/>
      <c r="KLL37" s="224"/>
      <c r="KLM37" s="224"/>
      <c r="KLN37" s="224"/>
      <c r="KLO37" s="224"/>
      <c r="KLP37" s="224"/>
      <c r="KLQ37" s="224"/>
      <c r="KLR37" s="224"/>
      <c r="KLS37" s="224"/>
      <c r="KLT37" s="224"/>
      <c r="KLU37" s="224"/>
      <c r="KLV37" s="224"/>
      <c r="KLW37" s="224"/>
      <c r="KLX37" s="224"/>
      <c r="KLY37" s="224"/>
      <c r="KLZ37" s="224"/>
      <c r="KMA37" s="224"/>
      <c r="KMB37" s="224"/>
      <c r="KMC37" s="224"/>
      <c r="KMD37" s="224"/>
      <c r="KME37" s="224"/>
      <c r="KMF37" s="224"/>
      <c r="KMG37" s="224"/>
      <c r="KMH37" s="224"/>
      <c r="KMI37" s="224"/>
      <c r="KMJ37" s="224"/>
      <c r="KMK37" s="224"/>
      <c r="KML37" s="224"/>
      <c r="KMM37" s="224"/>
      <c r="KMN37" s="224"/>
      <c r="KMO37" s="224"/>
      <c r="KMP37" s="224"/>
      <c r="KMQ37" s="224"/>
      <c r="KMR37" s="224"/>
      <c r="KMS37" s="224"/>
      <c r="KMT37" s="224"/>
      <c r="KMU37" s="224"/>
      <c r="KMV37" s="224"/>
      <c r="KMW37" s="224"/>
      <c r="KMX37" s="224"/>
      <c r="KMY37" s="224"/>
      <c r="KMZ37" s="224"/>
      <c r="KNA37" s="224"/>
      <c r="KNB37" s="224"/>
      <c r="KNC37" s="224"/>
      <c r="KND37" s="224"/>
      <c r="KNE37" s="224"/>
      <c r="KNF37" s="224"/>
      <c r="KNG37" s="224"/>
      <c r="KNH37" s="224"/>
      <c r="KNI37" s="224"/>
      <c r="KNJ37" s="224"/>
      <c r="KNK37" s="224"/>
      <c r="KNL37" s="224"/>
      <c r="KNM37" s="224"/>
      <c r="KNN37" s="224"/>
      <c r="KNO37" s="224"/>
      <c r="KNP37" s="224"/>
      <c r="KNQ37" s="224"/>
      <c r="KNR37" s="224"/>
      <c r="KNS37" s="224"/>
      <c r="KNT37" s="224"/>
      <c r="KNU37" s="224"/>
      <c r="KNV37" s="224"/>
      <c r="KNW37" s="224"/>
      <c r="KNX37" s="224"/>
      <c r="KNY37" s="224"/>
      <c r="KNZ37" s="224"/>
      <c r="KOA37" s="224"/>
      <c r="KOB37" s="224"/>
      <c r="KOC37" s="224"/>
      <c r="KOD37" s="224"/>
      <c r="KOE37" s="224"/>
      <c r="KOF37" s="224"/>
      <c r="KOG37" s="224"/>
      <c r="KOH37" s="224"/>
      <c r="KOI37" s="224"/>
      <c r="KOJ37" s="224"/>
      <c r="KOK37" s="224"/>
      <c r="KOL37" s="224"/>
      <c r="KOM37" s="224"/>
      <c r="KON37" s="224"/>
      <c r="KOO37" s="224"/>
      <c r="KOP37" s="224"/>
      <c r="KOQ37" s="224"/>
      <c r="KOR37" s="224"/>
      <c r="KOS37" s="224"/>
      <c r="KOT37" s="224"/>
      <c r="KOU37" s="224"/>
      <c r="KOV37" s="224"/>
      <c r="KOW37" s="224"/>
      <c r="KOX37" s="224"/>
      <c r="KOY37" s="224"/>
      <c r="KOZ37" s="224"/>
      <c r="KPA37" s="224"/>
      <c r="KPB37" s="224"/>
      <c r="KPC37" s="224"/>
      <c r="KPD37" s="224"/>
      <c r="KPE37" s="224"/>
      <c r="KPF37" s="224"/>
      <c r="KPG37" s="224"/>
      <c r="KPH37" s="224"/>
      <c r="KPI37" s="224"/>
      <c r="KPJ37" s="224"/>
      <c r="KPK37" s="224"/>
      <c r="KPL37" s="224"/>
      <c r="KPM37" s="224"/>
      <c r="KPN37" s="224"/>
      <c r="KPO37" s="224"/>
      <c r="KPP37" s="224"/>
      <c r="KPQ37" s="224"/>
      <c r="KPR37" s="224"/>
      <c r="KPS37" s="224"/>
      <c r="KPT37" s="224"/>
      <c r="KPU37" s="224"/>
      <c r="KPV37" s="224"/>
      <c r="KPW37" s="224"/>
      <c r="KPX37" s="224"/>
      <c r="KPY37" s="224"/>
      <c r="KPZ37" s="224"/>
      <c r="KQA37" s="224"/>
      <c r="KQB37" s="224"/>
      <c r="KQC37" s="224"/>
      <c r="KQD37" s="224"/>
      <c r="KQE37" s="224"/>
      <c r="KQF37" s="224"/>
      <c r="KQG37" s="224"/>
      <c r="KQH37" s="224"/>
      <c r="KQI37" s="224"/>
      <c r="KQJ37" s="224"/>
      <c r="KQK37" s="224"/>
      <c r="KQL37" s="224"/>
      <c r="KQM37" s="224"/>
      <c r="KQN37" s="224"/>
      <c r="KQO37" s="224"/>
      <c r="KQP37" s="224"/>
      <c r="KQQ37" s="224"/>
      <c r="KQR37" s="224"/>
      <c r="KQS37" s="224"/>
      <c r="KQT37" s="224"/>
      <c r="KQU37" s="224"/>
      <c r="KQV37" s="224"/>
      <c r="KQW37" s="224"/>
      <c r="KQX37" s="224"/>
      <c r="KQY37" s="224"/>
      <c r="KQZ37" s="224"/>
      <c r="KRA37" s="224"/>
      <c r="KRB37" s="224"/>
      <c r="KRC37" s="224"/>
      <c r="KRD37" s="224"/>
      <c r="KRE37" s="224"/>
      <c r="KRF37" s="224"/>
      <c r="KRG37" s="224"/>
      <c r="KRH37" s="224"/>
      <c r="KRI37" s="224"/>
      <c r="KRJ37" s="224"/>
      <c r="KRK37" s="224"/>
      <c r="KRL37" s="224"/>
      <c r="KRM37" s="224"/>
      <c r="KRN37" s="224"/>
      <c r="KRO37" s="224"/>
      <c r="KRP37" s="224"/>
      <c r="KRQ37" s="224"/>
      <c r="KRR37" s="224"/>
      <c r="KRS37" s="224"/>
      <c r="KRT37" s="224"/>
      <c r="KRU37" s="224"/>
      <c r="KRV37" s="224"/>
      <c r="KRW37" s="224"/>
      <c r="KRX37" s="224"/>
      <c r="KRY37" s="224"/>
      <c r="KRZ37" s="224"/>
      <c r="KSA37" s="224"/>
      <c r="KSB37" s="224"/>
      <c r="KSC37" s="224"/>
      <c r="KSD37" s="224"/>
      <c r="KSE37" s="224"/>
      <c r="KSF37" s="224"/>
      <c r="KSG37" s="224"/>
      <c r="KSH37" s="224"/>
      <c r="KSI37" s="224"/>
      <c r="KSJ37" s="224"/>
      <c r="KSK37" s="224"/>
      <c r="KSL37" s="224"/>
      <c r="KSM37" s="224"/>
      <c r="KSN37" s="224"/>
      <c r="KSO37" s="224"/>
      <c r="KSP37" s="224"/>
      <c r="KSQ37" s="224"/>
      <c r="KSR37" s="224"/>
      <c r="KSS37" s="224"/>
      <c r="KST37" s="224"/>
      <c r="KSU37" s="224"/>
      <c r="KSV37" s="224"/>
      <c r="KSW37" s="224"/>
      <c r="KSX37" s="224"/>
      <c r="KSY37" s="224"/>
      <c r="KSZ37" s="224"/>
      <c r="KTA37" s="224"/>
      <c r="KTB37" s="224"/>
      <c r="KTC37" s="224"/>
      <c r="KTD37" s="224"/>
      <c r="KTE37" s="224"/>
      <c r="KTF37" s="224"/>
      <c r="KTG37" s="224"/>
      <c r="KTH37" s="224"/>
      <c r="KTI37" s="224"/>
      <c r="KTJ37" s="224"/>
      <c r="KTK37" s="224"/>
      <c r="KTL37" s="224"/>
      <c r="KTM37" s="224"/>
      <c r="KTN37" s="224"/>
      <c r="KTO37" s="224"/>
      <c r="KTP37" s="224"/>
      <c r="KTQ37" s="224"/>
      <c r="KTR37" s="224"/>
      <c r="KTS37" s="224"/>
      <c r="KTT37" s="224"/>
      <c r="KTU37" s="224"/>
      <c r="KTV37" s="224"/>
      <c r="KTW37" s="224"/>
      <c r="KTX37" s="224"/>
      <c r="KTY37" s="224"/>
      <c r="KTZ37" s="224"/>
      <c r="KUA37" s="224"/>
      <c r="KUB37" s="224"/>
      <c r="KUC37" s="224"/>
      <c r="KUD37" s="224"/>
      <c r="KUE37" s="224"/>
      <c r="KUF37" s="224"/>
      <c r="KUG37" s="224"/>
      <c r="KUH37" s="224"/>
      <c r="KUI37" s="224"/>
      <c r="KUJ37" s="224"/>
      <c r="KUK37" s="224"/>
      <c r="KUL37" s="224"/>
      <c r="KUM37" s="224"/>
      <c r="KUN37" s="224"/>
      <c r="KUO37" s="224"/>
      <c r="KUP37" s="224"/>
      <c r="KUQ37" s="224"/>
      <c r="KUR37" s="224"/>
      <c r="KUS37" s="224"/>
      <c r="KUT37" s="224"/>
      <c r="KUU37" s="224"/>
      <c r="KUV37" s="224"/>
      <c r="KUW37" s="224"/>
      <c r="KUX37" s="224"/>
      <c r="KUY37" s="224"/>
      <c r="KUZ37" s="224"/>
      <c r="KVA37" s="224"/>
      <c r="KVB37" s="224"/>
      <c r="KVC37" s="224"/>
      <c r="KVD37" s="224"/>
      <c r="KVE37" s="224"/>
      <c r="KVF37" s="224"/>
      <c r="KVG37" s="224"/>
      <c r="KVH37" s="224"/>
      <c r="KVI37" s="224"/>
      <c r="KVJ37" s="224"/>
      <c r="KVK37" s="224"/>
      <c r="KVL37" s="224"/>
      <c r="KVM37" s="224"/>
      <c r="KVN37" s="224"/>
      <c r="KVO37" s="224"/>
      <c r="KVP37" s="224"/>
      <c r="KVQ37" s="224"/>
      <c r="KVR37" s="224"/>
      <c r="KVS37" s="224"/>
      <c r="KVT37" s="224"/>
      <c r="KVU37" s="224"/>
      <c r="KVV37" s="224"/>
      <c r="KVW37" s="224"/>
      <c r="KVX37" s="224"/>
      <c r="KVY37" s="224"/>
      <c r="KVZ37" s="224"/>
      <c r="KWA37" s="224"/>
      <c r="KWB37" s="224"/>
      <c r="KWC37" s="224"/>
      <c r="KWD37" s="224"/>
      <c r="KWE37" s="224"/>
      <c r="KWF37" s="224"/>
      <c r="KWG37" s="224"/>
      <c r="KWH37" s="224"/>
      <c r="KWI37" s="224"/>
      <c r="KWJ37" s="224"/>
      <c r="KWK37" s="224"/>
      <c r="KWL37" s="224"/>
      <c r="KWM37" s="224"/>
      <c r="KWN37" s="224"/>
      <c r="KWO37" s="224"/>
      <c r="KWP37" s="224"/>
      <c r="KWQ37" s="224"/>
      <c r="KWR37" s="224"/>
      <c r="KWS37" s="224"/>
      <c r="KWT37" s="224"/>
      <c r="KWU37" s="224"/>
      <c r="KWV37" s="224"/>
      <c r="KWW37" s="224"/>
      <c r="KWX37" s="224"/>
      <c r="KWY37" s="224"/>
      <c r="KWZ37" s="224"/>
      <c r="KXA37" s="224"/>
      <c r="KXB37" s="224"/>
      <c r="KXC37" s="224"/>
      <c r="KXD37" s="224"/>
      <c r="KXE37" s="224"/>
      <c r="KXF37" s="224"/>
      <c r="KXG37" s="224"/>
      <c r="KXH37" s="224"/>
      <c r="KXI37" s="224"/>
      <c r="KXJ37" s="224"/>
      <c r="KXK37" s="224"/>
      <c r="KXL37" s="224"/>
      <c r="KXM37" s="224"/>
      <c r="KXN37" s="224"/>
      <c r="KXO37" s="224"/>
      <c r="KXP37" s="224"/>
      <c r="KXQ37" s="224"/>
      <c r="KXR37" s="224"/>
      <c r="KXS37" s="224"/>
      <c r="KXT37" s="224"/>
      <c r="KXU37" s="224"/>
      <c r="KXV37" s="224"/>
      <c r="KXW37" s="224"/>
      <c r="KXX37" s="224"/>
      <c r="KXY37" s="224"/>
      <c r="KXZ37" s="224"/>
      <c r="KYA37" s="224"/>
      <c r="KYB37" s="224"/>
      <c r="KYC37" s="224"/>
      <c r="KYD37" s="224"/>
      <c r="KYE37" s="224"/>
      <c r="KYF37" s="224"/>
      <c r="KYG37" s="224"/>
      <c r="KYH37" s="224"/>
      <c r="KYI37" s="224"/>
      <c r="KYJ37" s="224"/>
      <c r="KYK37" s="224"/>
      <c r="KYL37" s="224"/>
      <c r="KYM37" s="224"/>
      <c r="KYN37" s="224"/>
      <c r="KYO37" s="224"/>
      <c r="KYP37" s="224"/>
      <c r="KYQ37" s="224"/>
      <c r="KYR37" s="224"/>
      <c r="KYS37" s="224"/>
      <c r="KYT37" s="224"/>
      <c r="KYU37" s="224"/>
      <c r="KYV37" s="224"/>
      <c r="KYW37" s="224"/>
      <c r="KYX37" s="224"/>
      <c r="KYY37" s="224"/>
      <c r="KYZ37" s="224"/>
      <c r="KZA37" s="224"/>
      <c r="KZB37" s="224"/>
      <c r="KZC37" s="224"/>
      <c r="KZD37" s="224"/>
      <c r="KZE37" s="224"/>
      <c r="KZF37" s="224"/>
      <c r="KZG37" s="224"/>
      <c r="KZH37" s="224"/>
      <c r="KZI37" s="224"/>
      <c r="KZJ37" s="224"/>
      <c r="KZK37" s="224"/>
      <c r="KZL37" s="224"/>
      <c r="KZM37" s="224"/>
      <c r="KZN37" s="224"/>
      <c r="KZO37" s="224"/>
      <c r="KZP37" s="224"/>
      <c r="KZQ37" s="224"/>
      <c r="KZR37" s="224"/>
      <c r="KZS37" s="224"/>
      <c r="KZT37" s="224"/>
      <c r="KZU37" s="224"/>
      <c r="KZV37" s="224"/>
      <c r="KZW37" s="224"/>
      <c r="KZX37" s="224"/>
      <c r="KZY37" s="224"/>
      <c r="KZZ37" s="224"/>
      <c r="LAA37" s="224"/>
      <c r="LAB37" s="224"/>
      <c r="LAC37" s="224"/>
      <c r="LAD37" s="224"/>
      <c r="LAE37" s="224"/>
      <c r="LAF37" s="224"/>
      <c r="LAG37" s="224"/>
      <c r="LAH37" s="224"/>
      <c r="LAI37" s="224"/>
      <c r="LAJ37" s="224"/>
      <c r="LAK37" s="224"/>
      <c r="LAL37" s="224"/>
      <c r="LAM37" s="224"/>
      <c r="LAN37" s="224"/>
      <c r="LAO37" s="224"/>
      <c r="LAP37" s="224"/>
      <c r="LAQ37" s="224"/>
      <c r="LAR37" s="224"/>
      <c r="LAS37" s="224"/>
      <c r="LAT37" s="224"/>
      <c r="LAU37" s="224"/>
      <c r="LAV37" s="224"/>
      <c r="LAW37" s="224"/>
      <c r="LAX37" s="224"/>
      <c r="LAY37" s="224"/>
      <c r="LAZ37" s="224"/>
      <c r="LBA37" s="224"/>
      <c r="LBB37" s="224"/>
      <c r="LBC37" s="224"/>
      <c r="LBD37" s="224"/>
      <c r="LBE37" s="224"/>
      <c r="LBF37" s="224"/>
      <c r="LBG37" s="224"/>
      <c r="LBH37" s="224"/>
      <c r="LBI37" s="224"/>
      <c r="LBJ37" s="224"/>
      <c r="LBK37" s="224"/>
      <c r="LBL37" s="224"/>
      <c r="LBM37" s="224"/>
      <c r="LBN37" s="224"/>
      <c r="LBO37" s="224"/>
      <c r="LBP37" s="224"/>
      <c r="LBQ37" s="224"/>
      <c r="LBR37" s="224"/>
      <c r="LBS37" s="224"/>
      <c r="LBT37" s="224"/>
      <c r="LBU37" s="224"/>
      <c r="LBV37" s="224"/>
      <c r="LBW37" s="224"/>
      <c r="LBX37" s="224"/>
      <c r="LBY37" s="224"/>
      <c r="LBZ37" s="224"/>
      <c r="LCA37" s="224"/>
      <c r="LCB37" s="224"/>
      <c r="LCC37" s="224"/>
      <c r="LCD37" s="224"/>
      <c r="LCE37" s="224"/>
      <c r="LCF37" s="224"/>
      <c r="LCG37" s="224"/>
      <c r="LCH37" s="224"/>
      <c r="LCI37" s="224"/>
      <c r="LCJ37" s="224"/>
      <c r="LCK37" s="224"/>
      <c r="LCL37" s="224"/>
      <c r="LCM37" s="224"/>
      <c r="LCN37" s="224"/>
      <c r="LCO37" s="224"/>
      <c r="LCP37" s="224"/>
      <c r="LCQ37" s="224"/>
      <c r="LCR37" s="224"/>
      <c r="LCS37" s="224"/>
      <c r="LCT37" s="224"/>
      <c r="LCU37" s="224"/>
      <c r="LCV37" s="224"/>
      <c r="LCW37" s="224"/>
      <c r="LCX37" s="224"/>
      <c r="LCY37" s="224"/>
      <c r="LCZ37" s="224"/>
      <c r="LDA37" s="224"/>
      <c r="LDB37" s="224"/>
      <c r="LDC37" s="224"/>
      <c r="LDD37" s="224"/>
      <c r="LDE37" s="224"/>
      <c r="LDF37" s="224"/>
      <c r="LDG37" s="224"/>
      <c r="LDH37" s="224"/>
      <c r="LDI37" s="224"/>
      <c r="LDJ37" s="224"/>
      <c r="LDK37" s="224"/>
      <c r="LDL37" s="224"/>
      <c r="LDM37" s="224"/>
      <c r="LDN37" s="224"/>
      <c r="LDO37" s="224"/>
      <c r="LDP37" s="224"/>
      <c r="LDQ37" s="224"/>
      <c r="LDR37" s="224"/>
      <c r="LDS37" s="224"/>
      <c r="LDT37" s="224"/>
      <c r="LDU37" s="224"/>
      <c r="LDV37" s="224"/>
      <c r="LDW37" s="224"/>
      <c r="LDX37" s="224"/>
      <c r="LDY37" s="224"/>
      <c r="LDZ37" s="224"/>
      <c r="LEA37" s="224"/>
      <c r="LEB37" s="224"/>
      <c r="LEC37" s="224"/>
      <c r="LED37" s="224"/>
      <c r="LEE37" s="224"/>
      <c r="LEF37" s="224"/>
      <c r="LEG37" s="224"/>
      <c r="LEH37" s="224"/>
      <c r="LEI37" s="224"/>
      <c r="LEJ37" s="224"/>
      <c r="LEK37" s="224"/>
      <c r="LEL37" s="224"/>
      <c r="LEM37" s="224"/>
      <c r="LEN37" s="224"/>
      <c r="LEO37" s="224"/>
      <c r="LEP37" s="224"/>
      <c r="LEQ37" s="224"/>
      <c r="LER37" s="224"/>
      <c r="LES37" s="224"/>
      <c r="LET37" s="224"/>
      <c r="LEU37" s="224"/>
      <c r="LEV37" s="224"/>
      <c r="LEW37" s="224"/>
      <c r="LEX37" s="224"/>
      <c r="LEY37" s="224"/>
      <c r="LEZ37" s="224"/>
      <c r="LFA37" s="224"/>
      <c r="LFB37" s="224"/>
      <c r="LFC37" s="224"/>
      <c r="LFD37" s="224"/>
      <c r="LFE37" s="224"/>
      <c r="LFF37" s="224"/>
      <c r="LFG37" s="224"/>
      <c r="LFH37" s="224"/>
      <c r="LFI37" s="224"/>
      <c r="LFJ37" s="224"/>
      <c r="LFK37" s="224"/>
      <c r="LFL37" s="224"/>
      <c r="LFM37" s="224"/>
      <c r="LFN37" s="224"/>
      <c r="LFO37" s="224"/>
      <c r="LFP37" s="224"/>
      <c r="LFQ37" s="224"/>
      <c r="LFR37" s="224"/>
      <c r="LFS37" s="224"/>
      <c r="LFT37" s="224"/>
      <c r="LFU37" s="224"/>
      <c r="LFV37" s="224"/>
      <c r="LFW37" s="224"/>
      <c r="LFX37" s="224"/>
      <c r="LFY37" s="224"/>
      <c r="LFZ37" s="224"/>
      <c r="LGA37" s="224"/>
      <c r="LGB37" s="224"/>
      <c r="LGC37" s="224"/>
      <c r="LGD37" s="224"/>
      <c r="LGE37" s="224"/>
      <c r="LGF37" s="224"/>
      <c r="LGG37" s="224"/>
      <c r="LGH37" s="224"/>
      <c r="LGI37" s="224"/>
      <c r="LGJ37" s="224"/>
      <c r="LGK37" s="224"/>
      <c r="LGL37" s="224"/>
      <c r="LGM37" s="224"/>
      <c r="LGN37" s="224"/>
      <c r="LGO37" s="224"/>
      <c r="LGP37" s="224"/>
      <c r="LGQ37" s="224"/>
      <c r="LGR37" s="224"/>
      <c r="LGS37" s="224"/>
      <c r="LGT37" s="224"/>
      <c r="LGU37" s="224"/>
      <c r="LGV37" s="224"/>
      <c r="LGW37" s="224"/>
      <c r="LGX37" s="224"/>
      <c r="LGY37" s="224"/>
      <c r="LGZ37" s="224"/>
      <c r="LHA37" s="224"/>
      <c r="LHB37" s="224"/>
      <c r="LHC37" s="224"/>
      <c r="LHD37" s="224"/>
      <c r="LHE37" s="224"/>
      <c r="LHF37" s="224"/>
      <c r="LHG37" s="224"/>
      <c r="LHH37" s="224"/>
      <c r="LHI37" s="224"/>
      <c r="LHJ37" s="224"/>
      <c r="LHK37" s="224"/>
      <c r="LHL37" s="224"/>
      <c r="LHM37" s="224"/>
      <c r="LHN37" s="224"/>
      <c r="LHO37" s="224"/>
      <c r="LHP37" s="224"/>
      <c r="LHQ37" s="224"/>
      <c r="LHR37" s="224"/>
      <c r="LHS37" s="224"/>
      <c r="LHT37" s="224"/>
      <c r="LHU37" s="224"/>
      <c r="LHV37" s="224"/>
      <c r="LHW37" s="224"/>
      <c r="LHX37" s="224"/>
      <c r="LHY37" s="224"/>
      <c r="LHZ37" s="224"/>
      <c r="LIA37" s="224"/>
      <c r="LIB37" s="224"/>
      <c r="LIC37" s="224"/>
      <c r="LID37" s="224"/>
      <c r="LIE37" s="224"/>
      <c r="LIF37" s="224"/>
      <c r="LIG37" s="224"/>
      <c r="LIH37" s="224"/>
      <c r="LII37" s="224"/>
      <c r="LIJ37" s="224"/>
      <c r="LIK37" s="224"/>
      <c r="LIL37" s="224"/>
      <c r="LIM37" s="224"/>
      <c r="LIN37" s="224"/>
      <c r="LIO37" s="224"/>
      <c r="LIP37" s="224"/>
      <c r="LIQ37" s="224"/>
      <c r="LIR37" s="224"/>
      <c r="LIS37" s="224"/>
      <c r="LIT37" s="224"/>
      <c r="LIU37" s="224"/>
      <c r="LIV37" s="224"/>
      <c r="LIW37" s="224"/>
      <c r="LIX37" s="224"/>
      <c r="LIY37" s="224"/>
      <c r="LIZ37" s="224"/>
      <c r="LJA37" s="224"/>
      <c r="LJB37" s="224"/>
      <c r="LJC37" s="224"/>
      <c r="LJD37" s="224"/>
      <c r="LJE37" s="224"/>
      <c r="LJF37" s="224"/>
      <c r="LJG37" s="224"/>
      <c r="LJH37" s="224"/>
      <c r="LJI37" s="224"/>
      <c r="LJJ37" s="224"/>
      <c r="LJK37" s="224"/>
      <c r="LJL37" s="224"/>
      <c r="LJM37" s="224"/>
      <c r="LJN37" s="224"/>
      <c r="LJO37" s="224"/>
      <c r="LJP37" s="224"/>
      <c r="LJQ37" s="224"/>
      <c r="LJR37" s="224"/>
      <c r="LJS37" s="224"/>
      <c r="LJT37" s="224"/>
      <c r="LJU37" s="224"/>
      <c r="LJV37" s="224"/>
      <c r="LJW37" s="224"/>
      <c r="LJX37" s="224"/>
      <c r="LJY37" s="224"/>
      <c r="LJZ37" s="224"/>
      <c r="LKA37" s="224"/>
      <c r="LKB37" s="224"/>
      <c r="LKC37" s="224"/>
      <c r="LKD37" s="224"/>
      <c r="LKE37" s="224"/>
      <c r="LKF37" s="224"/>
      <c r="LKG37" s="224"/>
      <c r="LKH37" s="224"/>
      <c r="LKI37" s="224"/>
      <c r="LKJ37" s="224"/>
      <c r="LKK37" s="224"/>
      <c r="LKL37" s="224"/>
      <c r="LKM37" s="224"/>
      <c r="LKN37" s="224"/>
      <c r="LKO37" s="224"/>
      <c r="LKP37" s="224"/>
      <c r="LKQ37" s="224"/>
      <c r="LKR37" s="224"/>
      <c r="LKS37" s="224"/>
      <c r="LKT37" s="224"/>
      <c r="LKU37" s="224"/>
      <c r="LKV37" s="224"/>
      <c r="LKW37" s="224"/>
      <c r="LKX37" s="224"/>
      <c r="LKY37" s="224"/>
      <c r="LKZ37" s="224"/>
      <c r="LLA37" s="224"/>
      <c r="LLB37" s="224"/>
      <c r="LLC37" s="224"/>
      <c r="LLD37" s="224"/>
      <c r="LLE37" s="224"/>
      <c r="LLF37" s="224"/>
      <c r="LLG37" s="224"/>
      <c r="LLH37" s="224"/>
      <c r="LLI37" s="224"/>
      <c r="LLJ37" s="224"/>
      <c r="LLK37" s="224"/>
      <c r="LLL37" s="224"/>
      <c r="LLM37" s="224"/>
      <c r="LLN37" s="224"/>
      <c r="LLO37" s="224"/>
      <c r="LLP37" s="224"/>
      <c r="LLQ37" s="224"/>
      <c r="LLR37" s="224"/>
      <c r="LLS37" s="224"/>
      <c r="LLT37" s="224"/>
      <c r="LLU37" s="224"/>
      <c r="LLV37" s="224"/>
      <c r="LLW37" s="224"/>
      <c r="LLX37" s="224"/>
      <c r="LLY37" s="224"/>
      <c r="LLZ37" s="224"/>
      <c r="LMA37" s="224"/>
      <c r="LMB37" s="224"/>
      <c r="LMC37" s="224"/>
      <c r="LMD37" s="224"/>
      <c r="LME37" s="224"/>
      <c r="LMF37" s="224"/>
      <c r="LMG37" s="224"/>
      <c r="LMH37" s="224"/>
      <c r="LMI37" s="224"/>
      <c r="LMJ37" s="224"/>
      <c r="LMK37" s="224"/>
      <c r="LML37" s="224"/>
      <c r="LMM37" s="224"/>
      <c r="LMN37" s="224"/>
      <c r="LMO37" s="224"/>
      <c r="LMP37" s="224"/>
      <c r="LMQ37" s="224"/>
      <c r="LMR37" s="224"/>
      <c r="LMS37" s="224"/>
      <c r="LMT37" s="224"/>
      <c r="LMU37" s="224"/>
      <c r="LMV37" s="224"/>
      <c r="LMW37" s="224"/>
      <c r="LMX37" s="224"/>
      <c r="LMY37" s="224"/>
      <c r="LMZ37" s="224"/>
      <c r="LNA37" s="224"/>
      <c r="LNB37" s="224"/>
      <c r="LNC37" s="224"/>
      <c r="LND37" s="224"/>
      <c r="LNE37" s="224"/>
      <c r="LNF37" s="224"/>
      <c r="LNG37" s="224"/>
      <c r="LNH37" s="224"/>
      <c r="LNI37" s="224"/>
      <c r="LNJ37" s="224"/>
      <c r="LNK37" s="224"/>
      <c r="LNL37" s="224"/>
      <c r="LNM37" s="224"/>
      <c r="LNN37" s="224"/>
      <c r="LNO37" s="224"/>
      <c r="LNP37" s="224"/>
      <c r="LNQ37" s="224"/>
      <c r="LNR37" s="224"/>
      <c r="LNS37" s="224"/>
      <c r="LNT37" s="224"/>
      <c r="LNU37" s="224"/>
      <c r="LNV37" s="224"/>
      <c r="LNW37" s="224"/>
      <c r="LNX37" s="224"/>
      <c r="LNY37" s="224"/>
      <c r="LNZ37" s="224"/>
      <c r="LOA37" s="224"/>
      <c r="LOB37" s="224"/>
      <c r="LOC37" s="224"/>
      <c r="LOD37" s="224"/>
      <c r="LOE37" s="224"/>
      <c r="LOF37" s="224"/>
      <c r="LOG37" s="224"/>
      <c r="LOH37" s="224"/>
      <c r="LOI37" s="224"/>
      <c r="LOJ37" s="224"/>
      <c r="LOK37" s="224"/>
      <c r="LOL37" s="224"/>
      <c r="LOM37" s="224"/>
      <c r="LON37" s="224"/>
      <c r="LOO37" s="224"/>
      <c r="LOP37" s="224"/>
      <c r="LOQ37" s="224"/>
      <c r="LOR37" s="224"/>
      <c r="LOS37" s="224"/>
      <c r="LOT37" s="224"/>
      <c r="LOU37" s="224"/>
      <c r="LOV37" s="224"/>
      <c r="LOW37" s="224"/>
      <c r="LOX37" s="224"/>
      <c r="LOY37" s="224"/>
      <c r="LOZ37" s="224"/>
      <c r="LPA37" s="224"/>
      <c r="LPB37" s="224"/>
      <c r="LPC37" s="224"/>
      <c r="LPD37" s="224"/>
      <c r="LPE37" s="224"/>
      <c r="LPF37" s="224"/>
      <c r="LPG37" s="224"/>
      <c r="LPH37" s="224"/>
      <c r="LPI37" s="224"/>
      <c r="LPJ37" s="224"/>
      <c r="LPK37" s="224"/>
      <c r="LPL37" s="224"/>
      <c r="LPM37" s="224"/>
      <c r="LPN37" s="224"/>
      <c r="LPO37" s="224"/>
      <c r="LPP37" s="224"/>
      <c r="LPQ37" s="224"/>
      <c r="LPR37" s="224"/>
      <c r="LPS37" s="224"/>
      <c r="LPT37" s="224"/>
      <c r="LPU37" s="224"/>
      <c r="LPV37" s="224"/>
      <c r="LPW37" s="224"/>
      <c r="LPX37" s="224"/>
      <c r="LPY37" s="224"/>
      <c r="LPZ37" s="224"/>
      <c r="LQA37" s="224"/>
      <c r="LQB37" s="224"/>
      <c r="LQC37" s="224"/>
      <c r="LQD37" s="224"/>
      <c r="LQE37" s="224"/>
      <c r="LQF37" s="224"/>
      <c r="LQG37" s="224"/>
      <c r="LQH37" s="224"/>
      <c r="LQI37" s="224"/>
      <c r="LQJ37" s="224"/>
      <c r="LQK37" s="224"/>
      <c r="LQL37" s="224"/>
      <c r="LQM37" s="224"/>
      <c r="LQN37" s="224"/>
      <c r="LQO37" s="224"/>
      <c r="LQP37" s="224"/>
      <c r="LQQ37" s="224"/>
      <c r="LQR37" s="224"/>
      <c r="LQS37" s="224"/>
      <c r="LQT37" s="224"/>
      <c r="LQU37" s="224"/>
      <c r="LQV37" s="224"/>
      <c r="LQW37" s="224"/>
      <c r="LQX37" s="224"/>
      <c r="LQY37" s="224"/>
      <c r="LQZ37" s="224"/>
      <c r="LRA37" s="224"/>
      <c r="LRB37" s="224"/>
      <c r="LRC37" s="224"/>
      <c r="LRD37" s="224"/>
      <c r="LRE37" s="224"/>
      <c r="LRF37" s="224"/>
      <c r="LRG37" s="224"/>
      <c r="LRH37" s="224"/>
      <c r="LRI37" s="224"/>
      <c r="LRJ37" s="224"/>
      <c r="LRK37" s="224"/>
      <c r="LRL37" s="224"/>
      <c r="LRM37" s="224"/>
      <c r="LRN37" s="224"/>
      <c r="LRO37" s="224"/>
      <c r="LRP37" s="224"/>
      <c r="LRQ37" s="224"/>
      <c r="LRR37" s="224"/>
      <c r="LRS37" s="224"/>
      <c r="LRT37" s="224"/>
      <c r="LRU37" s="224"/>
      <c r="LRV37" s="224"/>
      <c r="LRW37" s="224"/>
      <c r="LRX37" s="224"/>
      <c r="LRY37" s="224"/>
      <c r="LRZ37" s="224"/>
      <c r="LSA37" s="224"/>
      <c r="LSB37" s="224"/>
      <c r="LSC37" s="224"/>
      <c r="LSD37" s="224"/>
      <c r="LSE37" s="224"/>
      <c r="LSF37" s="224"/>
      <c r="LSG37" s="224"/>
      <c r="LSH37" s="224"/>
      <c r="LSI37" s="224"/>
      <c r="LSJ37" s="224"/>
      <c r="LSK37" s="224"/>
      <c r="LSL37" s="224"/>
      <c r="LSM37" s="224"/>
      <c r="LSN37" s="224"/>
      <c r="LSO37" s="224"/>
      <c r="LSP37" s="224"/>
      <c r="LSQ37" s="224"/>
      <c r="LSR37" s="224"/>
      <c r="LSS37" s="224"/>
      <c r="LST37" s="224"/>
      <c r="LSU37" s="224"/>
      <c r="LSV37" s="224"/>
      <c r="LSW37" s="224"/>
      <c r="LSX37" s="224"/>
      <c r="LSY37" s="224"/>
      <c r="LSZ37" s="224"/>
      <c r="LTA37" s="224"/>
      <c r="LTB37" s="224"/>
      <c r="LTC37" s="224"/>
      <c r="LTD37" s="224"/>
      <c r="LTE37" s="224"/>
      <c r="LTF37" s="224"/>
      <c r="LTG37" s="224"/>
      <c r="LTH37" s="224"/>
      <c r="LTI37" s="224"/>
      <c r="LTJ37" s="224"/>
      <c r="LTK37" s="224"/>
      <c r="LTL37" s="224"/>
      <c r="LTM37" s="224"/>
      <c r="LTN37" s="224"/>
      <c r="LTO37" s="224"/>
      <c r="LTP37" s="224"/>
      <c r="LTQ37" s="224"/>
      <c r="LTR37" s="224"/>
      <c r="LTS37" s="224"/>
      <c r="LTT37" s="224"/>
      <c r="LTU37" s="224"/>
      <c r="LTV37" s="224"/>
      <c r="LTW37" s="224"/>
      <c r="LTX37" s="224"/>
      <c r="LTY37" s="224"/>
      <c r="LTZ37" s="224"/>
      <c r="LUA37" s="224"/>
      <c r="LUB37" s="224"/>
      <c r="LUC37" s="224"/>
      <c r="LUD37" s="224"/>
      <c r="LUE37" s="224"/>
      <c r="LUF37" s="224"/>
      <c r="LUG37" s="224"/>
      <c r="LUH37" s="224"/>
      <c r="LUI37" s="224"/>
      <c r="LUJ37" s="224"/>
      <c r="LUK37" s="224"/>
      <c r="LUL37" s="224"/>
      <c r="LUM37" s="224"/>
      <c r="LUN37" s="224"/>
      <c r="LUO37" s="224"/>
      <c r="LUP37" s="224"/>
      <c r="LUQ37" s="224"/>
      <c r="LUR37" s="224"/>
      <c r="LUS37" s="224"/>
      <c r="LUT37" s="224"/>
      <c r="LUU37" s="224"/>
      <c r="LUV37" s="224"/>
      <c r="LUW37" s="224"/>
      <c r="LUX37" s="224"/>
      <c r="LUY37" s="224"/>
      <c r="LUZ37" s="224"/>
      <c r="LVA37" s="224"/>
      <c r="LVB37" s="224"/>
      <c r="LVC37" s="224"/>
      <c r="LVD37" s="224"/>
      <c r="LVE37" s="224"/>
      <c r="LVF37" s="224"/>
      <c r="LVG37" s="224"/>
      <c r="LVH37" s="224"/>
      <c r="LVI37" s="224"/>
      <c r="LVJ37" s="224"/>
      <c r="LVK37" s="224"/>
      <c r="LVL37" s="224"/>
      <c r="LVM37" s="224"/>
      <c r="LVN37" s="224"/>
      <c r="LVO37" s="224"/>
      <c r="LVP37" s="224"/>
      <c r="LVQ37" s="224"/>
      <c r="LVR37" s="224"/>
      <c r="LVS37" s="224"/>
      <c r="LVT37" s="224"/>
      <c r="LVU37" s="224"/>
      <c r="LVV37" s="224"/>
      <c r="LVW37" s="224"/>
      <c r="LVX37" s="224"/>
      <c r="LVY37" s="224"/>
      <c r="LVZ37" s="224"/>
      <c r="LWA37" s="224"/>
      <c r="LWB37" s="224"/>
      <c r="LWC37" s="224"/>
      <c r="LWD37" s="224"/>
      <c r="LWE37" s="224"/>
      <c r="LWF37" s="224"/>
      <c r="LWG37" s="224"/>
      <c r="LWH37" s="224"/>
      <c r="LWI37" s="224"/>
      <c r="LWJ37" s="224"/>
      <c r="LWK37" s="224"/>
      <c r="LWL37" s="224"/>
      <c r="LWM37" s="224"/>
      <c r="LWN37" s="224"/>
      <c r="LWO37" s="224"/>
      <c r="LWP37" s="224"/>
      <c r="LWQ37" s="224"/>
      <c r="LWR37" s="224"/>
      <c r="LWS37" s="224"/>
      <c r="LWT37" s="224"/>
      <c r="LWU37" s="224"/>
      <c r="LWV37" s="224"/>
      <c r="LWW37" s="224"/>
      <c r="LWX37" s="224"/>
      <c r="LWY37" s="224"/>
      <c r="LWZ37" s="224"/>
      <c r="LXA37" s="224"/>
      <c r="LXB37" s="224"/>
      <c r="LXC37" s="224"/>
      <c r="LXD37" s="224"/>
      <c r="LXE37" s="224"/>
      <c r="LXF37" s="224"/>
      <c r="LXG37" s="224"/>
      <c r="LXH37" s="224"/>
      <c r="LXI37" s="224"/>
      <c r="LXJ37" s="224"/>
      <c r="LXK37" s="224"/>
      <c r="LXL37" s="224"/>
      <c r="LXM37" s="224"/>
      <c r="LXN37" s="224"/>
      <c r="LXO37" s="224"/>
      <c r="LXP37" s="224"/>
      <c r="LXQ37" s="224"/>
      <c r="LXR37" s="224"/>
      <c r="LXS37" s="224"/>
      <c r="LXT37" s="224"/>
      <c r="LXU37" s="224"/>
      <c r="LXV37" s="224"/>
      <c r="LXW37" s="224"/>
      <c r="LXX37" s="224"/>
      <c r="LXY37" s="224"/>
      <c r="LXZ37" s="224"/>
      <c r="LYA37" s="224"/>
      <c r="LYB37" s="224"/>
      <c r="LYC37" s="224"/>
      <c r="LYD37" s="224"/>
      <c r="LYE37" s="224"/>
      <c r="LYF37" s="224"/>
      <c r="LYG37" s="224"/>
      <c r="LYH37" s="224"/>
      <c r="LYI37" s="224"/>
      <c r="LYJ37" s="224"/>
      <c r="LYK37" s="224"/>
      <c r="LYL37" s="224"/>
      <c r="LYM37" s="224"/>
      <c r="LYN37" s="224"/>
      <c r="LYO37" s="224"/>
      <c r="LYP37" s="224"/>
      <c r="LYQ37" s="224"/>
      <c r="LYR37" s="224"/>
      <c r="LYS37" s="224"/>
      <c r="LYT37" s="224"/>
      <c r="LYU37" s="224"/>
      <c r="LYV37" s="224"/>
      <c r="LYW37" s="224"/>
      <c r="LYX37" s="224"/>
      <c r="LYY37" s="224"/>
      <c r="LYZ37" s="224"/>
      <c r="LZA37" s="224"/>
      <c r="LZB37" s="224"/>
      <c r="LZC37" s="224"/>
      <c r="LZD37" s="224"/>
      <c r="LZE37" s="224"/>
      <c r="LZF37" s="224"/>
      <c r="LZG37" s="224"/>
      <c r="LZH37" s="224"/>
      <c r="LZI37" s="224"/>
      <c r="LZJ37" s="224"/>
      <c r="LZK37" s="224"/>
      <c r="LZL37" s="224"/>
      <c r="LZM37" s="224"/>
      <c r="LZN37" s="224"/>
      <c r="LZO37" s="224"/>
      <c r="LZP37" s="224"/>
      <c r="LZQ37" s="224"/>
      <c r="LZR37" s="224"/>
      <c r="LZS37" s="224"/>
      <c r="LZT37" s="224"/>
      <c r="LZU37" s="224"/>
      <c r="LZV37" s="224"/>
      <c r="LZW37" s="224"/>
      <c r="LZX37" s="224"/>
      <c r="LZY37" s="224"/>
      <c r="LZZ37" s="224"/>
      <c r="MAA37" s="224"/>
      <c r="MAB37" s="224"/>
      <c r="MAC37" s="224"/>
      <c r="MAD37" s="224"/>
      <c r="MAE37" s="224"/>
      <c r="MAF37" s="224"/>
      <c r="MAG37" s="224"/>
      <c r="MAH37" s="224"/>
      <c r="MAI37" s="224"/>
      <c r="MAJ37" s="224"/>
      <c r="MAK37" s="224"/>
      <c r="MAL37" s="224"/>
      <c r="MAM37" s="224"/>
      <c r="MAN37" s="224"/>
      <c r="MAO37" s="224"/>
      <c r="MAP37" s="224"/>
      <c r="MAQ37" s="224"/>
      <c r="MAR37" s="224"/>
      <c r="MAS37" s="224"/>
      <c r="MAT37" s="224"/>
      <c r="MAU37" s="224"/>
      <c r="MAV37" s="224"/>
      <c r="MAW37" s="224"/>
      <c r="MAX37" s="224"/>
      <c r="MAY37" s="224"/>
      <c r="MAZ37" s="224"/>
      <c r="MBA37" s="224"/>
      <c r="MBB37" s="224"/>
      <c r="MBC37" s="224"/>
      <c r="MBD37" s="224"/>
      <c r="MBE37" s="224"/>
      <c r="MBF37" s="224"/>
      <c r="MBG37" s="224"/>
      <c r="MBH37" s="224"/>
      <c r="MBI37" s="224"/>
      <c r="MBJ37" s="224"/>
      <c r="MBK37" s="224"/>
      <c r="MBL37" s="224"/>
      <c r="MBM37" s="224"/>
      <c r="MBN37" s="224"/>
      <c r="MBO37" s="224"/>
      <c r="MBP37" s="224"/>
      <c r="MBQ37" s="224"/>
      <c r="MBR37" s="224"/>
      <c r="MBS37" s="224"/>
      <c r="MBT37" s="224"/>
      <c r="MBU37" s="224"/>
      <c r="MBV37" s="224"/>
      <c r="MBW37" s="224"/>
      <c r="MBX37" s="224"/>
      <c r="MBY37" s="224"/>
      <c r="MBZ37" s="224"/>
      <c r="MCA37" s="224"/>
      <c r="MCB37" s="224"/>
      <c r="MCC37" s="224"/>
      <c r="MCD37" s="224"/>
      <c r="MCE37" s="224"/>
      <c r="MCF37" s="224"/>
      <c r="MCG37" s="224"/>
      <c r="MCH37" s="224"/>
      <c r="MCI37" s="224"/>
      <c r="MCJ37" s="224"/>
      <c r="MCK37" s="224"/>
      <c r="MCL37" s="224"/>
      <c r="MCM37" s="224"/>
      <c r="MCN37" s="224"/>
      <c r="MCO37" s="224"/>
      <c r="MCP37" s="224"/>
      <c r="MCQ37" s="224"/>
      <c r="MCR37" s="224"/>
      <c r="MCS37" s="224"/>
      <c r="MCT37" s="224"/>
      <c r="MCU37" s="224"/>
      <c r="MCV37" s="224"/>
      <c r="MCW37" s="224"/>
      <c r="MCX37" s="224"/>
      <c r="MCY37" s="224"/>
      <c r="MCZ37" s="224"/>
      <c r="MDA37" s="224"/>
      <c r="MDB37" s="224"/>
      <c r="MDC37" s="224"/>
      <c r="MDD37" s="224"/>
      <c r="MDE37" s="224"/>
      <c r="MDF37" s="224"/>
      <c r="MDG37" s="224"/>
      <c r="MDH37" s="224"/>
      <c r="MDI37" s="224"/>
      <c r="MDJ37" s="224"/>
      <c r="MDK37" s="224"/>
      <c r="MDL37" s="224"/>
      <c r="MDM37" s="224"/>
      <c r="MDN37" s="224"/>
      <c r="MDO37" s="224"/>
      <c r="MDP37" s="224"/>
      <c r="MDQ37" s="224"/>
      <c r="MDR37" s="224"/>
      <c r="MDS37" s="224"/>
      <c r="MDT37" s="224"/>
      <c r="MDU37" s="224"/>
      <c r="MDV37" s="224"/>
      <c r="MDW37" s="224"/>
      <c r="MDX37" s="224"/>
      <c r="MDY37" s="224"/>
      <c r="MDZ37" s="224"/>
      <c r="MEA37" s="224"/>
      <c r="MEB37" s="224"/>
      <c r="MEC37" s="224"/>
      <c r="MED37" s="224"/>
      <c r="MEE37" s="224"/>
      <c r="MEF37" s="224"/>
      <c r="MEG37" s="224"/>
      <c r="MEH37" s="224"/>
      <c r="MEI37" s="224"/>
      <c r="MEJ37" s="224"/>
      <c r="MEK37" s="224"/>
      <c r="MEL37" s="224"/>
      <c r="MEM37" s="224"/>
      <c r="MEN37" s="224"/>
      <c r="MEO37" s="224"/>
      <c r="MEP37" s="224"/>
      <c r="MEQ37" s="224"/>
      <c r="MER37" s="224"/>
      <c r="MES37" s="224"/>
      <c r="MET37" s="224"/>
      <c r="MEU37" s="224"/>
      <c r="MEV37" s="224"/>
      <c r="MEW37" s="224"/>
      <c r="MEX37" s="224"/>
      <c r="MEY37" s="224"/>
      <c r="MEZ37" s="224"/>
      <c r="MFA37" s="224"/>
      <c r="MFB37" s="224"/>
      <c r="MFC37" s="224"/>
      <c r="MFD37" s="224"/>
      <c r="MFE37" s="224"/>
      <c r="MFF37" s="224"/>
      <c r="MFG37" s="224"/>
      <c r="MFH37" s="224"/>
      <c r="MFI37" s="224"/>
      <c r="MFJ37" s="224"/>
      <c r="MFK37" s="224"/>
      <c r="MFL37" s="224"/>
      <c r="MFM37" s="224"/>
      <c r="MFN37" s="224"/>
      <c r="MFO37" s="224"/>
      <c r="MFP37" s="224"/>
      <c r="MFQ37" s="224"/>
      <c r="MFR37" s="224"/>
      <c r="MFS37" s="224"/>
      <c r="MFT37" s="224"/>
      <c r="MFU37" s="224"/>
      <c r="MFV37" s="224"/>
      <c r="MFW37" s="224"/>
      <c r="MFX37" s="224"/>
      <c r="MFY37" s="224"/>
      <c r="MFZ37" s="224"/>
      <c r="MGA37" s="224"/>
      <c r="MGB37" s="224"/>
      <c r="MGC37" s="224"/>
      <c r="MGD37" s="224"/>
      <c r="MGE37" s="224"/>
      <c r="MGF37" s="224"/>
      <c r="MGG37" s="224"/>
      <c r="MGH37" s="224"/>
      <c r="MGI37" s="224"/>
      <c r="MGJ37" s="224"/>
      <c r="MGK37" s="224"/>
      <c r="MGL37" s="224"/>
      <c r="MGM37" s="224"/>
      <c r="MGN37" s="224"/>
      <c r="MGO37" s="224"/>
      <c r="MGP37" s="224"/>
      <c r="MGQ37" s="224"/>
      <c r="MGR37" s="224"/>
      <c r="MGS37" s="224"/>
      <c r="MGT37" s="224"/>
      <c r="MGU37" s="224"/>
      <c r="MGV37" s="224"/>
      <c r="MGW37" s="224"/>
      <c r="MGX37" s="224"/>
      <c r="MGY37" s="224"/>
      <c r="MGZ37" s="224"/>
      <c r="MHA37" s="224"/>
      <c r="MHB37" s="224"/>
      <c r="MHC37" s="224"/>
      <c r="MHD37" s="224"/>
      <c r="MHE37" s="224"/>
      <c r="MHF37" s="224"/>
      <c r="MHG37" s="224"/>
      <c r="MHH37" s="224"/>
      <c r="MHI37" s="224"/>
      <c r="MHJ37" s="224"/>
      <c r="MHK37" s="224"/>
      <c r="MHL37" s="224"/>
      <c r="MHM37" s="224"/>
      <c r="MHN37" s="224"/>
      <c r="MHO37" s="224"/>
      <c r="MHP37" s="224"/>
      <c r="MHQ37" s="224"/>
      <c r="MHR37" s="224"/>
      <c r="MHS37" s="224"/>
      <c r="MHT37" s="224"/>
      <c r="MHU37" s="224"/>
      <c r="MHV37" s="224"/>
      <c r="MHW37" s="224"/>
      <c r="MHX37" s="224"/>
      <c r="MHY37" s="224"/>
      <c r="MHZ37" s="224"/>
      <c r="MIA37" s="224"/>
      <c r="MIB37" s="224"/>
      <c r="MIC37" s="224"/>
      <c r="MID37" s="224"/>
      <c r="MIE37" s="224"/>
      <c r="MIF37" s="224"/>
      <c r="MIG37" s="224"/>
      <c r="MIH37" s="224"/>
      <c r="MII37" s="224"/>
      <c r="MIJ37" s="224"/>
      <c r="MIK37" s="224"/>
      <c r="MIL37" s="224"/>
      <c r="MIM37" s="224"/>
      <c r="MIN37" s="224"/>
      <c r="MIO37" s="224"/>
      <c r="MIP37" s="224"/>
      <c r="MIQ37" s="224"/>
      <c r="MIR37" s="224"/>
      <c r="MIS37" s="224"/>
      <c r="MIT37" s="224"/>
      <c r="MIU37" s="224"/>
      <c r="MIV37" s="224"/>
      <c r="MIW37" s="224"/>
      <c r="MIX37" s="224"/>
      <c r="MIY37" s="224"/>
      <c r="MIZ37" s="224"/>
      <c r="MJA37" s="224"/>
      <c r="MJB37" s="224"/>
      <c r="MJC37" s="224"/>
      <c r="MJD37" s="224"/>
      <c r="MJE37" s="224"/>
      <c r="MJF37" s="224"/>
      <c r="MJG37" s="224"/>
      <c r="MJH37" s="224"/>
      <c r="MJI37" s="224"/>
      <c r="MJJ37" s="224"/>
      <c r="MJK37" s="224"/>
      <c r="MJL37" s="224"/>
      <c r="MJM37" s="224"/>
      <c r="MJN37" s="224"/>
      <c r="MJO37" s="224"/>
      <c r="MJP37" s="224"/>
      <c r="MJQ37" s="224"/>
      <c r="MJR37" s="224"/>
      <c r="MJS37" s="224"/>
      <c r="MJT37" s="224"/>
      <c r="MJU37" s="224"/>
      <c r="MJV37" s="224"/>
      <c r="MJW37" s="224"/>
      <c r="MJX37" s="224"/>
      <c r="MJY37" s="224"/>
      <c r="MJZ37" s="224"/>
      <c r="MKA37" s="224"/>
      <c r="MKB37" s="224"/>
      <c r="MKC37" s="224"/>
      <c r="MKD37" s="224"/>
      <c r="MKE37" s="224"/>
      <c r="MKF37" s="224"/>
      <c r="MKG37" s="224"/>
      <c r="MKH37" s="224"/>
      <c r="MKI37" s="224"/>
      <c r="MKJ37" s="224"/>
      <c r="MKK37" s="224"/>
      <c r="MKL37" s="224"/>
      <c r="MKM37" s="224"/>
      <c r="MKN37" s="224"/>
      <c r="MKO37" s="224"/>
      <c r="MKP37" s="224"/>
      <c r="MKQ37" s="224"/>
      <c r="MKR37" s="224"/>
      <c r="MKS37" s="224"/>
      <c r="MKT37" s="224"/>
      <c r="MKU37" s="224"/>
      <c r="MKV37" s="224"/>
      <c r="MKW37" s="224"/>
      <c r="MKX37" s="224"/>
      <c r="MKY37" s="224"/>
      <c r="MKZ37" s="224"/>
      <c r="MLA37" s="224"/>
      <c r="MLB37" s="224"/>
      <c r="MLC37" s="224"/>
      <c r="MLD37" s="224"/>
      <c r="MLE37" s="224"/>
      <c r="MLF37" s="224"/>
      <c r="MLG37" s="224"/>
      <c r="MLH37" s="224"/>
      <c r="MLI37" s="224"/>
      <c r="MLJ37" s="224"/>
      <c r="MLK37" s="224"/>
      <c r="MLL37" s="224"/>
      <c r="MLM37" s="224"/>
      <c r="MLN37" s="224"/>
      <c r="MLO37" s="224"/>
      <c r="MLP37" s="224"/>
      <c r="MLQ37" s="224"/>
      <c r="MLR37" s="224"/>
      <c r="MLS37" s="224"/>
      <c r="MLT37" s="224"/>
      <c r="MLU37" s="224"/>
      <c r="MLV37" s="224"/>
      <c r="MLW37" s="224"/>
      <c r="MLX37" s="224"/>
      <c r="MLY37" s="224"/>
      <c r="MLZ37" s="224"/>
      <c r="MMA37" s="224"/>
      <c r="MMB37" s="224"/>
      <c r="MMC37" s="224"/>
      <c r="MMD37" s="224"/>
      <c r="MME37" s="224"/>
      <c r="MMF37" s="224"/>
      <c r="MMG37" s="224"/>
      <c r="MMH37" s="224"/>
      <c r="MMI37" s="224"/>
      <c r="MMJ37" s="224"/>
      <c r="MMK37" s="224"/>
      <c r="MML37" s="224"/>
      <c r="MMM37" s="224"/>
      <c r="MMN37" s="224"/>
      <c r="MMO37" s="224"/>
      <c r="MMP37" s="224"/>
      <c r="MMQ37" s="224"/>
      <c r="MMR37" s="224"/>
      <c r="MMS37" s="224"/>
      <c r="MMT37" s="224"/>
      <c r="MMU37" s="224"/>
      <c r="MMV37" s="224"/>
      <c r="MMW37" s="224"/>
      <c r="MMX37" s="224"/>
      <c r="MMY37" s="224"/>
      <c r="MMZ37" s="224"/>
      <c r="MNA37" s="224"/>
      <c r="MNB37" s="224"/>
      <c r="MNC37" s="224"/>
      <c r="MND37" s="224"/>
      <c r="MNE37" s="224"/>
      <c r="MNF37" s="224"/>
      <c r="MNG37" s="224"/>
      <c r="MNH37" s="224"/>
      <c r="MNI37" s="224"/>
      <c r="MNJ37" s="224"/>
      <c r="MNK37" s="224"/>
      <c r="MNL37" s="224"/>
      <c r="MNM37" s="224"/>
      <c r="MNN37" s="224"/>
      <c r="MNO37" s="224"/>
      <c r="MNP37" s="224"/>
      <c r="MNQ37" s="224"/>
      <c r="MNR37" s="224"/>
      <c r="MNS37" s="224"/>
      <c r="MNT37" s="224"/>
      <c r="MNU37" s="224"/>
      <c r="MNV37" s="224"/>
      <c r="MNW37" s="224"/>
      <c r="MNX37" s="224"/>
      <c r="MNY37" s="224"/>
      <c r="MNZ37" s="224"/>
      <c r="MOA37" s="224"/>
      <c r="MOB37" s="224"/>
      <c r="MOC37" s="224"/>
      <c r="MOD37" s="224"/>
      <c r="MOE37" s="224"/>
      <c r="MOF37" s="224"/>
      <c r="MOG37" s="224"/>
      <c r="MOH37" s="224"/>
      <c r="MOI37" s="224"/>
      <c r="MOJ37" s="224"/>
      <c r="MOK37" s="224"/>
      <c r="MOL37" s="224"/>
      <c r="MOM37" s="224"/>
      <c r="MON37" s="224"/>
      <c r="MOO37" s="224"/>
      <c r="MOP37" s="224"/>
      <c r="MOQ37" s="224"/>
      <c r="MOR37" s="224"/>
      <c r="MOS37" s="224"/>
      <c r="MOT37" s="224"/>
      <c r="MOU37" s="224"/>
      <c r="MOV37" s="224"/>
      <c r="MOW37" s="224"/>
      <c r="MOX37" s="224"/>
      <c r="MOY37" s="224"/>
      <c r="MOZ37" s="224"/>
      <c r="MPA37" s="224"/>
      <c r="MPB37" s="224"/>
      <c r="MPC37" s="224"/>
      <c r="MPD37" s="224"/>
      <c r="MPE37" s="224"/>
      <c r="MPF37" s="224"/>
      <c r="MPG37" s="224"/>
      <c r="MPH37" s="224"/>
      <c r="MPI37" s="224"/>
      <c r="MPJ37" s="224"/>
      <c r="MPK37" s="224"/>
      <c r="MPL37" s="224"/>
      <c r="MPM37" s="224"/>
      <c r="MPN37" s="224"/>
      <c r="MPO37" s="224"/>
      <c r="MPP37" s="224"/>
      <c r="MPQ37" s="224"/>
      <c r="MPR37" s="224"/>
      <c r="MPS37" s="224"/>
      <c r="MPT37" s="224"/>
      <c r="MPU37" s="224"/>
      <c r="MPV37" s="224"/>
      <c r="MPW37" s="224"/>
      <c r="MPX37" s="224"/>
      <c r="MPY37" s="224"/>
      <c r="MPZ37" s="224"/>
      <c r="MQA37" s="224"/>
      <c r="MQB37" s="224"/>
      <c r="MQC37" s="224"/>
      <c r="MQD37" s="224"/>
      <c r="MQE37" s="224"/>
      <c r="MQF37" s="224"/>
      <c r="MQG37" s="224"/>
      <c r="MQH37" s="224"/>
      <c r="MQI37" s="224"/>
      <c r="MQJ37" s="224"/>
      <c r="MQK37" s="224"/>
      <c r="MQL37" s="224"/>
      <c r="MQM37" s="224"/>
      <c r="MQN37" s="224"/>
      <c r="MQO37" s="224"/>
      <c r="MQP37" s="224"/>
      <c r="MQQ37" s="224"/>
      <c r="MQR37" s="224"/>
      <c r="MQS37" s="224"/>
      <c r="MQT37" s="224"/>
      <c r="MQU37" s="224"/>
      <c r="MQV37" s="224"/>
      <c r="MQW37" s="224"/>
      <c r="MQX37" s="224"/>
      <c r="MQY37" s="224"/>
      <c r="MQZ37" s="224"/>
      <c r="MRA37" s="224"/>
      <c r="MRB37" s="224"/>
      <c r="MRC37" s="224"/>
      <c r="MRD37" s="224"/>
      <c r="MRE37" s="224"/>
      <c r="MRF37" s="224"/>
      <c r="MRG37" s="224"/>
      <c r="MRH37" s="224"/>
      <c r="MRI37" s="224"/>
      <c r="MRJ37" s="224"/>
      <c r="MRK37" s="224"/>
      <c r="MRL37" s="224"/>
      <c r="MRM37" s="224"/>
      <c r="MRN37" s="224"/>
      <c r="MRO37" s="224"/>
      <c r="MRP37" s="224"/>
      <c r="MRQ37" s="224"/>
      <c r="MRR37" s="224"/>
      <c r="MRS37" s="224"/>
      <c r="MRT37" s="224"/>
      <c r="MRU37" s="224"/>
      <c r="MRV37" s="224"/>
      <c r="MRW37" s="224"/>
      <c r="MRX37" s="224"/>
      <c r="MRY37" s="224"/>
      <c r="MRZ37" s="224"/>
      <c r="MSA37" s="224"/>
      <c r="MSB37" s="224"/>
      <c r="MSC37" s="224"/>
      <c r="MSD37" s="224"/>
      <c r="MSE37" s="224"/>
      <c r="MSF37" s="224"/>
      <c r="MSG37" s="224"/>
      <c r="MSH37" s="224"/>
      <c r="MSI37" s="224"/>
      <c r="MSJ37" s="224"/>
      <c r="MSK37" s="224"/>
      <c r="MSL37" s="224"/>
      <c r="MSM37" s="224"/>
      <c r="MSN37" s="224"/>
      <c r="MSO37" s="224"/>
      <c r="MSP37" s="224"/>
      <c r="MSQ37" s="224"/>
      <c r="MSR37" s="224"/>
      <c r="MSS37" s="224"/>
      <c r="MST37" s="224"/>
      <c r="MSU37" s="224"/>
      <c r="MSV37" s="224"/>
      <c r="MSW37" s="224"/>
      <c r="MSX37" s="224"/>
      <c r="MSY37" s="224"/>
      <c r="MSZ37" s="224"/>
      <c r="MTA37" s="224"/>
      <c r="MTB37" s="224"/>
      <c r="MTC37" s="224"/>
      <c r="MTD37" s="224"/>
      <c r="MTE37" s="224"/>
      <c r="MTF37" s="224"/>
      <c r="MTG37" s="224"/>
      <c r="MTH37" s="224"/>
      <c r="MTI37" s="224"/>
      <c r="MTJ37" s="224"/>
      <c r="MTK37" s="224"/>
      <c r="MTL37" s="224"/>
      <c r="MTM37" s="224"/>
      <c r="MTN37" s="224"/>
      <c r="MTO37" s="224"/>
      <c r="MTP37" s="224"/>
      <c r="MTQ37" s="224"/>
      <c r="MTR37" s="224"/>
      <c r="MTS37" s="224"/>
      <c r="MTT37" s="224"/>
      <c r="MTU37" s="224"/>
      <c r="MTV37" s="224"/>
      <c r="MTW37" s="224"/>
      <c r="MTX37" s="224"/>
      <c r="MTY37" s="224"/>
      <c r="MTZ37" s="224"/>
      <c r="MUA37" s="224"/>
      <c r="MUB37" s="224"/>
      <c r="MUC37" s="224"/>
      <c r="MUD37" s="224"/>
      <c r="MUE37" s="224"/>
      <c r="MUF37" s="224"/>
      <c r="MUG37" s="224"/>
      <c r="MUH37" s="224"/>
      <c r="MUI37" s="224"/>
      <c r="MUJ37" s="224"/>
      <c r="MUK37" s="224"/>
      <c r="MUL37" s="224"/>
      <c r="MUM37" s="224"/>
      <c r="MUN37" s="224"/>
      <c r="MUO37" s="224"/>
      <c r="MUP37" s="224"/>
      <c r="MUQ37" s="224"/>
      <c r="MUR37" s="224"/>
      <c r="MUS37" s="224"/>
      <c r="MUT37" s="224"/>
      <c r="MUU37" s="224"/>
      <c r="MUV37" s="224"/>
      <c r="MUW37" s="224"/>
      <c r="MUX37" s="224"/>
      <c r="MUY37" s="224"/>
      <c r="MUZ37" s="224"/>
      <c r="MVA37" s="224"/>
      <c r="MVB37" s="224"/>
      <c r="MVC37" s="224"/>
      <c r="MVD37" s="224"/>
      <c r="MVE37" s="224"/>
      <c r="MVF37" s="224"/>
      <c r="MVG37" s="224"/>
      <c r="MVH37" s="224"/>
      <c r="MVI37" s="224"/>
      <c r="MVJ37" s="224"/>
      <c r="MVK37" s="224"/>
      <c r="MVL37" s="224"/>
      <c r="MVM37" s="224"/>
      <c r="MVN37" s="224"/>
      <c r="MVO37" s="224"/>
      <c r="MVP37" s="224"/>
      <c r="MVQ37" s="224"/>
      <c r="MVR37" s="224"/>
      <c r="MVS37" s="224"/>
      <c r="MVT37" s="224"/>
      <c r="MVU37" s="224"/>
      <c r="MVV37" s="224"/>
      <c r="MVW37" s="224"/>
      <c r="MVX37" s="224"/>
      <c r="MVY37" s="224"/>
      <c r="MVZ37" s="224"/>
      <c r="MWA37" s="224"/>
      <c r="MWB37" s="224"/>
      <c r="MWC37" s="224"/>
      <c r="MWD37" s="224"/>
      <c r="MWE37" s="224"/>
      <c r="MWF37" s="224"/>
      <c r="MWG37" s="224"/>
      <c r="MWH37" s="224"/>
      <c r="MWI37" s="224"/>
      <c r="MWJ37" s="224"/>
      <c r="MWK37" s="224"/>
      <c r="MWL37" s="224"/>
      <c r="MWM37" s="224"/>
      <c r="MWN37" s="224"/>
      <c r="MWO37" s="224"/>
      <c r="MWP37" s="224"/>
      <c r="MWQ37" s="224"/>
      <c r="MWR37" s="224"/>
      <c r="MWS37" s="224"/>
      <c r="MWT37" s="224"/>
      <c r="MWU37" s="224"/>
      <c r="MWV37" s="224"/>
      <c r="MWW37" s="224"/>
      <c r="MWX37" s="224"/>
      <c r="MWY37" s="224"/>
      <c r="MWZ37" s="224"/>
      <c r="MXA37" s="224"/>
      <c r="MXB37" s="224"/>
      <c r="MXC37" s="224"/>
      <c r="MXD37" s="224"/>
      <c r="MXE37" s="224"/>
      <c r="MXF37" s="224"/>
      <c r="MXG37" s="224"/>
      <c r="MXH37" s="224"/>
      <c r="MXI37" s="224"/>
      <c r="MXJ37" s="224"/>
      <c r="MXK37" s="224"/>
      <c r="MXL37" s="224"/>
      <c r="MXM37" s="224"/>
      <c r="MXN37" s="224"/>
      <c r="MXO37" s="224"/>
      <c r="MXP37" s="224"/>
      <c r="MXQ37" s="224"/>
      <c r="MXR37" s="224"/>
      <c r="MXS37" s="224"/>
      <c r="MXT37" s="224"/>
      <c r="MXU37" s="224"/>
      <c r="MXV37" s="224"/>
      <c r="MXW37" s="224"/>
      <c r="MXX37" s="224"/>
      <c r="MXY37" s="224"/>
      <c r="MXZ37" s="224"/>
      <c r="MYA37" s="224"/>
      <c r="MYB37" s="224"/>
      <c r="MYC37" s="224"/>
      <c r="MYD37" s="224"/>
      <c r="MYE37" s="224"/>
      <c r="MYF37" s="224"/>
      <c r="MYG37" s="224"/>
      <c r="MYH37" s="224"/>
      <c r="MYI37" s="224"/>
      <c r="MYJ37" s="224"/>
      <c r="MYK37" s="224"/>
      <c r="MYL37" s="224"/>
      <c r="MYM37" s="224"/>
      <c r="MYN37" s="224"/>
      <c r="MYO37" s="224"/>
      <c r="MYP37" s="224"/>
      <c r="MYQ37" s="224"/>
      <c r="MYR37" s="224"/>
      <c r="MYS37" s="224"/>
      <c r="MYT37" s="224"/>
      <c r="MYU37" s="224"/>
      <c r="MYV37" s="224"/>
      <c r="MYW37" s="224"/>
      <c r="MYX37" s="224"/>
      <c r="MYY37" s="224"/>
      <c r="MYZ37" s="224"/>
      <c r="MZA37" s="224"/>
      <c r="MZB37" s="224"/>
      <c r="MZC37" s="224"/>
      <c r="MZD37" s="224"/>
      <c r="MZE37" s="224"/>
      <c r="MZF37" s="224"/>
      <c r="MZG37" s="224"/>
      <c r="MZH37" s="224"/>
      <c r="MZI37" s="224"/>
      <c r="MZJ37" s="224"/>
      <c r="MZK37" s="224"/>
      <c r="MZL37" s="224"/>
      <c r="MZM37" s="224"/>
      <c r="MZN37" s="224"/>
      <c r="MZO37" s="224"/>
      <c r="MZP37" s="224"/>
      <c r="MZQ37" s="224"/>
      <c r="MZR37" s="224"/>
      <c r="MZS37" s="224"/>
      <c r="MZT37" s="224"/>
      <c r="MZU37" s="224"/>
      <c r="MZV37" s="224"/>
      <c r="MZW37" s="224"/>
      <c r="MZX37" s="224"/>
      <c r="MZY37" s="224"/>
      <c r="MZZ37" s="224"/>
      <c r="NAA37" s="224"/>
      <c r="NAB37" s="224"/>
      <c r="NAC37" s="224"/>
      <c r="NAD37" s="224"/>
      <c r="NAE37" s="224"/>
      <c r="NAF37" s="224"/>
      <c r="NAG37" s="224"/>
      <c r="NAH37" s="224"/>
      <c r="NAI37" s="224"/>
      <c r="NAJ37" s="224"/>
      <c r="NAK37" s="224"/>
      <c r="NAL37" s="224"/>
      <c r="NAM37" s="224"/>
      <c r="NAN37" s="224"/>
      <c r="NAO37" s="224"/>
      <c r="NAP37" s="224"/>
      <c r="NAQ37" s="224"/>
      <c r="NAR37" s="224"/>
      <c r="NAS37" s="224"/>
      <c r="NAT37" s="224"/>
      <c r="NAU37" s="224"/>
      <c r="NAV37" s="224"/>
      <c r="NAW37" s="224"/>
      <c r="NAX37" s="224"/>
      <c r="NAY37" s="224"/>
      <c r="NAZ37" s="224"/>
      <c r="NBA37" s="224"/>
      <c r="NBB37" s="224"/>
      <c r="NBC37" s="224"/>
      <c r="NBD37" s="224"/>
      <c r="NBE37" s="224"/>
      <c r="NBF37" s="224"/>
      <c r="NBG37" s="224"/>
      <c r="NBH37" s="224"/>
      <c r="NBI37" s="224"/>
      <c r="NBJ37" s="224"/>
      <c r="NBK37" s="224"/>
      <c r="NBL37" s="224"/>
      <c r="NBM37" s="224"/>
      <c r="NBN37" s="224"/>
      <c r="NBO37" s="224"/>
      <c r="NBP37" s="224"/>
      <c r="NBQ37" s="224"/>
      <c r="NBR37" s="224"/>
      <c r="NBS37" s="224"/>
      <c r="NBT37" s="224"/>
      <c r="NBU37" s="224"/>
      <c r="NBV37" s="224"/>
      <c r="NBW37" s="224"/>
      <c r="NBX37" s="224"/>
      <c r="NBY37" s="224"/>
      <c r="NBZ37" s="224"/>
      <c r="NCA37" s="224"/>
      <c r="NCB37" s="224"/>
      <c r="NCC37" s="224"/>
      <c r="NCD37" s="224"/>
      <c r="NCE37" s="224"/>
      <c r="NCF37" s="224"/>
      <c r="NCG37" s="224"/>
      <c r="NCH37" s="224"/>
      <c r="NCI37" s="224"/>
      <c r="NCJ37" s="224"/>
      <c r="NCK37" s="224"/>
      <c r="NCL37" s="224"/>
      <c r="NCM37" s="224"/>
      <c r="NCN37" s="224"/>
      <c r="NCO37" s="224"/>
      <c r="NCP37" s="224"/>
      <c r="NCQ37" s="224"/>
      <c r="NCR37" s="224"/>
      <c r="NCS37" s="224"/>
      <c r="NCT37" s="224"/>
      <c r="NCU37" s="224"/>
      <c r="NCV37" s="224"/>
      <c r="NCW37" s="224"/>
      <c r="NCX37" s="224"/>
      <c r="NCY37" s="224"/>
      <c r="NCZ37" s="224"/>
      <c r="NDA37" s="224"/>
      <c r="NDB37" s="224"/>
      <c r="NDC37" s="224"/>
      <c r="NDD37" s="224"/>
      <c r="NDE37" s="224"/>
      <c r="NDF37" s="224"/>
      <c r="NDG37" s="224"/>
      <c r="NDH37" s="224"/>
      <c r="NDI37" s="224"/>
      <c r="NDJ37" s="224"/>
      <c r="NDK37" s="224"/>
      <c r="NDL37" s="224"/>
      <c r="NDM37" s="224"/>
      <c r="NDN37" s="224"/>
      <c r="NDO37" s="224"/>
      <c r="NDP37" s="224"/>
      <c r="NDQ37" s="224"/>
      <c r="NDR37" s="224"/>
      <c r="NDS37" s="224"/>
      <c r="NDT37" s="224"/>
      <c r="NDU37" s="224"/>
      <c r="NDV37" s="224"/>
      <c r="NDW37" s="224"/>
      <c r="NDX37" s="224"/>
      <c r="NDY37" s="224"/>
      <c r="NDZ37" s="224"/>
      <c r="NEA37" s="224"/>
      <c r="NEB37" s="224"/>
      <c r="NEC37" s="224"/>
      <c r="NED37" s="224"/>
      <c r="NEE37" s="224"/>
      <c r="NEF37" s="224"/>
      <c r="NEG37" s="224"/>
      <c r="NEH37" s="224"/>
      <c r="NEI37" s="224"/>
      <c r="NEJ37" s="224"/>
      <c r="NEK37" s="224"/>
      <c r="NEL37" s="224"/>
      <c r="NEM37" s="224"/>
      <c r="NEN37" s="224"/>
      <c r="NEO37" s="224"/>
      <c r="NEP37" s="224"/>
      <c r="NEQ37" s="224"/>
      <c r="NER37" s="224"/>
      <c r="NES37" s="224"/>
      <c r="NET37" s="224"/>
      <c r="NEU37" s="224"/>
      <c r="NEV37" s="224"/>
      <c r="NEW37" s="224"/>
      <c r="NEX37" s="224"/>
      <c r="NEY37" s="224"/>
      <c r="NEZ37" s="224"/>
      <c r="NFA37" s="224"/>
      <c r="NFB37" s="224"/>
      <c r="NFC37" s="224"/>
      <c r="NFD37" s="224"/>
      <c r="NFE37" s="224"/>
      <c r="NFF37" s="224"/>
      <c r="NFG37" s="224"/>
      <c r="NFH37" s="224"/>
      <c r="NFI37" s="224"/>
      <c r="NFJ37" s="224"/>
      <c r="NFK37" s="224"/>
      <c r="NFL37" s="224"/>
      <c r="NFM37" s="224"/>
      <c r="NFN37" s="224"/>
      <c r="NFO37" s="224"/>
      <c r="NFP37" s="224"/>
      <c r="NFQ37" s="224"/>
      <c r="NFR37" s="224"/>
      <c r="NFS37" s="224"/>
      <c r="NFT37" s="224"/>
      <c r="NFU37" s="224"/>
      <c r="NFV37" s="224"/>
      <c r="NFW37" s="224"/>
      <c r="NFX37" s="224"/>
      <c r="NFY37" s="224"/>
      <c r="NFZ37" s="224"/>
      <c r="NGA37" s="224"/>
      <c r="NGB37" s="224"/>
      <c r="NGC37" s="224"/>
      <c r="NGD37" s="224"/>
      <c r="NGE37" s="224"/>
      <c r="NGF37" s="224"/>
      <c r="NGG37" s="224"/>
      <c r="NGH37" s="224"/>
      <c r="NGI37" s="224"/>
      <c r="NGJ37" s="224"/>
      <c r="NGK37" s="224"/>
      <c r="NGL37" s="224"/>
      <c r="NGM37" s="224"/>
      <c r="NGN37" s="224"/>
      <c r="NGO37" s="224"/>
      <c r="NGP37" s="224"/>
      <c r="NGQ37" s="224"/>
      <c r="NGR37" s="224"/>
      <c r="NGS37" s="224"/>
      <c r="NGT37" s="224"/>
      <c r="NGU37" s="224"/>
      <c r="NGV37" s="224"/>
      <c r="NGW37" s="224"/>
      <c r="NGX37" s="224"/>
      <c r="NGY37" s="224"/>
      <c r="NGZ37" s="224"/>
      <c r="NHA37" s="224"/>
      <c r="NHB37" s="224"/>
      <c r="NHC37" s="224"/>
      <c r="NHD37" s="224"/>
      <c r="NHE37" s="224"/>
      <c r="NHF37" s="224"/>
      <c r="NHG37" s="224"/>
      <c r="NHH37" s="224"/>
      <c r="NHI37" s="224"/>
      <c r="NHJ37" s="224"/>
      <c r="NHK37" s="224"/>
      <c r="NHL37" s="224"/>
      <c r="NHM37" s="224"/>
      <c r="NHN37" s="224"/>
      <c r="NHO37" s="224"/>
      <c r="NHP37" s="224"/>
      <c r="NHQ37" s="224"/>
      <c r="NHR37" s="224"/>
      <c r="NHS37" s="224"/>
      <c r="NHT37" s="224"/>
      <c r="NHU37" s="224"/>
      <c r="NHV37" s="224"/>
      <c r="NHW37" s="224"/>
      <c r="NHX37" s="224"/>
      <c r="NHY37" s="224"/>
      <c r="NHZ37" s="224"/>
      <c r="NIA37" s="224"/>
      <c r="NIB37" s="224"/>
      <c r="NIC37" s="224"/>
      <c r="NID37" s="224"/>
      <c r="NIE37" s="224"/>
      <c r="NIF37" s="224"/>
      <c r="NIG37" s="224"/>
      <c r="NIH37" s="224"/>
      <c r="NII37" s="224"/>
      <c r="NIJ37" s="224"/>
      <c r="NIK37" s="224"/>
      <c r="NIL37" s="224"/>
      <c r="NIM37" s="224"/>
      <c r="NIN37" s="224"/>
      <c r="NIO37" s="224"/>
      <c r="NIP37" s="224"/>
      <c r="NIQ37" s="224"/>
      <c r="NIR37" s="224"/>
      <c r="NIS37" s="224"/>
      <c r="NIT37" s="224"/>
      <c r="NIU37" s="224"/>
      <c r="NIV37" s="224"/>
      <c r="NIW37" s="224"/>
      <c r="NIX37" s="224"/>
      <c r="NIY37" s="224"/>
      <c r="NIZ37" s="224"/>
      <c r="NJA37" s="224"/>
      <c r="NJB37" s="224"/>
      <c r="NJC37" s="224"/>
      <c r="NJD37" s="224"/>
      <c r="NJE37" s="224"/>
      <c r="NJF37" s="224"/>
      <c r="NJG37" s="224"/>
      <c r="NJH37" s="224"/>
      <c r="NJI37" s="224"/>
      <c r="NJJ37" s="224"/>
      <c r="NJK37" s="224"/>
      <c r="NJL37" s="224"/>
      <c r="NJM37" s="224"/>
      <c r="NJN37" s="224"/>
      <c r="NJO37" s="224"/>
      <c r="NJP37" s="224"/>
      <c r="NJQ37" s="224"/>
      <c r="NJR37" s="224"/>
      <c r="NJS37" s="224"/>
      <c r="NJT37" s="224"/>
      <c r="NJU37" s="224"/>
      <c r="NJV37" s="224"/>
      <c r="NJW37" s="224"/>
      <c r="NJX37" s="224"/>
      <c r="NJY37" s="224"/>
      <c r="NJZ37" s="224"/>
      <c r="NKA37" s="224"/>
      <c r="NKB37" s="224"/>
      <c r="NKC37" s="224"/>
      <c r="NKD37" s="224"/>
      <c r="NKE37" s="224"/>
      <c r="NKF37" s="224"/>
      <c r="NKG37" s="224"/>
      <c r="NKH37" s="224"/>
      <c r="NKI37" s="224"/>
      <c r="NKJ37" s="224"/>
      <c r="NKK37" s="224"/>
      <c r="NKL37" s="224"/>
      <c r="NKM37" s="224"/>
      <c r="NKN37" s="224"/>
      <c r="NKO37" s="224"/>
      <c r="NKP37" s="224"/>
      <c r="NKQ37" s="224"/>
      <c r="NKR37" s="224"/>
      <c r="NKS37" s="224"/>
      <c r="NKT37" s="224"/>
      <c r="NKU37" s="224"/>
      <c r="NKV37" s="224"/>
      <c r="NKW37" s="224"/>
      <c r="NKX37" s="224"/>
      <c r="NKY37" s="224"/>
      <c r="NKZ37" s="224"/>
      <c r="NLA37" s="224"/>
      <c r="NLB37" s="224"/>
      <c r="NLC37" s="224"/>
      <c r="NLD37" s="224"/>
      <c r="NLE37" s="224"/>
      <c r="NLF37" s="224"/>
      <c r="NLG37" s="224"/>
      <c r="NLH37" s="224"/>
      <c r="NLI37" s="224"/>
      <c r="NLJ37" s="224"/>
      <c r="NLK37" s="224"/>
      <c r="NLL37" s="224"/>
      <c r="NLM37" s="224"/>
      <c r="NLN37" s="224"/>
      <c r="NLO37" s="224"/>
      <c r="NLP37" s="224"/>
      <c r="NLQ37" s="224"/>
      <c r="NLR37" s="224"/>
      <c r="NLS37" s="224"/>
      <c r="NLT37" s="224"/>
      <c r="NLU37" s="224"/>
      <c r="NLV37" s="224"/>
      <c r="NLW37" s="224"/>
      <c r="NLX37" s="224"/>
      <c r="NLY37" s="224"/>
      <c r="NLZ37" s="224"/>
      <c r="NMA37" s="224"/>
      <c r="NMB37" s="224"/>
      <c r="NMC37" s="224"/>
      <c r="NMD37" s="224"/>
      <c r="NME37" s="224"/>
      <c r="NMF37" s="224"/>
      <c r="NMG37" s="224"/>
      <c r="NMH37" s="224"/>
      <c r="NMI37" s="224"/>
      <c r="NMJ37" s="224"/>
      <c r="NMK37" s="224"/>
      <c r="NML37" s="224"/>
      <c r="NMM37" s="224"/>
      <c r="NMN37" s="224"/>
      <c r="NMO37" s="224"/>
      <c r="NMP37" s="224"/>
      <c r="NMQ37" s="224"/>
      <c r="NMR37" s="224"/>
      <c r="NMS37" s="224"/>
      <c r="NMT37" s="224"/>
      <c r="NMU37" s="224"/>
      <c r="NMV37" s="224"/>
      <c r="NMW37" s="224"/>
      <c r="NMX37" s="224"/>
      <c r="NMY37" s="224"/>
      <c r="NMZ37" s="224"/>
      <c r="NNA37" s="224"/>
      <c r="NNB37" s="224"/>
      <c r="NNC37" s="224"/>
      <c r="NND37" s="224"/>
      <c r="NNE37" s="224"/>
      <c r="NNF37" s="224"/>
      <c r="NNG37" s="224"/>
      <c r="NNH37" s="224"/>
      <c r="NNI37" s="224"/>
      <c r="NNJ37" s="224"/>
      <c r="NNK37" s="224"/>
      <c r="NNL37" s="224"/>
      <c r="NNM37" s="224"/>
      <c r="NNN37" s="224"/>
      <c r="NNO37" s="224"/>
      <c r="NNP37" s="224"/>
      <c r="NNQ37" s="224"/>
      <c r="NNR37" s="224"/>
      <c r="NNS37" s="224"/>
      <c r="NNT37" s="224"/>
      <c r="NNU37" s="224"/>
      <c r="NNV37" s="224"/>
      <c r="NNW37" s="224"/>
      <c r="NNX37" s="224"/>
      <c r="NNY37" s="224"/>
      <c r="NNZ37" s="224"/>
      <c r="NOA37" s="224"/>
      <c r="NOB37" s="224"/>
      <c r="NOC37" s="224"/>
      <c r="NOD37" s="224"/>
      <c r="NOE37" s="224"/>
      <c r="NOF37" s="224"/>
      <c r="NOG37" s="224"/>
      <c r="NOH37" s="224"/>
      <c r="NOI37" s="224"/>
      <c r="NOJ37" s="224"/>
      <c r="NOK37" s="224"/>
      <c r="NOL37" s="224"/>
      <c r="NOM37" s="224"/>
      <c r="NON37" s="224"/>
      <c r="NOO37" s="224"/>
      <c r="NOP37" s="224"/>
      <c r="NOQ37" s="224"/>
      <c r="NOR37" s="224"/>
      <c r="NOS37" s="224"/>
      <c r="NOT37" s="224"/>
      <c r="NOU37" s="224"/>
      <c r="NOV37" s="224"/>
      <c r="NOW37" s="224"/>
      <c r="NOX37" s="224"/>
      <c r="NOY37" s="224"/>
      <c r="NOZ37" s="224"/>
      <c r="NPA37" s="224"/>
      <c r="NPB37" s="224"/>
      <c r="NPC37" s="224"/>
      <c r="NPD37" s="224"/>
      <c r="NPE37" s="224"/>
      <c r="NPF37" s="224"/>
      <c r="NPG37" s="224"/>
      <c r="NPH37" s="224"/>
      <c r="NPI37" s="224"/>
      <c r="NPJ37" s="224"/>
      <c r="NPK37" s="224"/>
      <c r="NPL37" s="224"/>
      <c r="NPM37" s="224"/>
      <c r="NPN37" s="224"/>
      <c r="NPO37" s="224"/>
      <c r="NPP37" s="224"/>
      <c r="NPQ37" s="224"/>
      <c r="NPR37" s="224"/>
      <c r="NPS37" s="224"/>
      <c r="NPT37" s="224"/>
      <c r="NPU37" s="224"/>
      <c r="NPV37" s="224"/>
      <c r="NPW37" s="224"/>
      <c r="NPX37" s="224"/>
      <c r="NPY37" s="224"/>
      <c r="NPZ37" s="224"/>
      <c r="NQA37" s="224"/>
      <c r="NQB37" s="224"/>
      <c r="NQC37" s="224"/>
      <c r="NQD37" s="224"/>
      <c r="NQE37" s="224"/>
      <c r="NQF37" s="224"/>
      <c r="NQG37" s="224"/>
      <c r="NQH37" s="224"/>
      <c r="NQI37" s="224"/>
      <c r="NQJ37" s="224"/>
      <c r="NQK37" s="224"/>
      <c r="NQL37" s="224"/>
      <c r="NQM37" s="224"/>
      <c r="NQN37" s="224"/>
      <c r="NQO37" s="224"/>
      <c r="NQP37" s="224"/>
      <c r="NQQ37" s="224"/>
      <c r="NQR37" s="224"/>
      <c r="NQS37" s="224"/>
      <c r="NQT37" s="224"/>
      <c r="NQU37" s="224"/>
      <c r="NQV37" s="224"/>
      <c r="NQW37" s="224"/>
      <c r="NQX37" s="224"/>
      <c r="NQY37" s="224"/>
      <c r="NQZ37" s="224"/>
      <c r="NRA37" s="224"/>
      <c r="NRB37" s="224"/>
      <c r="NRC37" s="224"/>
      <c r="NRD37" s="224"/>
      <c r="NRE37" s="224"/>
      <c r="NRF37" s="224"/>
      <c r="NRG37" s="224"/>
      <c r="NRH37" s="224"/>
      <c r="NRI37" s="224"/>
      <c r="NRJ37" s="224"/>
      <c r="NRK37" s="224"/>
      <c r="NRL37" s="224"/>
      <c r="NRM37" s="224"/>
      <c r="NRN37" s="224"/>
      <c r="NRO37" s="224"/>
      <c r="NRP37" s="224"/>
      <c r="NRQ37" s="224"/>
      <c r="NRR37" s="224"/>
      <c r="NRS37" s="224"/>
      <c r="NRT37" s="224"/>
      <c r="NRU37" s="224"/>
      <c r="NRV37" s="224"/>
      <c r="NRW37" s="224"/>
      <c r="NRX37" s="224"/>
      <c r="NRY37" s="224"/>
      <c r="NRZ37" s="224"/>
      <c r="NSA37" s="224"/>
      <c r="NSB37" s="224"/>
      <c r="NSC37" s="224"/>
      <c r="NSD37" s="224"/>
      <c r="NSE37" s="224"/>
      <c r="NSF37" s="224"/>
      <c r="NSG37" s="224"/>
      <c r="NSH37" s="224"/>
      <c r="NSI37" s="224"/>
      <c r="NSJ37" s="224"/>
      <c r="NSK37" s="224"/>
      <c r="NSL37" s="224"/>
      <c r="NSM37" s="224"/>
      <c r="NSN37" s="224"/>
      <c r="NSO37" s="224"/>
      <c r="NSP37" s="224"/>
      <c r="NSQ37" s="224"/>
      <c r="NSR37" s="224"/>
      <c r="NSS37" s="224"/>
      <c r="NST37" s="224"/>
      <c r="NSU37" s="224"/>
      <c r="NSV37" s="224"/>
      <c r="NSW37" s="224"/>
      <c r="NSX37" s="224"/>
      <c r="NSY37" s="224"/>
      <c r="NSZ37" s="224"/>
      <c r="NTA37" s="224"/>
      <c r="NTB37" s="224"/>
      <c r="NTC37" s="224"/>
      <c r="NTD37" s="224"/>
      <c r="NTE37" s="224"/>
      <c r="NTF37" s="224"/>
      <c r="NTG37" s="224"/>
      <c r="NTH37" s="224"/>
      <c r="NTI37" s="224"/>
      <c r="NTJ37" s="224"/>
      <c r="NTK37" s="224"/>
      <c r="NTL37" s="224"/>
      <c r="NTM37" s="224"/>
      <c r="NTN37" s="224"/>
      <c r="NTO37" s="224"/>
      <c r="NTP37" s="224"/>
      <c r="NTQ37" s="224"/>
      <c r="NTR37" s="224"/>
      <c r="NTS37" s="224"/>
      <c r="NTT37" s="224"/>
      <c r="NTU37" s="224"/>
      <c r="NTV37" s="224"/>
      <c r="NTW37" s="224"/>
      <c r="NTX37" s="224"/>
      <c r="NTY37" s="224"/>
      <c r="NTZ37" s="224"/>
      <c r="NUA37" s="224"/>
      <c r="NUB37" s="224"/>
      <c r="NUC37" s="224"/>
      <c r="NUD37" s="224"/>
      <c r="NUE37" s="224"/>
      <c r="NUF37" s="224"/>
      <c r="NUG37" s="224"/>
      <c r="NUH37" s="224"/>
      <c r="NUI37" s="224"/>
      <c r="NUJ37" s="224"/>
      <c r="NUK37" s="224"/>
      <c r="NUL37" s="224"/>
      <c r="NUM37" s="224"/>
      <c r="NUN37" s="224"/>
      <c r="NUO37" s="224"/>
      <c r="NUP37" s="224"/>
      <c r="NUQ37" s="224"/>
      <c r="NUR37" s="224"/>
      <c r="NUS37" s="224"/>
      <c r="NUT37" s="224"/>
      <c r="NUU37" s="224"/>
      <c r="NUV37" s="224"/>
      <c r="NUW37" s="224"/>
      <c r="NUX37" s="224"/>
      <c r="NUY37" s="224"/>
      <c r="NUZ37" s="224"/>
      <c r="NVA37" s="224"/>
      <c r="NVB37" s="224"/>
      <c r="NVC37" s="224"/>
      <c r="NVD37" s="224"/>
      <c r="NVE37" s="224"/>
      <c r="NVF37" s="224"/>
      <c r="NVG37" s="224"/>
      <c r="NVH37" s="224"/>
      <c r="NVI37" s="224"/>
      <c r="NVJ37" s="224"/>
      <c r="NVK37" s="224"/>
      <c r="NVL37" s="224"/>
      <c r="NVM37" s="224"/>
      <c r="NVN37" s="224"/>
      <c r="NVO37" s="224"/>
      <c r="NVP37" s="224"/>
      <c r="NVQ37" s="224"/>
      <c r="NVR37" s="224"/>
      <c r="NVS37" s="224"/>
      <c r="NVT37" s="224"/>
      <c r="NVU37" s="224"/>
      <c r="NVV37" s="224"/>
      <c r="NVW37" s="224"/>
      <c r="NVX37" s="224"/>
      <c r="NVY37" s="224"/>
      <c r="NVZ37" s="224"/>
      <c r="NWA37" s="224"/>
      <c r="NWB37" s="224"/>
      <c r="NWC37" s="224"/>
      <c r="NWD37" s="224"/>
      <c r="NWE37" s="224"/>
      <c r="NWF37" s="224"/>
      <c r="NWG37" s="224"/>
      <c r="NWH37" s="224"/>
      <c r="NWI37" s="224"/>
      <c r="NWJ37" s="224"/>
      <c r="NWK37" s="224"/>
      <c r="NWL37" s="224"/>
      <c r="NWM37" s="224"/>
      <c r="NWN37" s="224"/>
      <c r="NWO37" s="224"/>
      <c r="NWP37" s="224"/>
      <c r="NWQ37" s="224"/>
      <c r="NWR37" s="224"/>
      <c r="NWS37" s="224"/>
      <c r="NWT37" s="224"/>
      <c r="NWU37" s="224"/>
      <c r="NWV37" s="224"/>
      <c r="NWW37" s="224"/>
      <c r="NWX37" s="224"/>
      <c r="NWY37" s="224"/>
      <c r="NWZ37" s="224"/>
      <c r="NXA37" s="224"/>
      <c r="NXB37" s="224"/>
      <c r="NXC37" s="224"/>
      <c r="NXD37" s="224"/>
      <c r="NXE37" s="224"/>
      <c r="NXF37" s="224"/>
      <c r="NXG37" s="224"/>
      <c r="NXH37" s="224"/>
      <c r="NXI37" s="224"/>
      <c r="NXJ37" s="224"/>
      <c r="NXK37" s="224"/>
      <c r="NXL37" s="224"/>
      <c r="NXM37" s="224"/>
      <c r="NXN37" s="224"/>
      <c r="NXO37" s="224"/>
      <c r="NXP37" s="224"/>
      <c r="NXQ37" s="224"/>
      <c r="NXR37" s="224"/>
      <c r="NXS37" s="224"/>
      <c r="NXT37" s="224"/>
      <c r="NXU37" s="224"/>
      <c r="NXV37" s="224"/>
      <c r="NXW37" s="224"/>
      <c r="NXX37" s="224"/>
      <c r="NXY37" s="224"/>
      <c r="NXZ37" s="224"/>
      <c r="NYA37" s="224"/>
      <c r="NYB37" s="224"/>
      <c r="NYC37" s="224"/>
      <c r="NYD37" s="224"/>
      <c r="NYE37" s="224"/>
      <c r="NYF37" s="224"/>
      <c r="NYG37" s="224"/>
      <c r="NYH37" s="224"/>
      <c r="NYI37" s="224"/>
      <c r="NYJ37" s="224"/>
      <c r="NYK37" s="224"/>
      <c r="NYL37" s="224"/>
      <c r="NYM37" s="224"/>
      <c r="NYN37" s="224"/>
      <c r="NYO37" s="224"/>
      <c r="NYP37" s="224"/>
      <c r="NYQ37" s="224"/>
      <c r="NYR37" s="224"/>
      <c r="NYS37" s="224"/>
      <c r="NYT37" s="224"/>
      <c r="NYU37" s="224"/>
      <c r="NYV37" s="224"/>
      <c r="NYW37" s="224"/>
      <c r="NYX37" s="224"/>
      <c r="NYY37" s="224"/>
      <c r="NYZ37" s="224"/>
      <c r="NZA37" s="224"/>
      <c r="NZB37" s="224"/>
      <c r="NZC37" s="224"/>
      <c r="NZD37" s="224"/>
      <c r="NZE37" s="224"/>
      <c r="NZF37" s="224"/>
      <c r="NZG37" s="224"/>
      <c r="NZH37" s="224"/>
      <c r="NZI37" s="224"/>
      <c r="NZJ37" s="224"/>
      <c r="NZK37" s="224"/>
      <c r="NZL37" s="224"/>
      <c r="NZM37" s="224"/>
      <c r="NZN37" s="224"/>
      <c r="NZO37" s="224"/>
      <c r="NZP37" s="224"/>
      <c r="NZQ37" s="224"/>
      <c r="NZR37" s="224"/>
      <c r="NZS37" s="224"/>
      <c r="NZT37" s="224"/>
      <c r="NZU37" s="224"/>
      <c r="NZV37" s="224"/>
      <c r="NZW37" s="224"/>
      <c r="NZX37" s="224"/>
      <c r="NZY37" s="224"/>
      <c r="NZZ37" s="224"/>
      <c r="OAA37" s="224"/>
      <c r="OAB37" s="224"/>
      <c r="OAC37" s="224"/>
      <c r="OAD37" s="224"/>
      <c r="OAE37" s="224"/>
      <c r="OAF37" s="224"/>
      <c r="OAG37" s="224"/>
      <c r="OAH37" s="224"/>
      <c r="OAI37" s="224"/>
      <c r="OAJ37" s="224"/>
      <c r="OAK37" s="224"/>
      <c r="OAL37" s="224"/>
      <c r="OAM37" s="224"/>
      <c r="OAN37" s="224"/>
      <c r="OAO37" s="224"/>
      <c r="OAP37" s="224"/>
      <c r="OAQ37" s="224"/>
      <c r="OAR37" s="224"/>
      <c r="OAS37" s="224"/>
      <c r="OAT37" s="224"/>
      <c r="OAU37" s="224"/>
      <c r="OAV37" s="224"/>
      <c r="OAW37" s="224"/>
      <c r="OAX37" s="224"/>
      <c r="OAY37" s="224"/>
      <c r="OAZ37" s="224"/>
      <c r="OBA37" s="224"/>
      <c r="OBB37" s="224"/>
      <c r="OBC37" s="224"/>
      <c r="OBD37" s="224"/>
      <c r="OBE37" s="224"/>
      <c r="OBF37" s="224"/>
      <c r="OBG37" s="224"/>
      <c r="OBH37" s="224"/>
      <c r="OBI37" s="224"/>
      <c r="OBJ37" s="224"/>
      <c r="OBK37" s="224"/>
      <c r="OBL37" s="224"/>
      <c r="OBM37" s="224"/>
      <c r="OBN37" s="224"/>
      <c r="OBO37" s="224"/>
      <c r="OBP37" s="224"/>
      <c r="OBQ37" s="224"/>
      <c r="OBR37" s="224"/>
      <c r="OBS37" s="224"/>
      <c r="OBT37" s="224"/>
      <c r="OBU37" s="224"/>
      <c r="OBV37" s="224"/>
      <c r="OBW37" s="224"/>
      <c r="OBX37" s="224"/>
      <c r="OBY37" s="224"/>
      <c r="OBZ37" s="224"/>
      <c r="OCA37" s="224"/>
      <c r="OCB37" s="224"/>
      <c r="OCC37" s="224"/>
      <c r="OCD37" s="224"/>
      <c r="OCE37" s="224"/>
      <c r="OCF37" s="224"/>
      <c r="OCG37" s="224"/>
      <c r="OCH37" s="224"/>
      <c r="OCI37" s="224"/>
      <c r="OCJ37" s="224"/>
      <c r="OCK37" s="224"/>
      <c r="OCL37" s="224"/>
      <c r="OCM37" s="224"/>
      <c r="OCN37" s="224"/>
      <c r="OCO37" s="224"/>
      <c r="OCP37" s="224"/>
      <c r="OCQ37" s="224"/>
      <c r="OCR37" s="224"/>
      <c r="OCS37" s="224"/>
      <c r="OCT37" s="224"/>
      <c r="OCU37" s="224"/>
      <c r="OCV37" s="224"/>
      <c r="OCW37" s="224"/>
      <c r="OCX37" s="224"/>
      <c r="OCY37" s="224"/>
      <c r="OCZ37" s="224"/>
      <c r="ODA37" s="224"/>
      <c r="ODB37" s="224"/>
      <c r="ODC37" s="224"/>
      <c r="ODD37" s="224"/>
      <c r="ODE37" s="224"/>
      <c r="ODF37" s="224"/>
      <c r="ODG37" s="224"/>
      <c r="ODH37" s="224"/>
      <c r="ODI37" s="224"/>
      <c r="ODJ37" s="224"/>
      <c r="ODK37" s="224"/>
      <c r="ODL37" s="224"/>
      <c r="ODM37" s="224"/>
      <c r="ODN37" s="224"/>
      <c r="ODO37" s="224"/>
      <c r="ODP37" s="224"/>
      <c r="ODQ37" s="224"/>
      <c r="ODR37" s="224"/>
      <c r="ODS37" s="224"/>
      <c r="ODT37" s="224"/>
      <c r="ODU37" s="224"/>
      <c r="ODV37" s="224"/>
      <c r="ODW37" s="224"/>
      <c r="ODX37" s="224"/>
      <c r="ODY37" s="224"/>
      <c r="ODZ37" s="224"/>
      <c r="OEA37" s="224"/>
      <c r="OEB37" s="224"/>
      <c r="OEC37" s="224"/>
      <c r="OED37" s="224"/>
      <c r="OEE37" s="224"/>
      <c r="OEF37" s="224"/>
      <c r="OEG37" s="224"/>
      <c r="OEH37" s="224"/>
      <c r="OEI37" s="224"/>
      <c r="OEJ37" s="224"/>
      <c r="OEK37" s="224"/>
      <c r="OEL37" s="224"/>
      <c r="OEM37" s="224"/>
      <c r="OEN37" s="224"/>
      <c r="OEO37" s="224"/>
      <c r="OEP37" s="224"/>
      <c r="OEQ37" s="224"/>
      <c r="OER37" s="224"/>
      <c r="OES37" s="224"/>
      <c r="OET37" s="224"/>
      <c r="OEU37" s="224"/>
      <c r="OEV37" s="224"/>
      <c r="OEW37" s="224"/>
      <c r="OEX37" s="224"/>
      <c r="OEY37" s="224"/>
      <c r="OEZ37" s="224"/>
      <c r="OFA37" s="224"/>
      <c r="OFB37" s="224"/>
      <c r="OFC37" s="224"/>
      <c r="OFD37" s="224"/>
      <c r="OFE37" s="224"/>
      <c r="OFF37" s="224"/>
      <c r="OFG37" s="224"/>
      <c r="OFH37" s="224"/>
      <c r="OFI37" s="224"/>
      <c r="OFJ37" s="224"/>
      <c r="OFK37" s="224"/>
      <c r="OFL37" s="224"/>
      <c r="OFM37" s="224"/>
      <c r="OFN37" s="224"/>
      <c r="OFO37" s="224"/>
      <c r="OFP37" s="224"/>
      <c r="OFQ37" s="224"/>
      <c r="OFR37" s="224"/>
      <c r="OFS37" s="224"/>
      <c r="OFT37" s="224"/>
      <c r="OFU37" s="224"/>
      <c r="OFV37" s="224"/>
      <c r="OFW37" s="224"/>
      <c r="OFX37" s="224"/>
      <c r="OFY37" s="224"/>
      <c r="OFZ37" s="224"/>
      <c r="OGA37" s="224"/>
      <c r="OGB37" s="224"/>
      <c r="OGC37" s="224"/>
      <c r="OGD37" s="224"/>
      <c r="OGE37" s="224"/>
      <c r="OGF37" s="224"/>
      <c r="OGG37" s="224"/>
      <c r="OGH37" s="224"/>
      <c r="OGI37" s="224"/>
      <c r="OGJ37" s="224"/>
      <c r="OGK37" s="224"/>
      <c r="OGL37" s="224"/>
      <c r="OGM37" s="224"/>
      <c r="OGN37" s="224"/>
      <c r="OGO37" s="224"/>
      <c r="OGP37" s="224"/>
      <c r="OGQ37" s="224"/>
      <c r="OGR37" s="224"/>
      <c r="OGS37" s="224"/>
      <c r="OGT37" s="224"/>
      <c r="OGU37" s="224"/>
      <c r="OGV37" s="224"/>
      <c r="OGW37" s="224"/>
      <c r="OGX37" s="224"/>
      <c r="OGY37" s="224"/>
      <c r="OGZ37" s="224"/>
      <c r="OHA37" s="224"/>
      <c r="OHB37" s="224"/>
      <c r="OHC37" s="224"/>
      <c r="OHD37" s="224"/>
      <c r="OHE37" s="224"/>
      <c r="OHF37" s="224"/>
      <c r="OHG37" s="224"/>
      <c r="OHH37" s="224"/>
      <c r="OHI37" s="224"/>
      <c r="OHJ37" s="224"/>
      <c r="OHK37" s="224"/>
      <c r="OHL37" s="224"/>
      <c r="OHM37" s="224"/>
      <c r="OHN37" s="224"/>
      <c r="OHO37" s="224"/>
      <c r="OHP37" s="224"/>
      <c r="OHQ37" s="224"/>
      <c r="OHR37" s="224"/>
      <c r="OHS37" s="224"/>
      <c r="OHT37" s="224"/>
      <c r="OHU37" s="224"/>
      <c r="OHV37" s="224"/>
      <c r="OHW37" s="224"/>
      <c r="OHX37" s="224"/>
      <c r="OHY37" s="224"/>
      <c r="OHZ37" s="224"/>
      <c r="OIA37" s="224"/>
      <c r="OIB37" s="224"/>
      <c r="OIC37" s="224"/>
      <c r="OID37" s="224"/>
      <c r="OIE37" s="224"/>
      <c r="OIF37" s="224"/>
      <c r="OIG37" s="224"/>
      <c r="OIH37" s="224"/>
      <c r="OII37" s="224"/>
      <c r="OIJ37" s="224"/>
      <c r="OIK37" s="224"/>
      <c r="OIL37" s="224"/>
      <c r="OIM37" s="224"/>
      <c r="OIN37" s="224"/>
      <c r="OIO37" s="224"/>
      <c r="OIP37" s="224"/>
      <c r="OIQ37" s="224"/>
      <c r="OIR37" s="224"/>
      <c r="OIS37" s="224"/>
      <c r="OIT37" s="224"/>
      <c r="OIU37" s="224"/>
      <c r="OIV37" s="224"/>
      <c r="OIW37" s="224"/>
      <c r="OIX37" s="224"/>
      <c r="OIY37" s="224"/>
      <c r="OIZ37" s="224"/>
      <c r="OJA37" s="224"/>
      <c r="OJB37" s="224"/>
      <c r="OJC37" s="224"/>
      <c r="OJD37" s="224"/>
      <c r="OJE37" s="224"/>
      <c r="OJF37" s="224"/>
      <c r="OJG37" s="224"/>
      <c r="OJH37" s="224"/>
      <c r="OJI37" s="224"/>
      <c r="OJJ37" s="224"/>
      <c r="OJK37" s="224"/>
      <c r="OJL37" s="224"/>
      <c r="OJM37" s="224"/>
      <c r="OJN37" s="224"/>
      <c r="OJO37" s="224"/>
      <c r="OJP37" s="224"/>
      <c r="OJQ37" s="224"/>
      <c r="OJR37" s="224"/>
      <c r="OJS37" s="224"/>
      <c r="OJT37" s="224"/>
      <c r="OJU37" s="224"/>
      <c r="OJV37" s="224"/>
      <c r="OJW37" s="224"/>
      <c r="OJX37" s="224"/>
      <c r="OJY37" s="224"/>
      <c r="OJZ37" s="224"/>
      <c r="OKA37" s="224"/>
      <c r="OKB37" s="224"/>
      <c r="OKC37" s="224"/>
      <c r="OKD37" s="224"/>
      <c r="OKE37" s="224"/>
      <c r="OKF37" s="224"/>
      <c r="OKG37" s="224"/>
      <c r="OKH37" s="224"/>
      <c r="OKI37" s="224"/>
      <c r="OKJ37" s="224"/>
      <c r="OKK37" s="224"/>
      <c r="OKL37" s="224"/>
      <c r="OKM37" s="224"/>
      <c r="OKN37" s="224"/>
      <c r="OKO37" s="224"/>
      <c r="OKP37" s="224"/>
      <c r="OKQ37" s="224"/>
      <c r="OKR37" s="224"/>
      <c r="OKS37" s="224"/>
      <c r="OKT37" s="224"/>
      <c r="OKU37" s="224"/>
      <c r="OKV37" s="224"/>
      <c r="OKW37" s="224"/>
      <c r="OKX37" s="224"/>
      <c r="OKY37" s="224"/>
      <c r="OKZ37" s="224"/>
      <c r="OLA37" s="224"/>
      <c r="OLB37" s="224"/>
      <c r="OLC37" s="224"/>
      <c r="OLD37" s="224"/>
      <c r="OLE37" s="224"/>
      <c r="OLF37" s="224"/>
      <c r="OLG37" s="224"/>
      <c r="OLH37" s="224"/>
      <c r="OLI37" s="224"/>
      <c r="OLJ37" s="224"/>
      <c r="OLK37" s="224"/>
      <c r="OLL37" s="224"/>
      <c r="OLM37" s="224"/>
      <c r="OLN37" s="224"/>
      <c r="OLO37" s="224"/>
      <c r="OLP37" s="224"/>
      <c r="OLQ37" s="224"/>
      <c r="OLR37" s="224"/>
      <c r="OLS37" s="224"/>
      <c r="OLT37" s="224"/>
      <c r="OLU37" s="224"/>
      <c r="OLV37" s="224"/>
      <c r="OLW37" s="224"/>
      <c r="OLX37" s="224"/>
      <c r="OLY37" s="224"/>
      <c r="OLZ37" s="224"/>
      <c r="OMA37" s="224"/>
      <c r="OMB37" s="224"/>
      <c r="OMC37" s="224"/>
      <c r="OMD37" s="224"/>
      <c r="OME37" s="224"/>
      <c r="OMF37" s="224"/>
      <c r="OMG37" s="224"/>
      <c r="OMH37" s="224"/>
      <c r="OMI37" s="224"/>
      <c r="OMJ37" s="224"/>
      <c r="OMK37" s="224"/>
      <c r="OML37" s="224"/>
      <c r="OMM37" s="224"/>
      <c r="OMN37" s="224"/>
      <c r="OMO37" s="224"/>
      <c r="OMP37" s="224"/>
      <c r="OMQ37" s="224"/>
      <c r="OMR37" s="224"/>
      <c r="OMS37" s="224"/>
      <c r="OMT37" s="224"/>
      <c r="OMU37" s="224"/>
      <c r="OMV37" s="224"/>
      <c r="OMW37" s="224"/>
      <c r="OMX37" s="224"/>
      <c r="OMY37" s="224"/>
      <c r="OMZ37" s="224"/>
      <c r="ONA37" s="224"/>
      <c r="ONB37" s="224"/>
      <c r="ONC37" s="224"/>
      <c r="OND37" s="224"/>
      <c r="ONE37" s="224"/>
      <c r="ONF37" s="224"/>
      <c r="ONG37" s="224"/>
      <c r="ONH37" s="224"/>
      <c r="ONI37" s="224"/>
      <c r="ONJ37" s="224"/>
      <c r="ONK37" s="224"/>
      <c r="ONL37" s="224"/>
      <c r="ONM37" s="224"/>
      <c r="ONN37" s="224"/>
      <c r="ONO37" s="224"/>
      <c r="ONP37" s="224"/>
      <c r="ONQ37" s="224"/>
      <c r="ONR37" s="224"/>
      <c r="ONS37" s="224"/>
      <c r="ONT37" s="224"/>
      <c r="ONU37" s="224"/>
      <c r="ONV37" s="224"/>
      <c r="ONW37" s="224"/>
      <c r="ONX37" s="224"/>
      <c r="ONY37" s="224"/>
      <c r="ONZ37" s="224"/>
      <c r="OOA37" s="224"/>
      <c r="OOB37" s="224"/>
      <c r="OOC37" s="224"/>
      <c r="OOD37" s="224"/>
      <c r="OOE37" s="224"/>
      <c r="OOF37" s="224"/>
      <c r="OOG37" s="224"/>
      <c r="OOH37" s="224"/>
      <c r="OOI37" s="224"/>
      <c r="OOJ37" s="224"/>
      <c r="OOK37" s="224"/>
      <c r="OOL37" s="224"/>
      <c r="OOM37" s="224"/>
      <c r="OON37" s="224"/>
      <c r="OOO37" s="224"/>
      <c r="OOP37" s="224"/>
      <c r="OOQ37" s="224"/>
      <c r="OOR37" s="224"/>
      <c r="OOS37" s="224"/>
      <c r="OOT37" s="224"/>
      <c r="OOU37" s="224"/>
      <c r="OOV37" s="224"/>
      <c r="OOW37" s="224"/>
      <c r="OOX37" s="224"/>
      <c r="OOY37" s="224"/>
      <c r="OOZ37" s="224"/>
      <c r="OPA37" s="224"/>
      <c r="OPB37" s="224"/>
      <c r="OPC37" s="224"/>
      <c r="OPD37" s="224"/>
      <c r="OPE37" s="224"/>
      <c r="OPF37" s="224"/>
      <c r="OPG37" s="224"/>
      <c r="OPH37" s="224"/>
      <c r="OPI37" s="224"/>
      <c r="OPJ37" s="224"/>
      <c r="OPK37" s="224"/>
      <c r="OPL37" s="224"/>
      <c r="OPM37" s="224"/>
      <c r="OPN37" s="224"/>
      <c r="OPO37" s="224"/>
      <c r="OPP37" s="224"/>
      <c r="OPQ37" s="224"/>
      <c r="OPR37" s="224"/>
      <c r="OPS37" s="224"/>
      <c r="OPT37" s="224"/>
      <c r="OPU37" s="224"/>
      <c r="OPV37" s="224"/>
      <c r="OPW37" s="224"/>
      <c r="OPX37" s="224"/>
      <c r="OPY37" s="224"/>
      <c r="OPZ37" s="224"/>
      <c r="OQA37" s="224"/>
      <c r="OQB37" s="224"/>
      <c r="OQC37" s="224"/>
      <c r="OQD37" s="224"/>
      <c r="OQE37" s="224"/>
      <c r="OQF37" s="224"/>
      <c r="OQG37" s="224"/>
      <c r="OQH37" s="224"/>
      <c r="OQI37" s="224"/>
      <c r="OQJ37" s="224"/>
      <c r="OQK37" s="224"/>
      <c r="OQL37" s="224"/>
      <c r="OQM37" s="224"/>
      <c r="OQN37" s="224"/>
      <c r="OQO37" s="224"/>
      <c r="OQP37" s="224"/>
      <c r="OQQ37" s="224"/>
      <c r="OQR37" s="224"/>
      <c r="OQS37" s="224"/>
      <c r="OQT37" s="224"/>
      <c r="OQU37" s="224"/>
      <c r="OQV37" s="224"/>
      <c r="OQW37" s="224"/>
      <c r="OQX37" s="224"/>
      <c r="OQY37" s="224"/>
      <c r="OQZ37" s="224"/>
      <c r="ORA37" s="224"/>
      <c r="ORB37" s="224"/>
      <c r="ORC37" s="224"/>
      <c r="ORD37" s="224"/>
      <c r="ORE37" s="224"/>
      <c r="ORF37" s="224"/>
      <c r="ORG37" s="224"/>
      <c r="ORH37" s="224"/>
      <c r="ORI37" s="224"/>
      <c r="ORJ37" s="224"/>
      <c r="ORK37" s="224"/>
      <c r="ORL37" s="224"/>
      <c r="ORM37" s="224"/>
      <c r="ORN37" s="224"/>
      <c r="ORO37" s="224"/>
      <c r="ORP37" s="224"/>
      <c r="ORQ37" s="224"/>
      <c r="ORR37" s="224"/>
      <c r="ORS37" s="224"/>
      <c r="ORT37" s="224"/>
      <c r="ORU37" s="224"/>
      <c r="ORV37" s="224"/>
      <c r="ORW37" s="224"/>
      <c r="ORX37" s="224"/>
      <c r="ORY37" s="224"/>
      <c r="ORZ37" s="224"/>
      <c r="OSA37" s="224"/>
      <c r="OSB37" s="224"/>
      <c r="OSC37" s="224"/>
      <c r="OSD37" s="224"/>
      <c r="OSE37" s="224"/>
      <c r="OSF37" s="224"/>
      <c r="OSG37" s="224"/>
      <c r="OSH37" s="224"/>
      <c r="OSI37" s="224"/>
      <c r="OSJ37" s="224"/>
      <c r="OSK37" s="224"/>
      <c r="OSL37" s="224"/>
      <c r="OSM37" s="224"/>
      <c r="OSN37" s="224"/>
      <c r="OSO37" s="224"/>
      <c r="OSP37" s="224"/>
      <c r="OSQ37" s="224"/>
      <c r="OSR37" s="224"/>
      <c r="OSS37" s="224"/>
      <c r="OST37" s="224"/>
      <c r="OSU37" s="224"/>
      <c r="OSV37" s="224"/>
      <c r="OSW37" s="224"/>
      <c r="OSX37" s="224"/>
      <c r="OSY37" s="224"/>
      <c r="OSZ37" s="224"/>
      <c r="OTA37" s="224"/>
      <c r="OTB37" s="224"/>
      <c r="OTC37" s="224"/>
      <c r="OTD37" s="224"/>
      <c r="OTE37" s="224"/>
      <c r="OTF37" s="224"/>
      <c r="OTG37" s="224"/>
      <c r="OTH37" s="224"/>
      <c r="OTI37" s="224"/>
      <c r="OTJ37" s="224"/>
      <c r="OTK37" s="224"/>
      <c r="OTL37" s="224"/>
      <c r="OTM37" s="224"/>
      <c r="OTN37" s="224"/>
      <c r="OTO37" s="224"/>
      <c r="OTP37" s="224"/>
      <c r="OTQ37" s="224"/>
      <c r="OTR37" s="224"/>
      <c r="OTS37" s="224"/>
      <c r="OTT37" s="224"/>
      <c r="OTU37" s="224"/>
      <c r="OTV37" s="224"/>
      <c r="OTW37" s="224"/>
      <c r="OTX37" s="224"/>
      <c r="OTY37" s="224"/>
      <c r="OTZ37" s="224"/>
      <c r="OUA37" s="224"/>
      <c r="OUB37" s="224"/>
      <c r="OUC37" s="224"/>
      <c r="OUD37" s="224"/>
      <c r="OUE37" s="224"/>
      <c r="OUF37" s="224"/>
      <c r="OUG37" s="224"/>
      <c r="OUH37" s="224"/>
      <c r="OUI37" s="224"/>
      <c r="OUJ37" s="224"/>
      <c r="OUK37" s="224"/>
      <c r="OUL37" s="224"/>
      <c r="OUM37" s="224"/>
      <c r="OUN37" s="224"/>
      <c r="OUO37" s="224"/>
      <c r="OUP37" s="224"/>
      <c r="OUQ37" s="224"/>
      <c r="OUR37" s="224"/>
      <c r="OUS37" s="224"/>
      <c r="OUT37" s="224"/>
      <c r="OUU37" s="224"/>
      <c r="OUV37" s="224"/>
      <c r="OUW37" s="224"/>
      <c r="OUX37" s="224"/>
      <c r="OUY37" s="224"/>
      <c r="OUZ37" s="224"/>
      <c r="OVA37" s="224"/>
      <c r="OVB37" s="224"/>
      <c r="OVC37" s="224"/>
      <c r="OVD37" s="224"/>
      <c r="OVE37" s="224"/>
      <c r="OVF37" s="224"/>
      <c r="OVG37" s="224"/>
      <c r="OVH37" s="224"/>
      <c r="OVI37" s="224"/>
      <c r="OVJ37" s="224"/>
      <c r="OVK37" s="224"/>
      <c r="OVL37" s="224"/>
      <c r="OVM37" s="224"/>
      <c r="OVN37" s="224"/>
      <c r="OVO37" s="224"/>
      <c r="OVP37" s="224"/>
      <c r="OVQ37" s="224"/>
      <c r="OVR37" s="224"/>
      <c r="OVS37" s="224"/>
      <c r="OVT37" s="224"/>
      <c r="OVU37" s="224"/>
      <c r="OVV37" s="224"/>
      <c r="OVW37" s="224"/>
      <c r="OVX37" s="224"/>
      <c r="OVY37" s="224"/>
      <c r="OVZ37" s="224"/>
      <c r="OWA37" s="224"/>
      <c r="OWB37" s="224"/>
      <c r="OWC37" s="224"/>
      <c r="OWD37" s="224"/>
      <c r="OWE37" s="224"/>
      <c r="OWF37" s="224"/>
      <c r="OWG37" s="224"/>
      <c r="OWH37" s="224"/>
      <c r="OWI37" s="224"/>
      <c r="OWJ37" s="224"/>
      <c r="OWK37" s="224"/>
      <c r="OWL37" s="224"/>
      <c r="OWM37" s="224"/>
      <c r="OWN37" s="224"/>
      <c r="OWO37" s="224"/>
      <c r="OWP37" s="224"/>
      <c r="OWQ37" s="224"/>
      <c r="OWR37" s="224"/>
      <c r="OWS37" s="224"/>
      <c r="OWT37" s="224"/>
      <c r="OWU37" s="224"/>
      <c r="OWV37" s="224"/>
      <c r="OWW37" s="224"/>
      <c r="OWX37" s="224"/>
      <c r="OWY37" s="224"/>
      <c r="OWZ37" s="224"/>
      <c r="OXA37" s="224"/>
      <c r="OXB37" s="224"/>
      <c r="OXC37" s="224"/>
      <c r="OXD37" s="224"/>
      <c r="OXE37" s="224"/>
      <c r="OXF37" s="224"/>
      <c r="OXG37" s="224"/>
      <c r="OXH37" s="224"/>
      <c r="OXI37" s="224"/>
      <c r="OXJ37" s="224"/>
      <c r="OXK37" s="224"/>
      <c r="OXL37" s="224"/>
      <c r="OXM37" s="224"/>
      <c r="OXN37" s="224"/>
      <c r="OXO37" s="224"/>
      <c r="OXP37" s="224"/>
      <c r="OXQ37" s="224"/>
      <c r="OXR37" s="224"/>
      <c r="OXS37" s="224"/>
      <c r="OXT37" s="224"/>
      <c r="OXU37" s="224"/>
      <c r="OXV37" s="224"/>
      <c r="OXW37" s="224"/>
      <c r="OXX37" s="224"/>
      <c r="OXY37" s="224"/>
      <c r="OXZ37" s="224"/>
      <c r="OYA37" s="224"/>
      <c r="OYB37" s="224"/>
      <c r="OYC37" s="224"/>
      <c r="OYD37" s="224"/>
      <c r="OYE37" s="224"/>
      <c r="OYF37" s="224"/>
      <c r="OYG37" s="224"/>
      <c r="OYH37" s="224"/>
      <c r="OYI37" s="224"/>
      <c r="OYJ37" s="224"/>
      <c r="OYK37" s="224"/>
      <c r="OYL37" s="224"/>
      <c r="OYM37" s="224"/>
      <c r="OYN37" s="224"/>
      <c r="OYO37" s="224"/>
      <c r="OYP37" s="224"/>
      <c r="OYQ37" s="224"/>
      <c r="OYR37" s="224"/>
      <c r="OYS37" s="224"/>
      <c r="OYT37" s="224"/>
      <c r="OYU37" s="224"/>
      <c r="OYV37" s="224"/>
      <c r="OYW37" s="224"/>
      <c r="OYX37" s="224"/>
      <c r="OYY37" s="224"/>
      <c r="OYZ37" s="224"/>
      <c r="OZA37" s="224"/>
      <c r="OZB37" s="224"/>
      <c r="OZC37" s="224"/>
      <c r="OZD37" s="224"/>
      <c r="OZE37" s="224"/>
      <c r="OZF37" s="224"/>
      <c r="OZG37" s="224"/>
      <c r="OZH37" s="224"/>
      <c r="OZI37" s="224"/>
      <c r="OZJ37" s="224"/>
      <c r="OZK37" s="224"/>
      <c r="OZL37" s="224"/>
      <c r="OZM37" s="224"/>
      <c r="OZN37" s="224"/>
      <c r="OZO37" s="224"/>
      <c r="OZP37" s="224"/>
      <c r="OZQ37" s="224"/>
      <c r="OZR37" s="224"/>
      <c r="OZS37" s="224"/>
      <c r="OZT37" s="224"/>
      <c r="OZU37" s="224"/>
      <c r="OZV37" s="224"/>
      <c r="OZW37" s="224"/>
      <c r="OZX37" s="224"/>
      <c r="OZY37" s="224"/>
      <c r="OZZ37" s="224"/>
      <c r="PAA37" s="224"/>
      <c r="PAB37" s="224"/>
      <c r="PAC37" s="224"/>
      <c r="PAD37" s="224"/>
      <c r="PAE37" s="224"/>
      <c r="PAF37" s="224"/>
      <c r="PAG37" s="224"/>
      <c r="PAH37" s="224"/>
      <c r="PAI37" s="224"/>
      <c r="PAJ37" s="224"/>
      <c r="PAK37" s="224"/>
      <c r="PAL37" s="224"/>
      <c r="PAM37" s="224"/>
      <c r="PAN37" s="224"/>
      <c r="PAO37" s="224"/>
      <c r="PAP37" s="224"/>
      <c r="PAQ37" s="224"/>
      <c r="PAR37" s="224"/>
      <c r="PAS37" s="224"/>
      <c r="PAT37" s="224"/>
      <c r="PAU37" s="224"/>
      <c r="PAV37" s="224"/>
      <c r="PAW37" s="224"/>
      <c r="PAX37" s="224"/>
      <c r="PAY37" s="224"/>
      <c r="PAZ37" s="224"/>
      <c r="PBA37" s="224"/>
      <c r="PBB37" s="224"/>
      <c r="PBC37" s="224"/>
      <c r="PBD37" s="224"/>
      <c r="PBE37" s="224"/>
      <c r="PBF37" s="224"/>
      <c r="PBG37" s="224"/>
      <c r="PBH37" s="224"/>
      <c r="PBI37" s="224"/>
      <c r="PBJ37" s="224"/>
      <c r="PBK37" s="224"/>
      <c r="PBL37" s="224"/>
      <c r="PBM37" s="224"/>
      <c r="PBN37" s="224"/>
      <c r="PBO37" s="224"/>
      <c r="PBP37" s="224"/>
      <c r="PBQ37" s="224"/>
      <c r="PBR37" s="224"/>
      <c r="PBS37" s="224"/>
      <c r="PBT37" s="224"/>
      <c r="PBU37" s="224"/>
      <c r="PBV37" s="224"/>
      <c r="PBW37" s="224"/>
      <c r="PBX37" s="224"/>
      <c r="PBY37" s="224"/>
      <c r="PBZ37" s="224"/>
      <c r="PCA37" s="224"/>
      <c r="PCB37" s="224"/>
      <c r="PCC37" s="224"/>
      <c r="PCD37" s="224"/>
      <c r="PCE37" s="224"/>
      <c r="PCF37" s="224"/>
      <c r="PCG37" s="224"/>
      <c r="PCH37" s="224"/>
      <c r="PCI37" s="224"/>
      <c r="PCJ37" s="224"/>
      <c r="PCK37" s="224"/>
      <c r="PCL37" s="224"/>
      <c r="PCM37" s="224"/>
      <c r="PCN37" s="224"/>
      <c r="PCO37" s="224"/>
      <c r="PCP37" s="224"/>
      <c r="PCQ37" s="224"/>
      <c r="PCR37" s="224"/>
      <c r="PCS37" s="224"/>
      <c r="PCT37" s="224"/>
      <c r="PCU37" s="224"/>
      <c r="PCV37" s="224"/>
      <c r="PCW37" s="224"/>
      <c r="PCX37" s="224"/>
      <c r="PCY37" s="224"/>
      <c r="PCZ37" s="224"/>
      <c r="PDA37" s="224"/>
      <c r="PDB37" s="224"/>
      <c r="PDC37" s="224"/>
      <c r="PDD37" s="224"/>
      <c r="PDE37" s="224"/>
      <c r="PDF37" s="224"/>
      <c r="PDG37" s="224"/>
      <c r="PDH37" s="224"/>
      <c r="PDI37" s="224"/>
      <c r="PDJ37" s="224"/>
      <c r="PDK37" s="224"/>
      <c r="PDL37" s="224"/>
      <c r="PDM37" s="224"/>
      <c r="PDN37" s="224"/>
      <c r="PDO37" s="224"/>
      <c r="PDP37" s="224"/>
      <c r="PDQ37" s="224"/>
      <c r="PDR37" s="224"/>
      <c r="PDS37" s="224"/>
      <c r="PDT37" s="224"/>
      <c r="PDU37" s="224"/>
      <c r="PDV37" s="224"/>
      <c r="PDW37" s="224"/>
      <c r="PDX37" s="224"/>
      <c r="PDY37" s="224"/>
      <c r="PDZ37" s="224"/>
      <c r="PEA37" s="224"/>
      <c r="PEB37" s="224"/>
      <c r="PEC37" s="224"/>
      <c r="PED37" s="224"/>
      <c r="PEE37" s="224"/>
      <c r="PEF37" s="224"/>
      <c r="PEG37" s="224"/>
      <c r="PEH37" s="224"/>
      <c r="PEI37" s="224"/>
      <c r="PEJ37" s="224"/>
      <c r="PEK37" s="224"/>
      <c r="PEL37" s="224"/>
      <c r="PEM37" s="224"/>
      <c r="PEN37" s="224"/>
      <c r="PEO37" s="224"/>
      <c r="PEP37" s="224"/>
      <c r="PEQ37" s="224"/>
      <c r="PER37" s="224"/>
      <c r="PES37" s="224"/>
      <c r="PET37" s="224"/>
      <c r="PEU37" s="224"/>
      <c r="PEV37" s="224"/>
      <c r="PEW37" s="224"/>
      <c r="PEX37" s="224"/>
      <c r="PEY37" s="224"/>
      <c r="PEZ37" s="224"/>
      <c r="PFA37" s="224"/>
      <c r="PFB37" s="224"/>
      <c r="PFC37" s="224"/>
      <c r="PFD37" s="224"/>
      <c r="PFE37" s="224"/>
      <c r="PFF37" s="224"/>
      <c r="PFG37" s="224"/>
      <c r="PFH37" s="224"/>
      <c r="PFI37" s="224"/>
      <c r="PFJ37" s="224"/>
      <c r="PFK37" s="224"/>
      <c r="PFL37" s="224"/>
      <c r="PFM37" s="224"/>
      <c r="PFN37" s="224"/>
      <c r="PFO37" s="224"/>
      <c r="PFP37" s="224"/>
      <c r="PFQ37" s="224"/>
      <c r="PFR37" s="224"/>
      <c r="PFS37" s="224"/>
      <c r="PFT37" s="224"/>
      <c r="PFU37" s="224"/>
      <c r="PFV37" s="224"/>
      <c r="PFW37" s="224"/>
      <c r="PFX37" s="224"/>
      <c r="PFY37" s="224"/>
      <c r="PFZ37" s="224"/>
      <c r="PGA37" s="224"/>
      <c r="PGB37" s="224"/>
      <c r="PGC37" s="224"/>
      <c r="PGD37" s="224"/>
      <c r="PGE37" s="224"/>
      <c r="PGF37" s="224"/>
      <c r="PGG37" s="224"/>
      <c r="PGH37" s="224"/>
      <c r="PGI37" s="224"/>
      <c r="PGJ37" s="224"/>
      <c r="PGK37" s="224"/>
      <c r="PGL37" s="224"/>
      <c r="PGM37" s="224"/>
      <c r="PGN37" s="224"/>
      <c r="PGO37" s="224"/>
      <c r="PGP37" s="224"/>
      <c r="PGQ37" s="224"/>
      <c r="PGR37" s="224"/>
      <c r="PGS37" s="224"/>
      <c r="PGT37" s="224"/>
      <c r="PGU37" s="224"/>
      <c r="PGV37" s="224"/>
      <c r="PGW37" s="224"/>
      <c r="PGX37" s="224"/>
      <c r="PGY37" s="224"/>
      <c r="PGZ37" s="224"/>
      <c r="PHA37" s="224"/>
      <c r="PHB37" s="224"/>
      <c r="PHC37" s="224"/>
      <c r="PHD37" s="224"/>
      <c r="PHE37" s="224"/>
      <c r="PHF37" s="224"/>
      <c r="PHG37" s="224"/>
      <c r="PHH37" s="224"/>
      <c r="PHI37" s="224"/>
      <c r="PHJ37" s="224"/>
      <c r="PHK37" s="224"/>
      <c r="PHL37" s="224"/>
      <c r="PHM37" s="224"/>
      <c r="PHN37" s="224"/>
      <c r="PHO37" s="224"/>
      <c r="PHP37" s="224"/>
      <c r="PHQ37" s="224"/>
      <c r="PHR37" s="224"/>
      <c r="PHS37" s="224"/>
      <c r="PHT37" s="224"/>
      <c r="PHU37" s="224"/>
      <c r="PHV37" s="224"/>
      <c r="PHW37" s="224"/>
      <c r="PHX37" s="224"/>
      <c r="PHY37" s="224"/>
      <c r="PHZ37" s="224"/>
      <c r="PIA37" s="224"/>
      <c r="PIB37" s="224"/>
      <c r="PIC37" s="224"/>
      <c r="PID37" s="224"/>
      <c r="PIE37" s="224"/>
      <c r="PIF37" s="224"/>
      <c r="PIG37" s="224"/>
      <c r="PIH37" s="224"/>
      <c r="PII37" s="224"/>
      <c r="PIJ37" s="224"/>
      <c r="PIK37" s="224"/>
      <c r="PIL37" s="224"/>
      <c r="PIM37" s="224"/>
      <c r="PIN37" s="224"/>
      <c r="PIO37" s="224"/>
      <c r="PIP37" s="224"/>
      <c r="PIQ37" s="224"/>
      <c r="PIR37" s="224"/>
      <c r="PIS37" s="224"/>
      <c r="PIT37" s="224"/>
      <c r="PIU37" s="224"/>
      <c r="PIV37" s="224"/>
      <c r="PIW37" s="224"/>
      <c r="PIX37" s="224"/>
      <c r="PIY37" s="224"/>
      <c r="PIZ37" s="224"/>
      <c r="PJA37" s="224"/>
      <c r="PJB37" s="224"/>
      <c r="PJC37" s="224"/>
      <c r="PJD37" s="224"/>
      <c r="PJE37" s="224"/>
      <c r="PJF37" s="224"/>
      <c r="PJG37" s="224"/>
      <c r="PJH37" s="224"/>
      <c r="PJI37" s="224"/>
      <c r="PJJ37" s="224"/>
      <c r="PJK37" s="224"/>
      <c r="PJL37" s="224"/>
      <c r="PJM37" s="224"/>
      <c r="PJN37" s="224"/>
      <c r="PJO37" s="224"/>
      <c r="PJP37" s="224"/>
      <c r="PJQ37" s="224"/>
      <c r="PJR37" s="224"/>
      <c r="PJS37" s="224"/>
      <c r="PJT37" s="224"/>
      <c r="PJU37" s="224"/>
      <c r="PJV37" s="224"/>
      <c r="PJW37" s="224"/>
      <c r="PJX37" s="224"/>
      <c r="PJY37" s="224"/>
      <c r="PJZ37" s="224"/>
      <c r="PKA37" s="224"/>
      <c r="PKB37" s="224"/>
      <c r="PKC37" s="224"/>
      <c r="PKD37" s="224"/>
      <c r="PKE37" s="224"/>
      <c r="PKF37" s="224"/>
      <c r="PKG37" s="224"/>
      <c r="PKH37" s="224"/>
      <c r="PKI37" s="224"/>
      <c r="PKJ37" s="224"/>
      <c r="PKK37" s="224"/>
      <c r="PKL37" s="224"/>
      <c r="PKM37" s="224"/>
      <c r="PKN37" s="224"/>
      <c r="PKO37" s="224"/>
      <c r="PKP37" s="224"/>
      <c r="PKQ37" s="224"/>
      <c r="PKR37" s="224"/>
      <c r="PKS37" s="224"/>
      <c r="PKT37" s="224"/>
      <c r="PKU37" s="224"/>
      <c r="PKV37" s="224"/>
      <c r="PKW37" s="224"/>
      <c r="PKX37" s="224"/>
      <c r="PKY37" s="224"/>
      <c r="PKZ37" s="224"/>
      <c r="PLA37" s="224"/>
      <c r="PLB37" s="224"/>
      <c r="PLC37" s="224"/>
      <c r="PLD37" s="224"/>
      <c r="PLE37" s="224"/>
      <c r="PLF37" s="224"/>
      <c r="PLG37" s="224"/>
      <c r="PLH37" s="224"/>
      <c r="PLI37" s="224"/>
      <c r="PLJ37" s="224"/>
      <c r="PLK37" s="224"/>
      <c r="PLL37" s="224"/>
      <c r="PLM37" s="224"/>
      <c r="PLN37" s="224"/>
      <c r="PLO37" s="224"/>
      <c r="PLP37" s="224"/>
      <c r="PLQ37" s="224"/>
      <c r="PLR37" s="224"/>
      <c r="PLS37" s="224"/>
      <c r="PLT37" s="224"/>
      <c r="PLU37" s="224"/>
      <c r="PLV37" s="224"/>
      <c r="PLW37" s="224"/>
      <c r="PLX37" s="224"/>
      <c r="PLY37" s="224"/>
      <c r="PLZ37" s="224"/>
      <c r="PMA37" s="224"/>
      <c r="PMB37" s="224"/>
      <c r="PMC37" s="224"/>
      <c r="PMD37" s="224"/>
      <c r="PME37" s="224"/>
      <c r="PMF37" s="224"/>
      <c r="PMG37" s="224"/>
      <c r="PMH37" s="224"/>
      <c r="PMI37" s="224"/>
      <c r="PMJ37" s="224"/>
      <c r="PMK37" s="224"/>
      <c r="PML37" s="224"/>
      <c r="PMM37" s="224"/>
      <c r="PMN37" s="224"/>
      <c r="PMO37" s="224"/>
      <c r="PMP37" s="224"/>
      <c r="PMQ37" s="224"/>
      <c r="PMR37" s="224"/>
      <c r="PMS37" s="224"/>
      <c r="PMT37" s="224"/>
      <c r="PMU37" s="224"/>
      <c r="PMV37" s="224"/>
      <c r="PMW37" s="224"/>
      <c r="PMX37" s="224"/>
      <c r="PMY37" s="224"/>
      <c r="PMZ37" s="224"/>
      <c r="PNA37" s="224"/>
      <c r="PNB37" s="224"/>
      <c r="PNC37" s="224"/>
      <c r="PND37" s="224"/>
      <c r="PNE37" s="224"/>
      <c r="PNF37" s="224"/>
      <c r="PNG37" s="224"/>
      <c r="PNH37" s="224"/>
      <c r="PNI37" s="224"/>
      <c r="PNJ37" s="224"/>
      <c r="PNK37" s="224"/>
      <c r="PNL37" s="224"/>
      <c r="PNM37" s="224"/>
      <c r="PNN37" s="224"/>
      <c r="PNO37" s="224"/>
      <c r="PNP37" s="224"/>
      <c r="PNQ37" s="224"/>
      <c r="PNR37" s="224"/>
      <c r="PNS37" s="224"/>
      <c r="PNT37" s="224"/>
      <c r="PNU37" s="224"/>
      <c r="PNV37" s="224"/>
      <c r="PNW37" s="224"/>
      <c r="PNX37" s="224"/>
      <c r="PNY37" s="224"/>
      <c r="PNZ37" s="224"/>
      <c r="POA37" s="224"/>
      <c r="POB37" s="224"/>
      <c r="POC37" s="224"/>
      <c r="POD37" s="224"/>
      <c r="POE37" s="224"/>
      <c r="POF37" s="224"/>
      <c r="POG37" s="224"/>
      <c r="POH37" s="224"/>
      <c r="POI37" s="224"/>
      <c r="POJ37" s="224"/>
      <c r="POK37" s="224"/>
      <c r="POL37" s="224"/>
      <c r="POM37" s="224"/>
      <c r="PON37" s="224"/>
      <c r="POO37" s="224"/>
      <c r="POP37" s="224"/>
      <c r="POQ37" s="224"/>
      <c r="POR37" s="224"/>
      <c r="POS37" s="224"/>
      <c r="POT37" s="224"/>
      <c r="POU37" s="224"/>
      <c r="POV37" s="224"/>
      <c r="POW37" s="224"/>
      <c r="POX37" s="224"/>
      <c r="POY37" s="224"/>
      <c r="POZ37" s="224"/>
      <c r="PPA37" s="224"/>
      <c r="PPB37" s="224"/>
      <c r="PPC37" s="224"/>
      <c r="PPD37" s="224"/>
      <c r="PPE37" s="224"/>
      <c r="PPF37" s="224"/>
      <c r="PPG37" s="224"/>
      <c r="PPH37" s="224"/>
      <c r="PPI37" s="224"/>
      <c r="PPJ37" s="224"/>
      <c r="PPK37" s="224"/>
      <c r="PPL37" s="224"/>
      <c r="PPM37" s="224"/>
      <c r="PPN37" s="224"/>
      <c r="PPO37" s="224"/>
      <c r="PPP37" s="224"/>
      <c r="PPQ37" s="224"/>
      <c r="PPR37" s="224"/>
      <c r="PPS37" s="224"/>
      <c r="PPT37" s="224"/>
      <c r="PPU37" s="224"/>
      <c r="PPV37" s="224"/>
      <c r="PPW37" s="224"/>
      <c r="PPX37" s="224"/>
      <c r="PPY37" s="224"/>
      <c r="PPZ37" s="224"/>
      <c r="PQA37" s="224"/>
      <c r="PQB37" s="224"/>
      <c r="PQC37" s="224"/>
      <c r="PQD37" s="224"/>
      <c r="PQE37" s="224"/>
      <c r="PQF37" s="224"/>
      <c r="PQG37" s="224"/>
      <c r="PQH37" s="224"/>
      <c r="PQI37" s="224"/>
      <c r="PQJ37" s="224"/>
      <c r="PQK37" s="224"/>
      <c r="PQL37" s="224"/>
      <c r="PQM37" s="224"/>
      <c r="PQN37" s="224"/>
      <c r="PQO37" s="224"/>
      <c r="PQP37" s="224"/>
      <c r="PQQ37" s="224"/>
      <c r="PQR37" s="224"/>
      <c r="PQS37" s="224"/>
      <c r="PQT37" s="224"/>
      <c r="PQU37" s="224"/>
      <c r="PQV37" s="224"/>
      <c r="PQW37" s="224"/>
      <c r="PQX37" s="224"/>
      <c r="PQY37" s="224"/>
      <c r="PQZ37" s="224"/>
      <c r="PRA37" s="224"/>
      <c r="PRB37" s="224"/>
      <c r="PRC37" s="224"/>
      <c r="PRD37" s="224"/>
      <c r="PRE37" s="224"/>
      <c r="PRF37" s="224"/>
      <c r="PRG37" s="224"/>
      <c r="PRH37" s="224"/>
      <c r="PRI37" s="224"/>
      <c r="PRJ37" s="224"/>
      <c r="PRK37" s="224"/>
      <c r="PRL37" s="224"/>
      <c r="PRM37" s="224"/>
      <c r="PRN37" s="224"/>
      <c r="PRO37" s="224"/>
      <c r="PRP37" s="224"/>
      <c r="PRQ37" s="224"/>
      <c r="PRR37" s="224"/>
      <c r="PRS37" s="224"/>
      <c r="PRT37" s="224"/>
      <c r="PRU37" s="224"/>
      <c r="PRV37" s="224"/>
      <c r="PRW37" s="224"/>
      <c r="PRX37" s="224"/>
      <c r="PRY37" s="224"/>
      <c r="PRZ37" s="224"/>
      <c r="PSA37" s="224"/>
      <c r="PSB37" s="224"/>
      <c r="PSC37" s="224"/>
      <c r="PSD37" s="224"/>
      <c r="PSE37" s="224"/>
      <c r="PSF37" s="224"/>
      <c r="PSG37" s="224"/>
      <c r="PSH37" s="224"/>
      <c r="PSI37" s="224"/>
      <c r="PSJ37" s="224"/>
      <c r="PSK37" s="224"/>
      <c r="PSL37" s="224"/>
      <c r="PSM37" s="224"/>
      <c r="PSN37" s="224"/>
      <c r="PSO37" s="224"/>
      <c r="PSP37" s="224"/>
      <c r="PSQ37" s="224"/>
      <c r="PSR37" s="224"/>
      <c r="PSS37" s="224"/>
      <c r="PST37" s="224"/>
      <c r="PSU37" s="224"/>
      <c r="PSV37" s="224"/>
      <c r="PSW37" s="224"/>
      <c r="PSX37" s="224"/>
      <c r="PSY37" s="224"/>
      <c r="PSZ37" s="224"/>
      <c r="PTA37" s="224"/>
      <c r="PTB37" s="224"/>
      <c r="PTC37" s="224"/>
      <c r="PTD37" s="224"/>
      <c r="PTE37" s="224"/>
      <c r="PTF37" s="224"/>
      <c r="PTG37" s="224"/>
      <c r="PTH37" s="224"/>
      <c r="PTI37" s="224"/>
      <c r="PTJ37" s="224"/>
      <c r="PTK37" s="224"/>
      <c r="PTL37" s="224"/>
      <c r="PTM37" s="224"/>
      <c r="PTN37" s="224"/>
      <c r="PTO37" s="224"/>
      <c r="PTP37" s="224"/>
      <c r="PTQ37" s="224"/>
      <c r="PTR37" s="224"/>
      <c r="PTS37" s="224"/>
      <c r="PTT37" s="224"/>
      <c r="PTU37" s="224"/>
      <c r="PTV37" s="224"/>
      <c r="PTW37" s="224"/>
      <c r="PTX37" s="224"/>
      <c r="PTY37" s="224"/>
      <c r="PTZ37" s="224"/>
      <c r="PUA37" s="224"/>
      <c r="PUB37" s="224"/>
      <c r="PUC37" s="224"/>
      <c r="PUD37" s="224"/>
      <c r="PUE37" s="224"/>
      <c r="PUF37" s="224"/>
      <c r="PUG37" s="224"/>
      <c r="PUH37" s="224"/>
      <c r="PUI37" s="224"/>
      <c r="PUJ37" s="224"/>
      <c r="PUK37" s="224"/>
      <c r="PUL37" s="224"/>
      <c r="PUM37" s="224"/>
      <c r="PUN37" s="224"/>
      <c r="PUO37" s="224"/>
      <c r="PUP37" s="224"/>
      <c r="PUQ37" s="224"/>
      <c r="PUR37" s="224"/>
      <c r="PUS37" s="224"/>
      <c r="PUT37" s="224"/>
      <c r="PUU37" s="224"/>
      <c r="PUV37" s="224"/>
      <c r="PUW37" s="224"/>
      <c r="PUX37" s="224"/>
      <c r="PUY37" s="224"/>
      <c r="PUZ37" s="224"/>
      <c r="PVA37" s="224"/>
      <c r="PVB37" s="224"/>
      <c r="PVC37" s="224"/>
      <c r="PVD37" s="224"/>
      <c r="PVE37" s="224"/>
      <c r="PVF37" s="224"/>
      <c r="PVG37" s="224"/>
      <c r="PVH37" s="224"/>
      <c r="PVI37" s="224"/>
      <c r="PVJ37" s="224"/>
      <c r="PVK37" s="224"/>
      <c r="PVL37" s="224"/>
      <c r="PVM37" s="224"/>
      <c r="PVN37" s="224"/>
      <c r="PVO37" s="224"/>
      <c r="PVP37" s="224"/>
      <c r="PVQ37" s="224"/>
      <c r="PVR37" s="224"/>
      <c r="PVS37" s="224"/>
      <c r="PVT37" s="224"/>
      <c r="PVU37" s="224"/>
      <c r="PVV37" s="224"/>
      <c r="PVW37" s="224"/>
      <c r="PVX37" s="224"/>
      <c r="PVY37" s="224"/>
      <c r="PVZ37" s="224"/>
      <c r="PWA37" s="224"/>
      <c r="PWB37" s="224"/>
      <c r="PWC37" s="224"/>
      <c r="PWD37" s="224"/>
      <c r="PWE37" s="224"/>
      <c r="PWF37" s="224"/>
      <c r="PWG37" s="224"/>
      <c r="PWH37" s="224"/>
      <c r="PWI37" s="224"/>
      <c r="PWJ37" s="224"/>
      <c r="PWK37" s="224"/>
      <c r="PWL37" s="224"/>
      <c r="PWM37" s="224"/>
      <c r="PWN37" s="224"/>
      <c r="PWO37" s="224"/>
      <c r="PWP37" s="224"/>
      <c r="PWQ37" s="224"/>
      <c r="PWR37" s="224"/>
      <c r="PWS37" s="224"/>
      <c r="PWT37" s="224"/>
      <c r="PWU37" s="224"/>
      <c r="PWV37" s="224"/>
      <c r="PWW37" s="224"/>
      <c r="PWX37" s="224"/>
      <c r="PWY37" s="224"/>
      <c r="PWZ37" s="224"/>
      <c r="PXA37" s="224"/>
      <c r="PXB37" s="224"/>
      <c r="PXC37" s="224"/>
      <c r="PXD37" s="224"/>
      <c r="PXE37" s="224"/>
      <c r="PXF37" s="224"/>
      <c r="PXG37" s="224"/>
      <c r="PXH37" s="224"/>
      <c r="PXI37" s="224"/>
      <c r="PXJ37" s="224"/>
      <c r="PXK37" s="224"/>
      <c r="PXL37" s="224"/>
      <c r="PXM37" s="224"/>
      <c r="PXN37" s="224"/>
      <c r="PXO37" s="224"/>
      <c r="PXP37" s="224"/>
      <c r="PXQ37" s="224"/>
      <c r="PXR37" s="224"/>
      <c r="PXS37" s="224"/>
      <c r="PXT37" s="224"/>
      <c r="PXU37" s="224"/>
      <c r="PXV37" s="224"/>
      <c r="PXW37" s="224"/>
      <c r="PXX37" s="224"/>
      <c r="PXY37" s="224"/>
      <c r="PXZ37" s="224"/>
      <c r="PYA37" s="224"/>
      <c r="PYB37" s="224"/>
      <c r="PYC37" s="224"/>
      <c r="PYD37" s="224"/>
      <c r="PYE37" s="224"/>
      <c r="PYF37" s="224"/>
      <c r="PYG37" s="224"/>
      <c r="PYH37" s="224"/>
      <c r="PYI37" s="224"/>
      <c r="PYJ37" s="224"/>
      <c r="PYK37" s="224"/>
      <c r="PYL37" s="224"/>
      <c r="PYM37" s="224"/>
      <c r="PYN37" s="224"/>
      <c r="PYO37" s="224"/>
      <c r="PYP37" s="224"/>
      <c r="PYQ37" s="224"/>
      <c r="PYR37" s="224"/>
      <c r="PYS37" s="224"/>
      <c r="PYT37" s="224"/>
      <c r="PYU37" s="224"/>
      <c r="PYV37" s="224"/>
      <c r="PYW37" s="224"/>
      <c r="PYX37" s="224"/>
      <c r="PYY37" s="224"/>
      <c r="PYZ37" s="224"/>
      <c r="PZA37" s="224"/>
      <c r="PZB37" s="224"/>
      <c r="PZC37" s="224"/>
      <c r="PZD37" s="224"/>
      <c r="PZE37" s="224"/>
      <c r="PZF37" s="224"/>
      <c r="PZG37" s="224"/>
      <c r="PZH37" s="224"/>
      <c r="PZI37" s="224"/>
      <c r="PZJ37" s="224"/>
      <c r="PZK37" s="224"/>
      <c r="PZL37" s="224"/>
      <c r="PZM37" s="224"/>
      <c r="PZN37" s="224"/>
      <c r="PZO37" s="224"/>
      <c r="PZP37" s="224"/>
      <c r="PZQ37" s="224"/>
      <c r="PZR37" s="224"/>
      <c r="PZS37" s="224"/>
      <c r="PZT37" s="224"/>
      <c r="PZU37" s="224"/>
      <c r="PZV37" s="224"/>
      <c r="PZW37" s="224"/>
      <c r="PZX37" s="224"/>
      <c r="PZY37" s="224"/>
      <c r="PZZ37" s="224"/>
      <c r="QAA37" s="224"/>
      <c r="QAB37" s="224"/>
      <c r="QAC37" s="224"/>
      <c r="QAD37" s="224"/>
      <c r="QAE37" s="224"/>
      <c r="QAF37" s="224"/>
      <c r="QAG37" s="224"/>
      <c r="QAH37" s="224"/>
      <c r="QAI37" s="224"/>
      <c r="QAJ37" s="224"/>
      <c r="QAK37" s="224"/>
      <c r="QAL37" s="224"/>
      <c r="QAM37" s="224"/>
      <c r="QAN37" s="224"/>
      <c r="QAO37" s="224"/>
      <c r="QAP37" s="224"/>
      <c r="QAQ37" s="224"/>
      <c r="QAR37" s="224"/>
      <c r="QAS37" s="224"/>
      <c r="QAT37" s="224"/>
      <c r="QAU37" s="224"/>
      <c r="QAV37" s="224"/>
      <c r="QAW37" s="224"/>
      <c r="QAX37" s="224"/>
      <c r="QAY37" s="224"/>
      <c r="QAZ37" s="224"/>
      <c r="QBA37" s="224"/>
      <c r="QBB37" s="224"/>
      <c r="QBC37" s="224"/>
      <c r="QBD37" s="224"/>
      <c r="QBE37" s="224"/>
      <c r="QBF37" s="224"/>
      <c r="QBG37" s="224"/>
      <c r="QBH37" s="224"/>
      <c r="QBI37" s="224"/>
      <c r="QBJ37" s="224"/>
      <c r="QBK37" s="224"/>
      <c r="QBL37" s="224"/>
      <c r="QBM37" s="224"/>
      <c r="QBN37" s="224"/>
      <c r="QBO37" s="224"/>
      <c r="QBP37" s="224"/>
      <c r="QBQ37" s="224"/>
      <c r="QBR37" s="224"/>
      <c r="QBS37" s="224"/>
      <c r="QBT37" s="224"/>
      <c r="QBU37" s="224"/>
      <c r="QBV37" s="224"/>
      <c r="QBW37" s="224"/>
      <c r="QBX37" s="224"/>
      <c r="QBY37" s="224"/>
      <c r="QBZ37" s="224"/>
      <c r="QCA37" s="224"/>
      <c r="QCB37" s="224"/>
      <c r="QCC37" s="224"/>
      <c r="QCD37" s="224"/>
      <c r="QCE37" s="224"/>
      <c r="QCF37" s="224"/>
      <c r="QCG37" s="224"/>
      <c r="QCH37" s="224"/>
      <c r="QCI37" s="224"/>
      <c r="QCJ37" s="224"/>
      <c r="QCK37" s="224"/>
      <c r="QCL37" s="224"/>
      <c r="QCM37" s="224"/>
      <c r="QCN37" s="224"/>
      <c r="QCO37" s="224"/>
      <c r="QCP37" s="224"/>
      <c r="QCQ37" s="224"/>
      <c r="QCR37" s="224"/>
      <c r="QCS37" s="224"/>
      <c r="QCT37" s="224"/>
      <c r="QCU37" s="224"/>
      <c r="QCV37" s="224"/>
      <c r="QCW37" s="224"/>
      <c r="QCX37" s="224"/>
      <c r="QCY37" s="224"/>
      <c r="QCZ37" s="224"/>
      <c r="QDA37" s="224"/>
      <c r="QDB37" s="224"/>
      <c r="QDC37" s="224"/>
      <c r="QDD37" s="224"/>
      <c r="QDE37" s="224"/>
      <c r="QDF37" s="224"/>
      <c r="QDG37" s="224"/>
      <c r="QDH37" s="224"/>
      <c r="QDI37" s="224"/>
      <c r="QDJ37" s="224"/>
      <c r="QDK37" s="224"/>
      <c r="QDL37" s="224"/>
      <c r="QDM37" s="224"/>
      <c r="QDN37" s="224"/>
      <c r="QDO37" s="224"/>
      <c r="QDP37" s="224"/>
      <c r="QDQ37" s="224"/>
      <c r="QDR37" s="224"/>
      <c r="QDS37" s="224"/>
      <c r="QDT37" s="224"/>
      <c r="QDU37" s="224"/>
      <c r="QDV37" s="224"/>
      <c r="QDW37" s="224"/>
      <c r="QDX37" s="224"/>
      <c r="QDY37" s="224"/>
      <c r="QDZ37" s="224"/>
      <c r="QEA37" s="224"/>
      <c r="QEB37" s="224"/>
      <c r="QEC37" s="224"/>
      <c r="QED37" s="224"/>
      <c r="QEE37" s="224"/>
      <c r="QEF37" s="224"/>
      <c r="QEG37" s="224"/>
      <c r="QEH37" s="224"/>
      <c r="QEI37" s="224"/>
      <c r="QEJ37" s="224"/>
      <c r="QEK37" s="224"/>
      <c r="QEL37" s="224"/>
      <c r="QEM37" s="224"/>
      <c r="QEN37" s="224"/>
      <c r="QEO37" s="224"/>
      <c r="QEP37" s="224"/>
      <c r="QEQ37" s="224"/>
      <c r="QER37" s="224"/>
      <c r="QES37" s="224"/>
      <c r="QET37" s="224"/>
      <c r="QEU37" s="224"/>
      <c r="QEV37" s="224"/>
      <c r="QEW37" s="224"/>
      <c r="QEX37" s="224"/>
      <c r="QEY37" s="224"/>
      <c r="QEZ37" s="224"/>
      <c r="QFA37" s="224"/>
      <c r="QFB37" s="224"/>
      <c r="QFC37" s="224"/>
      <c r="QFD37" s="224"/>
      <c r="QFE37" s="224"/>
      <c r="QFF37" s="224"/>
      <c r="QFG37" s="224"/>
      <c r="QFH37" s="224"/>
      <c r="QFI37" s="224"/>
      <c r="QFJ37" s="224"/>
      <c r="QFK37" s="224"/>
      <c r="QFL37" s="224"/>
      <c r="QFM37" s="224"/>
      <c r="QFN37" s="224"/>
      <c r="QFO37" s="224"/>
      <c r="QFP37" s="224"/>
      <c r="QFQ37" s="224"/>
      <c r="QFR37" s="224"/>
      <c r="QFS37" s="224"/>
      <c r="QFT37" s="224"/>
      <c r="QFU37" s="224"/>
      <c r="QFV37" s="224"/>
      <c r="QFW37" s="224"/>
      <c r="QFX37" s="224"/>
      <c r="QFY37" s="224"/>
      <c r="QFZ37" s="224"/>
      <c r="QGA37" s="224"/>
      <c r="QGB37" s="224"/>
      <c r="QGC37" s="224"/>
      <c r="QGD37" s="224"/>
      <c r="QGE37" s="224"/>
      <c r="QGF37" s="224"/>
      <c r="QGG37" s="224"/>
      <c r="QGH37" s="224"/>
      <c r="QGI37" s="224"/>
      <c r="QGJ37" s="224"/>
      <c r="QGK37" s="224"/>
      <c r="QGL37" s="224"/>
      <c r="QGM37" s="224"/>
      <c r="QGN37" s="224"/>
      <c r="QGO37" s="224"/>
      <c r="QGP37" s="224"/>
      <c r="QGQ37" s="224"/>
      <c r="QGR37" s="224"/>
      <c r="QGS37" s="224"/>
      <c r="QGT37" s="224"/>
      <c r="QGU37" s="224"/>
      <c r="QGV37" s="224"/>
      <c r="QGW37" s="224"/>
      <c r="QGX37" s="224"/>
      <c r="QGY37" s="224"/>
      <c r="QGZ37" s="224"/>
      <c r="QHA37" s="224"/>
      <c r="QHB37" s="224"/>
      <c r="QHC37" s="224"/>
      <c r="QHD37" s="224"/>
      <c r="QHE37" s="224"/>
      <c r="QHF37" s="224"/>
      <c r="QHG37" s="224"/>
      <c r="QHH37" s="224"/>
      <c r="QHI37" s="224"/>
      <c r="QHJ37" s="224"/>
      <c r="QHK37" s="224"/>
      <c r="QHL37" s="224"/>
      <c r="QHM37" s="224"/>
      <c r="QHN37" s="224"/>
      <c r="QHO37" s="224"/>
      <c r="QHP37" s="224"/>
      <c r="QHQ37" s="224"/>
      <c r="QHR37" s="224"/>
      <c r="QHS37" s="224"/>
      <c r="QHT37" s="224"/>
      <c r="QHU37" s="224"/>
      <c r="QHV37" s="224"/>
      <c r="QHW37" s="224"/>
      <c r="QHX37" s="224"/>
      <c r="QHY37" s="224"/>
      <c r="QHZ37" s="224"/>
      <c r="QIA37" s="224"/>
      <c r="QIB37" s="224"/>
      <c r="QIC37" s="224"/>
      <c r="QID37" s="224"/>
      <c r="QIE37" s="224"/>
      <c r="QIF37" s="224"/>
      <c r="QIG37" s="224"/>
      <c r="QIH37" s="224"/>
      <c r="QII37" s="224"/>
      <c r="QIJ37" s="224"/>
      <c r="QIK37" s="224"/>
      <c r="QIL37" s="224"/>
      <c r="QIM37" s="224"/>
      <c r="QIN37" s="224"/>
      <c r="QIO37" s="224"/>
      <c r="QIP37" s="224"/>
      <c r="QIQ37" s="224"/>
      <c r="QIR37" s="224"/>
      <c r="QIS37" s="224"/>
      <c r="QIT37" s="224"/>
      <c r="QIU37" s="224"/>
      <c r="QIV37" s="224"/>
      <c r="QIW37" s="224"/>
      <c r="QIX37" s="224"/>
      <c r="QIY37" s="224"/>
      <c r="QIZ37" s="224"/>
      <c r="QJA37" s="224"/>
      <c r="QJB37" s="224"/>
      <c r="QJC37" s="224"/>
      <c r="QJD37" s="224"/>
      <c r="QJE37" s="224"/>
      <c r="QJF37" s="224"/>
      <c r="QJG37" s="224"/>
      <c r="QJH37" s="224"/>
      <c r="QJI37" s="224"/>
      <c r="QJJ37" s="224"/>
      <c r="QJK37" s="224"/>
      <c r="QJL37" s="224"/>
      <c r="QJM37" s="224"/>
      <c r="QJN37" s="224"/>
      <c r="QJO37" s="224"/>
      <c r="QJP37" s="224"/>
      <c r="QJQ37" s="224"/>
      <c r="QJR37" s="224"/>
      <c r="QJS37" s="224"/>
      <c r="QJT37" s="224"/>
      <c r="QJU37" s="224"/>
      <c r="QJV37" s="224"/>
      <c r="QJW37" s="224"/>
      <c r="QJX37" s="224"/>
      <c r="QJY37" s="224"/>
      <c r="QJZ37" s="224"/>
      <c r="QKA37" s="224"/>
      <c r="QKB37" s="224"/>
      <c r="QKC37" s="224"/>
      <c r="QKD37" s="224"/>
      <c r="QKE37" s="224"/>
      <c r="QKF37" s="224"/>
      <c r="QKG37" s="224"/>
      <c r="QKH37" s="224"/>
      <c r="QKI37" s="224"/>
      <c r="QKJ37" s="224"/>
      <c r="QKK37" s="224"/>
      <c r="QKL37" s="224"/>
      <c r="QKM37" s="224"/>
      <c r="QKN37" s="224"/>
      <c r="QKO37" s="224"/>
      <c r="QKP37" s="224"/>
      <c r="QKQ37" s="224"/>
      <c r="QKR37" s="224"/>
      <c r="QKS37" s="224"/>
      <c r="QKT37" s="224"/>
      <c r="QKU37" s="224"/>
      <c r="QKV37" s="224"/>
      <c r="QKW37" s="224"/>
      <c r="QKX37" s="224"/>
      <c r="QKY37" s="224"/>
      <c r="QKZ37" s="224"/>
      <c r="QLA37" s="224"/>
      <c r="QLB37" s="224"/>
      <c r="QLC37" s="224"/>
      <c r="QLD37" s="224"/>
      <c r="QLE37" s="224"/>
      <c r="QLF37" s="224"/>
      <c r="QLG37" s="224"/>
      <c r="QLH37" s="224"/>
      <c r="QLI37" s="224"/>
      <c r="QLJ37" s="224"/>
      <c r="QLK37" s="224"/>
      <c r="QLL37" s="224"/>
      <c r="QLM37" s="224"/>
      <c r="QLN37" s="224"/>
      <c r="QLO37" s="224"/>
      <c r="QLP37" s="224"/>
      <c r="QLQ37" s="224"/>
      <c r="QLR37" s="224"/>
      <c r="QLS37" s="224"/>
      <c r="QLT37" s="224"/>
      <c r="QLU37" s="224"/>
      <c r="QLV37" s="224"/>
      <c r="QLW37" s="224"/>
      <c r="QLX37" s="224"/>
      <c r="QLY37" s="224"/>
      <c r="QLZ37" s="224"/>
      <c r="QMA37" s="224"/>
      <c r="QMB37" s="224"/>
      <c r="QMC37" s="224"/>
      <c r="QMD37" s="224"/>
      <c r="QME37" s="224"/>
      <c r="QMF37" s="224"/>
      <c r="QMG37" s="224"/>
      <c r="QMH37" s="224"/>
      <c r="QMI37" s="224"/>
      <c r="QMJ37" s="224"/>
      <c r="QMK37" s="224"/>
      <c r="QML37" s="224"/>
      <c r="QMM37" s="224"/>
      <c r="QMN37" s="224"/>
      <c r="QMO37" s="224"/>
      <c r="QMP37" s="224"/>
      <c r="QMQ37" s="224"/>
      <c r="QMR37" s="224"/>
      <c r="QMS37" s="224"/>
      <c r="QMT37" s="224"/>
      <c r="QMU37" s="224"/>
      <c r="QMV37" s="224"/>
      <c r="QMW37" s="224"/>
      <c r="QMX37" s="224"/>
      <c r="QMY37" s="224"/>
      <c r="QMZ37" s="224"/>
      <c r="QNA37" s="224"/>
      <c r="QNB37" s="224"/>
      <c r="QNC37" s="224"/>
      <c r="QND37" s="224"/>
      <c r="QNE37" s="224"/>
      <c r="QNF37" s="224"/>
      <c r="QNG37" s="224"/>
      <c r="QNH37" s="224"/>
      <c r="QNI37" s="224"/>
      <c r="QNJ37" s="224"/>
      <c r="QNK37" s="224"/>
      <c r="QNL37" s="224"/>
      <c r="QNM37" s="224"/>
      <c r="QNN37" s="224"/>
      <c r="QNO37" s="224"/>
      <c r="QNP37" s="224"/>
      <c r="QNQ37" s="224"/>
      <c r="QNR37" s="224"/>
      <c r="QNS37" s="224"/>
      <c r="QNT37" s="224"/>
      <c r="QNU37" s="224"/>
      <c r="QNV37" s="224"/>
      <c r="QNW37" s="224"/>
      <c r="QNX37" s="224"/>
      <c r="QNY37" s="224"/>
      <c r="QNZ37" s="224"/>
      <c r="QOA37" s="224"/>
      <c r="QOB37" s="224"/>
      <c r="QOC37" s="224"/>
      <c r="QOD37" s="224"/>
      <c r="QOE37" s="224"/>
      <c r="QOF37" s="224"/>
      <c r="QOG37" s="224"/>
      <c r="QOH37" s="224"/>
      <c r="QOI37" s="224"/>
      <c r="QOJ37" s="224"/>
      <c r="QOK37" s="224"/>
      <c r="QOL37" s="224"/>
      <c r="QOM37" s="224"/>
      <c r="QON37" s="224"/>
      <c r="QOO37" s="224"/>
      <c r="QOP37" s="224"/>
      <c r="QOQ37" s="224"/>
      <c r="QOR37" s="224"/>
      <c r="QOS37" s="224"/>
      <c r="QOT37" s="224"/>
      <c r="QOU37" s="224"/>
      <c r="QOV37" s="224"/>
      <c r="QOW37" s="224"/>
      <c r="QOX37" s="224"/>
      <c r="QOY37" s="224"/>
      <c r="QOZ37" s="224"/>
      <c r="QPA37" s="224"/>
      <c r="QPB37" s="224"/>
      <c r="QPC37" s="224"/>
      <c r="QPD37" s="224"/>
      <c r="QPE37" s="224"/>
      <c r="QPF37" s="224"/>
      <c r="QPG37" s="224"/>
      <c r="QPH37" s="224"/>
      <c r="QPI37" s="224"/>
      <c r="QPJ37" s="224"/>
      <c r="QPK37" s="224"/>
      <c r="QPL37" s="224"/>
      <c r="QPM37" s="224"/>
      <c r="QPN37" s="224"/>
      <c r="QPO37" s="224"/>
      <c r="QPP37" s="224"/>
      <c r="QPQ37" s="224"/>
      <c r="QPR37" s="224"/>
      <c r="QPS37" s="224"/>
      <c r="QPT37" s="224"/>
      <c r="QPU37" s="224"/>
      <c r="QPV37" s="224"/>
      <c r="QPW37" s="224"/>
      <c r="QPX37" s="224"/>
      <c r="QPY37" s="224"/>
      <c r="QPZ37" s="224"/>
      <c r="QQA37" s="224"/>
      <c r="QQB37" s="224"/>
      <c r="QQC37" s="224"/>
      <c r="QQD37" s="224"/>
      <c r="QQE37" s="224"/>
      <c r="QQF37" s="224"/>
      <c r="QQG37" s="224"/>
      <c r="QQH37" s="224"/>
      <c r="QQI37" s="224"/>
      <c r="QQJ37" s="224"/>
      <c r="QQK37" s="224"/>
      <c r="QQL37" s="224"/>
      <c r="QQM37" s="224"/>
      <c r="QQN37" s="224"/>
      <c r="QQO37" s="224"/>
      <c r="QQP37" s="224"/>
      <c r="QQQ37" s="224"/>
      <c r="QQR37" s="224"/>
      <c r="QQS37" s="224"/>
      <c r="QQT37" s="224"/>
      <c r="QQU37" s="224"/>
      <c r="QQV37" s="224"/>
      <c r="QQW37" s="224"/>
      <c r="QQX37" s="224"/>
      <c r="QQY37" s="224"/>
      <c r="QQZ37" s="224"/>
      <c r="QRA37" s="224"/>
      <c r="QRB37" s="224"/>
      <c r="QRC37" s="224"/>
      <c r="QRD37" s="224"/>
      <c r="QRE37" s="224"/>
      <c r="QRF37" s="224"/>
      <c r="QRG37" s="224"/>
      <c r="QRH37" s="224"/>
      <c r="QRI37" s="224"/>
      <c r="QRJ37" s="224"/>
      <c r="QRK37" s="224"/>
      <c r="QRL37" s="224"/>
      <c r="QRM37" s="224"/>
      <c r="QRN37" s="224"/>
      <c r="QRO37" s="224"/>
      <c r="QRP37" s="224"/>
      <c r="QRQ37" s="224"/>
      <c r="QRR37" s="224"/>
      <c r="QRS37" s="224"/>
      <c r="QRT37" s="224"/>
      <c r="QRU37" s="224"/>
      <c r="QRV37" s="224"/>
      <c r="QRW37" s="224"/>
      <c r="QRX37" s="224"/>
      <c r="QRY37" s="224"/>
      <c r="QRZ37" s="224"/>
      <c r="QSA37" s="224"/>
      <c r="QSB37" s="224"/>
      <c r="QSC37" s="224"/>
      <c r="QSD37" s="224"/>
      <c r="QSE37" s="224"/>
      <c r="QSF37" s="224"/>
      <c r="QSG37" s="224"/>
      <c r="QSH37" s="224"/>
      <c r="QSI37" s="224"/>
      <c r="QSJ37" s="224"/>
      <c r="QSK37" s="224"/>
      <c r="QSL37" s="224"/>
      <c r="QSM37" s="224"/>
      <c r="QSN37" s="224"/>
      <c r="QSO37" s="224"/>
      <c r="QSP37" s="224"/>
      <c r="QSQ37" s="224"/>
      <c r="QSR37" s="224"/>
      <c r="QSS37" s="224"/>
      <c r="QST37" s="224"/>
      <c r="QSU37" s="224"/>
      <c r="QSV37" s="224"/>
      <c r="QSW37" s="224"/>
      <c r="QSX37" s="224"/>
      <c r="QSY37" s="224"/>
      <c r="QSZ37" s="224"/>
      <c r="QTA37" s="224"/>
      <c r="QTB37" s="224"/>
      <c r="QTC37" s="224"/>
      <c r="QTD37" s="224"/>
      <c r="QTE37" s="224"/>
      <c r="QTF37" s="224"/>
      <c r="QTG37" s="224"/>
      <c r="QTH37" s="224"/>
      <c r="QTI37" s="224"/>
      <c r="QTJ37" s="224"/>
      <c r="QTK37" s="224"/>
      <c r="QTL37" s="224"/>
      <c r="QTM37" s="224"/>
      <c r="QTN37" s="224"/>
      <c r="QTO37" s="224"/>
      <c r="QTP37" s="224"/>
      <c r="QTQ37" s="224"/>
      <c r="QTR37" s="224"/>
      <c r="QTS37" s="224"/>
      <c r="QTT37" s="224"/>
      <c r="QTU37" s="224"/>
      <c r="QTV37" s="224"/>
      <c r="QTW37" s="224"/>
      <c r="QTX37" s="224"/>
      <c r="QTY37" s="224"/>
      <c r="QTZ37" s="224"/>
      <c r="QUA37" s="224"/>
      <c r="QUB37" s="224"/>
      <c r="QUC37" s="224"/>
      <c r="QUD37" s="224"/>
      <c r="QUE37" s="224"/>
      <c r="QUF37" s="224"/>
      <c r="QUG37" s="224"/>
      <c r="QUH37" s="224"/>
      <c r="QUI37" s="224"/>
      <c r="QUJ37" s="224"/>
      <c r="QUK37" s="224"/>
      <c r="QUL37" s="224"/>
      <c r="QUM37" s="224"/>
      <c r="QUN37" s="224"/>
      <c r="QUO37" s="224"/>
      <c r="QUP37" s="224"/>
      <c r="QUQ37" s="224"/>
      <c r="QUR37" s="224"/>
      <c r="QUS37" s="224"/>
      <c r="QUT37" s="224"/>
      <c r="QUU37" s="224"/>
      <c r="QUV37" s="224"/>
      <c r="QUW37" s="224"/>
      <c r="QUX37" s="224"/>
      <c r="QUY37" s="224"/>
      <c r="QUZ37" s="224"/>
      <c r="QVA37" s="224"/>
      <c r="QVB37" s="224"/>
      <c r="QVC37" s="224"/>
      <c r="QVD37" s="224"/>
      <c r="QVE37" s="224"/>
      <c r="QVF37" s="224"/>
      <c r="QVG37" s="224"/>
      <c r="QVH37" s="224"/>
      <c r="QVI37" s="224"/>
      <c r="QVJ37" s="224"/>
      <c r="QVK37" s="224"/>
      <c r="QVL37" s="224"/>
      <c r="QVM37" s="224"/>
      <c r="QVN37" s="224"/>
      <c r="QVO37" s="224"/>
      <c r="QVP37" s="224"/>
      <c r="QVQ37" s="224"/>
      <c r="QVR37" s="224"/>
      <c r="QVS37" s="224"/>
      <c r="QVT37" s="224"/>
      <c r="QVU37" s="224"/>
      <c r="QVV37" s="224"/>
      <c r="QVW37" s="224"/>
      <c r="QVX37" s="224"/>
      <c r="QVY37" s="224"/>
      <c r="QVZ37" s="224"/>
      <c r="QWA37" s="224"/>
      <c r="QWB37" s="224"/>
      <c r="QWC37" s="224"/>
      <c r="QWD37" s="224"/>
      <c r="QWE37" s="224"/>
      <c r="QWF37" s="224"/>
      <c r="QWG37" s="224"/>
      <c r="QWH37" s="224"/>
      <c r="QWI37" s="224"/>
      <c r="QWJ37" s="224"/>
      <c r="QWK37" s="224"/>
      <c r="QWL37" s="224"/>
      <c r="QWM37" s="224"/>
      <c r="QWN37" s="224"/>
      <c r="QWO37" s="224"/>
      <c r="QWP37" s="224"/>
      <c r="QWQ37" s="224"/>
      <c r="QWR37" s="224"/>
      <c r="QWS37" s="224"/>
      <c r="QWT37" s="224"/>
      <c r="QWU37" s="224"/>
      <c r="QWV37" s="224"/>
      <c r="QWW37" s="224"/>
      <c r="QWX37" s="224"/>
      <c r="QWY37" s="224"/>
      <c r="QWZ37" s="224"/>
      <c r="QXA37" s="224"/>
      <c r="QXB37" s="224"/>
      <c r="QXC37" s="224"/>
      <c r="QXD37" s="224"/>
      <c r="QXE37" s="224"/>
      <c r="QXF37" s="224"/>
      <c r="QXG37" s="224"/>
      <c r="QXH37" s="224"/>
      <c r="QXI37" s="224"/>
      <c r="QXJ37" s="224"/>
      <c r="QXK37" s="224"/>
      <c r="QXL37" s="224"/>
      <c r="QXM37" s="224"/>
      <c r="QXN37" s="224"/>
      <c r="QXO37" s="224"/>
      <c r="QXP37" s="224"/>
      <c r="QXQ37" s="224"/>
      <c r="QXR37" s="224"/>
      <c r="QXS37" s="224"/>
      <c r="QXT37" s="224"/>
      <c r="QXU37" s="224"/>
      <c r="QXV37" s="224"/>
      <c r="QXW37" s="224"/>
      <c r="QXX37" s="224"/>
      <c r="QXY37" s="224"/>
      <c r="QXZ37" s="224"/>
      <c r="QYA37" s="224"/>
      <c r="QYB37" s="224"/>
      <c r="QYC37" s="224"/>
      <c r="QYD37" s="224"/>
      <c r="QYE37" s="224"/>
      <c r="QYF37" s="224"/>
      <c r="QYG37" s="224"/>
      <c r="QYH37" s="224"/>
      <c r="QYI37" s="224"/>
      <c r="QYJ37" s="224"/>
      <c r="QYK37" s="224"/>
      <c r="QYL37" s="224"/>
      <c r="QYM37" s="224"/>
      <c r="QYN37" s="224"/>
      <c r="QYO37" s="224"/>
      <c r="QYP37" s="224"/>
      <c r="QYQ37" s="224"/>
      <c r="QYR37" s="224"/>
      <c r="QYS37" s="224"/>
      <c r="QYT37" s="224"/>
      <c r="QYU37" s="224"/>
      <c r="QYV37" s="224"/>
      <c r="QYW37" s="224"/>
      <c r="QYX37" s="224"/>
      <c r="QYY37" s="224"/>
      <c r="QYZ37" s="224"/>
      <c r="QZA37" s="224"/>
      <c r="QZB37" s="224"/>
      <c r="QZC37" s="224"/>
      <c r="QZD37" s="224"/>
      <c r="QZE37" s="224"/>
      <c r="QZF37" s="224"/>
      <c r="QZG37" s="224"/>
      <c r="QZH37" s="224"/>
      <c r="QZI37" s="224"/>
      <c r="QZJ37" s="224"/>
      <c r="QZK37" s="224"/>
      <c r="QZL37" s="224"/>
      <c r="QZM37" s="224"/>
      <c r="QZN37" s="224"/>
      <c r="QZO37" s="224"/>
      <c r="QZP37" s="224"/>
      <c r="QZQ37" s="224"/>
      <c r="QZR37" s="224"/>
      <c r="QZS37" s="224"/>
      <c r="QZT37" s="224"/>
      <c r="QZU37" s="224"/>
      <c r="QZV37" s="224"/>
      <c r="QZW37" s="224"/>
      <c r="QZX37" s="224"/>
      <c r="QZY37" s="224"/>
      <c r="QZZ37" s="224"/>
      <c r="RAA37" s="224"/>
      <c r="RAB37" s="224"/>
      <c r="RAC37" s="224"/>
      <c r="RAD37" s="224"/>
      <c r="RAE37" s="224"/>
      <c r="RAF37" s="224"/>
      <c r="RAG37" s="224"/>
      <c r="RAH37" s="224"/>
      <c r="RAI37" s="224"/>
      <c r="RAJ37" s="224"/>
      <c r="RAK37" s="224"/>
      <c r="RAL37" s="224"/>
      <c r="RAM37" s="224"/>
      <c r="RAN37" s="224"/>
      <c r="RAO37" s="224"/>
      <c r="RAP37" s="224"/>
      <c r="RAQ37" s="224"/>
      <c r="RAR37" s="224"/>
      <c r="RAS37" s="224"/>
      <c r="RAT37" s="224"/>
      <c r="RAU37" s="224"/>
      <c r="RAV37" s="224"/>
      <c r="RAW37" s="224"/>
      <c r="RAX37" s="224"/>
      <c r="RAY37" s="224"/>
      <c r="RAZ37" s="224"/>
      <c r="RBA37" s="224"/>
      <c r="RBB37" s="224"/>
      <c r="RBC37" s="224"/>
      <c r="RBD37" s="224"/>
      <c r="RBE37" s="224"/>
      <c r="RBF37" s="224"/>
      <c r="RBG37" s="224"/>
      <c r="RBH37" s="224"/>
      <c r="RBI37" s="224"/>
      <c r="RBJ37" s="224"/>
      <c r="RBK37" s="224"/>
      <c r="RBL37" s="224"/>
      <c r="RBM37" s="224"/>
      <c r="RBN37" s="224"/>
      <c r="RBO37" s="224"/>
      <c r="RBP37" s="224"/>
      <c r="RBQ37" s="224"/>
      <c r="RBR37" s="224"/>
      <c r="RBS37" s="224"/>
      <c r="RBT37" s="224"/>
      <c r="RBU37" s="224"/>
      <c r="RBV37" s="224"/>
      <c r="RBW37" s="224"/>
      <c r="RBX37" s="224"/>
      <c r="RBY37" s="224"/>
      <c r="RBZ37" s="224"/>
      <c r="RCA37" s="224"/>
      <c r="RCB37" s="224"/>
      <c r="RCC37" s="224"/>
      <c r="RCD37" s="224"/>
      <c r="RCE37" s="224"/>
      <c r="RCF37" s="224"/>
      <c r="RCG37" s="224"/>
      <c r="RCH37" s="224"/>
      <c r="RCI37" s="224"/>
      <c r="RCJ37" s="224"/>
      <c r="RCK37" s="224"/>
      <c r="RCL37" s="224"/>
      <c r="RCM37" s="224"/>
      <c r="RCN37" s="224"/>
      <c r="RCO37" s="224"/>
      <c r="RCP37" s="224"/>
      <c r="RCQ37" s="224"/>
      <c r="RCR37" s="224"/>
      <c r="RCS37" s="224"/>
      <c r="RCT37" s="224"/>
      <c r="RCU37" s="224"/>
      <c r="RCV37" s="224"/>
      <c r="RCW37" s="224"/>
      <c r="RCX37" s="224"/>
      <c r="RCY37" s="224"/>
      <c r="RCZ37" s="224"/>
      <c r="RDA37" s="224"/>
      <c r="RDB37" s="224"/>
      <c r="RDC37" s="224"/>
      <c r="RDD37" s="224"/>
      <c r="RDE37" s="224"/>
      <c r="RDF37" s="224"/>
      <c r="RDG37" s="224"/>
      <c r="RDH37" s="224"/>
      <c r="RDI37" s="224"/>
      <c r="RDJ37" s="224"/>
      <c r="RDK37" s="224"/>
      <c r="RDL37" s="224"/>
      <c r="RDM37" s="224"/>
      <c r="RDN37" s="224"/>
      <c r="RDO37" s="224"/>
      <c r="RDP37" s="224"/>
      <c r="RDQ37" s="224"/>
      <c r="RDR37" s="224"/>
      <c r="RDS37" s="224"/>
      <c r="RDT37" s="224"/>
      <c r="RDU37" s="224"/>
      <c r="RDV37" s="224"/>
      <c r="RDW37" s="224"/>
      <c r="RDX37" s="224"/>
      <c r="RDY37" s="224"/>
      <c r="RDZ37" s="224"/>
      <c r="REA37" s="224"/>
      <c r="REB37" s="224"/>
      <c r="REC37" s="224"/>
      <c r="RED37" s="224"/>
      <c r="REE37" s="224"/>
      <c r="REF37" s="224"/>
      <c r="REG37" s="224"/>
      <c r="REH37" s="224"/>
      <c r="REI37" s="224"/>
      <c r="REJ37" s="224"/>
      <c r="REK37" s="224"/>
      <c r="REL37" s="224"/>
      <c r="REM37" s="224"/>
      <c r="REN37" s="224"/>
      <c r="REO37" s="224"/>
      <c r="REP37" s="224"/>
      <c r="REQ37" s="224"/>
      <c r="RER37" s="224"/>
      <c r="RES37" s="224"/>
      <c r="RET37" s="224"/>
      <c r="REU37" s="224"/>
      <c r="REV37" s="224"/>
      <c r="REW37" s="224"/>
      <c r="REX37" s="224"/>
      <c r="REY37" s="224"/>
      <c r="REZ37" s="224"/>
      <c r="RFA37" s="224"/>
      <c r="RFB37" s="224"/>
      <c r="RFC37" s="224"/>
      <c r="RFD37" s="224"/>
      <c r="RFE37" s="224"/>
      <c r="RFF37" s="224"/>
      <c r="RFG37" s="224"/>
      <c r="RFH37" s="224"/>
      <c r="RFI37" s="224"/>
      <c r="RFJ37" s="224"/>
      <c r="RFK37" s="224"/>
      <c r="RFL37" s="224"/>
      <c r="RFM37" s="224"/>
      <c r="RFN37" s="224"/>
      <c r="RFO37" s="224"/>
      <c r="RFP37" s="224"/>
      <c r="RFQ37" s="224"/>
      <c r="RFR37" s="224"/>
      <c r="RFS37" s="224"/>
      <c r="RFT37" s="224"/>
      <c r="RFU37" s="224"/>
      <c r="RFV37" s="224"/>
      <c r="RFW37" s="224"/>
      <c r="RFX37" s="224"/>
      <c r="RFY37" s="224"/>
      <c r="RFZ37" s="224"/>
      <c r="RGA37" s="224"/>
      <c r="RGB37" s="224"/>
      <c r="RGC37" s="224"/>
      <c r="RGD37" s="224"/>
      <c r="RGE37" s="224"/>
      <c r="RGF37" s="224"/>
      <c r="RGG37" s="224"/>
      <c r="RGH37" s="224"/>
      <c r="RGI37" s="224"/>
      <c r="RGJ37" s="224"/>
      <c r="RGK37" s="224"/>
      <c r="RGL37" s="224"/>
      <c r="RGM37" s="224"/>
      <c r="RGN37" s="224"/>
      <c r="RGO37" s="224"/>
      <c r="RGP37" s="224"/>
      <c r="RGQ37" s="224"/>
      <c r="RGR37" s="224"/>
      <c r="RGS37" s="224"/>
      <c r="RGT37" s="224"/>
      <c r="RGU37" s="224"/>
      <c r="RGV37" s="224"/>
      <c r="RGW37" s="224"/>
      <c r="RGX37" s="224"/>
      <c r="RGY37" s="224"/>
      <c r="RGZ37" s="224"/>
      <c r="RHA37" s="224"/>
      <c r="RHB37" s="224"/>
      <c r="RHC37" s="224"/>
      <c r="RHD37" s="224"/>
      <c r="RHE37" s="224"/>
      <c r="RHF37" s="224"/>
      <c r="RHG37" s="224"/>
      <c r="RHH37" s="224"/>
      <c r="RHI37" s="224"/>
      <c r="RHJ37" s="224"/>
      <c r="RHK37" s="224"/>
      <c r="RHL37" s="224"/>
      <c r="RHM37" s="224"/>
      <c r="RHN37" s="224"/>
      <c r="RHO37" s="224"/>
      <c r="RHP37" s="224"/>
      <c r="RHQ37" s="224"/>
      <c r="RHR37" s="224"/>
      <c r="RHS37" s="224"/>
      <c r="RHT37" s="224"/>
      <c r="RHU37" s="224"/>
      <c r="RHV37" s="224"/>
      <c r="RHW37" s="224"/>
      <c r="RHX37" s="224"/>
      <c r="RHY37" s="224"/>
      <c r="RHZ37" s="224"/>
      <c r="RIA37" s="224"/>
      <c r="RIB37" s="224"/>
      <c r="RIC37" s="224"/>
      <c r="RID37" s="224"/>
      <c r="RIE37" s="224"/>
      <c r="RIF37" s="224"/>
      <c r="RIG37" s="224"/>
      <c r="RIH37" s="224"/>
      <c r="RII37" s="224"/>
      <c r="RIJ37" s="224"/>
      <c r="RIK37" s="224"/>
      <c r="RIL37" s="224"/>
      <c r="RIM37" s="224"/>
      <c r="RIN37" s="224"/>
      <c r="RIO37" s="224"/>
      <c r="RIP37" s="224"/>
      <c r="RIQ37" s="224"/>
      <c r="RIR37" s="224"/>
      <c r="RIS37" s="224"/>
      <c r="RIT37" s="224"/>
      <c r="RIU37" s="224"/>
      <c r="RIV37" s="224"/>
      <c r="RIW37" s="224"/>
      <c r="RIX37" s="224"/>
      <c r="RIY37" s="224"/>
      <c r="RIZ37" s="224"/>
      <c r="RJA37" s="224"/>
      <c r="RJB37" s="224"/>
      <c r="RJC37" s="224"/>
      <c r="RJD37" s="224"/>
      <c r="RJE37" s="224"/>
      <c r="RJF37" s="224"/>
      <c r="RJG37" s="224"/>
      <c r="RJH37" s="224"/>
      <c r="RJI37" s="224"/>
      <c r="RJJ37" s="224"/>
      <c r="RJK37" s="224"/>
      <c r="RJL37" s="224"/>
      <c r="RJM37" s="224"/>
      <c r="RJN37" s="224"/>
      <c r="RJO37" s="224"/>
      <c r="RJP37" s="224"/>
      <c r="RJQ37" s="224"/>
      <c r="RJR37" s="224"/>
      <c r="RJS37" s="224"/>
      <c r="RJT37" s="224"/>
      <c r="RJU37" s="224"/>
      <c r="RJV37" s="224"/>
      <c r="RJW37" s="224"/>
      <c r="RJX37" s="224"/>
      <c r="RJY37" s="224"/>
      <c r="RJZ37" s="224"/>
      <c r="RKA37" s="224"/>
      <c r="RKB37" s="224"/>
      <c r="RKC37" s="224"/>
      <c r="RKD37" s="224"/>
      <c r="RKE37" s="224"/>
      <c r="RKF37" s="224"/>
      <c r="RKG37" s="224"/>
      <c r="RKH37" s="224"/>
      <c r="RKI37" s="224"/>
      <c r="RKJ37" s="224"/>
      <c r="RKK37" s="224"/>
      <c r="RKL37" s="224"/>
      <c r="RKM37" s="224"/>
      <c r="RKN37" s="224"/>
      <c r="RKO37" s="224"/>
      <c r="RKP37" s="224"/>
      <c r="RKQ37" s="224"/>
      <c r="RKR37" s="224"/>
      <c r="RKS37" s="224"/>
      <c r="RKT37" s="224"/>
      <c r="RKU37" s="224"/>
      <c r="RKV37" s="224"/>
      <c r="RKW37" s="224"/>
      <c r="RKX37" s="224"/>
      <c r="RKY37" s="224"/>
      <c r="RKZ37" s="224"/>
      <c r="RLA37" s="224"/>
      <c r="RLB37" s="224"/>
      <c r="RLC37" s="224"/>
      <c r="RLD37" s="224"/>
      <c r="RLE37" s="224"/>
      <c r="RLF37" s="224"/>
      <c r="RLG37" s="224"/>
      <c r="RLH37" s="224"/>
      <c r="RLI37" s="224"/>
      <c r="RLJ37" s="224"/>
      <c r="RLK37" s="224"/>
      <c r="RLL37" s="224"/>
      <c r="RLM37" s="224"/>
      <c r="RLN37" s="224"/>
      <c r="RLO37" s="224"/>
      <c r="RLP37" s="224"/>
      <c r="RLQ37" s="224"/>
      <c r="RLR37" s="224"/>
      <c r="RLS37" s="224"/>
      <c r="RLT37" s="224"/>
      <c r="RLU37" s="224"/>
      <c r="RLV37" s="224"/>
      <c r="RLW37" s="224"/>
      <c r="RLX37" s="224"/>
      <c r="RLY37" s="224"/>
      <c r="RLZ37" s="224"/>
      <c r="RMA37" s="224"/>
      <c r="RMB37" s="224"/>
      <c r="RMC37" s="224"/>
      <c r="RMD37" s="224"/>
      <c r="RME37" s="224"/>
      <c r="RMF37" s="224"/>
      <c r="RMG37" s="224"/>
      <c r="RMH37" s="224"/>
      <c r="RMI37" s="224"/>
      <c r="RMJ37" s="224"/>
      <c r="RMK37" s="224"/>
      <c r="RML37" s="224"/>
      <c r="RMM37" s="224"/>
      <c r="RMN37" s="224"/>
      <c r="RMO37" s="224"/>
      <c r="RMP37" s="224"/>
      <c r="RMQ37" s="224"/>
      <c r="RMR37" s="224"/>
      <c r="RMS37" s="224"/>
      <c r="RMT37" s="224"/>
      <c r="RMU37" s="224"/>
      <c r="RMV37" s="224"/>
      <c r="RMW37" s="224"/>
      <c r="RMX37" s="224"/>
      <c r="RMY37" s="224"/>
      <c r="RMZ37" s="224"/>
      <c r="RNA37" s="224"/>
      <c r="RNB37" s="224"/>
      <c r="RNC37" s="224"/>
      <c r="RND37" s="224"/>
      <c r="RNE37" s="224"/>
      <c r="RNF37" s="224"/>
      <c r="RNG37" s="224"/>
      <c r="RNH37" s="224"/>
      <c r="RNI37" s="224"/>
      <c r="RNJ37" s="224"/>
      <c r="RNK37" s="224"/>
      <c r="RNL37" s="224"/>
      <c r="RNM37" s="224"/>
      <c r="RNN37" s="224"/>
      <c r="RNO37" s="224"/>
      <c r="RNP37" s="224"/>
      <c r="RNQ37" s="224"/>
      <c r="RNR37" s="224"/>
      <c r="RNS37" s="224"/>
      <c r="RNT37" s="224"/>
      <c r="RNU37" s="224"/>
      <c r="RNV37" s="224"/>
      <c r="RNW37" s="224"/>
      <c r="RNX37" s="224"/>
      <c r="RNY37" s="224"/>
      <c r="RNZ37" s="224"/>
      <c r="ROA37" s="224"/>
      <c r="ROB37" s="224"/>
      <c r="ROC37" s="224"/>
      <c r="ROD37" s="224"/>
      <c r="ROE37" s="224"/>
      <c r="ROF37" s="224"/>
      <c r="ROG37" s="224"/>
      <c r="ROH37" s="224"/>
      <c r="ROI37" s="224"/>
      <c r="ROJ37" s="224"/>
      <c r="ROK37" s="224"/>
      <c r="ROL37" s="224"/>
      <c r="ROM37" s="224"/>
      <c r="RON37" s="224"/>
      <c r="ROO37" s="224"/>
      <c r="ROP37" s="224"/>
      <c r="ROQ37" s="224"/>
      <c r="ROR37" s="224"/>
      <c r="ROS37" s="224"/>
      <c r="ROT37" s="224"/>
      <c r="ROU37" s="224"/>
      <c r="ROV37" s="224"/>
      <c r="ROW37" s="224"/>
      <c r="ROX37" s="224"/>
      <c r="ROY37" s="224"/>
      <c r="ROZ37" s="224"/>
      <c r="RPA37" s="224"/>
      <c r="RPB37" s="224"/>
      <c r="RPC37" s="224"/>
      <c r="RPD37" s="224"/>
      <c r="RPE37" s="224"/>
      <c r="RPF37" s="224"/>
      <c r="RPG37" s="224"/>
      <c r="RPH37" s="224"/>
      <c r="RPI37" s="224"/>
      <c r="RPJ37" s="224"/>
      <c r="RPK37" s="224"/>
      <c r="RPL37" s="224"/>
      <c r="RPM37" s="224"/>
      <c r="RPN37" s="224"/>
      <c r="RPO37" s="224"/>
      <c r="RPP37" s="224"/>
      <c r="RPQ37" s="224"/>
      <c r="RPR37" s="224"/>
      <c r="RPS37" s="224"/>
      <c r="RPT37" s="224"/>
      <c r="RPU37" s="224"/>
      <c r="RPV37" s="224"/>
      <c r="RPW37" s="224"/>
      <c r="RPX37" s="224"/>
      <c r="RPY37" s="224"/>
      <c r="RPZ37" s="224"/>
      <c r="RQA37" s="224"/>
      <c r="RQB37" s="224"/>
      <c r="RQC37" s="224"/>
      <c r="RQD37" s="224"/>
      <c r="RQE37" s="224"/>
      <c r="RQF37" s="224"/>
      <c r="RQG37" s="224"/>
      <c r="RQH37" s="224"/>
      <c r="RQI37" s="224"/>
      <c r="RQJ37" s="224"/>
      <c r="RQK37" s="224"/>
      <c r="RQL37" s="224"/>
      <c r="RQM37" s="224"/>
      <c r="RQN37" s="224"/>
      <c r="RQO37" s="224"/>
      <c r="RQP37" s="224"/>
      <c r="RQQ37" s="224"/>
      <c r="RQR37" s="224"/>
      <c r="RQS37" s="224"/>
      <c r="RQT37" s="224"/>
      <c r="RQU37" s="224"/>
      <c r="RQV37" s="224"/>
      <c r="RQW37" s="224"/>
      <c r="RQX37" s="224"/>
      <c r="RQY37" s="224"/>
      <c r="RQZ37" s="224"/>
      <c r="RRA37" s="224"/>
      <c r="RRB37" s="224"/>
      <c r="RRC37" s="224"/>
      <c r="RRD37" s="224"/>
      <c r="RRE37" s="224"/>
      <c r="RRF37" s="224"/>
      <c r="RRG37" s="224"/>
      <c r="RRH37" s="224"/>
      <c r="RRI37" s="224"/>
      <c r="RRJ37" s="224"/>
      <c r="RRK37" s="224"/>
      <c r="RRL37" s="224"/>
      <c r="RRM37" s="224"/>
      <c r="RRN37" s="224"/>
      <c r="RRO37" s="224"/>
      <c r="RRP37" s="224"/>
      <c r="RRQ37" s="224"/>
      <c r="RRR37" s="224"/>
      <c r="RRS37" s="224"/>
      <c r="RRT37" s="224"/>
      <c r="RRU37" s="224"/>
      <c r="RRV37" s="224"/>
      <c r="RRW37" s="224"/>
      <c r="RRX37" s="224"/>
      <c r="RRY37" s="224"/>
      <c r="RRZ37" s="224"/>
      <c r="RSA37" s="224"/>
      <c r="RSB37" s="224"/>
      <c r="RSC37" s="224"/>
      <c r="RSD37" s="224"/>
      <c r="RSE37" s="224"/>
      <c r="RSF37" s="224"/>
      <c r="RSG37" s="224"/>
      <c r="RSH37" s="224"/>
      <c r="RSI37" s="224"/>
      <c r="RSJ37" s="224"/>
      <c r="RSK37" s="224"/>
      <c r="RSL37" s="224"/>
      <c r="RSM37" s="224"/>
      <c r="RSN37" s="224"/>
      <c r="RSO37" s="224"/>
      <c r="RSP37" s="224"/>
      <c r="RSQ37" s="224"/>
      <c r="RSR37" s="224"/>
      <c r="RSS37" s="224"/>
      <c r="RST37" s="224"/>
      <c r="RSU37" s="224"/>
      <c r="RSV37" s="224"/>
      <c r="RSW37" s="224"/>
      <c r="RSX37" s="224"/>
      <c r="RSY37" s="224"/>
      <c r="RSZ37" s="224"/>
      <c r="RTA37" s="224"/>
      <c r="RTB37" s="224"/>
      <c r="RTC37" s="224"/>
      <c r="RTD37" s="224"/>
      <c r="RTE37" s="224"/>
      <c r="RTF37" s="224"/>
      <c r="RTG37" s="224"/>
      <c r="RTH37" s="224"/>
      <c r="RTI37" s="224"/>
      <c r="RTJ37" s="224"/>
      <c r="RTK37" s="224"/>
      <c r="RTL37" s="224"/>
      <c r="RTM37" s="224"/>
      <c r="RTN37" s="224"/>
      <c r="RTO37" s="224"/>
      <c r="RTP37" s="224"/>
      <c r="RTQ37" s="224"/>
      <c r="RTR37" s="224"/>
      <c r="RTS37" s="224"/>
      <c r="RTT37" s="224"/>
      <c r="RTU37" s="224"/>
      <c r="RTV37" s="224"/>
      <c r="RTW37" s="224"/>
      <c r="RTX37" s="224"/>
      <c r="RTY37" s="224"/>
      <c r="RTZ37" s="224"/>
      <c r="RUA37" s="224"/>
      <c r="RUB37" s="224"/>
      <c r="RUC37" s="224"/>
      <c r="RUD37" s="224"/>
      <c r="RUE37" s="224"/>
      <c r="RUF37" s="224"/>
      <c r="RUG37" s="224"/>
      <c r="RUH37" s="224"/>
      <c r="RUI37" s="224"/>
      <c r="RUJ37" s="224"/>
      <c r="RUK37" s="224"/>
      <c r="RUL37" s="224"/>
      <c r="RUM37" s="224"/>
      <c r="RUN37" s="224"/>
      <c r="RUO37" s="224"/>
      <c r="RUP37" s="224"/>
      <c r="RUQ37" s="224"/>
      <c r="RUR37" s="224"/>
      <c r="RUS37" s="224"/>
      <c r="RUT37" s="224"/>
      <c r="RUU37" s="224"/>
      <c r="RUV37" s="224"/>
      <c r="RUW37" s="224"/>
      <c r="RUX37" s="224"/>
      <c r="RUY37" s="224"/>
      <c r="RUZ37" s="224"/>
      <c r="RVA37" s="224"/>
      <c r="RVB37" s="224"/>
      <c r="RVC37" s="224"/>
      <c r="RVD37" s="224"/>
      <c r="RVE37" s="224"/>
      <c r="RVF37" s="224"/>
      <c r="RVG37" s="224"/>
      <c r="RVH37" s="224"/>
      <c r="RVI37" s="224"/>
      <c r="RVJ37" s="224"/>
      <c r="RVK37" s="224"/>
      <c r="RVL37" s="224"/>
      <c r="RVM37" s="224"/>
      <c r="RVN37" s="224"/>
      <c r="RVO37" s="224"/>
      <c r="RVP37" s="224"/>
      <c r="RVQ37" s="224"/>
      <c r="RVR37" s="224"/>
      <c r="RVS37" s="224"/>
      <c r="RVT37" s="224"/>
      <c r="RVU37" s="224"/>
      <c r="RVV37" s="224"/>
      <c r="RVW37" s="224"/>
      <c r="RVX37" s="224"/>
      <c r="RVY37" s="224"/>
      <c r="RVZ37" s="224"/>
      <c r="RWA37" s="224"/>
      <c r="RWB37" s="224"/>
      <c r="RWC37" s="224"/>
      <c r="RWD37" s="224"/>
      <c r="RWE37" s="224"/>
      <c r="RWF37" s="224"/>
      <c r="RWG37" s="224"/>
      <c r="RWH37" s="224"/>
      <c r="RWI37" s="224"/>
      <c r="RWJ37" s="224"/>
      <c r="RWK37" s="224"/>
      <c r="RWL37" s="224"/>
      <c r="RWM37" s="224"/>
      <c r="RWN37" s="224"/>
      <c r="RWO37" s="224"/>
      <c r="RWP37" s="224"/>
      <c r="RWQ37" s="224"/>
      <c r="RWR37" s="224"/>
      <c r="RWS37" s="224"/>
      <c r="RWT37" s="224"/>
      <c r="RWU37" s="224"/>
      <c r="RWV37" s="224"/>
      <c r="RWW37" s="224"/>
      <c r="RWX37" s="224"/>
      <c r="RWY37" s="224"/>
      <c r="RWZ37" s="224"/>
      <c r="RXA37" s="224"/>
      <c r="RXB37" s="224"/>
      <c r="RXC37" s="224"/>
      <c r="RXD37" s="224"/>
      <c r="RXE37" s="224"/>
      <c r="RXF37" s="224"/>
      <c r="RXG37" s="224"/>
      <c r="RXH37" s="224"/>
      <c r="RXI37" s="224"/>
      <c r="RXJ37" s="224"/>
      <c r="RXK37" s="224"/>
      <c r="RXL37" s="224"/>
      <c r="RXM37" s="224"/>
      <c r="RXN37" s="224"/>
      <c r="RXO37" s="224"/>
      <c r="RXP37" s="224"/>
      <c r="RXQ37" s="224"/>
      <c r="RXR37" s="224"/>
      <c r="RXS37" s="224"/>
      <c r="RXT37" s="224"/>
      <c r="RXU37" s="224"/>
      <c r="RXV37" s="224"/>
      <c r="RXW37" s="224"/>
      <c r="RXX37" s="224"/>
      <c r="RXY37" s="224"/>
      <c r="RXZ37" s="224"/>
      <c r="RYA37" s="224"/>
      <c r="RYB37" s="224"/>
      <c r="RYC37" s="224"/>
      <c r="RYD37" s="224"/>
      <c r="RYE37" s="224"/>
      <c r="RYF37" s="224"/>
      <c r="RYG37" s="224"/>
      <c r="RYH37" s="224"/>
      <c r="RYI37" s="224"/>
      <c r="RYJ37" s="224"/>
      <c r="RYK37" s="224"/>
      <c r="RYL37" s="224"/>
      <c r="RYM37" s="224"/>
      <c r="RYN37" s="224"/>
      <c r="RYO37" s="224"/>
      <c r="RYP37" s="224"/>
      <c r="RYQ37" s="224"/>
      <c r="RYR37" s="224"/>
      <c r="RYS37" s="224"/>
      <c r="RYT37" s="224"/>
      <c r="RYU37" s="224"/>
      <c r="RYV37" s="224"/>
      <c r="RYW37" s="224"/>
      <c r="RYX37" s="224"/>
      <c r="RYY37" s="224"/>
      <c r="RYZ37" s="224"/>
      <c r="RZA37" s="224"/>
      <c r="RZB37" s="224"/>
      <c r="RZC37" s="224"/>
      <c r="RZD37" s="224"/>
      <c r="RZE37" s="224"/>
      <c r="RZF37" s="224"/>
      <c r="RZG37" s="224"/>
      <c r="RZH37" s="224"/>
      <c r="RZI37" s="224"/>
      <c r="RZJ37" s="224"/>
      <c r="RZK37" s="224"/>
      <c r="RZL37" s="224"/>
      <c r="RZM37" s="224"/>
      <c r="RZN37" s="224"/>
      <c r="RZO37" s="224"/>
      <c r="RZP37" s="224"/>
      <c r="RZQ37" s="224"/>
      <c r="RZR37" s="224"/>
      <c r="RZS37" s="224"/>
      <c r="RZT37" s="224"/>
      <c r="RZU37" s="224"/>
      <c r="RZV37" s="224"/>
      <c r="RZW37" s="224"/>
      <c r="RZX37" s="224"/>
      <c r="RZY37" s="224"/>
      <c r="RZZ37" s="224"/>
      <c r="SAA37" s="224"/>
      <c r="SAB37" s="224"/>
      <c r="SAC37" s="224"/>
      <c r="SAD37" s="224"/>
      <c r="SAE37" s="224"/>
      <c r="SAF37" s="224"/>
      <c r="SAG37" s="224"/>
      <c r="SAH37" s="224"/>
      <c r="SAI37" s="224"/>
      <c r="SAJ37" s="224"/>
      <c r="SAK37" s="224"/>
      <c r="SAL37" s="224"/>
      <c r="SAM37" s="224"/>
      <c r="SAN37" s="224"/>
      <c r="SAO37" s="224"/>
      <c r="SAP37" s="224"/>
      <c r="SAQ37" s="224"/>
      <c r="SAR37" s="224"/>
      <c r="SAS37" s="224"/>
      <c r="SAT37" s="224"/>
      <c r="SAU37" s="224"/>
      <c r="SAV37" s="224"/>
      <c r="SAW37" s="224"/>
      <c r="SAX37" s="224"/>
      <c r="SAY37" s="224"/>
      <c r="SAZ37" s="224"/>
      <c r="SBA37" s="224"/>
      <c r="SBB37" s="224"/>
      <c r="SBC37" s="224"/>
      <c r="SBD37" s="224"/>
      <c r="SBE37" s="224"/>
      <c r="SBF37" s="224"/>
      <c r="SBG37" s="224"/>
      <c r="SBH37" s="224"/>
      <c r="SBI37" s="224"/>
      <c r="SBJ37" s="224"/>
      <c r="SBK37" s="224"/>
      <c r="SBL37" s="224"/>
      <c r="SBM37" s="224"/>
      <c r="SBN37" s="224"/>
      <c r="SBO37" s="224"/>
      <c r="SBP37" s="224"/>
      <c r="SBQ37" s="224"/>
      <c r="SBR37" s="224"/>
      <c r="SBS37" s="224"/>
      <c r="SBT37" s="224"/>
      <c r="SBU37" s="224"/>
      <c r="SBV37" s="224"/>
      <c r="SBW37" s="224"/>
      <c r="SBX37" s="224"/>
      <c r="SBY37" s="224"/>
      <c r="SBZ37" s="224"/>
      <c r="SCA37" s="224"/>
      <c r="SCB37" s="224"/>
      <c r="SCC37" s="224"/>
      <c r="SCD37" s="224"/>
      <c r="SCE37" s="224"/>
      <c r="SCF37" s="224"/>
      <c r="SCG37" s="224"/>
      <c r="SCH37" s="224"/>
      <c r="SCI37" s="224"/>
      <c r="SCJ37" s="224"/>
      <c r="SCK37" s="224"/>
      <c r="SCL37" s="224"/>
      <c r="SCM37" s="224"/>
      <c r="SCN37" s="224"/>
      <c r="SCO37" s="224"/>
      <c r="SCP37" s="224"/>
      <c r="SCQ37" s="224"/>
      <c r="SCR37" s="224"/>
      <c r="SCS37" s="224"/>
      <c r="SCT37" s="224"/>
      <c r="SCU37" s="224"/>
      <c r="SCV37" s="224"/>
      <c r="SCW37" s="224"/>
      <c r="SCX37" s="224"/>
      <c r="SCY37" s="224"/>
      <c r="SCZ37" s="224"/>
      <c r="SDA37" s="224"/>
      <c r="SDB37" s="224"/>
      <c r="SDC37" s="224"/>
      <c r="SDD37" s="224"/>
      <c r="SDE37" s="224"/>
      <c r="SDF37" s="224"/>
      <c r="SDG37" s="224"/>
      <c r="SDH37" s="224"/>
      <c r="SDI37" s="224"/>
      <c r="SDJ37" s="224"/>
      <c r="SDK37" s="224"/>
      <c r="SDL37" s="224"/>
      <c r="SDM37" s="224"/>
      <c r="SDN37" s="224"/>
      <c r="SDO37" s="224"/>
      <c r="SDP37" s="224"/>
      <c r="SDQ37" s="224"/>
      <c r="SDR37" s="224"/>
      <c r="SDS37" s="224"/>
      <c r="SDT37" s="224"/>
      <c r="SDU37" s="224"/>
      <c r="SDV37" s="224"/>
      <c r="SDW37" s="224"/>
      <c r="SDX37" s="224"/>
      <c r="SDY37" s="224"/>
      <c r="SDZ37" s="224"/>
      <c r="SEA37" s="224"/>
      <c r="SEB37" s="224"/>
      <c r="SEC37" s="224"/>
      <c r="SED37" s="224"/>
      <c r="SEE37" s="224"/>
      <c r="SEF37" s="224"/>
      <c r="SEG37" s="224"/>
      <c r="SEH37" s="224"/>
      <c r="SEI37" s="224"/>
      <c r="SEJ37" s="224"/>
      <c r="SEK37" s="224"/>
      <c r="SEL37" s="224"/>
      <c r="SEM37" s="224"/>
      <c r="SEN37" s="224"/>
      <c r="SEO37" s="224"/>
      <c r="SEP37" s="224"/>
      <c r="SEQ37" s="224"/>
      <c r="SER37" s="224"/>
      <c r="SES37" s="224"/>
      <c r="SET37" s="224"/>
      <c r="SEU37" s="224"/>
      <c r="SEV37" s="224"/>
      <c r="SEW37" s="224"/>
      <c r="SEX37" s="224"/>
      <c r="SEY37" s="224"/>
      <c r="SEZ37" s="224"/>
      <c r="SFA37" s="224"/>
      <c r="SFB37" s="224"/>
      <c r="SFC37" s="224"/>
      <c r="SFD37" s="224"/>
      <c r="SFE37" s="224"/>
      <c r="SFF37" s="224"/>
      <c r="SFG37" s="224"/>
      <c r="SFH37" s="224"/>
      <c r="SFI37" s="224"/>
      <c r="SFJ37" s="224"/>
      <c r="SFK37" s="224"/>
      <c r="SFL37" s="224"/>
      <c r="SFM37" s="224"/>
      <c r="SFN37" s="224"/>
      <c r="SFO37" s="224"/>
      <c r="SFP37" s="224"/>
      <c r="SFQ37" s="224"/>
      <c r="SFR37" s="224"/>
      <c r="SFS37" s="224"/>
      <c r="SFT37" s="224"/>
      <c r="SFU37" s="224"/>
      <c r="SFV37" s="224"/>
      <c r="SFW37" s="224"/>
      <c r="SFX37" s="224"/>
      <c r="SFY37" s="224"/>
      <c r="SFZ37" s="224"/>
      <c r="SGA37" s="224"/>
      <c r="SGB37" s="224"/>
      <c r="SGC37" s="224"/>
      <c r="SGD37" s="224"/>
      <c r="SGE37" s="224"/>
      <c r="SGF37" s="224"/>
      <c r="SGG37" s="224"/>
      <c r="SGH37" s="224"/>
      <c r="SGI37" s="224"/>
      <c r="SGJ37" s="224"/>
      <c r="SGK37" s="224"/>
      <c r="SGL37" s="224"/>
      <c r="SGM37" s="224"/>
      <c r="SGN37" s="224"/>
      <c r="SGO37" s="224"/>
      <c r="SGP37" s="224"/>
      <c r="SGQ37" s="224"/>
      <c r="SGR37" s="224"/>
      <c r="SGS37" s="224"/>
      <c r="SGT37" s="224"/>
      <c r="SGU37" s="224"/>
      <c r="SGV37" s="224"/>
      <c r="SGW37" s="224"/>
      <c r="SGX37" s="224"/>
      <c r="SGY37" s="224"/>
      <c r="SGZ37" s="224"/>
      <c r="SHA37" s="224"/>
      <c r="SHB37" s="224"/>
      <c r="SHC37" s="224"/>
      <c r="SHD37" s="224"/>
      <c r="SHE37" s="224"/>
      <c r="SHF37" s="224"/>
      <c r="SHG37" s="224"/>
      <c r="SHH37" s="224"/>
      <c r="SHI37" s="224"/>
      <c r="SHJ37" s="224"/>
      <c r="SHK37" s="224"/>
      <c r="SHL37" s="224"/>
      <c r="SHM37" s="224"/>
      <c r="SHN37" s="224"/>
      <c r="SHO37" s="224"/>
      <c r="SHP37" s="224"/>
      <c r="SHQ37" s="224"/>
      <c r="SHR37" s="224"/>
      <c r="SHS37" s="224"/>
      <c r="SHT37" s="224"/>
      <c r="SHU37" s="224"/>
      <c r="SHV37" s="224"/>
      <c r="SHW37" s="224"/>
      <c r="SHX37" s="224"/>
      <c r="SHY37" s="224"/>
      <c r="SHZ37" s="224"/>
      <c r="SIA37" s="224"/>
      <c r="SIB37" s="224"/>
      <c r="SIC37" s="224"/>
      <c r="SID37" s="224"/>
      <c r="SIE37" s="224"/>
      <c r="SIF37" s="224"/>
      <c r="SIG37" s="224"/>
      <c r="SIH37" s="224"/>
      <c r="SII37" s="224"/>
      <c r="SIJ37" s="224"/>
      <c r="SIK37" s="224"/>
      <c r="SIL37" s="224"/>
      <c r="SIM37" s="224"/>
      <c r="SIN37" s="224"/>
      <c r="SIO37" s="224"/>
      <c r="SIP37" s="224"/>
      <c r="SIQ37" s="224"/>
      <c r="SIR37" s="224"/>
      <c r="SIS37" s="224"/>
      <c r="SIT37" s="224"/>
      <c r="SIU37" s="224"/>
      <c r="SIV37" s="224"/>
      <c r="SIW37" s="224"/>
      <c r="SIX37" s="224"/>
      <c r="SIY37" s="224"/>
      <c r="SIZ37" s="224"/>
      <c r="SJA37" s="224"/>
      <c r="SJB37" s="224"/>
      <c r="SJC37" s="224"/>
      <c r="SJD37" s="224"/>
      <c r="SJE37" s="224"/>
      <c r="SJF37" s="224"/>
      <c r="SJG37" s="224"/>
      <c r="SJH37" s="224"/>
      <c r="SJI37" s="224"/>
      <c r="SJJ37" s="224"/>
      <c r="SJK37" s="224"/>
      <c r="SJL37" s="224"/>
      <c r="SJM37" s="224"/>
      <c r="SJN37" s="224"/>
      <c r="SJO37" s="224"/>
      <c r="SJP37" s="224"/>
      <c r="SJQ37" s="224"/>
      <c r="SJR37" s="224"/>
      <c r="SJS37" s="224"/>
      <c r="SJT37" s="224"/>
      <c r="SJU37" s="224"/>
      <c r="SJV37" s="224"/>
      <c r="SJW37" s="224"/>
      <c r="SJX37" s="224"/>
      <c r="SJY37" s="224"/>
      <c r="SJZ37" s="224"/>
      <c r="SKA37" s="224"/>
      <c r="SKB37" s="224"/>
      <c r="SKC37" s="224"/>
      <c r="SKD37" s="224"/>
      <c r="SKE37" s="224"/>
      <c r="SKF37" s="224"/>
      <c r="SKG37" s="224"/>
      <c r="SKH37" s="224"/>
      <c r="SKI37" s="224"/>
      <c r="SKJ37" s="224"/>
      <c r="SKK37" s="224"/>
      <c r="SKL37" s="224"/>
      <c r="SKM37" s="224"/>
      <c r="SKN37" s="224"/>
      <c r="SKO37" s="224"/>
      <c r="SKP37" s="224"/>
      <c r="SKQ37" s="224"/>
      <c r="SKR37" s="224"/>
      <c r="SKS37" s="224"/>
      <c r="SKT37" s="224"/>
      <c r="SKU37" s="224"/>
      <c r="SKV37" s="224"/>
      <c r="SKW37" s="224"/>
      <c r="SKX37" s="224"/>
      <c r="SKY37" s="224"/>
      <c r="SKZ37" s="224"/>
      <c r="SLA37" s="224"/>
      <c r="SLB37" s="224"/>
      <c r="SLC37" s="224"/>
      <c r="SLD37" s="224"/>
      <c r="SLE37" s="224"/>
      <c r="SLF37" s="224"/>
      <c r="SLG37" s="224"/>
      <c r="SLH37" s="224"/>
      <c r="SLI37" s="224"/>
      <c r="SLJ37" s="224"/>
      <c r="SLK37" s="224"/>
      <c r="SLL37" s="224"/>
      <c r="SLM37" s="224"/>
      <c r="SLN37" s="224"/>
      <c r="SLO37" s="224"/>
      <c r="SLP37" s="224"/>
      <c r="SLQ37" s="224"/>
      <c r="SLR37" s="224"/>
      <c r="SLS37" s="224"/>
      <c r="SLT37" s="224"/>
      <c r="SLU37" s="224"/>
      <c r="SLV37" s="224"/>
      <c r="SLW37" s="224"/>
      <c r="SLX37" s="224"/>
      <c r="SLY37" s="224"/>
      <c r="SLZ37" s="224"/>
      <c r="SMA37" s="224"/>
      <c r="SMB37" s="224"/>
      <c r="SMC37" s="224"/>
      <c r="SMD37" s="224"/>
      <c r="SME37" s="224"/>
      <c r="SMF37" s="224"/>
      <c r="SMG37" s="224"/>
      <c r="SMH37" s="224"/>
      <c r="SMI37" s="224"/>
      <c r="SMJ37" s="224"/>
      <c r="SMK37" s="224"/>
      <c r="SML37" s="224"/>
      <c r="SMM37" s="224"/>
      <c r="SMN37" s="224"/>
      <c r="SMO37" s="224"/>
      <c r="SMP37" s="224"/>
      <c r="SMQ37" s="224"/>
      <c r="SMR37" s="224"/>
      <c r="SMS37" s="224"/>
      <c r="SMT37" s="224"/>
      <c r="SMU37" s="224"/>
      <c r="SMV37" s="224"/>
      <c r="SMW37" s="224"/>
      <c r="SMX37" s="224"/>
      <c r="SMY37" s="224"/>
      <c r="SMZ37" s="224"/>
      <c r="SNA37" s="224"/>
      <c r="SNB37" s="224"/>
      <c r="SNC37" s="224"/>
      <c r="SND37" s="224"/>
      <c r="SNE37" s="224"/>
      <c r="SNF37" s="224"/>
      <c r="SNG37" s="224"/>
      <c r="SNH37" s="224"/>
      <c r="SNI37" s="224"/>
      <c r="SNJ37" s="224"/>
      <c r="SNK37" s="224"/>
      <c r="SNL37" s="224"/>
      <c r="SNM37" s="224"/>
      <c r="SNN37" s="224"/>
      <c r="SNO37" s="224"/>
      <c r="SNP37" s="224"/>
      <c r="SNQ37" s="224"/>
      <c r="SNR37" s="224"/>
      <c r="SNS37" s="224"/>
      <c r="SNT37" s="224"/>
      <c r="SNU37" s="224"/>
      <c r="SNV37" s="224"/>
      <c r="SNW37" s="224"/>
      <c r="SNX37" s="224"/>
      <c r="SNY37" s="224"/>
      <c r="SNZ37" s="224"/>
      <c r="SOA37" s="224"/>
      <c r="SOB37" s="224"/>
      <c r="SOC37" s="224"/>
      <c r="SOD37" s="224"/>
      <c r="SOE37" s="224"/>
      <c r="SOF37" s="224"/>
      <c r="SOG37" s="224"/>
      <c r="SOH37" s="224"/>
      <c r="SOI37" s="224"/>
      <c r="SOJ37" s="224"/>
      <c r="SOK37" s="224"/>
      <c r="SOL37" s="224"/>
      <c r="SOM37" s="224"/>
      <c r="SON37" s="224"/>
      <c r="SOO37" s="224"/>
      <c r="SOP37" s="224"/>
      <c r="SOQ37" s="224"/>
      <c r="SOR37" s="224"/>
      <c r="SOS37" s="224"/>
      <c r="SOT37" s="224"/>
      <c r="SOU37" s="224"/>
      <c r="SOV37" s="224"/>
      <c r="SOW37" s="224"/>
      <c r="SOX37" s="224"/>
      <c r="SOY37" s="224"/>
      <c r="SOZ37" s="224"/>
      <c r="SPA37" s="224"/>
      <c r="SPB37" s="224"/>
      <c r="SPC37" s="224"/>
      <c r="SPD37" s="224"/>
      <c r="SPE37" s="224"/>
      <c r="SPF37" s="224"/>
      <c r="SPG37" s="224"/>
      <c r="SPH37" s="224"/>
      <c r="SPI37" s="224"/>
      <c r="SPJ37" s="224"/>
      <c r="SPK37" s="224"/>
      <c r="SPL37" s="224"/>
      <c r="SPM37" s="224"/>
      <c r="SPN37" s="224"/>
      <c r="SPO37" s="224"/>
      <c r="SPP37" s="224"/>
      <c r="SPQ37" s="224"/>
      <c r="SPR37" s="224"/>
      <c r="SPS37" s="224"/>
      <c r="SPT37" s="224"/>
      <c r="SPU37" s="224"/>
      <c r="SPV37" s="224"/>
      <c r="SPW37" s="224"/>
      <c r="SPX37" s="224"/>
      <c r="SPY37" s="224"/>
      <c r="SPZ37" s="224"/>
      <c r="SQA37" s="224"/>
      <c r="SQB37" s="224"/>
      <c r="SQC37" s="224"/>
      <c r="SQD37" s="224"/>
      <c r="SQE37" s="224"/>
      <c r="SQF37" s="224"/>
      <c r="SQG37" s="224"/>
      <c r="SQH37" s="224"/>
      <c r="SQI37" s="224"/>
      <c r="SQJ37" s="224"/>
      <c r="SQK37" s="224"/>
      <c r="SQL37" s="224"/>
      <c r="SQM37" s="224"/>
      <c r="SQN37" s="224"/>
      <c r="SQO37" s="224"/>
      <c r="SQP37" s="224"/>
      <c r="SQQ37" s="224"/>
      <c r="SQR37" s="224"/>
      <c r="SQS37" s="224"/>
      <c r="SQT37" s="224"/>
      <c r="SQU37" s="224"/>
      <c r="SQV37" s="224"/>
      <c r="SQW37" s="224"/>
      <c r="SQX37" s="224"/>
      <c r="SQY37" s="224"/>
      <c r="SQZ37" s="224"/>
      <c r="SRA37" s="224"/>
      <c r="SRB37" s="224"/>
      <c r="SRC37" s="224"/>
      <c r="SRD37" s="224"/>
      <c r="SRE37" s="224"/>
      <c r="SRF37" s="224"/>
      <c r="SRG37" s="224"/>
      <c r="SRH37" s="224"/>
      <c r="SRI37" s="224"/>
      <c r="SRJ37" s="224"/>
      <c r="SRK37" s="224"/>
      <c r="SRL37" s="224"/>
      <c r="SRM37" s="224"/>
      <c r="SRN37" s="224"/>
      <c r="SRO37" s="224"/>
      <c r="SRP37" s="224"/>
      <c r="SRQ37" s="224"/>
      <c r="SRR37" s="224"/>
      <c r="SRS37" s="224"/>
      <c r="SRT37" s="224"/>
      <c r="SRU37" s="224"/>
      <c r="SRV37" s="224"/>
      <c r="SRW37" s="224"/>
      <c r="SRX37" s="224"/>
      <c r="SRY37" s="224"/>
      <c r="SRZ37" s="224"/>
      <c r="SSA37" s="224"/>
      <c r="SSB37" s="224"/>
      <c r="SSC37" s="224"/>
      <c r="SSD37" s="224"/>
      <c r="SSE37" s="224"/>
      <c r="SSF37" s="224"/>
      <c r="SSG37" s="224"/>
      <c r="SSH37" s="224"/>
      <c r="SSI37" s="224"/>
      <c r="SSJ37" s="224"/>
      <c r="SSK37" s="224"/>
      <c r="SSL37" s="224"/>
      <c r="SSM37" s="224"/>
      <c r="SSN37" s="224"/>
      <c r="SSO37" s="224"/>
      <c r="SSP37" s="224"/>
      <c r="SSQ37" s="224"/>
      <c r="SSR37" s="224"/>
      <c r="SSS37" s="224"/>
      <c r="SST37" s="224"/>
      <c r="SSU37" s="224"/>
      <c r="SSV37" s="224"/>
      <c r="SSW37" s="224"/>
      <c r="SSX37" s="224"/>
      <c r="SSY37" s="224"/>
      <c r="SSZ37" s="224"/>
      <c r="STA37" s="224"/>
      <c r="STB37" s="224"/>
      <c r="STC37" s="224"/>
      <c r="STD37" s="224"/>
      <c r="STE37" s="224"/>
      <c r="STF37" s="224"/>
      <c r="STG37" s="224"/>
      <c r="STH37" s="224"/>
      <c r="STI37" s="224"/>
      <c r="STJ37" s="224"/>
      <c r="STK37" s="224"/>
      <c r="STL37" s="224"/>
      <c r="STM37" s="224"/>
      <c r="STN37" s="224"/>
      <c r="STO37" s="224"/>
      <c r="STP37" s="224"/>
      <c r="STQ37" s="224"/>
      <c r="STR37" s="224"/>
      <c r="STS37" s="224"/>
      <c r="STT37" s="224"/>
      <c r="STU37" s="224"/>
      <c r="STV37" s="224"/>
      <c r="STW37" s="224"/>
      <c r="STX37" s="224"/>
      <c r="STY37" s="224"/>
      <c r="STZ37" s="224"/>
      <c r="SUA37" s="224"/>
      <c r="SUB37" s="224"/>
      <c r="SUC37" s="224"/>
      <c r="SUD37" s="224"/>
      <c r="SUE37" s="224"/>
      <c r="SUF37" s="224"/>
      <c r="SUG37" s="224"/>
      <c r="SUH37" s="224"/>
      <c r="SUI37" s="224"/>
      <c r="SUJ37" s="224"/>
      <c r="SUK37" s="224"/>
      <c r="SUL37" s="224"/>
      <c r="SUM37" s="224"/>
      <c r="SUN37" s="224"/>
      <c r="SUO37" s="224"/>
      <c r="SUP37" s="224"/>
      <c r="SUQ37" s="224"/>
      <c r="SUR37" s="224"/>
      <c r="SUS37" s="224"/>
      <c r="SUT37" s="224"/>
      <c r="SUU37" s="224"/>
      <c r="SUV37" s="224"/>
      <c r="SUW37" s="224"/>
      <c r="SUX37" s="224"/>
      <c r="SUY37" s="224"/>
      <c r="SUZ37" s="224"/>
      <c r="SVA37" s="224"/>
      <c r="SVB37" s="224"/>
      <c r="SVC37" s="224"/>
      <c r="SVD37" s="224"/>
      <c r="SVE37" s="224"/>
      <c r="SVF37" s="224"/>
      <c r="SVG37" s="224"/>
      <c r="SVH37" s="224"/>
      <c r="SVI37" s="224"/>
      <c r="SVJ37" s="224"/>
      <c r="SVK37" s="224"/>
      <c r="SVL37" s="224"/>
      <c r="SVM37" s="224"/>
      <c r="SVN37" s="224"/>
      <c r="SVO37" s="224"/>
      <c r="SVP37" s="224"/>
      <c r="SVQ37" s="224"/>
      <c r="SVR37" s="224"/>
      <c r="SVS37" s="224"/>
      <c r="SVT37" s="224"/>
      <c r="SVU37" s="224"/>
      <c r="SVV37" s="224"/>
      <c r="SVW37" s="224"/>
      <c r="SVX37" s="224"/>
      <c r="SVY37" s="224"/>
      <c r="SVZ37" s="224"/>
      <c r="SWA37" s="224"/>
      <c r="SWB37" s="224"/>
      <c r="SWC37" s="224"/>
      <c r="SWD37" s="224"/>
      <c r="SWE37" s="224"/>
      <c r="SWF37" s="224"/>
      <c r="SWG37" s="224"/>
      <c r="SWH37" s="224"/>
      <c r="SWI37" s="224"/>
      <c r="SWJ37" s="224"/>
      <c r="SWK37" s="224"/>
      <c r="SWL37" s="224"/>
      <c r="SWM37" s="224"/>
      <c r="SWN37" s="224"/>
      <c r="SWO37" s="224"/>
      <c r="SWP37" s="224"/>
      <c r="SWQ37" s="224"/>
      <c r="SWR37" s="224"/>
      <c r="SWS37" s="224"/>
      <c r="SWT37" s="224"/>
      <c r="SWU37" s="224"/>
      <c r="SWV37" s="224"/>
      <c r="SWW37" s="224"/>
      <c r="SWX37" s="224"/>
      <c r="SWY37" s="224"/>
      <c r="SWZ37" s="224"/>
      <c r="SXA37" s="224"/>
      <c r="SXB37" s="224"/>
      <c r="SXC37" s="224"/>
      <c r="SXD37" s="224"/>
      <c r="SXE37" s="224"/>
      <c r="SXF37" s="224"/>
      <c r="SXG37" s="224"/>
      <c r="SXH37" s="224"/>
      <c r="SXI37" s="224"/>
      <c r="SXJ37" s="224"/>
      <c r="SXK37" s="224"/>
      <c r="SXL37" s="224"/>
      <c r="SXM37" s="224"/>
      <c r="SXN37" s="224"/>
      <c r="SXO37" s="224"/>
      <c r="SXP37" s="224"/>
      <c r="SXQ37" s="224"/>
      <c r="SXR37" s="224"/>
      <c r="SXS37" s="224"/>
      <c r="SXT37" s="224"/>
      <c r="SXU37" s="224"/>
      <c r="SXV37" s="224"/>
      <c r="SXW37" s="224"/>
      <c r="SXX37" s="224"/>
      <c r="SXY37" s="224"/>
      <c r="SXZ37" s="224"/>
      <c r="SYA37" s="224"/>
      <c r="SYB37" s="224"/>
      <c r="SYC37" s="224"/>
      <c r="SYD37" s="224"/>
      <c r="SYE37" s="224"/>
      <c r="SYF37" s="224"/>
      <c r="SYG37" s="224"/>
      <c r="SYH37" s="224"/>
      <c r="SYI37" s="224"/>
      <c r="SYJ37" s="224"/>
      <c r="SYK37" s="224"/>
      <c r="SYL37" s="224"/>
      <c r="SYM37" s="224"/>
      <c r="SYN37" s="224"/>
      <c r="SYO37" s="224"/>
      <c r="SYP37" s="224"/>
      <c r="SYQ37" s="224"/>
      <c r="SYR37" s="224"/>
      <c r="SYS37" s="224"/>
      <c r="SYT37" s="224"/>
      <c r="SYU37" s="224"/>
      <c r="SYV37" s="224"/>
      <c r="SYW37" s="224"/>
      <c r="SYX37" s="224"/>
      <c r="SYY37" s="224"/>
      <c r="SYZ37" s="224"/>
      <c r="SZA37" s="224"/>
      <c r="SZB37" s="224"/>
      <c r="SZC37" s="224"/>
      <c r="SZD37" s="224"/>
      <c r="SZE37" s="224"/>
      <c r="SZF37" s="224"/>
      <c r="SZG37" s="224"/>
      <c r="SZH37" s="224"/>
      <c r="SZI37" s="224"/>
      <c r="SZJ37" s="224"/>
      <c r="SZK37" s="224"/>
      <c r="SZL37" s="224"/>
      <c r="SZM37" s="224"/>
      <c r="SZN37" s="224"/>
      <c r="SZO37" s="224"/>
      <c r="SZP37" s="224"/>
      <c r="SZQ37" s="224"/>
      <c r="SZR37" s="224"/>
      <c r="SZS37" s="224"/>
      <c r="SZT37" s="224"/>
      <c r="SZU37" s="224"/>
      <c r="SZV37" s="224"/>
      <c r="SZW37" s="224"/>
      <c r="SZX37" s="224"/>
      <c r="SZY37" s="224"/>
      <c r="SZZ37" s="224"/>
      <c r="TAA37" s="224"/>
      <c r="TAB37" s="224"/>
      <c r="TAC37" s="224"/>
      <c r="TAD37" s="224"/>
      <c r="TAE37" s="224"/>
      <c r="TAF37" s="224"/>
      <c r="TAG37" s="224"/>
      <c r="TAH37" s="224"/>
      <c r="TAI37" s="224"/>
      <c r="TAJ37" s="224"/>
      <c r="TAK37" s="224"/>
      <c r="TAL37" s="224"/>
      <c r="TAM37" s="224"/>
      <c r="TAN37" s="224"/>
      <c r="TAO37" s="224"/>
      <c r="TAP37" s="224"/>
      <c r="TAQ37" s="224"/>
      <c r="TAR37" s="224"/>
      <c r="TAS37" s="224"/>
      <c r="TAT37" s="224"/>
      <c r="TAU37" s="224"/>
      <c r="TAV37" s="224"/>
      <c r="TAW37" s="224"/>
      <c r="TAX37" s="224"/>
      <c r="TAY37" s="224"/>
      <c r="TAZ37" s="224"/>
      <c r="TBA37" s="224"/>
      <c r="TBB37" s="224"/>
      <c r="TBC37" s="224"/>
      <c r="TBD37" s="224"/>
      <c r="TBE37" s="224"/>
      <c r="TBF37" s="224"/>
      <c r="TBG37" s="224"/>
      <c r="TBH37" s="224"/>
      <c r="TBI37" s="224"/>
      <c r="TBJ37" s="224"/>
      <c r="TBK37" s="224"/>
      <c r="TBL37" s="224"/>
      <c r="TBM37" s="224"/>
      <c r="TBN37" s="224"/>
      <c r="TBO37" s="224"/>
      <c r="TBP37" s="224"/>
      <c r="TBQ37" s="224"/>
      <c r="TBR37" s="224"/>
      <c r="TBS37" s="224"/>
      <c r="TBT37" s="224"/>
      <c r="TBU37" s="224"/>
      <c r="TBV37" s="224"/>
      <c r="TBW37" s="224"/>
      <c r="TBX37" s="224"/>
      <c r="TBY37" s="224"/>
      <c r="TBZ37" s="224"/>
      <c r="TCA37" s="224"/>
      <c r="TCB37" s="224"/>
      <c r="TCC37" s="224"/>
      <c r="TCD37" s="224"/>
      <c r="TCE37" s="224"/>
      <c r="TCF37" s="224"/>
      <c r="TCG37" s="224"/>
      <c r="TCH37" s="224"/>
      <c r="TCI37" s="224"/>
      <c r="TCJ37" s="224"/>
      <c r="TCK37" s="224"/>
      <c r="TCL37" s="224"/>
      <c r="TCM37" s="224"/>
      <c r="TCN37" s="224"/>
      <c r="TCO37" s="224"/>
      <c r="TCP37" s="224"/>
      <c r="TCQ37" s="224"/>
      <c r="TCR37" s="224"/>
      <c r="TCS37" s="224"/>
      <c r="TCT37" s="224"/>
      <c r="TCU37" s="224"/>
      <c r="TCV37" s="224"/>
      <c r="TCW37" s="224"/>
      <c r="TCX37" s="224"/>
      <c r="TCY37" s="224"/>
      <c r="TCZ37" s="224"/>
      <c r="TDA37" s="224"/>
      <c r="TDB37" s="224"/>
      <c r="TDC37" s="224"/>
      <c r="TDD37" s="224"/>
      <c r="TDE37" s="224"/>
      <c r="TDF37" s="224"/>
      <c r="TDG37" s="224"/>
      <c r="TDH37" s="224"/>
      <c r="TDI37" s="224"/>
      <c r="TDJ37" s="224"/>
      <c r="TDK37" s="224"/>
      <c r="TDL37" s="224"/>
      <c r="TDM37" s="224"/>
      <c r="TDN37" s="224"/>
      <c r="TDO37" s="224"/>
      <c r="TDP37" s="224"/>
      <c r="TDQ37" s="224"/>
      <c r="TDR37" s="224"/>
      <c r="TDS37" s="224"/>
      <c r="TDT37" s="224"/>
      <c r="TDU37" s="224"/>
      <c r="TDV37" s="224"/>
      <c r="TDW37" s="224"/>
      <c r="TDX37" s="224"/>
      <c r="TDY37" s="224"/>
      <c r="TDZ37" s="224"/>
      <c r="TEA37" s="224"/>
      <c r="TEB37" s="224"/>
      <c r="TEC37" s="224"/>
      <c r="TED37" s="224"/>
      <c r="TEE37" s="224"/>
      <c r="TEF37" s="224"/>
      <c r="TEG37" s="224"/>
      <c r="TEH37" s="224"/>
      <c r="TEI37" s="224"/>
      <c r="TEJ37" s="224"/>
      <c r="TEK37" s="224"/>
      <c r="TEL37" s="224"/>
      <c r="TEM37" s="224"/>
      <c r="TEN37" s="224"/>
      <c r="TEO37" s="224"/>
      <c r="TEP37" s="224"/>
      <c r="TEQ37" s="224"/>
      <c r="TER37" s="224"/>
      <c r="TES37" s="224"/>
      <c r="TET37" s="224"/>
      <c r="TEU37" s="224"/>
      <c r="TEV37" s="224"/>
      <c r="TEW37" s="224"/>
      <c r="TEX37" s="224"/>
      <c r="TEY37" s="224"/>
      <c r="TEZ37" s="224"/>
      <c r="TFA37" s="224"/>
      <c r="TFB37" s="224"/>
      <c r="TFC37" s="224"/>
      <c r="TFD37" s="224"/>
      <c r="TFE37" s="224"/>
      <c r="TFF37" s="224"/>
      <c r="TFG37" s="224"/>
      <c r="TFH37" s="224"/>
      <c r="TFI37" s="224"/>
      <c r="TFJ37" s="224"/>
      <c r="TFK37" s="224"/>
      <c r="TFL37" s="224"/>
      <c r="TFM37" s="224"/>
      <c r="TFN37" s="224"/>
      <c r="TFO37" s="224"/>
      <c r="TFP37" s="224"/>
      <c r="TFQ37" s="224"/>
      <c r="TFR37" s="224"/>
      <c r="TFS37" s="224"/>
      <c r="TFT37" s="224"/>
      <c r="TFU37" s="224"/>
      <c r="TFV37" s="224"/>
      <c r="TFW37" s="224"/>
      <c r="TFX37" s="224"/>
      <c r="TFY37" s="224"/>
      <c r="TFZ37" s="224"/>
      <c r="TGA37" s="224"/>
      <c r="TGB37" s="224"/>
      <c r="TGC37" s="224"/>
      <c r="TGD37" s="224"/>
      <c r="TGE37" s="224"/>
      <c r="TGF37" s="224"/>
      <c r="TGG37" s="224"/>
      <c r="TGH37" s="224"/>
      <c r="TGI37" s="224"/>
      <c r="TGJ37" s="224"/>
      <c r="TGK37" s="224"/>
      <c r="TGL37" s="224"/>
      <c r="TGM37" s="224"/>
      <c r="TGN37" s="224"/>
      <c r="TGO37" s="224"/>
      <c r="TGP37" s="224"/>
      <c r="TGQ37" s="224"/>
      <c r="TGR37" s="224"/>
      <c r="TGS37" s="224"/>
      <c r="TGT37" s="224"/>
      <c r="TGU37" s="224"/>
      <c r="TGV37" s="224"/>
      <c r="TGW37" s="224"/>
      <c r="TGX37" s="224"/>
      <c r="TGY37" s="224"/>
      <c r="TGZ37" s="224"/>
      <c r="THA37" s="224"/>
      <c r="THB37" s="224"/>
      <c r="THC37" s="224"/>
      <c r="THD37" s="224"/>
      <c r="THE37" s="224"/>
      <c r="THF37" s="224"/>
      <c r="THG37" s="224"/>
      <c r="THH37" s="224"/>
      <c r="THI37" s="224"/>
      <c r="THJ37" s="224"/>
      <c r="THK37" s="224"/>
      <c r="THL37" s="224"/>
      <c r="THM37" s="224"/>
      <c r="THN37" s="224"/>
      <c r="THO37" s="224"/>
      <c r="THP37" s="224"/>
      <c r="THQ37" s="224"/>
      <c r="THR37" s="224"/>
      <c r="THS37" s="224"/>
      <c r="THT37" s="224"/>
      <c r="THU37" s="224"/>
      <c r="THV37" s="224"/>
      <c r="THW37" s="224"/>
      <c r="THX37" s="224"/>
      <c r="THY37" s="224"/>
      <c r="THZ37" s="224"/>
      <c r="TIA37" s="224"/>
      <c r="TIB37" s="224"/>
      <c r="TIC37" s="224"/>
      <c r="TID37" s="224"/>
      <c r="TIE37" s="224"/>
      <c r="TIF37" s="224"/>
      <c r="TIG37" s="224"/>
      <c r="TIH37" s="224"/>
      <c r="TII37" s="224"/>
      <c r="TIJ37" s="224"/>
      <c r="TIK37" s="224"/>
      <c r="TIL37" s="224"/>
      <c r="TIM37" s="224"/>
      <c r="TIN37" s="224"/>
      <c r="TIO37" s="224"/>
      <c r="TIP37" s="224"/>
      <c r="TIQ37" s="224"/>
      <c r="TIR37" s="224"/>
      <c r="TIS37" s="224"/>
      <c r="TIT37" s="224"/>
      <c r="TIU37" s="224"/>
      <c r="TIV37" s="224"/>
      <c r="TIW37" s="224"/>
      <c r="TIX37" s="224"/>
      <c r="TIY37" s="224"/>
      <c r="TIZ37" s="224"/>
      <c r="TJA37" s="224"/>
      <c r="TJB37" s="224"/>
      <c r="TJC37" s="224"/>
      <c r="TJD37" s="224"/>
      <c r="TJE37" s="224"/>
      <c r="TJF37" s="224"/>
      <c r="TJG37" s="224"/>
      <c r="TJH37" s="224"/>
      <c r="TJI37" s="224"/>
      <c r="TJJ37" s="224"/>
      <c r="TJK37" s="224"/>
      <c r="TJL37" s="224"/>
      <c r="TJM37" s="224"/>
      <c r="TJN37" s="224"/>
      <c r="TJO37" s="224"/>
      <c r="TJP37" s="224"/>
      <c r="TJQ37" s="224"/>
      <c r="TJR37" s="224"/>
      <c r="TJS37" s="224"/>
      <c r="TJT37" s="224"/>
      <c r="TJU37" s="224"/>
      <c r="TJV37" s="224"/>
      <c r="TJW37" s="224"/>
      <c r="TJX37" s="224"/>
      <c r="TJY37" s="224"/>
      <c r="TJZ37" s="224"/>
      <c r="TKA37" s="224"/>
      <c r="TKB37" s="224"/>
      <c r="TKC37" s="224"/>
      <c r="TKD37" s="224"/>
      <c r="TKE37" s="224"/>
      <c r="TKF37" s="224"/>
      <c r="TKG37" s="224"/>
      <c r="TKH37" s="224"/>
      <c r="TKI37" s="224"/>
      <c r="TKJ37" s="224"/>
      <c r="TKK37" s="224"/>
      <c r="TKL37" s="224"/>
      <c r="TKM37" s="224"/>
      <c r="TKN37" s="224"/>
      <c r="TKO37" s="224"/>
      <c r="TKP37" s="224"/>
      <c r="TKQ37" s="224"/>
      <c r="TKR37" s="224"/>
      <c r="TKS37" s="224"/>
      <c r="TKT37" s="224"/>
      <c r="TKU37" s="224"/>
      <c r="TKV37" s="224"/>
      <c r="TKW37" s="224"/>
      <c r="TKX37" s="224"/>
      <c r="TKY37" s="224"/>
      <c r="TKZ37" s="224"/>
      <c r="TLA37" s="224"/>
      <c r="TLB37" s="224"/>
      <c r="TLC37" s="224"/>
      <c r="TLD37" s="224"/>
      <c r="TLE37" s="224"/>
      <c r="TLF37" s="224"/>
      <c r="TLG37" s="224"/>
      <c r="TLH37" s="224"/>
      <c r="TLI37" s="224"/>
      <c r="TLJ37" s="224"/>
      <c r="TLK37" s="224"/>
      <c r="TLL37" s="224"/>
      <c r="TLM37" s="224"/>
      <c r="TLN37" s="224"/>
      <c r="TLO37" s="224"/>
      <c r="TLP37" s="224"/>
      <c r="TLQ37" s="224"/>
      <c r="TLR37" s="224"/>
      <c r="TLS37" s="224"/>
      <c r="TLT37" s="224"/>
      <c r="TLU37" s="224"/>
      <c r="TLV37" s="224"/>
      <c r="TLW37" s="224"/>
      <c r="TLX37" s="224"/>
      <c r="TLY37" s="224"/>
      <c r="TLZ37" s="224"/>
      <c r="TMA37" s="224"/>
      <c r="TMB37" s="224"/>
      <c r="TMC37" s="224"/>
      <c r="TMD37" s="224"/>
      <c r="TME37" s="224"/>
      <c r="TMF37" s="224"/>
      <c r="TMG37" s="224"/>
      <c r="TMH37" s="224"/>
      <c r="TMI37" s="224"/>
      <c r="TMJ37" s="224"/>
      <c r="TMK37" s="224"/>
      <c r="TML37" s="224"/>
      <c r="TMM37" s="224"/>
      <c r="TMN37" s="224"/>
      <c r="TMO37" s="224"/>
      <c r="TMP37" s="224"/>
      <c r="TMQ37" s="224"/>
      <c r="TMR37" s="224"/>
      <c r="TMS37" s="224"/>
      <c r="TMT37" s="224"/>
      <c r="TMU37" s="224"/>
      <c r="TMV37" s="224"/>
      <c r="TMW37" s="224"/>
      <c r="TMX37" s="224"/>
      <c r="TMY37" s="224"/>
      <c r="TMZ37" s="224"/>
      <c r="TNA37" s="224"/>
      <c r="TNB37" s="224"/>
      <c r="TNC37" s="224"/>
      <c r="TND37" s="224"/>
      <c r="TNE37" s="224"/>
      <c r="TNF37" s="224"/>
      <c r="TNG37" s="224"/>
      <c r="TNH37" s="224"/>
      <c r="TNI37" s="224"/>
      <c r="TNJ37" s="224"/>
      <c r="TNK37" s="224"/>
      <c r="TNL37" s="224"/>
      <c r="TNM37" s="224"/>
      <c r="TNN37" s="224"/>
      <c r="TNO37" s="224"/>
      <c r="TNP37" s="224"/>
      <c r="TNQ37" s="224"/>
      <c r="TNR37" s="224"/>
      <c r="TNS37" s="224"/>
      <c r="TNT37" s="224"/>
      <c r="TNU37" s="224"/>
      <c r="TNV37" s="224"/>
      <c r="TNW37" s="224"/>
      <c r="TNX37" s="224"/>
      <c r="TNY37" s="224"/>
      <c r="TNZ37" s="224"/>
      <c r="TOA37" s="224"/>
      <c r="TOB37" s="224"/>
      <c r="TOC37" s="224"/>
      <c r="TOD37" s="224"/>
      <c r="TOE37" s="224"/>
      <c r="TOF37" s="224"/>
      <c r="TOG37" s="224"/>
      <c r="TOH37" s="224"/>
      <c r="TOI37" s="224"/>
      <c r="TOJ37" s="224"/>
      <c r="TOK37" s="224"/>
      <c r="TOL37" s="224"/>
      <c r="TOM37" s="224"/>
      <c r="TON37" s="224"/>
      <c r="TOO37" s="224"/>
      <c r="TOP37" s="224"/>
      <c r="TOQ37" s="224"/>
      <c r="TOR37" s="224"/>
      <c r="TOS37" s="224"/>
      <c r="TOT37" s="224"/>
      <c r="TOU37" s="224"/>
      <c r="TOV37" s="224"/>
      <c r="TOW37" s="224"/>
      <c r="TOX37" s="224"/>
      <c r="TOY37" s="224"/>
      <c r="TOZ37" s="224"/>
      <c r="TPA37" s="224"/>
      <c r="TPB37" s="224"/>
      <c r="TPC37" s="224"/>
      <c r="TPD37" s="224"/>
      <c r="TPE37" s="224"/>
      <c r="TPF37" s="224"/>
      <c r="TPG37" s="224"/>
      <c r="TPH37" s="224"/>
      <c r="TPI37" s="224"/>
      <c r="TPJ37" s="224"/>
      <c r="TPK37" s="224"/>
      <c r="TPL37" s="224"/>
      <c r="TPM37" s="224"/>
      <c r="TPN37" s="224"/>
      <c r="TPO37" s="224"/>
      <c r="TPP37" s="224"/>
      <c r="TPQ37" s="224"/>
      <c r="TPR37" s="224"/>
      <c r="TPS37" s="224"/>
      <c r="TPT37" s="224"/>
      <c r="TPU37" s="224"/>
      <c r="TPV37" s="224"/>
      <c r="TPW37" s="224"/>
      <c r="TPX37" s="224"/>
      <c r="TPY37" s="224"/>
      <c r="TPZ37" s="224"/>
      <c r="TQA37" s="224"/>
      <c r="TQB37" s="224"/>
      <c r="TQC37" s="224"/>
      <c r="TQD37" s="224"/>
      <c r="TQE37" s="224"/>
      <c r="TQF37" s="224"/>
      <c r="TQG37" s="224"/>
      <c r="TQH37" s="224"/>
      <c r="TQI37" s="224"/>
      <c r="TQJ37" s="224"/>
      <c r="TQK37" s="224"/>
      <c r="TQL37" s="224"/>
      <c r="TQM37" s="224"/>
      <c r="TQN37" s="224"/>
      <c r="TQO37" s="224"/>
      <c r="TQP37" s="224"/>
      <c r="TQQ37" s="224"/>
      <c r="TQR37" s="224"/>
      <c r="TQS37" s="224"/>
      <c r="TQT37" s="224"/>
      <c r="TQU37" s="224"/>
      <c r="TQV37" s="224"/>
      <c r="TQW37" s="224"/>
      <c r="TQX37" s="224"/>
      <c r="TQY37" s="224"/>
      <c r="TQZ37" s="224"/>
      <c r="TRA37" s="224"/>
      <c r="TRB37" s="224"/>
      <c r="TRC37" s="224"/>
      <c r="TRD37" s="224"/>
      <c r="TRE37" s="224"/>
      <c r="TRF37" s="224"/>
      <c r="TRG37" s="224"/>
      <c r="TRH37" s="224"/>
      <c r="TRI37" s="224"/>
      <c r="TRJ37" s="224"/>
      <c r="TRK37" s="224"/>
      <c r="TRL37" s="224"/>
      <c r="TRM37" s="224"/>
      <c r="TRN37" s="224"/>
      <c r="TRO37" s="224"/>
      <c r="TRP37" s="224"/>
      <c r="TRQ37" s="224"/>
      <c r="TRR37" s="224"/>
      <c r="TRS37" s="224"/>
      <c r="TRT37" s="224"/>
      <c r="TRU37" s="224"/>
      <c r="TRV37" s="224"/>
      <c r="TRW37" s="224"/>
      <c r="TRX37" s="224"/>
      <c r="TRY37" s="224"/>
      <c r="TRZ37" s="224"/>
      <c r="TSA37" s="224"/>
      <c r="TSB37" s="224"/>
      <c r="TSC37" s="224"/>
      <c r="TSD37" s="224"/>
      <c r="TSE37" s="224"/>
      <c r="TSF37" s="224"/>
      <c r="TSG37" s="224"/>
      <c r="TSH37" s="224"/>
      <c r="TSI37" s="224"/>
      <c r="TSJ37" s="224"/>
      <c r="TSK37" s="224"/>
      <c r="TSL37" s="224"/>
      <c r="TSM37" s="224"/>
      <c r="TSN37" s="224"/>
      <c r="TSO37" s="224"/>
      <c r="TSP37" s="224"/>
      <c r="TSQ37" s="224"/>
      <c r="TSR37" s="224"/>
      <c r="TSS37" s="224"/>
      <c r="TST37" s="224"/>
      <c r="TSU37" s="224"/>
      <c r="TSV37" s="224"/>
      <c r="TSW37" s="224"/>
      <c r="TSX37" s="224"/>
      <c r="TSY37" s="224"/>
      <c r="TSZ37" s="224"/>
      <c r="TTA37" s="224"/>
      <c r="TTB37" s="224"/>
      <c r="TTC37" s="224"/>
      <c r="TTD37" s="224"/>
      <c r="TTE37" s="224"/>
      <c r="TTF37" s="224"/>
      <c r="TTG37" s="224"/>
      <c r="TTH37" s="224"/>
      <c r="TTI37" s="224"/>
      <c r="TTJ37" s="224"/>
      <c r="TTK37" s="224"/>
      <c r="TTL37" s="224"/>
      <c r="TTM37" s="224"/>
      <c r="TTN37" s="224"/>
      <c r="TTO37" s="224"/>
      <c r="TTP37" s="224"/>
      <c r="TTQ37" s="224"/>
      <c r="TTR37" s="224"/>
      <c r="TTS37" s="224"/>
      <c r="TTT37" s="224"/>
      <c r="TTU37" s="224"/>
      <c r="TTV37" s="224"/>
      <c r="TTW37" s="224"/>
      <c r="TTX37" s="224"/>
      <c r="TTY37" s="224"/>
      <c r="TTZ37" s="224"/>
      <c r="TUA37" s="224"/>
      <c r="TUB37" s="224"/>
      <c r="TUC37" s="224"/>
      <c r="TUD37" s="224"/>
      <c r="TUE37" s="224"/>
      <c r="TUF37" s="224"/>
      <c r="TUG37" s="224"/>
      <c r="TUH37" s="224"/>
      <c r="TUI37" s="224"/>
      <c r="TUJ37" s="224"/>
      <c r="TUK37" s="224"/>
      <c r="TUL37" s="224"/>
      <c r="TUM37" s="224"/>
      <c r="TUN37" s="224"/>
      <c r="TUO37" s="224"/>
      <c r="TUP37" s="224"/>
      <c r="TUQ37" s="224"/>
      <c r="TUR37" s="224"/>
      <c r="TUS37" s="224"/>
      <c r="TUT37" s="224"/>
      <c r="TUU37" s="224"/>
      <c r="TUV37" s="224"/>
      <c r="TUW37" s="224"/>
      <c r="TUX37" s="224"/>
      <c r="TUY37" s="224"/>
      <c r="TUZ37" s="224"/>
      <c r="TVA37" s="224"/>
      <c r="TVB37" s="224"/>
      <c r="TVC37" s="224"/>
      <c r="TVD37" s="224"/>
      <c r="TVE37" s="224"/>
      <c r="TVF37" s="224"/>
      <c r="TVG37" s="224"/>
      <c r="TVH37" s="224"/>
      <c r="TVI37" s="224"/>
      <c r="TVJ37" s="224"/>
      <c r="TVK37" s="224"/>
      <c r="TVL37" s="224"/>
      <c r="TVM37" s="224"/>
      <c r="TVN37" s="224"/>
      <c r="TVO37" s="224"/>
      <c r="TVP37" s="224"/>
      <c r="TVQ37" s="224"/>
      <c r="TVR37" s="224"/>
      <c r="TVS37" s="224"/>
      <c r="TVT37" s="224"/>
      <c r="TVU37" s="224"/>
      <c r="TVV37" s="224"/>
      <c r="TVW37" s="224"/>
      <c r="TVX37" s="224"/>
      <c r="TVY37" s="224"/>
      <c r="TVZ37" s="224"/>
      <c r="TWA37" s="224"/>
      <c r="TWB37" s="224"/>
      <c r="TWC37" s="224"/>
      <c r="TWD37" s="224"/>
      <c r="TWE37" s="224"/>
      <c r="TWF37" s="224"/>
      <c r="TWG37" s="224"/>
      <c r="TWH37" s="224"/>
      <c r="TWI37" s="224"/>
      <c r="TWJ37" s="224"/>
      <c r="TWK37" s="224"/>
      <c r="TWL37" s="224"/>
      <c r="TWM37" s="224"/>
      <c r="TWN37" s="224"/>
      <c r="TWO37" s="224"/>
      <c r="TWP37" s="224"/>
      <c r="TWQ37" s="224"/>
      <c r="TWR37" s="224"/>
      <c r="TWS37" s="224"/>
      <c r="TWT37" s="224"/>
      <c r="TWU37" s="224"/>
      <c r="TWV37" s="224"/>
      <c r="TWW37" s="224"/>
      <c r="TWX37" s="224"/>
      <c r="TWY37" s="224"/>
      <c r="TWZ37" s="224"/>
      <c r="TXA37" s="224"/>
      <c r="TXB37" s="224"/>
      <c r="TXC37" s="224"/>
      <c r="TXD37" s="224"/>
      <c r="TXE37" s="224"/>
      <c r="TXF37" s="224"/>
      <c r="TXG37" s="224"/>
      <c r="TXH37" s="224"/>
      <c r="TXI37" s="224"/>
      <c r="TXJ37" s="224"/>
      <c r="TXK37" s="224"/>
      <c r="TXL37" s="224"/>
      <c r="TXM37" s="224"/>
      <c r="TXN37" s="224"/>
      <c r="TXO37" s="224"/>
      <c r="TXP37" s="224"/>
      <c r="TXQ37" s="224"/>
      <c r="TXR37" s="224"/>
      <c r="TXS37" s="224"/>
      <c r="TXT37" s="224"/>
      <c r="TXU37" s="224"/>
      <c r="TXV37" s="224"/>
      <c r="TXW37" s="224"/>
      <c r="TXX37" s="224"/>
      <c r="TXY37" s="224"/>
      <c r="TXZ37" s="224"/>
      <c r="TYA37" s="224"/>
      <c r="TYB37" s="224"/>
      <c r="TYC37" s="224"/>
      <c r="TYD37" s="224"/>
      <c r="TYE37" s="224"/>
      <c r="TYF37" s="224"/>
      <c r="TYG37" s="224"/>
      <c r="TYH37" s="224"/>
      <c r="TYI37" s="224"/>
      <c r="TYJ37" s="224"/>
      <c r="TYK37" s="224"/>
      <c r="TYL37" s="224"/>
      <c r="TYM37" s="224"/>
      <c r="TYN37" s="224"/>
      <c r="TYO37" s="224"/>
      <c r="TYP37" s="224"/>
      <c r="TYQ37" s="224"/>
      <c r="TYR37" s="224"/>
      <c r="TYS37" s="224"/>
      <c r="TYT37" s="224"/>
      <c r="TYU37" s="224"/>
      <c r="TYV37" s="224"/>
      <c r="TYW37" s="224"/>
      <c r="TYX37" s="224"/>
      <c r="TYY37" s="224"/>
      <c r="TYZ37" s="224"/>
      <c r="TZA37" s="224"/>
      <c r="TZB37" s="224"/>
      <c r="TZC37" s="224"/>
      <c r="TZD37" s="224"/>
      <c r="TZE37" s="224"/>
      <c r="TZF37" s="224"/>
      <c r="TZG37" s="224"/>
      <c r="TZH37" s="224"/>
      <c r="TZI37" s="224"/>
      <c r="TZJ37" s="224"/>
      <c r="TZK37" s="224"/>
      <c r="TZL37" s="224"/>
      <c r="TZM37" s="224"/>
      <c r="TZN37" s="224"/>
      <c r="TZO37" s="224"/>
      <c r="TZP37" s="224"/>
      <c r="TZQ37" s="224"/>
      <c r="TZR37" s="224"/>
      <c r="TZS37" s="224"/>
      <c r="TZT37" s="224"/>
      <c r="TZU37" s="224"/>
      <c r="TZV37" s="224"/>
      <c r="TZW37" s="224"/>
      <c r="TZX37" s="224"/>
      <c r="TZY37" s="224"/>
      <c r="TZZ37" s="224"/>
      <c r="UAA37" s="224"/>
      <c r="UAB37" s="224"/>
      <c r="UAC37" s="224"/>
      <c r="UAD37" s="224"/>
      <c r="UAE37" s="224"/>
      <c r="UAF37" s="224"/>
      <c r="UAG37" s="224"/>
      <c r="UAH37" s="224"/>
      <c r="UAI37" s="224"/>
      <c r="UAJ37" s="224"/>
      <c r="UAK37" s="224"/>
      <c r="UAL37" s="224"/>
      <c r="UAM37" s="224"/>
      <c r="UAN37" s="224"/>
      <c r="UAO37" s="224"/>
      <c r="UAP37" s="224"/>
      <c r="UAQ37" s="224"/>
      <c r="UAR37" s="224"/>
      <c r="UAS37" s="224"/>
      <c r="UAT37" s="224"/>
      <c r="UAU37" s="224"/>
      <c r="UAV37" s="224"/>
      <c r="UAW37" s="224"/>
      <c r="UAX37" s="224"/>
      <c r="UAY37" s="224"/>
      <c r="UAZ37" s="224"/>
      <c r="UBA37" s="224"/>
      <c r="UBB37" s="224"/>
      <c r="UBC37" s="224"/>
      <c r="UBD37" s="224"/>
      <c r="UBE37" s="224"/>
      <c r="UBF37" s="224"/>
      <c r="UBG37" s="224"/>
      <c r="UBH37" s="224"/>
      <c r="UBI37" s="224"/>
      <c r="UBJ37" s="224"/>
      <c r="UBK37" s="224"/>
      <c r="UBL37" s="224"/>
      <c r="UBM37" s="224"/>
      <c r="UBN37" s="224"/>
      <c r="UBO37" s="224"/>
      <c r="UBP37" s="224"/>
      <c r="UBQ37" s="224"/>
      <c r="UBR37" s="224"/>
      <c r="UBS37" s="224"/>
      <c r="UBT37" s="224"/>
      <c r="UBU37" s="224"/>
      <c r="UBV37" s="224"/>
      <c r="UBW37" s="224"/>
      <c r="UBX37" s="224"/>
      <c r="UBY37" s="224"/>
      <c r="UBZ37" s="224"/>
      <c r="UCA37" s="224"/>
      <c r="UCB37" s="224"/>
      <c r="UCC37" s="224"/>
      <c r="UCD37" s="224"/>
      <c r="UCE37" s="224"/>
      <c r="UCF37" s="224"/>
      <c r="UCG37" s="224"/>
      <c r="UCH37" s="224"/>
      <c r="UCI37" s="224"/>
      <c r="UCJ37" s="224"/>
      <c r="UCK37" s="224"/>
      <c r="UCL37" s="224"/>
      <c r="UCM37" s="224"/>
      <c r="UCN37" s="224"/>
      <c r="UCO37" s="224"/>
      <c r="UCP37" s="224"/>
      <c r="UCQ37" s="224"/>
      <c r="UCR37" s="224"/>
      <c r="UCS37" s="224"/>
      <c r="UCT37" s="224"/>
      <c r="UCU37" s="224"/>
      <c r="UCV37" s="224"/>
      <c r="UCW37" s="224"/>
      <c r="UCX37" s="224"/>
      <c r="UCY37" s="224"/>
      <c r="UCZ37" s="224"/>
      <c r="UDA37" s="224"/>
      <c r="UDB37" s="224"/>
      <c r="UDC37" s="224"/>
      <c r="UDD37" s="224"/>
      <c r="UDE37" s="224"/>
      <c r="UDF37" s="224"/>
      <c r="UDG37" s="224"/>
      <c r="UDH37" s="224"/>
      <c r="UDI37" s="224"/>
      <c r="UDJ37" s="224"/>
      <c r="UDK37" s="224"/>
      <c r="UDL37" s="224"/>
      <c r="UDM37" s="224"/>
      <c r="UDN37" s="224"/>
      <c r="UDO37" s="224"/>
      <c r="UDP37" s="224"/>
      <c r="UDQ37" s="224"/>
      <c r="UDR37" s="224"/>
      <c r="UDS37" s="224"/>
      <c r="UDT37" s="224"/>
      <c r="UDU37" s="224"/>
      <c r="UDV37" s="224"/>
      <c r="UDW37" s="224"/>
      <c r="UDX37" s="224"/>
      <c r="UDY37" s="224"/>
      <c r="UDZ37" s="224"/>
      <c r="UEA37" s="224"/>
      <c r="UEB37" s="224"/>
      <c r="UEC37" s="224"/>
      <c r="UED37" s="224"/>
      <c r="UEE37" s="224"/>
      <c r="UEF37" s="224"/>
      <c r="UEG37" s="224"/>
      <c r="UEH37" s="224"/>
      <c r="UEI37" s="224"/>
      <c r="UEJ37" s="224"/>
      <c r="UEK37" s="224"/>
      <c r="UEL37" s="224"/>
      <c r="UEM37" s="224"/>
      <c r="UEN37" s="224"/>
      <c r="UEO37" s="224"/>
      <c r="UEP37" s="224"/>
      <c r="UEQ37" s="224"/>
      <c r="UER37" s="224"/>
      <c r="UES37" s="224"/>
      <c r="UET37" s="224"/>
      <c r="UEU37" s="224"/>
      <c r="UEV37" s="224"/>
      <c r="UEW37" s="224"/>
      <c r="UEX37" s="224"/>
      <c r="UEY37" s="224"/>
      <c r="UEZ37" s="224"/>
      <c r="UFA37" s="224"/>
      <c r="UFB37" s="224"/>
      <c r="UFC37" s="224"/>
      <c r="UFD37" s="224"/>
      <c r="UFE37" s="224"/>
      <c r="UFF37" s="224"/>
      <c r="UFG37" s="224"/>
      <c r="UFH37" s="224"/>
      <c r="UFI37" s="224"/>
      <c r="UFJ37" s="224"/>
      <c r="UFK37" s="224"/>
      <c r="UFL37" s="224"/>
      <c r="UFM37" s="224"/>
      <c r="UFN37" s="224"/>
      <c r="UFO37" s="224"/>
      <c r="UFP37" s="224"/>
      <c r="UFQ37" s="224"/>
      <c r="UFR37" s="224"/>
      <c r="UFS37" s="224"/>
      <c r="UFT37" s="224"/>
      <c r="UFU37" s="224"/>
      <c r="UFV37" s="224"/>
      <c r="UFW37" s="224"/>
      <c r="UFX37" s="224"/>
      <c r="UFY37" s="224"/>
      <c r="UFZ37" s="224"/>
      <c r="UGA37" s="224"/>
      <c r="UGB37" s="224"/>
      <c r="UGC37" s="224"/>
      <c r="UGD37" s="224"/>
      <c r="UGE37" s="224"/>
      <c r="UGF37" s="224"/>
      <c r="UGG37" s="224"/>
      <c r="UGH37" s="224"/>
      <c r="UGI37" s="224"/>
      <c r="UGJ37" s="224"/>
      <c r="UGK37" s="224"/>
      <c r="UGL37" s="224"/>
      <c r="UGM37" s="224"/>
      <c r="UGN37" s="224"/>
      <c r="UGO37" s="224"/>
      <c r="UGP37" s="224"/>
      <c r="UGQ37" s="224"/>
      <c r="UGR37" s="224"/>
      <c r="UGS37" s="224"/>
      <c r="UGT37" s="224"/>
      <c r="UGU37" s="224"/>
      <c r="UGV37" s="224"/>
      <c r="UGW37" s="224"/>
      <c r="UGX37" s="224"/>
      <c r="UGY37" s="224"/>
      <c r="UGZ37" s="224"/>
      <c r="UHA37" s="224"/>
      <c r="UHB37" s="224"/>
      <c r="UHC37" s="224"/>
      <c r="UHD37" s="224"/>
      <c r="UHE37" s="224"/>
      <c r="UHF37" s="224"/>
      <c r="UHG37" s="224"/>
      <c r="UHH37" s="224"/>
      <c r="UHI37" s="224"/>
      <c r="UHJ37" s="224"/>
      <c r="UHK37" s="224"/>
      <c r="UHL37" s="224"/>
      <c r="UHM37" s="224"/>
      <c r="UHN37" s="224"/>
      <c r="UHO37" s="224"/>
      <c r="UHP37" s="224"/>
      <c r="UHQ37" s="224"/>
      <c r="UHR37" s="224"/>
      <c r="UHS37" s="224"/>
      <c r="UHT37" s="224"/>
      <c r="UHU37" s="224"/>
      <c r="UHV37" s="224"/>
      <c r="UHW37" s="224"/>
      <c r="UHX37" s="224"/>
      <c r="UHY37" s="224"/>
      <c r="UHZ37" s="224"/>
      <c r="UIA37" s="224"/>
      <c r="UIB37" s="224"/>
      <c r="UIC37" s="224"/>
      <c r="UID37" s="224"/>
      <c r="UIE37" s="224"/>
      <c r="UIF37" s="224"/>
      <c r="UIG37" s="224"/>
      <c r="UIH37" s="224"/>
      <c r="UII37" s="224"/>
      <c r="UIJ37" s="224"/>
      <c r="UIK37" s="224"/>
      <c r="UIL37" s="224"/>
      <c r="UIM37" s="224"/>
      <c r="UIN37" s="224"/>
      <c r="UIO37" s="224"/>
      <c r="UIP37" s="224"/>
      <c r="UIQ37" s="224"/>
      <c r="UIR37" s="224"/>
      <c r="UIS37" s="224"/>
      <c r="UIT37" s="224"/>
      <c r="UIU37" s="224"/>
      <c r="UIV37" s="224"/>
      <c r="UIW37" s="224"/>
      <c r="UIX37" s="224"/>
      <c r="UIY37" s="224"/>
      <c r="UIZ37" s="224"/>
      <c r="UJA37" s="224"/>
      <c r="UJB37" s="224"/>
      <c r="UJC37" s="224"/>
      <c r="UJD37" s="224"/>
      <c r="UJE37" s="224"/>
      <c r="UJF37" s="224"/>
      <c r="UJG37" s="224"/>
      <c r="UJH37" s="224"/>
      <c r="UJI37" s="224"/>
      <c r="UJJ37" s="224"/>
      <c r="UJK37" s="224"/>
      <c r="UJL37" s="224"/>
      <c r="UJM37" s="224"/>
      <c r="UJN37" s="224"/>
      <c r="UJO37" s="224"/>
      <c r="UJP37" s="224"/>
      <c r="UJQ37" s="224"/>
      <c r="UJR37" s="224"/>
      <c r="UJS37" s="224"/>
      <c r="UJT37" s="224"/>
      <c r="UJU37" s="224"/>
      <c r="UJV37" s="224"/>
      <c r="UJW37" s="224"/>
      <c r="UJX37" s="224"/>
      <c r="UJY37" s="224"/>
      <c r="UJZ37" s="224"/>
      <c r="UKA37" s="224"/>
      <c r="UKB37" s="224"/>
      <c r="UKC37" s="224"/>
      <c r="UKD37" s="224"/>
      <c r="UKE37" s="224"/>
      <c r="UKF37" s="224"/>
      <c r="UKG37" s="224"/>
      <c r="UKH37" s="224"/>
      <c r="UKI37" s="224"/>
      <c r="UKJ37" s="224"/>
      <c r="UKK37" s="224"/>
      <c r="UKL37" s="224"/>
      <c r="UKM37" s="224"/>
      <c r="UKN37" s="224"/>
      <c r="UKO37" s="224"/>
      <c r="UKP37" s="224"/>
      <c r="UKQ37" s="224"/>
      <c r="UKR37" s="224"/>
      <c r="UKS37" s="224"/>
      <c r="UKT37" s="224"/>
      <c r="UKU37" s="224"/>
      <c r="UKV37" s="224"/>
      <c r="UKW37" s="224"/>
      <c r="UKX37" s="224"/>
      <c r="UKY37" s="224"/>
      <c r="UKZ37" s="224"/>
      <c r="ULA37" s="224"/>
      <c r="ULB37" s="224"/>
      <c r="ULC37" s="224"/>
      <c r="ULD37" s="224"/>
      <c r="ULE37" s="224"/>
      <c r="ULF37" s="224"/>
      <c r="ULG37" s="224"/>
      <c r="ULH37" s="224"/>
      <c r="ULI37" s="224"/>
      <c r="ULJ37" s="224"/>
      <c r="ULK37" s="224"/>
      <c r="ULL37" s="224"/>
      <c r="ULM37" s="224"/>
      <c r="ULN37" s="224"/>
      <c r="ULO37" s="224"/>
      <c r="ULP37" s="224"/>
      <c r="ULQ37" s="224"/>
      <c r="ULR37" s="224"/>
      <c r="ULS37" s="224"/>
      <c r="ULT37" s="224"/>
      <c r="ULU37" s="224"/>
      <c r="ULV37" s="224"/>
      <c r="ULW37" s="224"/>
      <c r="ULX37" s="224"/>
      <c r="ULY37" s="224"/>
      <c r="ULZ37" s="224"/>
      <c r="UMA37" s="224"/>
      <c r="UMB37" s="224"/>
      <c r="UMC37" s="224"/>
      <c r="UMD37" s="224"/>
      <c r="UME37" s="224"/>
      <c r="UMF37" s="224"/>
      <c r="UMG37" s="224"/>
      <c r="UMH37" s="224"/>
      <c r="UMI37" s="224"/>
      <c r="UMJ37" s="224"/>
      <c r="UMK37" s="224"/>
      <c r="UML37" s="224"/>
      <c r="UMM37" s="224"/>
      <c r="UMN37" s="224"/>
      <c r="UMO37" s="224"/>
      <c r="UMP37" s="224"/>
      <c r="UMQ37" s="224"/>
      <c r="UMR37" s="224"/>
      <c r="UMS37" s="224"/>
      <c r="UMT37" s="224"/>
      <c r="UMU37" s="224"/>
      <c r="UMV37" s="224"/>
      <c r="UMW37" s="224"/>
      <c r="UMX37" s="224"/>
      <c r="UMY37" s="224"/>
      <c r="UMZ37" s="224"/>
      <c r="UNA37" s="224"/>
      <c r="UNB37" s="224"/>
      <c r="UNC37" s="224"/>
      <c r="UND37" s="224"/>
      <c r="UNE37" s="224"/>
      <c r="UNF37" s="224"/>
      <c r="UNG37" s="224"/>
      <c r="UNH37" s="224"/>
      <c r="UNI37" s="224"/>
      <c r="UNJ37" s="224"/>
      <c r="UNK37" s="224"/>
      <c r="UNL37" s="224"/>
      <c r="UNM37" s="224"/>
      <c r="UNN37" s="224"/>
      <c r="UNO37" s="224"/>
      <c r="UNP37" s="224"/>
      <c r="UNQ37" s="224"/>
      <c r="UNR37" s="224"/>
      <c r="UNS37" s="224"/>
      <c r="UNT37" s="224"/>
      <c r="UNU37" s="224"/>
      <c r="UNV37" s="224"/>
      <c r="UNW37" s="224"/>
      <c r="UNX37" s="224"/>
      <c r="UNY37" s="224"/>
      <c r="UNZ37" s="224"/>
      <c r="UOA37" s="224"/>
      <c r="UOB37" s="224"/>
      <c r="UOC37" s="224"/>
      <c r="UOD37" s="224"/>
      <c r="UOE37" s="224"/>
      <c r="UOF37" s="224"/>
      <c r="UOG37" s="224"/>
      <c r="UOH37" s="224"/>
      <c r="UOI37" s="224"/>
      <c r="UOJ37" s="224"/>
      <c r="UOK37" s="224"/>
      <c r="UOL37" s="224"/>
      <c r="UOM37" s="224"/>
      <c r="UON37" s="224"/>
      <c r="UOO37" s="224"/>
      <c r="UOP37" s="224"/>
      <c r="UOQ37" s="224"/>
      <c r="UOR37" s="224"/>
      <c r="UOS37" s="224"/>
      <c r="UOT37" s="224"/>
      <c r="UOU37" s="224"/>
      <c r="UOV37" s="224"/>
      <c r="UOW37" s="224"/>
      <c r="UOX37" s="224"/>
      <c r="UOY37" s="224"/>
      <c r="UOZ37" s="224"/>
      <c r="UPA37" s="224"/>
      <c r="UPB37" s="224"/>
      <c r="UPC37" s="224"/>
      <c r="UPD37" s="224"/>
      <c r="UPE37" s="224"/>
      <c r="UPF37" s="224"/>
      <c r="UPG37" s="224"/>
      <c r="UPH37" s="224"/>
      <c r="UPI37" s="224"/>
      <c r="UPJ37" s="224"/>
      <c r="UPK37" s="224"/>
      <c r="UPL37" s="224"/>
      <c r="UPM37" s="224"/>
      <c r="UPN37" s="224"/>
      <c r="UPO37" s="224"/>
      <c r="UPP37" s="224"/>
      <c r="UPQ37" s="224"/>
      <c r="UPR37" s="224"/>
      <c r="UPS37" s="224"/>
      <c r="UPT37" s="224"/>
      <c r="UPU37" s="224"/>
      <c r="UPV37" s="224"/>
      <c r="UPW37" s="224"/>
      <c r="UPX37" s="224"/>
      <c r="UPY37" s="224"/>
      <c r="UPZ37" s="224"/>
      <c r="UQA37" s="224"/>
      <c r="UQB37" s="224"/>
      <c r="UQC37" s="224"/>
      <c r="UQD37" s="224"/>
      <c r="UQE37" s="224"/>
      <c r="UQF37" s="224"/>
      <c r="UQG37" s="224"/>
      <c r="UQH37" s="224"/>
      <c r="UQI37" s="224"/>
      <c r="UQJ37" s="224"/>
      <c r="UQK37" s="224"/>
      <c r="UQL37" s="224"/>
      <c r="UQM37" s="224"/>
      <c r="UQN37" s="224"/>
      <c r="UQO37" s="224"/>
      <c r="UQP37" s="224"/>
      <c r="UQQ37" s="224"/>
      <c r="UQR37" s="224"/>
      <c r="UQS37" s="224"/>
      <c r="UQT37" s="224"/>
      <c r="UQU37" s="224"/>
      <c r="UQV37" s="224"/>
      <c r="UQW37" s="224"/>
      <c r="UQX37" s="224"/>
      <c r="UQY37" s="224"/>
      <c r="UQZ37" s="224"/>
      <c r="URA37" s="224"/>
      <c r="URB37" s="224"/>
      <c r="URC37" s="224"/>
      <c r="URD37" s="224"/>
      <c r="URE37" s="224"/>
      <c r="URF37" s="224"/>
      <c r="URG37" s="224"/>
      <c r="URH37" s="224"/>
      <c r="URI37" s="224"/>
      <c r="URJ37" s="224"/>
      <c r="URK37" s="224"/>
      <c r="URL37" s="224"/>
      <c r="URM37" s="224"/>
      <c r="URN37" s="224"/>
      <c r="URO37" s="224"/>
      <c r="URP37" s="224"/>
      <c r="URQ37" s="224"/>
      <c r="URR37" s="224"/>
      <c r="URS37" s="224"/>
      <c r="URT37" s="224"/>
      <c r="URU37" s="224"/>
      <c r="URV37" s="224"/>
      <c r="URW37" s="224"/>
      <c r="URX37" s="224"/>
      <c r="URY37" s="224"/>
      <c r="URZ37" s="224"/>
      <c r="USA37" s="224"/>
      <c r="USB37" s="224"/>
      <c r="USC37" s="224"/>
      <c r="USD37" s="224"/>
      <c r="USE37" s="224"/>
      <c r="USF37" s="224"/>
      <c r="USG37" s="224"/>
      <c r="USH37" s="224"/>
      <c r="USI37" s="224"/>
      <c r="USJ37" s="224"/>
      <c r="USK37" s="224"/>
      <c r="USL37" s="224"/>
      <c r="USM37" s="224"/>
      <c r="USN37" s="224"/>
      <c r="USO37" s="224"/>
      <c r="USP37" s="224"/>
      <c r="USQ37" s="224"/>
      <c r="USR37" s="224"/>
      <c r="USS37" s="224"/>
      <c r="UST37" s="224"/>
      <c r="USU37" s="224"/>
      <c r="USV37" s="224"/>
      <c r="USW37" s="224"/>
      <c r="USX37" s="224"/>
      <c r="USY37" s="224"/>
      <c r="USZ37" s="224"/>
      <c r="UTA37" s="224"/>
      <c r="UTB37" s="224"/>
      <c r="UTC37" s="224"/>
      <c r="UTD37" s="224"/>
      <c r="UTE37" s="224"/>
      <c r="UTF37" s="224"/>
      <c r="UTG37" s="224"/>
      <c r="UTH37" s="224"/>
      <c r="UTI37" s="224"/>
      <c r="UTJ37" s="224"/>
      <c r="UTK37" s="224"/>
      <c r="UTL37" s="224"/>
      <c r="UTM37" s="224"/>
      <c r="UTN37" s="224"/>
      <c r="UTO37" s="224"/>
      <c r="UTP37" s="224"/>
      <c r="UTQ37" s="224"/>
      <c r="UTR37" s="224"/>
      <c r="UTS37" s="224"/>
      <c r="UTT37" s="224"/>
      <c r="UTU37" s="224"/>
      <c r="UTV37" s="224"/>
      <c r="UTW37" s="224"/>
      <c r="UTX37" s="224"/>
      <c r="UTY37" s="224"/>
      <c r="UTZ37" s="224"/>
      <c r="UUA37" s="224"/>
      <c r="UUB37" s="224"/>
      <c r="UUC37" s="224"/>
      <c r="UUD37" s="224"/>
      <c r="UUE37" s="224"/>
      <c r="UUF37" s="224"/>
      <c r="UUG37" s="224"/>
      <c r="UUH37" s="224"/>
      <c r="UUI37" s="224"/>
      <c r="UUJ37" s="224"/>
      <c r="UUK37" s="224"/>
      <c r="UUL37" s="224"/>
      <c r="UUM37" s="224"/>
      <c r="UUN37" s="224"/>
      <c r="UUO37" s="224"/>
      <c r="UUP37" s="224"/>
      <c r="UUQ37" s="224"/>
      <c r="UUR37" s="224"/>
      <c r="UUS37" s="224"/>
      <c r="UUT37" s="224"/>
      <c r="UUU37" s="224"/>
      <c r="UUV37" s="224"/>
      <c r="UUW37" s="224"/>
      <c r="UUX37" s="224"/>
      <c r="UUY37" s="224"/>
      <c r="UUZ37" s="224"/>
      <c r="UVA37" s="224"/>
      <c r="UVB37" s="224"/>
      <c r="UVC37" s="224"/>
      <c r="UVD37" s="224"/>
      <c r="UVE37" s="224"/>
      <c r="UVF37" s="224"/>
      <c r="UVG37" s="224"/>
      <c r="UVH37" s="224"/>
      <c r="UVI37" s="224"/>
      <c r="UVJ37" s="224"/>
      <c r="UVK37" s="224"/>
      <c r="UVL37" s="224"/>
      <c r="UVM37" s="224"/>
      <c r="UVN37" s="224"/>
      <c r="UVO37" s="224"/>
      <c r="UVP37" s="224"/>
      <c r="UVQ37" s="224"/>
      <c r="UVR37" s="224"/>
      <c r="UVS37" s="224"/>
      <c r="UVT37" s="224"/>
      <c r="UVU37" s="224"/>
      <c r="UVV37" s="224"/>
      <c r="UVW37" s="224"/>
      <c r="UVX37" s="224"/>
      <c r="UVY37" s="224"/>
      <c r="UVZ37" s="224"/>
      <c r="UWA37" s="224"/>
      <c r="UWB37" s="224"/>
      <c r="UWC37" s="224"/>
      <c r="UWD37" s="224"/>
      <c r="UWE37" s="224"/>
      <c r="UWF37" s="224"/>
      <c r="UWG37" s="224"/>
      <c r="UWH37" s="224"/>
      <c r="UWI37" s="224"/>
      <c r="UWJ37" s="224"/>
      <c r="UWK37" s="224"/>
      <c r="UWL37" s="224"/>
      <c r="UWM37" s="224"/>
      <c r="UWN37" s="224"/>
      <c r="UWO37" s="224"/>
      <c r="UWP37" s="224"/>
      <c r="UWQ37" s="224"/>
      <c r="UWR37" s="224"/>
      <c r="UWS37" s="224"/>
      <c r="UWT37" s="224"/>
      <c r="UWU37" s="224"/>
      <c r="UWV37" s="224"/>
      <c r="UWW37" s="224"/>
      <c r="UWX37" s="224"/>
      <c r="UWY37" s="224"/>
      <c r="UWZ37" s="224"/>
      <c r="UXA37" s="224"/>
      <c r="UXB37" s="224"/>
      <c r="UXC37" s="224"/>
      <c r="UXD37" s="224"/>
      <c r="UXE37" s="224"/>
      <c r="UXF37" s="224"/>
      <c r="UXG37" s="224"/>
      <c r="UXH37" s="224"/>
      <c r="UXI37" s="224"/>
      <c r="UXJ37" s="224"/>
      <c r="UXK37" s="224"/>
      <c r="UXL37" s="224"/>
      <c r="UXM37" s="224"/>
      <c r="UXN37" s="224"/>
      <c r="UXO37" s="224"/>
      <c r="UXP37" s="224"/>
      <c r="UXQ37" s="224"/>
      <c r="UXR37" s="224"/>
      <c r="UXS37" s="224"/>
      <c r="UXT37" s="224"/>
      <c r="UXU37" s="224"/>
      <c r="UXV37" s="224"/>
      <c r="UXW37" s="224"/>
      <c r="UXX37" s="224"/>
      <c r="UXY37" s="224"/>
      <c r="UXZ37" s="224"/>
      <c r="UYA37" s="224"/>
      <c r="UYB37" s="224"/>
      <c r="UYC37" s="224"/>
      <c r="UYD37" s="224"/>
      <c r="UYE37" s="224"/>
      <c r="UYF37" s="224"/>
      <c r="UYG37" s="224"/>
      <c r="UYH37" s="224"/>
      <c r="UYI37" s="224"/>
      <c r="UYJ37" s="224"/>
      <c r="UYK37" s="224"/>
      <c r="UYL37" s="224"/>
      <c r="UYM37" s="224"/>
      <c r="UYN37" s="224"/>
      <c r="UYO37" s="224"/>
      <c r="UYP37" s="224"/>
      <c r="UYQ37" s="224"/>
      <c r="UYR37" s="224"/>
      <c r="UYS37" s="224"/>
      <c r="UYT37" s="224"/>
      <c r="UYU37" s="224"/>
      <c r="UYV37" s="224"/>
      <c r="UYW37" s="224"/>
      <c r="UYX37" s="224"/>
      <c r="UYY37" s="224"/>
      <c r="UYZ37" s="224"/>
      <c r="UZA37" s="224"/>
      <c r="UZB37" s="224"/>
      <c r="UZC37" s="224"/>
      <c r="UZD37" s="224"/>
      <c r="UZE37" s="224"/>
      <c r="UZF37" s="224"/>
      <c r="UZG37" s="224"/>
      <c r="UZH37" s="224"/>
      <c r="UZI37" s="224"/>
      <c r="UZJ37" s="224"/>
      <c r="UZK37" s="224"/>
      <c r="UZL37" s="224"/>
      <c r="UZM37" s="224"/>
      <c r="UZN37" s="224"/>
      <c r="UZO37" s="224"/>
      <c r="UZP37" s="224"/>
      <c r="UZQ37" s="224"/>
      <c r="UZR37" s="224"/>
      <c r="UZS37" s="224"/>
      <c r="UZT37" s="224"/>
      <c r="UZU37" s="224"/>
      <c r="UZV37" s="224"/>
      <c r="UZW37" s="224"/>
      <c r="UZX37" s="224"/>
      <c r="UZY37" s="224"/>
      <c r="UZZ37" s="224"/>
      <c r="VAA37" s="224"/>
      <c r="VAB37" s="224"/>
      <c r="VAC37" s="224"/>
      <c r="VAD37" s="224"/>
      <c r="VAE37" s="224"/>
      <c r="VAF37" s="224"/>
      <c r="VAG37" s="224"/>
      <c r="VAH37" s="224"/>
      <c r="VAI37" s="224"/>
      <c r="VAJ37" s="224"/>
      <c r="VAK37" s="224"/>
      <c r="VAL37" s="224"/>
      <c r="VAM37" s="224"/>
      <c r="VAN37" s="224"/>
      <c r="VAO37" s="224"/>
      <c r="VAP37" s="224"/>
      <c r="VAQ37" s="224"/>
      <c r="VAR37" s="224"/>
      <c r="VAS37" s="224"/>
      <c r="VAT37" s="224"/>
      <c r="VAU37" s="224"/>
      <c r="VAV37" s="224"/>
      <c r="VAW37" s="224"/>
      <c r="VAX37" s="224"/>
      <c r="VAY37" s="224"/>
      <c r="VAZ37" s="224"/>
      <c r="VBA37" s="224"/>
      <c r="VBB37" s="224"/>
      <c r="VBC37" s="224"/>
      <c r="VBD37" s="224"/>
      <c r="VBE37" s="224"/>
      <c r="VBF37" s="224"/>
      <c r="VBG37" s="224"/>
      <c r="VBH37" s="224"/>
      <c r="VBI37" s="224"/>
      <c r="VBJ37" s="224"/>
      <c r="VBK37" s="224"/>
      <c r="VBL37" s="224"/>
      <c r="VBM37" s="224"/>
      <c r="VBN37" s="224"/>
      <c r="VBO37" s="224"/>
      <c r="VBP37" s="224"/>
      <c r="VBQ37" s="224"/>
      <c r="VBR37" s="224"/>
      <c r="VBS37" s="224"/>
      <c r="VBT37" s="224"/>
      <c r="VBU37" s="224"/>
      <c r="VBV37" s="224"/>
      <c r="VBW37" s="224"/>
      <c r="VBX37" s="224"/>
      <c r="VBY37" s="224"/>
      <c r="VBZ37" s="224"/>
      <c r="VCA37" s="224"/>
      <c r="VCB37" s="224"/>
      <c r="VCC37" s="224"/>
      <c r="VCD37" s="224"/>
      <c r="VCE37" s="224"/>
      <c r="VCF37" s="224"/>
      <c r="VCG37" s="224"/>
      <c r="VCH37" s="224"/>
      <c r="VCI37" s="224"/>
      <c r="VCJ37" s="224"/>
      <c r="VCK37" s="224"/>
      <c r="VCL37" s="224"/>
      <c r="VCM37" s="224"/>
      <c r="VCN37" s="224"/>
      <c r="VCO37" s="224"/>
      <c r="VCP37" s="224"/>
      <c r="VCQ37" s="224"/>
      <c r="VCR37" s="224"/>
      <c r="VCS37" s="224"/>
      <c r="VCT37" s="224"/>
      <c r="VCU37" s="224"/>
      <c r="VCV37" s="224"/>
      <c r="VCW37" s="224"/>
      <c r="VCX37" s="224"/>
      <c r="VCY37" s="224"/>
      <c r="VCZ37" s="224"/>
      <c r="VDA37" s="224"/>
      <c r="VDB37" s="224"/>
      <c r="VDC37" s="224"/>
      <c r="VDD37" s="224"/>
      <c r="VDE37" s="224"/>
      <c r="VDF37" s="224"/>
      <c r="VDG37" s="224"/>
      <c r="VDH37" s="224"/>
      <c r="VDI37" s="224"/>
      <c r="VDJ37" s="224"/>
      <c r="VDK37" s="224"/>
      <c r="VDL37" s="224"/>
      <c r="VDM37" s="224"/>
      <c r="VDN37" s="224"/>
      <c r="VDO37" s="224"/>
      <c r="VDP37" s="224"/>
      <c r="VDQ37" s="224"/>
      <c r="VDR37" s="224"/>
      <c r="VDS37" s="224"/>
      <c r="VDT37" s="224"/>
      <c r="VDU37" s="224"/>
      <c r="VDV37" s="224"/>
      <c r="VDW37" s="224"/>
      <c r="VDX37" s="224"/>
      <c r="VDY37" s="224"/>
      <c r="VDZ37" s="224"/>
      <c r="VEA37" s="224"/>
      <c r="VEB37" s="224"/>
      <c r="VEC37" s="224"/>
      <c r="VED37" s="224"/>
      <c r="VEE37" s="224"/>
      <c r="VEF37" s="224"/>
      <c r="VEG37" s="224"/>
      <c r="VEH37" s="224"/>
      <c r="VEI37" s="224"/>
      <c r="VEJ37" s="224"/>
      <c r="VEK37" s="224"/>
      <c r="VEL37" s="224"/>
      <c r="VEM37" s="224"/>
      <c r="VEN37" s="224"/>
      <c r="VEO37" s="224"/>
      <c r="VEP37" s="224"/>
      <c r="VEQ37" s="224"/>
      <c r="VER37" s="224"/>
      <c r="VES37" s="224"/>
      <c r="VET37" s="224"/>
      <c r="VEU37" s="224"/>
      <c r="VEV37" s="224"/>
      <c r="VEW37" s="224"/>
      <c r="VEX37" s="224"/>
      <c r="VEY37" s="224"/>
      <c r="VEZ37" s="224"/>
      <c r="VFA37" s="224"/>
      <c r="VFB37" s="224"/>
      <c r="VFC37" s="224"/>
      <c r="VFD37" s="224"/>
      <c r="VFE37" s="224"/>
      <c r="VFF37" s="224"/>
      <c r="VFG37" s="224"/>
      <c r="VFH37" s="224"/>
      <c r="VFI37" s="224"/>
      <c r="VFJ37" s="224"/>
      <c r="VFK37" s="224"/>
      <c r="VFL37" s="224"/>
      <c r="VFM37" s="224"/>
      <c r="VFN37" s="224"/>
      <c r="VFO37" s="224"/>
      <c r="VFP37" s="224"/>
      <c r="VFQ37" s="224"/>
      <c r="VFR37" s="224"/>
      <c r="VFS37" s="224"/>
      <c r="VFT37" s="224"/>
      <c r="VFU37" s="224"/>
      <c r="VFV37" s="224"/>
      <c r="VFW37" s="224"/>
      <c r="VFX37" s="224"/>
      <c r="VFY37" s="224"/>
      <c r="VFZ37" s="224"/>
      <c r="VGA37" s="224"/>
      <c r="VGB37" s="224"/>
      <c r="VGC37" s="224"/>
      <c r="VGD37" s="224"/>
      <c r="VGE37" s="224"/>
      <c r="VGF37" s="224"/>
      <c r="VGG37" s="224"/>
      <c r="VGH37" s="224"/>
      <c r="VGI37" s="224"/>
      <c r="VGJ37" s="224"/>
      <c r="VGK37" s="224"/>
      <c r="VGL37" s="224"/>
      <c r="VGM37" s="224"/>
      <c r="VGN37" s="224"/>
      <c r="VGO37" s="224"/>
      <c r="VGP37" s="224"/>
      <c r="VGQ37" s="224"/>
      <c r="VGR37" s="224"/>
      <c r="VGS37" s="224"/>
      <c r="VGT37" s="224"/>
      <c r="VGU37" s="224"/>
      <c r="VGV37" s="224"/>
      <c r="VGW37" s="224"/>
      <c r="VGX37" s="224"/>
      <c r="VGY37" s="224"/>
      <c r="VGZ37" s="224"/>
      <c r="VHA37" s="224"/>
      <c r="VHB37" s="224"/>
      <c r="VHC37" s="224"/>
      <c r="VHD37" s="224"/>
      <c r="VHE37" s="224"/>
      <c r="VHF37" s="224"/>
      <c r="VHG37" s="224"/>
      <c r="VHH37" s="224"/>
      <c r="VHI37" s="224"/>
      <c r="VHJ37" s="224"/>
      <c r="VHK37" s="224"/>
      <c r="VHL37" s="224"/>
      <c r="VHM37" s="224"/>
      <c r="VHN37" s="224"/>
      <c r="VHO37" s="224"/>
      <c r="VHP37" s="224"/>
      <c r="VHQ37" s="224"/>
      <c r="VHR37" s="224"/>
      <c r="VHS37" s="224"/>
      <c r="VHT37" s="224"/>
      <c r="VHU37" s="224"/>
      <c r="VHV37" s="224"/>
      <c r="VHW37" s="224"/>
      <c r="VHX37" s="224"/>
      <c r="VHY37" s="224"/>
      <c r="VHZ37" s="224"/>
      <c r="VIA37" s="224"/>
      <c r="VIB37" s="224"/>
      <c r="VIC37" s="224"/>
      <c r="VID37" s="224"/>
      <c r="VIE37" s="224"/>
      <c r="VIF37" s="224"/>
      <c r="VIG37" s="224"/>
      <c r="VIH37" s="224"/>
      <c r="VII37" s="224"/>
      <c r="VIJ37" s="224"/>
      <c r="VIK37" s="224"/>
      <c r="VIL37" s="224"/>
      <c r="VIM37" s="224"/>
      <c r="VIN37" s="224"/>
      <c r="VIO37" s="224"/>
      <c r="VIP37" s="224"/>
      <c r="VIQ37" s="224"/>
      <c r="VIR37" s="224"/>
      <c r="VIS37" s="224"/>
      <c r="VIT37" s="224"/>
      <c r="VIU37" s="224"/>
      <c r="VIV37" s="224"/>
      <c r="VIW37" s="224"/>
      <c r="VIX37" s="224"/>
      <c r="VIY37" s="224"/>
      <c r="VIZ37" s="224"/>
      <c r="VJA37" s="224"/>
      <c r="VJB37" s="224"/>
      <c r="VJC37" s="224"/>
      <c r="VJD37" s="224"/>
      <c r="VJE37" s="224"/>
      <c r="VJF37" s="224"/>
      <c r="VJG37" s="224"/>
      <c r="VJH37" s="224"/>
      <c r="VJI37" s="224"/>
      <c r="VJJ37" s="224"/>
      <c r="VJK37" s="224"/>
      <c r="VJL37" s="224"/>
      <c r="VJM37" s="224"/>
      <c r="VJN37" s="224"/>
      <c r="VJO37" s="224"/>
      <c r="VJP37" s="224"/>
      <c r="VJQ37" s="224"/>
      <c r="VJR37" s="224"/>
      <c r="VJS37" s="224"/>
      <c r="VJT37" s="224"/>
      <c r="VJU37" s="224"/>
      <c r="VJV37" s="224"/>
      <c r="VJW37" s="224"/>
      <c r="VJX37" s="224"/>
      <c r="VJY37" s="224"/>
      <c r="VJZ37" s="224"/>
      <c r="VKA37" s="224"/>
      <c r="VKB37" s="224"/>
      <c r="VKC37" s="224"/>
      <c r="VKD37" s="224"/>
      <c r="VKE37" s="224"/>
      <c r="VKF37" s="224"/>
      <c r="VKG37" s="224"/>
      <c r="VKH37" s="224"/>
      <c r="VKI37" s="224"/>
      <c r="VKJ37" s="224"/>
      <c r="VKK37" s="224"/>
      <c r="VKL37" s="224"/>
      <c r="VKM37" s="224"/>
      <c r="VKN37" s="224"/>
      <c r="VKO37" s="224"/>
      <c r="VKP37" s="224"/>
      <c r="VKQ37" s="224"/>
      <c r="VKR37" s="224"/>
      <c r="VKS37" s="224"/>
      <c r="VKT37" s="224"/>
      <c r="VKU37" s="224"/>
      <c r="VKV37" s="224"/>
      <c r="VKW37" s="224"/>
      <c r="VKX37" s="224"/>
      <c r="VKY37" s="224"/>
      <c r="VKZ37" s="224"/>
      <c r="VLA37" s="224"/>
      <c r="VLB37" s="224"/>
      <c r="VLC37" s="224"/>
      <c r="VLD37" s="224"/>
      <c r="VLE37" s="224"/>
      <c r="VLF37" s="224"/>
      <c r="VLG37" s="224"/>
      <c r="VLH37" s="224"/>
      <c r="VLI37" s="224"/>
      <c r="VLJ37" s="224"/>
      <c r="VLK37" s="224"/>
      <c r="VLL37" s="224"/>
      <c r="VLM37" s="224"/>
      <c r="VLN37" s="224"/>
      <c r="VLO37" s="224"/>
      <c r="VLP37" s="224"/>
      <c r="VLQ37" s="224"/>
      <c r="VLR37" s="224"/>
      <c r="VLS37" s="224"/>
      <c r="VLT37" s="224"/>
      <c r="VLU37" s="224"/>
      <c r="VLV37" s="224"/>
      <c r="VLW37" s="224"/>
      <c r="VLX37" s="224"/>
      <c r="VLY37" s="224"/>
      <c r="VLZ37" s="224"/>
      <c r="VMA37" s="224"/>
      <c r="VMB37" s="224"/>
      <c r="VMC37" s="224"/>
      <c r="VMD37" s="224"/>
      <c r="VME37" s="224"/>
      <c r="VMF37" s="224"/>
      <c r="VMG37" s="224"/>
      <c r="VMH37" s="224"/>
      <c r="VMI37" s="224"/>
      <c r="VMJ37" s="224"/>
      <c r="VMK37" s="224"/>
      <c r="VML37" s="224"/>
      <c r="VMM37" s="224"/>
      <c r="VMN37" s="224"/>
      <c r="VMO37" s="224"/>
      <c r="VMP37" s="224"/>
      <c r="VMQ37" s="224"/>
      <c r="VMR37" s="224"/>
      <c r="VMS37" s="224"/>
      <c r="VMT37" s="224"/>
      <c r="VMU37" s="224"/>
      <c r="VMV37" s="224"/>
      <c r="VMW37" s="224"/>
      <c r="VMX37" s="224"/>
      <c r="VMY37" s="224"/>
      <c r="VMZ37" s="224"/>
      <c r="VNA37" s="224"/>
      <c r="VNB37" s="224"/>
      <c r="VNC37" s="224"/>
      <c r="VND37" s="224"/>
      <c r="VNE37" s="224"/>
      <c r="VNF37" s="224"/>
      <c r="VNG37" s="224"/>
      <c r="VNH37" s="224"/>
      <c r="VNI37" s="224"/>
      <c r="VNJ37" s="224"/>
      <c r="VNK37" s="224"/>
      <c r="VNL37" s="224"/>
      <c r="VNM37" s="224"/>
      <c r="VNN37" s="224"/>
      <c r="VNO37" s="224"/>
      <c r="VNP37" s="224"/>
      <c r="VNQ37" s="224"/>
      <c r="VNR37" s="224"/>
      <c r="VNS37" s="224"/>
      <c r="VNT37" s="224"/>
      <c r="VNU37" s="224"/>
      <c r="VNV37" s="224"/>
      <c r="VNW37" s="224"/>
      <c r="VNX37" s="224"/>
      <c r="VNY37" s="224"/>
      <c r="VNZ37" s="224"/>
      <c r="VOA37" s="224"/>
      <c r="VOB37" s="224"/>
      <c r="VOC37" s="224"/>
      <c r="VOD37" s="224"/>
      <c r="VOE37" s="224"/>
      <c r="VOF37" s="224"/>
      <c r="VOG37" s="224"/>
      <c r="VOH37" s="224"/>
      <c r="VOI37" s="224"/>
      <c r="VOJ37" s="224"/>
      <c r="VOK37" s="224"/>
      <c r="VOL37" s="224"/>
      <c r="VOM37" s="224"/>
      <c r="VON37" s="224"/>
      <c r="VOO37" s="224"/>
      <c r="VOP37" s="224"/>
      <c r="VOQ37" s="224"/>
      <c r="VOR37" s="224"/>
      <c r="VOS37" s="224"/>
      <c r="VOT37" s="224"/>
      <c r="VOU37" s="224"/>
      <c r="VOV37" s="224"/>
      <c r="VOW37" s="224"/>
      <c r="VOX37" s="224"/>
      <c r="VOY37" s="224"/>
      <c r="VOZ37" s="224"/>
      <c r="VPA37" s="224"/>
      <c r="VPB37" s="224"/>
      <c r="VPC37" s="224"/>
      <c r="VPD37" s="224"/>
      <c r="VPE37" s="224"/>
      <c r="VPF37" s="224"/>
      <c r="VPG37" s="224"/>
      <c r="VPH37" s="224"/>
      <c r="VPI37" s="224"/>
      <c r="VPJ37" s="224"/>
      <c r="VPK37" s="224"/>
      <c r="VPL37" s="224"/>
      <c r="VPM37" s="224"/>
      <c r="VPN37" s="224"/>
      <c r="VPO37" s="224"/>
      <c r="VPP37" s="224"/>
      <c r="VPQ37" s="224"/>
      <c r="VPR37" s="224"/>
      <c r="VPS37" s="224"/>
      <c r="VPT37" s="224"/>
      <c r="VPU37" s="224"/>
      <c r="VPV37" s="224"/>
      <c r="VPW37" s="224"/>
      <c r="VPX37" s="224"/>
      <c r="VPY37" s="224"/>
      <c r="VPZ37" s="224"/>
      <c r="VQA37" s="224"/>
      <c r="VQB37" s="224"/>
      <c r="VQC37" s="224"/>
      <c r="VQD37" s="224"/>
      <c r="VQE37" s="224"/>
      <c r="VQF37" s="224"/>
      <c r="VQG37" s="224"/>
      <c r="VQH37" s="224"/>
      <c r="VQI37" s="224"/>
      <c r="VQJ37" s="224"/>
      <c r="VQK37" s="224"/>
      <c r="VQL37" s="224"/>
      <c r="VQM37" s="224"/>
      <c r="VQN37" s="224"/>
      <c r="VQO37" s="224"/>
      <c r="VQP37" s="224"/>
      <c r="VQQ37" s="224"/>
      <c r="VQR37" s="224"/>
      <c r="VQS37" s="224"/>
      <c r="VQT37" s="224"/>
      <c r="VQU37" s="224"/>
      <c r="VQV37" s="224"/>
      <c r="VQW37" s="224"/>
      <c r="VQX37" s="224"/>
      <c r="VQY37" s="224"/>
      <c r="VQZ37" s="224"/>
      <c r="VRA37" s="224"/>
      <c r="VRB37" s="224"/>
      <c r="VRC37" s="224"/>
      <c r="VRD37" s="224"/>
      <c r="VRE37" s="224"/>
      <c r="VRF37" s="224"/>
      <c r="VRG37" s="224"/>
      <c r="VRH37" s="224"/>
      <c r="VRI37" s="224"/>
      <c r="VRJ37" s="224"/>
      <c r="VRK37" s="224"/>
      <c r="VRL37" s="224"/>
      <c r="VRM37" s="224"/>
      <c r="VRN37" s="224"/>
      <c r="VRO37" s="224"/>
      <c r="VRP37" s="224"/>
      <c r="VRQ37" s="224"/>
      <c r="VRR37" s="224"/>
      <c r="VRS37" s="224"/>
      <c r="VRT37" s="224"/>
      <c r="VRU37" s="224"/>
      <c r="VRV37" s="224"/>
      <c r="VRW37" s="224"/>
      <c r="VRX37" s="224"/>
      <c r="VRY37" s="224"/>
      <c r="VRZ37" s="224"/>
      <c r="VSA37" s="224"/>
      <c r="VSB37" s="224"/>
      <c r="VSC37" s="224"/>
      <c r="VSD37" s="224"/>
      <c r="VSE37" s="224"/>
      <c r="VSF37" s="224"/>
      <c r="VSG37" s="224"/>
      <c r="VSH37" s="224"/>
      <c r="VSI37" s="224"/>
      <c r="VSJ37" s="224"/>
      <c r="VSK37" s="224"/>
      <c r="VSL37" s="224"/>
      <c r="VSM37" s="224"/>
      <c r="VSN37" s="224"/>
      <c r="VSO37" s="224"/>
      <c r="VSP37" s="224"/>
      <c r="VSQ37" s="224"/>
      <c r="VSR37" s="224"/>
      <c r="VSS37" s="224"/>
      <c r="VST37" s="224"/>
      <c r="VSU37" s="224"/>
      <c r="VSV37" s="224"/>
      <c r="VSW37" s="224"/>
      <c r="VSX37" s="224"/>
      <c r="VSY37" s="224"/>
      <c r="VSZ37" s="224"/>
      <c r="VTA37" s="224"/>
      <c r="VTB37" s="224"/>
      <c r="VTC37" s="224"/>
      <c r="VTD37" s="224"/>
      <c r="VTE37" s="224"/>
      <c r="VTF37" s="224"/>
      <c r="VTG37" s="224"/>
      <c r="VTH37" s="224"/>
      <c r="VTI37" s="224"/>
      <c r="VTJ37" s="224"/>
      <c r="VTK37" s="224"/>
      <c r="VTL37" s="224"/>
      <c r="VTM37" s="224"/>
      <c r="VTN37" s="224"/>
      <c r="VTO37" s="224"/>
      <c r="VTP37" s="224"/>
      <c r="VTQ37" s="224"/>
      <c r="VTR37" s="224"/>
      <c r="VTS37" s="224"/>
      <c r="VTT37" s="224"/>
      <c r="VTU37" s="224"/>
      <c r="VTV37" s="224"/>
      <c r="VTW37" s="224"/>
      <c r="VTX37" s="224"/>
      <c r="VTY37" s="224"/>
      <c r="VTZ37" s="224"/>
      <c r="VUA37" s="224"/>
      <c r="VUB37" s="224"/>
      <c r="VUC37" s="224"/>
      <c r="VUD37" s="224"/>
      <c r="VUE37" s="224"/>
      <c r="VUF37" s="224"/>
      <c r="VUG37" s="224"/>
      <c r="VUH37" s="224"/>
      <c r="VUI37" s="224"/>
      <c r="VUJ37" s="224"/>
      <c r="VUK37" s="224"/>
      <c r="VUL37" s="224"/>
      <c r="VUM37" s="224"/>
      <c r="VUN37" s="224"/>
      <c r="VUO37" s="224"/>
      <c r="VUP37" s="224"/>
      <c r="VUQ37" s="224"/>
      <c r="VUR37" s="224"/>
      <c r="VUS37" s="224"/>
      <c r="VUT37" s="224"/>
      <c r="VUU37" s="224"/>
      <c r="VUV37" s="224"/>
      <c r="VUW37" s="224"/>
      <c r="VUX37" s="224"/>
      <c r="VUY37" s="224"/>
      <c r="VUZ37" s="224"/>
      <c r="VVA37" s="224"/>
      <c r="VVB37" s="224"/>
      <c r="VVC37" s="224"/>
      <c r="VVD37" s="224"/>
      <c r="VVE37" s="224"/>
      <c r="VVF37" s="224"/>
      <c r="VVG37" s="224"/>
      <c r="VVH37" s="224"/>
      <c r="VVI37" s="224"/>
      <c r="VVJ37" s="224"/>
      <c r="VVK37" s="224"/>
      <c r="VVL37" s="224"/>
      <c r="VVM37" s="224"/>
      <c r="VVN37" s="224"/>
      <c r="VVO37" s="224"/>
      <c r="VVP37" s="224"/>
      <c r="VVQ37" s="224"/>
      <c r="VVR37" s="224"/>
      <c r="VVS37" s="224"/>
      <c r="VVT37" s="224"/>
      <c r="VVU37" s="224"/>
      <c r="VVV37" s="224"/>
      <c r="VVW37" s="224"/>
      <c r="VVX37" s="224"/>
      <c r="VVY37" s="224"/>
      <c r="VVZ37" s="224"/>
      <c r="VWA37" s="224"/>
      <c r="VWB37" s="224"/>
      <c r="VWC37" s="224"/>
      <c r="VWD37" s="224"/>
      <c r="VWE37" s="224"/>
      <c r="VWF37" s="224"/>
      <c r="VWG37" s="224"/>
      <c r="VWH37" s="224"/>
      <c r="VWI37" s="224"/>
      <c r="VWJ37" s="224"/>
      <c r="VWK37" s="224"/>
      <c r="VWL37" s="224"/>
      <c r="VWM37" s="224"/>
      <c r="VWN37" s="224"/>
      <c r="VWO37" s="224"/>
      <c r="VWP37" s="224"/>
      <c r="VWQ37" s="224"/>
      <c r="VWR37" s="224"/>
      <c r="VWS37" s="224"/>
      <c r="VWT37" s="224"/>
      <c r="VWU37" s="224"/>
      <c r="VWV37" s="224"/>
      <c r="VWW37" s="224"/>
      <c r="VWX37" s="224"/>
      <c r="VWY37" s="224"/>
      <c r="VWZ37" s="224"/>
      <c r="VXA37" s="224"/>
      <c r="VXB37" s="224"/>
      <c r="VXC37" s="224"/>
      <c r="VXD37" s="224"/>
      <c r="VXE37" s="224"/>
      <c r="VXF37" s="224"/>
      <c r="VXG37" s="224"/>
      <c r="VXH37" s="224"/>
      <c r="VXI37" s="224"/>
      <c r="VXJ37" s="224"/>
      <c r="VXK37" s="224"/>
      <c r="VXL37" s="224"/>
      <c r="VXM37" s="224"/>
      <c r="VXN37" s="224"/>
      <c r="VXO37" s="224"/>
      <c r="VXP37" s="224"/>
      <c r="VXQ37" s="224"/>
      <c r="VXR37" s="224"/>
      <c r="VXS37" s="224"/>
      <c r="VXT37" s="224"/>
      <c r="VXU37" s="224"/>
      <c r="VXV37" s="224"/>
      <c r="VXW37" s="224"/>
      <c r="VXX37" s="224"/>
      <c r="VXY37" s="224"/>
      <c r="VXZ37" s="224"/>
      <c r="VYA37" s="224"/>
      <c r="VYB37" s="224"/>
      <c r="VYC37" s="224"/>
      <c r="VYD37" s="224"/>
      <c r="VYE37" s="224"/>
      <c r="VYF37" s="224"/>
      <c r="VYG37" s="224"/>
      <c r="VYH37" s="224"/>
      <c r="VYI37" s="224"/>
      <c r="VYJ37" s="224"/>
      <c r="VYK37" s="224"/>
      <c r="VYL37" s="224"/>
      <c r="VYM37" s="224"/>
      <c r="VYN37" s="224"/>
      <c r="VYO37" s="224"/>
      <c r="VYP37" s="224"/>
      <c r="VYQ37" s="224"/>
      <c r="VYR37" s="224"/>
      <c r="VYS37" s="224"/>
      <c r="VYT37" s="224"/>
      <c r="VYU37" s="224"/>
      <c r="VYV37" s="224"/>
      <c r="VYW37" s="224"/>
      <c r="VYX37" s="224"/>
      <c r="VYY37" s="224"/>
      <c r="VYZ37" s="224"/>
      <c r="VZA37" s="224"/>
      <c r="VZB37" s="224"/>
      <c r="VZC37" s="224"/>
      <c r="VZD37" s="224"/>
      <c r="VZE37" s="224"/>
      <c r="VZF37" s="224"/>
      <c r="VZG37" s="224"/>
      <c r="VZH37" s="224"/>
      <c r="VZI37" s="224"/>
      <c r="VZJ37" s="224"/>
      <c r="VZK37" s="224"/>
      <c r="VZL37" s="224"/>
      <c r="VZM37" s="224"/>
      <c r="VZN37" s="224"/>
      <c r="VZO37" s="224"/>
      <c r="VZP37" s="224"/>
      <c r="VZQ37" s="224"/>
      <c r="VZR37" s="224"/>
      <c r="VZS37" s="224"/>
      <c r="VZT37" s="224"/>
      <c r="VZU37" s="224"/>
      <c r="VZV37" s="224"/>
      <c r="VZW37" s="224"/>
      <c r="VZX37" s="224"/>
      <c r="VZY37" s="224"/>
      <c r="VZZ37" s="224"/>
      <c r="WAA37" s="224"/>
      <c r="WAB37" s="224"/>
      <c r="WAC37" s="224"/>
      <c r="WAD37" s="224"/>
      <c r="WAE37" s="224"/>
      <c r="WAF37" s="224"/>
      <c r="WAG37" s="224"/>
      <c r="WAH37" s="224"/>
      <c r="WAI37" s="224"/>
      <c r="WAJ37" s="224"/>
      <c r="WAK37" s="224"/>
      <c r="WAL37" s="224"/>
      <c r="WAM37" s="224"/>
      <c r="WAN37" s="224"/>
      <c r="WAO37" s="224"/>
      <c r="WAP37" s="224"/>
      <c r="WAQ37" s="224"/>
      <c r="WAR37" s="224"/>
      <c r="WAS37" s="224"/>
      <c r="WAT37" s="224"/>
      <c r="WAU37" s="224"/>
      <c r="WAV37" s="224"/>
      <c r="WAW37" s="224"/>
      <c r="WAX37" s="224"/>
      <c r="WAY37" s="224"/>
      <c r="WAZ37" s="224"/>
      <c r="WBA37" s="224"/>
      <c r="WBB37" s="224"/>
      <c r="WBC37" s="224"/>
      <c r="WBD37" s="224"/>
      <c r="WBE37" s="224"/>
      <c r="WBF37" s="224"/>
      <c r="WBG37" s="224"/>
      <c r="WBH37" s="224"/>
      <c r="WBI37" s="224"/>
      <c r="WBJ37" s="224"/>
      <c r="WBK37" s="224"/>
      <c r="WBL37" s="224"/>
      <c r="WBM37" s="224"/>
      <c r="WBN37" s="224"/>
      <c r="WBO37" s="224"/>
      <c r="WBP37" s="224"/>
      <c r="WBQ37" s="224"/>
      <c r="WBR37" s="224"/>
      <c r="WBS37" s="224"/>
      <c r="WBT37" s="224"/>
      <c r="WBU37" s="224"/>
      <c r="WBV37" s="224"/>
      <c r="WBW37" s="224"/>
      <c r="WBX37" s="224"/>
      <c r="WBY37" s="224"/>
      <c r="WBZ37" s="224"/>
      <c r="WCA37" s="224"/>
      <c r="WCB37" s="224"/>
      <c r="WCC37" s="224"/>
      <c r="WCD37" s="224"/>
      <c r="WCE37" s="224"/>
      <c r="WCF37" s="224"/>
      <c r="WCG37" s="224"/>
      <c r="WCH37" s="224"/>
      <c r="WCI37" s="224"/>
      <c r="WCJ37" s="224"/>
      <c r="WCK37" s="224"/>
      <c r="WCL37" s="224"/>
      <c r="WCM37" s="224"/>
      <c r="WCN37" s="224"/>
      <c r="WCO37" s="224"/>
      <c r="WCP37" s="224"/>
      <c r="WCQ37" s="224"/>
      <c r="WCR37" s="224"/>
      <c r="WCS37" s="224"/>
      <c r="WCT37" s="224"/>
      <c r="WCU37" s="224"/>
      <c r="WCV37" s="224"/>
      <c r="WCW37" s="224"/>
      <c r="WCX37" s="224"/>
      <c r="WCY37" s="224"/>
      <c r="WCZ37" s="224"/>
      <c r="WDA37" s="224"/>
      <c r="WDB37" s="224"/>
      <c r="WDC37" s="224"/>
      <c r="WDD37" s="224"/>
      <c r="WDE37" s="224"/>
      <c r="WDF37" s="224"/>
      <c r="WDG37" s="224"/>
      <c r="WDH37" s="224"/>
      <c r="WDI37" s="224"/>
      <c r="WDJ37" s="224"/>
      <c r="WDK37" s="224"/>
      <c r="WDL37" s="224"/>
      <c r="WDM37" s="224"/>
      <c r="WDN37" s="224"/>
      <c r="WDO37" s="224"/>
      <c r="WDP37" s="224"/>
      <c r="WDQ37" s="224"/>
      <c r="WDR37" s="224"/>
      <c r="WDS37" s="224"/>
      <c r="WDT37" s="224"/>
      <c r="WDU37" s="224"/>
      <c r="WDV37" s="224"/>
      <c r="WDW37" s="224"/>
      <c r="WDX37" s="224"/>
      <c r="WDY37" s="224"/>
      <c r="WDZ37" s="224"/>
      <c r="WEA37" s="224"/>
      <c r="WEB37" s="224"/>
      <c r="WEC37" s="224"/>
      <c r="WED37" s="224"/>
      <c r="WEE37" s="224"/>
      <c r="WEF37" s="224"/>
      <c r="WEG37" s="224"/>
      <c r="WEH37" s="224"/>
      <c r="WEI37" s="224"/>
      <c r="WEJ37" s="224"/>
      <c r="WEK37" s="224"/>
      <c r="WEL37" s="224"/>
      <c r="WEM37" s="224"/>
      <c r="WEN37" s="224"/>
      <c r="WEO37" s="224"/>
      <c r="WEP37" s="224"/>
      <c r="WEQ37" s="224"/>
      <c r="WER37" s="224"/>
      <c r="WES37" s="224"/>
      <c r="WET37" s="224"/>
      <c r="WEU37" s="224"/>
      <c r="WEV37" s="224"/>
      <c r="WEW37" s="224"/>
      <c r="WEX37" s="224"/>
      <c r="WEY37" s="224"/>
      <c r="WEZ37" s="224"/>
      <c r="WFA37" s="224"/>
      <c r="WFB37" s="224"/>
      <c r="WFC37" s="224"/>
      <c r="WFD37" s="224"/>
      <c r="WFE37" s="224"/>
      <c r="WFF37" s="224"/>
      <c r="WFG37" s="224"/>
      <c r="WFH37" s="224"/>
      <c r="WFI37" s="224"/>
      <c r="WFJ37" s="224"/>
      <c r="WFK37" s="224"/>
      <c r="WFL37" s="224"/>
      <c r="WFM37" s="224"/>
      <c r="WFN37" s="224"/>
      <c r="WFO37" s="224"/>
      <c r="WFP37" s="224"/>
      <c r="WFQ37" s="224"/>
      <c r="WFR37" s="224"/>
      <c r="WFS37" s="224"/>
      <c r="WFT37" s="224"/>
      <c r="WFU37" s="224"/>
      <c r="WFV37" s="224"/>
      <c r="WFW37" s="224"/>
      <c r="WFX37" s="224"/>
      <c r="WFY37" s="224"/>
      <c r="WFZ37" s="224"/>
      <c r="WGA37" s="224"/>
      <c r="WGB37" s="224"/>
      <c r="WGC37" s="224"/>
      <c r="WGD37" s="224"/>
      <c r="WGE37" s="224"/>
      <c r="WGF37" s="224"/>
      <c r="WGG37" s="224"/>
      <c r="WGH37" s="224"/>
      <c r="WGI37" s="224"/>
      <c r="WGJ37" s="224"/>
      <c r="WGK37" s="224"/>
      <c r="WGL37" s="224"/>
      <c r="WGM37" s="224"/>
      <c r="WGN37" s="224"/>
      <c r="WGO37" s="224"/>
      <c r="WGP37" s="224"/>
      <c r="WGQ37" s="224"/>
      <c r="WGR37" s="224"/>
      <c r="WGS37" s="224"/>
      <c r="WGT37" s="224"/>
      <c r="WGU37" s="224"/>
      <c r="WGV37" s="224"/>
      <c r="WGW37" s="224"/>
      <c r="WGX37" s="224"/>
      <c r="WGY37" s="224"/>
      <c r="WGZ37" s="224"/>
      <c r="WHA37" s="224"/>
      <c r="WHB37" s="224"/>
      <c r="WHC37" s="224"/>
      <c r="WHD37" s="224"/>
      <c r="WHE37" s="224"/>
      <c r="WHF37" s="224"/>
      <c r="WHG37" s="224"/>
      <c r="WHH37" s="224"/>
      <c r="WHI37" s="224"/>
      <c r="WHJ37" s="224"/>
      <c r="WHK37" s="224"/>
      <c r="WHL37" s="224"/>
      <c r="WHM37" s="224"/>
      <c r="WHN37" s="224"/>
      <c r="WHO37" s="224"/>
      <c r="WHP37" s="224"/>
      <c r="WHQ37" s="224"/>
      <c r="WHR37" s="224"/>
      <c r="WHS37" s="224"/>
      <c r="WHT37" s="224"/>
      <c r="WHU37" s="224"/>
      <c r="WHV37" s="224"/>
      <c r="WHW37" s="224"/>
      <c r="WHX37" s="224"/>
      <c r="WHY37" s="224"/>
      <c r="WHZ37" s="224"/>
      <c r="WIA37" s="224"/>
      <c r="WIB37" s="224"/>
      <c r="WIC37" s="224"/>
      <c r="WID37" s="224"/>
      <c r="WIE37" s="224"/>
      <c r="WIF37" s="224"/>
      <c r="WIG37" s="224"/>
      <c r="WIH37" s="224"/>
      <c r="WII37" s="224"/>
      <c r="WIJ37" s="224"/>
      <c r="WIK37" s="224"/>
      <c r="WIL37" s="224"/>
      <c r="WIM37" s="224"/>
      <c r="WIN37" s="224"/>
      <c r="WIO37" s="224"/>
      <c r="WIP37" s="224"/>
      <c r="WIQ37" s="224"/>
      <c r="WIR37" s="224"/>
      <c r="WIS37" s="224"/>
      <c r="WIT37" s="224"/>
      <c r="WIU37" s="224"/>
      <c r="WIV37" s="224"/>
      <c r="WIW37" s="224"/>
      <c r="WIX37" s="224"/>
      <c r="WIY37" s="224"/>
      <c r="WIZ37" s="224"/>
      <c r="WJA37" s="224"/>
      <c r="WJB37" s="224"/>
      <c r="WJC37" s="224"/>
      <c r="WJD37" s="224"/>
      <c r="WJE37" s="224"/>
      <c r="WJF37" s="224"/>
      <c r="WJG37" s="224"/>
      <c r="WJH37" s="224"/>
      <c r="WJI37" s="224"/>
      <c r="WJJ37" s="224"/>
      <c r="WJK37" s="224"/>
      <c r="WJL37" s="224"/>
      <c r="WJM37" s="224"/>
      <c r="WJN37" s="224"/>
      <c r="WJO37" s="224"/>
      <c r="WJP37" s="224"/>
      <c r="WJQ37" s="224"/>
      <c r="WJR37" s="224"/>
      <c r="WJS37" s="224"/>
      <c r="WJT37" s="224"/>
      <c r="WJU37" s="224"/>
      <c r="WJV37" s="224"/>
      <c r="WJW37" s="224"/>
      <c r="WJX37" s="224"/>
      <c r="WJY37" s="224"/>
      <c r="WJZ37" s="224"/>
      <c r="WKA37" s="224"/>
      <c r="WKB37" s="224"/>
      <c r="WKC37" s="224"/>
      <c r="WKD37" s="224"/>
      <c r="WKE37" s="224"/>
      <c r="WKF37" s="224"/>
      <c r="WKG37" s="224"/>
      <c r="WKH37" s="224"/>
      <c r="WKI37" s="224"/>
      <c r="WKJ37" s="224"/>
      <c r="WKK37" s="224"/>
      <c r="WKL37" s="224"/>
      <c r="WKM37" s="224"/>
      <c r="WKN37" s="224"/>
      <c r="WKO37" s="224"/>
      <c r="WKP37" s="224"/>
      <c r="WKQ37" s="224"/>
      <c r="WKR37" s="224"/>
      <c r="WKS37" s="224"/>
      <c r="WKT37" s="224"/>
      <c r="WKU37" s="224"/>
      <c r="WKV37" s="224"/>
      <c r="WKW37" s="224"/>
      <c r="WKX37" s="224"/>
      <c r="WKY37" s="224"/>
      <c r="WKZ37" s="224"/>
      <c r="WLA37" s="224"/>
      <c r="WLB37" s="224"/>
      <c r="WLC37" s="224"/>
      <c r="WLD37" s="224"/>
      <c r="WLE37" s="224"/>
      <c r="WLF37" s="224"/>
      <c r="WLG37" s="224"/>
      <c r="WLH37" s="224"/>
      <c r="WLI37" s="224"/>
      <c r="WLJ37" s="224"/>
      <c r="WLK37" s="224"/>
      <c r="WLL37" s="224"/>
      <c r="WLM37" s="224"/>
      <c r="WLN37" s="224"/>
      <c r="WLO37" s="224"/>
      <c r="WLP37" s="224"/>
      <c r="WLQ37" s="224"/>
      <c r="WLR37" s="224"/>
      <c r="WLS37" s="224"/>
      <c r="WLT37" s="224"/>
      <c r="WLU37" s="224"/>
      <c r="WLV37" s="224"/>
      <c r="WLW37" s="224"/>
      <c r="WLX37" s="224"/>
      <c r="WLY37" s="224"/>
      <c r="WLZ37" s="224"/>
      <c r="WMA37" s="224"/>
      <c r="WMB37" s="224"/>
      <c r="WMC37" s="224"/>
      <c r="WMD37" s="224"/>
      <c r="WME37" s="224"/>
      <c r="WMF37" s="224"/>
      <c r="WMG37" s="224"/>
      <c r="WMH37" s="224"/>
      <c r="WMI37" s="224"/>
      <c r="WMJ37" s="224"/>
      <c r="WMK37" s="224"/>
      <c r="WML37" s="224"/>
      <c r="WMM37" s="224"/>
      <c r="WMN37" s="224"/>
      <c r="WMO37" s="224"/>
      <c r="WMP37" s="224"/>
      <c r="WMQ37" s="224"/>
      <c r="WMR37" s="224"/>
      <c r="WMS37" s="224"/>
      <c r="WMT37" s="224"/>
      <c r="WMU37" s="224"/>
      <c r="WMV37" s="224"/>
      <c r="WMW37" s="224"/>
      <c r="WMX37" s="224"/>
      <c r="WMY37" s="224"/>
      <c r="WMZ37" s="224"/>
      <c r="WNA37" s="224"/>
      <c r="WNB37" s="224"/>
      <c r="WNC37" s="224"/>
      <c r="WND37" s="224"/>
      <c r="WNE37" s="224"/>
      <c r="WNF37" s="224"/>
      <c r="WNG37" s="224"/>
      <c r="WNH37" s="224"/>
      <c r="WNI37" s="224"/>
      <c r="WNJ37" s="224"/>
      <c r="WNK37" s="224"/>
      <c r="WNL37" s="224"/>
      <c r="WNM37" s="224"/>
      <c r="WNN37" s="224"/>
      <c r="WNO37" s="224"/>
      <c r="WNP37" s="224"/>
      <c r="WNQ37" s="224"/>
      <c r="WNR37" s="224"/>
      <c r="WNS37" s="224"/>
      <c r="WNT37" s="224"/>
      <c r="WNU37" s="224"/>
      <c r="WNV37" s="224"/>
      <c r="WNW37" s="224"/>
      <c r="WNX37" s="224"/>
      <c r="WNY37" s="224"/>
      <c r="WNZ37" s="224"/>
      <c r="WOA37" s="224"/>
      <c r="WOB37" s="224"/>
      <c r="WOC37" s="224"/>
      <c r="WOD37" s="224"/>
      <c r="WOE37" s="224"/>
      <c r="WOF37" s="224"/>
      <c r="WOG37" s="224"/>
      <c r="WOH37" s="224"/>
      <c r="WOI37" s="224"/>
      <c r="WOJ37" s="224"/>
      <c r="WOK37" s="224"/>
      <c r="WOL37" s="224"/>
      <c r="WOM37" s="224"/>
      <c r="WON37" s="224"/>
      <c r="WOO37" s="224"/>
      <c r="WOP37" s="224"/>
      <c r="WOQ37" s="224"/>
      <c r="WOR37" s="224"/>
      <c r="WOS37" s="224"/>
      <c r="WOT37" s="224"/>
      <c r="WOU37" s="224"/>
      <c r="WOV37" s="224"/>
      <c r="WOW37" s="224"/>
      <c r="WOX37" s="224"/>
      <c r="WOY37" s="224"/>
      <c r="WOZ37" s="224"/>
      <c r="WPA37" s="224"/>
      <c r="WPB37" s="224"/>
      <c r="WPC37" s="224"/>
      <c r="WPD37" s="224"/>
      <c r="WPE37" s="224"/>
      <c r="WPF37" s="224"/>
      <c r="WPG37" s="224"/>
      <c r="WPH37" s="224"/>
      <c r="WPI37" s="224"/>
      <c r="WPJ37" s="224"/>
      <c r="WPK37" s="224"/>
      <c r="WPL37" s="224"/>
      <c r="WPM37" s="224"/>
      <c r="WPN37" s="224"/>
      <c r="WPO37" s="224"/>
      <c r="WPP37" s="224"/>
      <c r="WPQ37" s="224"/>
      <c r="WPR37" s="224"/>
      <c r="WPS37" s="224"/>
      <c r="WPT37" s="224"/>
      <c r="WPU37" s="224"/>
      <c r="WPV37" s="224"/>
      <c r="WPW37" s="224"/>
      <c r="WPX37" s="224"/>
      <c r="WPY37" s="224"/>
      <c r="WPZ37" s="224"/>
      <c r="WQA37" s="224"/>
      <c r="WQB37" s="224"/>
      <c r="WQC37" s="224"/>
      <c r="WQD37" s="224"/>
      <c r="WQE37" s="224"/>
      <c r="WQF37" s="224"/>
      <c r="WQG37" s="224"/>
      <c r="WQH37" s="224"/>
      <c r="WQI37" s="224"/>
      <c r="WQJ37" s="224"/>
      <c r="WQK37" s="224"/>
      <c r="WQL37" s="224"/>
      <c r="WQM37" s="224"/>
      <c r="WQN37" s="224"/>
      <c r="WQO37" s="224"/>
      <c r="WQP37" s="224"/>
      <c r="WQQ37" s="224"/>
      <c r="WQR37" s="224"/>
      <c r="WQS37" s="224"/>
      <c r="WQT37" s="224"/>
      <c r="WQU37" s="224"/>
      <c r="WQV37" s="224"/>
      <c r="WQW37" s="224"/>
      <c r="WQX37" s="224"/>
      <c r="WQY37" s="224"/>
      <c r="WQZ37" s="224"/>
      <c r="WRA37" s="224"/>
      <c r="WRB37" s="224"/>
      <c r="WRC37" s="224"/>
      <c r="WRD37" s="224"/>
      <c r="WRE37" s="224"/>
      <c r="WRF37" s="224"/>
      <c r="WRG37" s="224"/>
      <c r="WRH37" s="224"/>
      <c r="WRI37" s="224"/>
      <c r="WRJ37" s="224"/>
      <c r="WRK37" s="224"/>
      <c r="WRL37" s="224"/>
      <c r="WRM37" s="224"/>
      <c r="WRN37" s="224"/>
      <c r="WRO37" s="224"/>
      <c r="WRP37" s="224"/>
      <c r="WRQ37" s="224"/>
      <c r="WRR37" s="224"/>
      <c r="WRS37" s="224"/>
      <c r="WRT37" s="224"/>
      <c r="WRU37" s="224"/>
      <c r="WRV37" s="224"/>
      <c r="WRW37" s="224"/>
      <c r="WRX37" s="224"/>
      <c r="WRY37" s="224"/>
      <c r="WRZ37" s="224"/>
      <c r="WSA37" s="224"/>
      <c r="WSB37" s="224"/>
      <c r="WSC37" s="224"/>
      <c r="WSD37" s="224"/>
      <c r="WSE37" s="224"/>
      <c r="WSF37" s="224"/>
      <c r="WSG37" s="224"/>
      <c r="WSH37" s="224"/>
      <c r="WSI37" s="224"/>
      <c r="WSJ37" s="224"/>
      <c r="WSK37" s="224"/>
      <c r="WSL37" s="224"/>
      <c r="WSM37" s="224"/>
      <c r="WSN37" s="224"/>
      <c r="WSO37" s="224"/>
      <c r="WSP37" s="224"/>
      <c r="WSQ37" s="224"/>
      <c r="WSR37" s="224"/>
      <c r="WSS37" s="224"/>
      <c r="WST37" s="224"/>
      <c r="WSU37" s="224"/>
      <c r="WSV37" s="224"/>
      <c r="WSW37" s="224"/>
      <c r="WSX37" s="224"/>
      <c r="WSY37" s="224"/>
      <c r="WSZ37" s="224"/>
      <c r="WTA37" s="224"/>
      <c r="WTB37" s="224"/>
      <c r="WTC37" s="224"/>
      <c r="WTD37" s="224"/>
      <c r="WTE37" s="224"/>
      <c r="WTF37" s="224"/>
      <c r="WTG37" s="224"/>
      <c r="WTH37" s="224"/>
      <c r="WTI37" s="224"/>
      <c r="WTJ37" s="224"/>
      <c r="WTK37" s="224"/>
      <c r="WTL37" s="224"/>
      <c r="WTM37" s="224"/>
      <c r="WTN37" s="224"/>
      <c r="WTO37" s="224"/>
      <c r="WTP37" s="224"/>
      <c r="WTQ37" s="224"/>
      <c r="WTR37" s="224"/>
      <c r="WTS37" s="224"/>
      <c r="WTT37" s="224"/>
      <c r="WTU37" s="224"/>
      <c r="WTV37" s="224"/>
      <c r="WTW37" s="224"/>
      <c r="WTX37" s="224"/>
      <c r="WTY37" s="224"/>
      <c r="WTZ37" s="224"/>
      <c r="WUA37" s="224"/>
      <c r="WUB37" s="224"/>
      <c r="WUC37" s="224"/>
      <c r="WUD37" s="224"/>
      <c r="WUE37" s="224"/>
      <c r="WUF37" s="224"/>
      <c r="WUG37" s="224"/>
      <c r="WUH37" s="224"/>
      <c r="WUI37" s="224"/>
      <c r="WUJ37" s="224"/>
      <c r="WUK37" s="224"/>
      <c r="WUL37" s="224"/>
      <c r="WUM37" s="224"/>
      <c r="WUN37" s="224"/>
      <c r="WUO37" s="224"/>
      <c r="WUP37" s="224"/>
      <c r="WUQ37" s="224"/>
      <c r="WUR37" s="224"/>
      <c r="WUS37" s="224"/>
      <c r="WUT37" s="224"/>
      <c r="WUU37" s="224"/>
      <c r="WUV37" s="224"/>
      <c r="WUW37" s="224"/>
      <c r="WUX37" s="224"/>
      <c r="WUY37" s="224"/>
      <c r="WUZ37" s="224"/>
      <c r="WVA37" s="224"/>
      <c r="WVB37" s="224"/>
      <c r="WVC37" s="224"/>
      <c r="WVD37" s="224"/>
      <c r="WVE37" s="224"/>
      <c r="WVF37" s="224"/>
      <c r="WVG37" s="224"/>
      <c r="WVH37" s="224"/>
      <c r="WVI37" s="224"/>
      <c r="WVJ37" s="224"/>
      <c r="WVK37" s="224"/>
      <c r="WVL37" s="224"/>
      <c r="WVM37" s="224"/>
      <c r="WVN37" s="224"/>
      <c r="WVO37" s="224"/>
      <c r="WVP37" s="224"/>
      <c r="WVQ37" s="224"/>
      <c r="WVR37" s="224"/>
      <c r="WVS37" s="224"/>
    </row>
  </sheetData>
  <mergeCells count="2">
    <mergeCell ref="A1:J1"/>
    <mergeCell ref="A35:D35"/>
  </mergeCells>
  <pageMargins left="0.7" right="0.7" top="0.75" bottom="0.75" header="0.3" footer="0.3"/>
  <pageSetup scale="4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21"/>
  <sheetViews>
    <sheetView view="pageBreakPreview" topLeftCell="A42" zoomScaleNormal="100" zoomScaleSheetLayoutView="100" workbookViewId="0">
      <selection activeCell="A2" sqref="A2"/>
    </sheetView>
  </sheetViews>
  <sheetFormatPr baseColWidth="10" defaultColWidth="11.42578125" defaultRowHeight="14.25" x14ac:dyDescent="0.2"/>
  <cols>
    <col min="1" max="1" width="7.85546875" style="116" customWidth="1"/>
    <col min="2" max="2" width="51.140625" style="6" customWidth="1"/>
    <col min="3" max="3" width="4.42578125" style="6" customWidth="1"/>
    <col min="4" max="4" width="6.7109375" style="6" bestFit="1" customWidth="1"/>
    <col min="5" max="5" width="18.140625" style="6" bestFit="1" customWidth="1"/>
    <col min="6" max="6" width="18.7109375" style="6" customWidth="1"/>
    <col min="7" max="16384" width="11.42578125" style="6"/>
  </cols>
  <sheetData>
    <row r="1" spans="1:6" ht="38.25" customHeight="1" x14ac:dyDescent="0.2">
      <c r="A1" s="374" t="s">
        <v>442</v>
      </c>
      <c r="B1" s="374"/>
      <c r="C1" s="374"/>
      <c r="D1" s="374"/>
      <c r="E1" s="374"/>
      <c r="F1" s="374"/>
    </row>
    <row r="2" spans="1:6" ht="12.75" x14ac:dyDescent="0.2">
      <c r="A2" s="117"/>
      <c r="B2" s="98"/>
      <c r="C2" s="98"/>
      <c r="D2" s="98"/>
      <c r="E2" s="98"/>
      <c r="F2" s="98"/>
    </row>
    <row r="3" spans="1:6" ht="12.75" x14ac:dyDescent="0.2">
      <c r="A3" s="117"/>
      <c r="B3" s="98"/>
      <c r="C3" s="98"/>
      <c r="D3" s="98"/>
      <c r="E3" s="98"/>
      <c r="F3" s="98"/>
    </row>
    <row r="4" spans="1:6" ht="15.75" x14ac:dyDescent="0.25">
      <c r="A4" s="380" t="s">
        <v>338</v>
      </c>
      <c r="B4" s="380"/>
      <c r="C4" s="380"/>
      <c r="D4" s="380"/>
      <c r="E4" s="380"/>
      <c r="F4" s="380"/>
    </row>
    <row r="5" spans="1:6" ht="12.75" x14ac:dyDescent="0.2">
      <c r="A5" s="367" t="s">
        <v>25</v>
      </c>
      <c r="B5" s="7" t="s">
        <v>26</v>
      </c>
      <c r="C5" s="7" t="s">
        <v>1</v>
      </c>
      <c r="D5" s="7" t="s">
        <v>79</v>
      </c>
      <c r="E5" s="7" t="s">
        <v>31</v>
      </c>
      <c r="F5" s="7" t="s">
        <v>31</v>
      </c>
    </row>
    <row r="6" spans="1:6" ht="12.75" x14ac:dyDescent="0.2">
      <c r="A6" s="367"/>
      <c r="B6" s="7"/>
      <c r="C6" s="7"/>
      <c r="D6" s="7"/>
      <c r="E6" s="7" t="s">
        <v>32</v>
      </c>
      <c r="F6" s="7" t="s">
        <v>2</v>
      </c>
    </row>
    <row r="7" spans="1:6" ht="15" x14ac:dyDescent="0.25">
      <c r="A7" s="114">
        <v>5</v>
      </c>
      <c r="B7" s="8" t="s">
        <v>28</v>
      </c>
      <c r="C7" s="8"/>
      <c r="D7" s="8"/>
      <c r="E7" s="12"/>
      <c r="F7" s="12"/>
    </row>
    <row r="8" spans="1:6" x14ac:dyDescent="0.2">
      <c r="A8" s="115" t="s">
        <v>110</v>
      </c>
      <c r="B8" s="5" t="e">
        <f>+#REF!</f>
        <v>#REF!</v>
      </c>
      <c r="C8" s="13" t="s">
        <v>4</v>
      </c>
      <c r="D8" s="14" t="e">
        <f>+#REF!</f>
        <v>#REF!</v>
      </c>
      <c r="E8" s="105" t="e">
        <f>+#REF!</f>
        <v>#REF!</v>
      </c>
      <c r="F8" s="214" t="e">
        <f>+D8*E8</f>
        <v>#REF!</v>
      </c>
    </row>
    <row r="9" spans="1:6" x14ac:dyDescent="0.2">
      <c r="A9" s="115" t="s">
        <v>153</v>
      </c>
      <c r="B9" s="16" t="e">
        <f>+#REF!</f>
        <v>#REF!</v>
      </c>
      <c r="C9" s="9" t="s">
        <v>4</v>
      </c>
      <c r="D9" s="17" t="e">
        <f>+#REF!</f>
        <v>#REF!</v>
      </c>
      <c r="E9" s="105" t="e">
        <f>+#REF!</f>
        <v>#REF!</v>
      </c>
      <c r="F9" s="214" t="e">
        <f t="shared" ref="F9:F12" si="0">+D9*E9</f>
        <v>#REF!</v>
      </c>
    </row>
    <row r="10" spans="1:6" ht="52.5" customHeight="1" x14ac:dyDescent="0.2">
      <c r="A10" s="115" t="s">
        <v>107</v>
      </c>
      <c r="B10" s="16" t="e">
        <f>+#REF!</f>
        <v>#REF!</v>
      </c>
      <c r="C10" s="9" t="s">
        <v>16</v>
      </c>
      <c r="D10" s="14" t="e">
        <f>+#REF!</f>
        <v>#REF!</v>
      </c>
      <c r="E10" s="15" t="e">
        <f>+#REF!</f>
        <v>#REF!</v>
      </c>
      <c r="F10" s="214" t="e">
        <f t="shared" si="0"/>
        <v>#REF!</v>
      </c>
    </row>
    <row r="11" spans="1:6" ht="52.5" hidden="1" customHeight="1" x14ac:dyDescent="0.2">
      <c r="A11" s="115" t="s">
        <v>154</v>
      </c>
      <c r="B11" s="16" t="e">
        <f>+#REF!</f>
        <v>#REF!</v>
      </c>
      <c r="C11" s="9" t="s">
        <v>16</v>
      </c>
      <c r="D11" s="14">
        <v>0</v>
      </c>
      <c r="E11" s="15" t="e">
        <f>+#REF!</f>
        <v>#REF!</v>
      </c>
      <c r="F11" s="214" t="e">
        <f t="shared" si="0"/>
        <v>#REF!</v>
      </c>
    </row>
    <row r="12" spans="1:6" x14ac:dyDescent="0.2">
      <c r="A12" s="115" t="s">
        <v>109</v>
      </c>
      <c r="B12" s="16" t="e">
        <f>+#REF!</f>
        <v>#REF!</v>
      </c>
      <c r="C12" s="9" t="s">
        <v>16</v>
      </c>
      <c r="D12" s="14" t="e">
        <f>+#REF!</f>
        <v>#REF!</v>
      </c>
      <c r="E12" s="15" t="e">
        <f>+#REF!</f>
        <v>#REF!</v>
      </c>
      <c r="F12" s="214" t="e">
        <f t="shared" si="0"/>
        <v>#REF!</v>
      </c>
    </row>
    <row r="13" spans="1:6" ht="15" x14ac:dyDescent="0.25">
      <c r="A13" s="114">
        <v>6</v>
      </c>
      <c r="B13" s="8" t="s">
        <v>29</v>
      </c>
      <c r="C13" s="8"/>
      <c r="D13" s="8"/>
      <c r="E13" s="12"/>
      <c r="F13" s="213"/>
    </row>
    <row r="14" spans="1:6" x14ac:dyDescent="0.2">
      <c r="A14" s="115" t="s">
        <v>120</v>
      </c>
      <c r="B14" s="16" t="e">
        <f>+#REF!</f>
        <v>#REF!</v>
      </c>
      <c r="C14" s="9" t="s">
        <v>8</v>
      </c>
      <c r="D14" s="17" t="e">
        <f>+#REF!</f>
        <v>#REF!</v>
      </c>
      <c r="E14" s="11" t="e">
        <f>+#REF!</f>
        <v>#REF!</v>
      </c>
      <c r="F14" s="215" t="e">
        <f>+D14*E14</f>
        <v>#REF!</v>
      </c>
    </row>
    <row r="15" spans="1:6" x14ac:dyDescent="0.2">
      <c r="A15" s="115" t="s">
        <v>157</v>
      </c>
      <c r="B15" s="16" t="e">
        <f>+#REF!</f>
        <v>#REF!</v>
      </c>
      <c r="C15" s="9" t="s">
        <v>16</v>
      </c>
      <c r="D15" s="17" t="e">
        <f>+#REF!</f>
        <v>#REF!</v>
      </c>
      <c r="E15" s="11" t="e">
        <f>+#REF!</f>
        <v>#REF!</v>
      </c>
      <c r="F15" s="215" t="e">
        <f t="shared" ref="F15:F20" si="1">+D15*E15</f>
        <v>#REF!</v>
      </c>
    </row>
    <row r="16" spans="1:6" x14ac:dyDescent="0.2">
      <c r="A16" s="115" t="s">
        <v>116</v>
      </c>
      <c r="B16" s="16" t="e">
        <f>+#REF!</f>
        <v>#REF!</v>
      </c>
      <c r="C16" s="9" t="s">
        <v>16</v>
      </c>
      <c r="D16" s="14" t="e">
        <f>+#REF!</f>
        <v>#REF!</v>
      </c>
      <c r="E16" s="11" t="e">
        <f>+#REF!</f>
        <v>#REF!</v>
      </c>
      <c r="F16" s="215" t="e">
        <f t="shared" si="1"/>
        <v>#REF!</v>
      </c>
    </row>
    <row r="17" spans="1:6" ht="54" hidden="1" customHeight="1" x14ac:dyDescent="0.2">
      <c r="A17" s="115" t="s">
        <v>117</v>
      </c>
      <c r="B17" s="16" t="e">
        <f>+#REF!</f>
        <v>#REF!</v>
      </c>
      <c r="C17" s="9" t="s">
        <v>16</v>
      </c>
      <c r="D17" s="14" t="e">
        <f>+#REF!</f>
        <v>#REF!</v>
      </c>
      <c r="E17" s="11" t="e">
        <f>+#REF!</f>
        <v>#REF!</v>
      </c>
      <c r="F17" s="215" t="e">
        <f t="shared" si="1"/>
        <v>#REF!</v>
      </c>
    </row>
    <row r="18" spans="1:6" x14ac:dyDescent="0.2">
      <c r="A18" s="115" t="s">
        <v>161</v>
      </c>
      <c r="B18" s="16" t="e">
        <f>+#REF!</f>
        <v>#REF!</v>
      </c>
      <c r="C18" s="9" t="s">
        <v>16</v>
      </c>
      <c r="D18" s="18" t="e">
        <f>+#REF!</f>
        <v>#REF!</v>
      </c>
      <c r="E18" s="11" t="e">
        <f>+#REF!</f>
        <v>#REF!</v>
      </c>
      <c r="F18" s="215" t="e">
        <f t="shared" si="1"/>
        <v>#REF!</v>
      </c>
    </row>
    <row r="19" spans="1:6" ht="60.75" hidden="1" customHeight="1" x14ac:dyDescent="0.2">
      <c r="A19" s="115" t="s">
        <v>236</v>
      </c>
      <c r="B19" s="16" t="e">
        <f>+#REF!</f>
        <v>#REF!</v>
      </c>
      <c r="C19" s="9" t="s">
        <v>8</v>
      </c>
      <c r="D19" s="17">
        <v>0</v>
      </c>
      <c r="E19" s="11" t="e">
        <f>+#REF!</f>
        <v>#REF!</v>
      </c>
      <c r="F19" s="215" t="e">
        <f t="shared" si="1"/>
        <v>#REF!</v>
      </c>
    </row>
    <row r="20" spans="1:6" ht="108" hidden="1" customHeight="1" x14ac:dyDescent="0.2">
      <c r="A20" s="115" t="s">
        <v>270</v>
      </c>
      <c r="B20" s="16" t="e">
        <f>+#REF!</f>
        <v>#REF!</v>
      </c>
      <c r="C20" s="9" t="s">
        <v>1</v>
      </c>
      <c r="D20" s="17" t="e">
        <f>+#REF!</f>
        <v>#REF!</v>
      </c>
      <c r="E20" s="11" t="e">
        <f>+#REF!</f>
        <v>#REF!</v>
      </c>
      <c r="F20" s="215" t="e">
        <f t="shared" si="1"/>
        <v>#REF!</v>
      </c>
    </row>
    <row r="21" spans="1:6" ht="15" x14ac:dyDescent="0.25">
      <c r="A21" s="114">
        <v>7</v>
      </c>
      <c r="B21" s="8" t="s">
        <v>18</v>
      </c>
      <c r="C21" s="8"/>
      <c r="D21" s="8"/>
      <c r="E21" s="12"/>
      <c r="F21" s="213"/>
    </row>
    <row r="22" spans="1:6" x14ac:dyDescent="0.2">
      <c r="A22" s="115">
        <v>7.1</v>
      </c>
      <c r="B22" s="16" t="e">
        <f>+#REF!</f>
        <v>#REF!</v>
      </c>
      <c r="C22" s="9" t="s">
        <v>8</v>
      </c>
      <c r="D22" s="17" t="e">
        <f>+#REF!</f>
        <v>#REF!</v>
      </c>
      <c r="E22" s="11" t="e">
        <f>+#REF!</f>
        <v>#REF!</v>
      </c>
      <c r="F22" s="215" t="e">
        <f>+D22*E22</f>
        <v>#REF!</v>
      </c>
    </row>
    <row r="23" spans="1:6" ht="15" x14ac:dyDescent="0.25">
      <c r="A23" s="114">
        <v>8</v>
      </c>
      <c r="B23" s="8" t="s">
        <v>19</v>
      </c>
      <c r="C23" s="8"/>
      <c r="D23" s="8"/>
      <c r="E23" s="12"/>
      <c r="F23" s="213">
        <f>ROUND(D23*E23,0)</f>
        <v>0</v>
      </c>
    </row>
    <row r="24" spans="1:6" ht="29.25" customHeight="1" x14ac:dyDescent="0.2">
      <c r="A24" s="115" t="s">
        <v>163</v>
      </c>
      <c r="B24" s="16" t="e">
        <f>+#REF!</f>
        <v>#REF!</v>
      </c>
      <c r="C24" s="9" t="s">
        <v>16</v>
      </c>
      <c r="D24" s="17" t="e">
        <f>+#REF!</f>
        <v>#REF!</v>
      </c>
      <c r="E24" s="11" t="e">
        <f>+#REF!</f>
        <v>#REF!</v>
      </c>
      <c r="F24" s="215" t="e">
        <f>+D24*E24</f>
        <v>#REF!</v>
      </c>
    </row>
    <row r="25" spans="1:6" x14ac:dyDescent="0.2">
      <c r="A25" s="115" t="s">
        <v>164</v>
      </c>
      <c r="B25" s="16" t="e">
        <f>+#REF!</f>
        <v>#REF!</v>
      </c>
      <c r="C25" s="9" t="s">
        <v>8</v>
      </c>
      <c r="D25" s="17" t="e">
        <f>+#REF!</f>
        <v>#REF!</v>
      </c>
      <c r="E25" s="11" t="e">
        <f>+#REF!</f>
        <v>#REF!</v>
      </c>
      <c r="F25" s="215" t="e">
        <f>+D25*E25</f>
        <v>#REF!</v>
      </c>
    </row>
    <row r="26" spans="1:6" ht="15" x14ac:dyDescent="0.25">
      <c r="A26" s="114">
        <v>9</v>
      </c>
      <c r="B26" s="8" t="s">
        <v>21</v>
      </c>
      <c r="C26" s="8"/>
      <c r="D26" s="8"/>
      <c r="E26" s="12"/>
      <c r="F26" s="213"/>
    </row>
    <row r="27" spans="1:6" x14ac:dyDescent="0.2">
      <c r="A27" s="115" t="s">
        <v>167</v>
      </c>
      <c r="B27" s="16" t="e">
        <f>+#REF!</f>
        <v>#REF!</v>
      </c>
      <c r="C27" s="9" t="s">
        <v>8</v>
      </c>
      <c r="D27" s="17" t="e">
        <f>+#REF!</f>
        <v>#REF!</v>
      </c>
      <c r="E27" s="11" t="e">
        <f>+#REF!</f>
        <v>#REF!</v>
      </c>
      <c r="F27" s="215" t="e">
        <f>+D27*E27</f>
        <v>#REF!</v>
      </c>
    </row>
    <row r="28" spans="1:6" ht="32.25" customHeight="1" x14ac:dyDescent="0.2">
      <c r="A28" s="115" t="s">
        <v>305</v>
      </c>
      <c r="B28" s="16" t="e">
        <f>+#REF!</f>
        <v>#REF!</v>
      </c>
      <c r="C28" s="9" t="s">
        <v>1</v>
      </c>
      <c r="D28" s="17" t="e">
        <f>+#REF!</f>
        <v>#REF!</v>
      </c>
      <c r="E28" s="11" t="e">
        <f>+#REF!</f>
        <v>#REF!</v>
      </c>
      <c r="F28" s="215" t="e">
        <f t="shared" ref="F28:F31" si="2">+D28*E28</f>
        <v>#REF!</v>
      </c>
    </row>
    <row r="29" spans="1:6" ht="32.25" customHeight="1" x14ac:dyDescent="0.2">
      <c r="A29" s="115" t="s">
        <v>344</v>
      </c>
      <c r="B29" s="16" t="e">
        <f>+#REF!</f>
        <v>#REF!</v>
      </c>
      <c r="C29" s="9" t="s">
        <v>8</v>
      </c>
      <c r="D29" s="17" t="e">
        <f>+#REF!</f>
        <v>#REF!</v>
      </c>
      <c r="E29" s="11" t="e">
        <f>+#REF!</f>
        <v>#REF!</v>
      </c>
      <c r="F29" s="215" t="e">
        <f t="shared" si="2"/>
        <v>#REF!</v>
      </c>
    </row>
    <row r="30" spans="1:6" ht="49.7" customHeight="1" x14ac:dyDescent="0.2">
      <c r="A30" s="115" t="s">
        <v>347</v>
      </c>
      <c r="B30" s="16" t="e">
        <f>+#REF!</f>
        <v>#REF!</v>
      </c>
      <c r="C30" s="9" t="s">
        <v>8</v>
      </c>
      <c r="D30" s="17" t="e">
        <f>+#REF!</f>
        <v>#REF!</v>
      </c>
      <c r="E30" s="11" t="e">
        <f>+#REF!</f>
        <v>#REF!</v>
      </c>
      <c r="F30" s="215" t="e">
        <f t="shared" si="2"/>
        <v>#REF!</v>
      </c>
    </row>
    <row r="31" spans="1:6" ht="75.2" customHeight="1" x14ac:dyDescent="0.2">
      <c r="A31" s="115" t="s">
        <v>348</v>
      </c>
      <c r="B31" s="16" t="e">
        <f>+#REF!</f>
        <v>#REF!</v>
      </c>
      <c r="C31" s="9" t="s">
        <v>8</v>
      </c>
      <c r="D31" s="17" t="e">
        <f>+#REF!</f>
        <v>#REF!</v>
      </c>
      <c r="E31" s="11" t="e">
        <f>+#REF!</f>
        <v>#REF!</v>
      </c>
      <c r="F31" s="215" t="e">
        <f t="shared" si="2"/>
        <v>#REF!</v>
      </c>
    </row>
    <row r="32" spans="1:6" ht="15" x14ac:dyDescent="0.25">
      <c r="A32" s="114">
        <v>10</v>
      </c>
      <c r="B32" s="8" t="s">
        <v>173</v>
      </c>
      <c r="C32" s="8"/>
      <c r="D32" s="8"/>
      <c r="E32" s="12"/>
      <c r="F32" s="213"/>
    </row>
    <row r="33" spans="1:6" ht="54" customHeight="1" x14ac:dyDescent="0.2">
      <c r="A33" s="115" t="s">
        <v>171</v>
      </c>
      <c r="B33" s="16" t="e">
        <f>+#REF!</f>
        <v>#REF!</v>
      </c>
      <c r="C33" s="9" t="s">
        <v>1</v>
      </c>
      <c r="D33" s="17" t="e">
        <f>+#REF!</f>
        <v>#REF!</v>
      </c>
      <c r="E33" s="11" t="e">
        <f>+#REF!</f>
        <v>#REF!</v>
      </c>
      <c r="F33" s="215" t="e">
        <f>+D33*E33</f>
        <v>#REF!</v>
      </c>
    </row>
    <row r="34" spans="1:6" ht="58.7" customHeight="1" x14ac:dyDescent="0.2">
      <c r="A34" s="115" t="s">
        <v>172</v>
      </c>
      <c r="B34" s="16" t="e">
        <f>+#REF!</f>
        <v>#REF!</v>
      </c>
      <c r="C34" s="9" t="s">
        <v>1</v>
      </c>
      <c r="D34" s="17" t="e">
        <f>+#REF!</f>
        <v>#REF!</v>
      </c>
      <c r="E34" s="11" t="e">
        <f>+#REF!</f>
        <v>#REF!</v>
      </c>
      <c r="F34" s="215" t="e">
        <f t="shared" ref="F34:F37" si="3">+D34*E34</f>
        <v>#REF!</v>
      </c>
    </row>
    <row r="35" spans="1:6" ht="49.7" customHeight="1" x14ac:dyDescent="0.2">
      <c r="A35" s="115" t="s">
        <v>174</v>
      </c>
      <c r="B35" s="16" t="e">
        <f>+#REF!</f>
        <v>#REF!</v>
      </c>
      <c r="C35" s="9" t="s">
        <v>1</v>
      </c>
      <c r="D35" s="17" t="e">
        <f>+#REF!</f>
        <v>#REF!</v>
      </c>
      <c r="E35" s="11" t="e">
        <f>+#REF!</f>
        <v>#REF!</v>
      </c>
      <c r="F35" s="215" t="e">
        <f t="shared" si="3"/>
        <v>#REF!</v>
      </c>
    </row>
    <row r="36" spans="1:6" ht="42.75" customHeight="1" x14ac:dyDescent="0.2">
      <c r="A36" s="115" t="s">
        <v>175</v>
      </c>
      <c r="B36" s="16" t="e">
        <f>+#REF!</f>
        <v>#REF!</v>
      </c>
      <c r="C36" s="9" t="s">
        <v>1</v>
      </c>
      <c r="D36" s="17" t="e">
        <f>+#REF!</f>
        <v>#REF!</v>
      </c>
      <c r="E36" s="11" t="e">
        <f>+#REF!</f>
        <v>#REF!</v>
      </c>
      <c r="F36" s="215" t="e">
        <f t="shared" si="3"/>
        <v>#REF!</v>
      </c>
    </row>
    <row r="37" spans="1:6" ht="42.75" hidden="1" customHeight="1" x14ac:dyDescent="0.2">
      <c r="A37" s="115" t="s">
        <v>322</v>
      </c>
      <c r="B37" s="16" t="e">
        <f>+#REF!</f>
        <v>#REF!</v>
      </c>
      <c r="C37" s="9" t="s">
        <v>16</v>
      </c>
      <c r="D37" s="17" t="e">
        <f>+#REF!</f>
        <v>#REF!</v>
      </c>
      <c r="E37" s="11" t="e">
        <f>+#REF!</f>
        <v>#REF!</v>
      </c>
      <c r="F37" s="215" t="e">
        <f t="shared" si="3"/>
        <v>#REF!</v>
      </c>
    </row>
    <row r="38" spans="1:6" ht="15" x14ac:dyDescent="0.25">
      <c r="A38" s="114">
        <v>11</v>
      </c>
      <c r="B38" s="8" t="s">
        <v>35</v>
      </c>
      <c r="C38" s="8"/>
      <c r="D38" s="8"/>
      <c r="E38" s="12"/>
      <c r="F38" s="213"/>
    </row>
    <row r="39" spans="1:6" ht="41.25" customHeight="1" x14ac:dyDescent="0.2">
      <c r="A39" s="115" t="s">
        <v>333</v>
      </c>
      <c r="B39" s="16" t="e">
        <f>+#REF!</f>
        <v>#REF!</v>
      </c>
      <c r="C39" s="9" t="s">
        <v>1</v>
      </c>
      <c r="D39" s="17" t="e">
        <f>+#REF!</f>
        <v>#REF!</v>
      </c>
      <c r="E39" s="11" t="e">
        <f>+#REF!</f>
        <v>#REF!</v>
      </c>
      <c r="F39" s="215" t="e">
        <f>+D39*E39</f>
        <v>#REF!</v>
      </c>
    </row>
    <row r="40" spans="1:6" x14ac:dyDescent="0.2">
      <c r="A40" s="115" t="s">
        <v>334</v>
      </c>
      <c r="B40" s="16" t="e">
        <f>+#REF!</f>
        <v>#REF!</v>
      </c>
      <c r="C40" s="9" t="s">
        <v>1</v>
      </c>
      <c r="D40" s="17" t="e">
        <f>+#REF!</f>
        <v>#REF!</v>
      </c>
      <c r="E40" s="11" t="e">
        <f>+#REF!</f>
        <v>#REF!</v>
      </c>
      <c r="F40" s="215" t="e">
        <f t="shared" ref="F40:F43" si="4">+D40*E40</f>
        <v>#REF!</v>
      </c>
    </row>
    <row r="41" spans="1:6" x14ac:dyDescent="0.2">
      <c r="A41" s="115" t="s">
        <v>335</v>
      </c>
      <c r="B41" s="16" t="e">
        <f>+#REF!</f>
        <v>#REF!</v>
      </c>
      <c r="C41" s="9" t="s">
        <v>16</v>
      </c>
      <c r="D41" s="17" t="e">
        <f>+#REF!</f>
        <v>#REF!</v>
      </c>
      <c r="E41" s="11" t="e">
        <f>+#REF!</f>
        <v>#REF!</v>
      </c>
      <c r="F41" s="215" t="e">
        <f t="shared" si="4"/>
        <v>#REF!</v>
      </c>
    </row>
    <row r="42" spans="1:6" x14ac:dyDescent="0.2">
      <c r="A42" s="115" t="s">
        <v>336</v>
      </c>
      <c r="B42" s="16" t="e">
        <f>+#REF!</f>
        <v>#REF!</v>
      </c>
      <c r="C42" s="9" t="s">
        <v>1</v>
      </c>
      <c r="D42" s="17" t="e">
        <f>+#REF!</f>
        <v>#REF!</v>
      </c>
      <c r="E42" s="11" t="e">
        <f>+#REF!</f>
        <v>#REF!</v>
      </c>
      <c r="F42" s="215" t="e">
        <f t="shared" si="4"/>
        <v>#REF!</v>
      </c>
    </row>
    <row r="43" spans="1:6" ht="69" customHeight="1" x14ac:dyDescent="0.2">
      <c r="A43" s="115" t="s">
        <v>337</v>
      </c>
      <c r="B43" s="16" t="e">
        <f>+#REF!</f>
        <v>#REF!</v>
      </c>
      <c r="C43" s="9" t="s">
        <v>16</v>
      </c>
      <c r="D43" s="17" t="e">
        <f>+#REF!</f>
        <v>#REF!</v>
      </c>
      <c r="E43" s="11" t="e">
        <f>+#REF!</f>
        <v>#REF!</v>
      </c>
      <c r="F43" s="215" t="e">
        <f t="shared" si="4"/>
        <v>#REF!</v>
      </c>
    </row>
    <row r="44" spans="1:6" ht="15" x14ac:dyDescent="0.25">
      <c r="A44" s="114">
        <v>12</v>
      </c>
      <c r="B44" s="8" t="s">
        <v>177</v>
      </c>
      <c r="C44" s="8"/>
      <c r="D44" s="8"/>
      <c r="E44" s="12"/>
      <c r="F44" s="213"/>
    </row>
    <row r="45" spans="1:6" ht="55.5" customHeight="1" x14ac:dyDescent="0.2">
      <c r="A45" s="115" t="s">
        <v>178</v>
      </c>
      <c r="B45" s="16" t="e">
        <f>+#REF!</f>
        <v>#REF!</v>
      </c>
      <c r="C45" s="9" t="s">
        <v>1</v>
      </c>
      <c r="D45" s="17" t="e">
        <f>+#REF!</f>
        <v>#REF!</v>
      </c>
      <c r="E45" s="11" t="e">
        <f>+#REF!</f>
        <v>#REF!</v>
      </c>
      <c r="F45" s="215" t="e">
        <f>+D45*E45</f>
        <v>#REF!</v>
      </c>
    </row>
    <row r="46" spans="1:6" x14ac:dyDescent="0.2">
      <c r="A46" s="115" t="s">
        <v>179</v>
      </c>
      <c r="B46" s="16" t="e">
        <f>+#REF!</f>
        <v>#REF!</v>
      </c>
      <c r="C46" s="9" t="s">
        <v>16</v>
      </c>
      <c r="D46" s="17" t="e">
        <f>+#REF!</f>
        <v>#REF!</v>
      </c>
      <c r="E46" s="11" t="e">
        <f>+#REF!</f>
        <v>#REF!</v>
      </c>
      <c r="F46" s="215" t="e">
        <f t="shared" ref="F46:F53" si="5">+D46*E46</f>
        <v>#REF!</v>
      </c>
    </row>
    <row r="47" spans="1:6" ht="32.25" customHeight="1" x14ac:dyDescent="0.2">
      <c r="A47" s="115" t="s">
        <v>180</v>
      </c>
      <c r="B47" s="16" t="e">
        <f>+#REF!</f>
        <v>#REF!</v>
      </c>
      <c r="C47" s="9" t="s">
        <v>1</v>
      </c>
      <c r="D47" s="17" t="e">
        <f>+#REF!</f>
        <v>#REF!</v>
      </c>
      <c r="E47" s="11" t="e">
        <f>+#REF!</f>
        <v>#REF!</v>
      </c>
      <c r="F47" s="215" t="e">
        <f t="shared" si="5"/>
        <v>#REF!</v>
      </c>
    </row>
    <row r="48" spans="1:6" x14ac:dyDescent="0.2">
      <c r="A48" s="115" t="s">
        <v>181</v>
      </c>
      <c r="B48" s="16" t="e">
        <f>+#REF!</f>
        <v>#REF!</v>
      </c>
      <c r="C48" s="9" t="s">
        <v>1</v>
      </c>
      <c r="D48" s="17" t="e">
        <f>+#REF!</f>
        <v>#REF!</v>
      </c>
      <c r="E48" s="11" t="e">
        <f>+#REF!</f>
        <v>#REF!</v>
      </c>
      <c r="F48" s="215" t="e">
        <f t="shared" si="5"/>
        <v>#REF!</v>
      </c>
    </row>
    <row r="49" spans="1:6" x14ac:dyDescent="0.2">
      <c r="A49" s="115" t="s">
        <v>182</v>
      </c>
      <c r="B49" s="16" t="e">
        <f>+#REF!</f>
        <v>#REF!</v>
      </c>
      <c r="C49" s="9" t="s">
        <v>1</v>
      </c>
      <c r="D49" s="17" t="e">
        <f>+#REF!</f>
        <v>#REF!</v>
      </c>
      <c r="E49" s="11" t="e">
        <f>+#REF!</f>
        <v>#REF!</v>
      </c>
      <c r="F49" s="215" t="e">
        <f t="shared" si="5"/>
        <v>#REF!</v>
      </c>
    </row>
    <row r="50" spans="1:6" x14ac:dyDescent="0.2">
      <c r="A50" s="115" t="s">
        <v>183</v>
      </c>
      <c r="B50" s="16" t="e">
        <f>+#REF!</f>
        <v>#REF!</v>
      </c>
      <c r="C50" s="9" t="s">
        <v>16</v>
      </c>
      <c r="D50" s="17" t="e">
        <f>+#REF!</f>
        <v>#REF!</v>
      </c>
      <c r="E50" s="11" t="e">
        <f>+#REF!</f>
        <v>#REF!</v>
      </c>
      <c r="F50" s="215" t="e">
        <f t="shared" si="5"/>
        <v>#REF!</v>
      </c>
    </row>
    <row r="51" spans="1:6" x14ac:dyDescent="0.2">
      <c r="A51" s="115" t="s">
        <v>184</v>
      </c>
      <c r="B51" s="16" t="e">
        <f>+#REF!</f>
        <v>#REF!</v>
      </c>
      <c r="C51" s="9" t="s">
        <v>16</v>
      </c>
      <c r="D51" s="17" t="e">
        <f>+#REF!</f>
        <v>#REF!</v>
      </c>
      <c r="E51" s="11" t="e">
        <f>+#REF!</f>
        <v>#REF!</v>
      </c>
      <c r="F51" s="215" t="e">
        <f t="shared" si="5"/>
        <v>#REF!</v>
      </c>
    </row>
    <row r="52" spans="1:6" ht="27.75" customHeight="1" x14ac:dyDescent="0.2">
      <c r="A52" s="115" t="s">
        <v>186</v>
      </c>
      <c r="B52" s="16" t="e">
        <f>+#REF!</f>
        <v>#REF!</v>
      </c>
      <c r="C52" s="9" t="s">
        <v>1</v>
      </c>
      <c r="D52" s="17" t="e">
        <f>+#REF!</f>
        <v>#REF!</v>
      </c>
      <c r="E52" s="11" t="e">
        <f>+#REF!</f>
        <v>#REF!</v>
      </c>
      <c r="F52" s="215" t="e">
        <f t="shared" si="5"/>
        <v>#REF!</v>
      </c>
    </row>
    <row r="53" spans="1:6" ht="25.5" customHeight="1" x14ac:dyDescent="0.2">
      <c r="A53" s="115" t="s">
        <v>185</v>
      </c>
      <c r="B53" s="16" t="e">
        <f>+#REF!</f>
        <v>#REF!</v>
      </c>
      <c r="C53" s="9" t="s">
        <v>1</v>
      </c>
      <c r="D53" s="17" t="e">
        <f>+#REF!</f>
        <v>#REF!</v>
      </c>
      <c r="E53" s="11" t="e">
        <f>+#REF!</f>
        <v>#REF!</v>
      </c>
      <c r="F53" s="215" t="e">
        <f t="shared" si="5"/>
        <v>#REF!</v>
      </c>
    </row>
    <row r="54" spans="1:6" ht="15" x14ac:dyDescent="0.25">
      <c r="A54" s="114">
        <v>13</v>
      </c>
      <c r="B54" s="8" t="s">
        <v>30</v>
      </c>
      <c r="C54" s="8"/>
      <c r="D54" s="8"/>
      <c r="E54" s="8"/>
      <c r="F54" s="216"/>
    </row>
    <row r="55" spans="1:6" x14ac:dyDescent="0.2">
      <c r="A55" s="115">
        <v>13.1</v>
      </c>
      <c r="B55" s="16" t="e">
        <f>+#REF!</f>
        <v>#REF!</v>
      </c>
      <c r="C55" s="5" t="s">
        <v>1</v>
      </c>
      <c r="D55" s="35" t="e">
        <f>+#REF!</f>
        <v>#REF!</v>
      </c>
      <c r="E55" s="42" t="e">
        <f>+#REF!</f>
        <v>#REF!</v>
      </c>
      <c r="F55" s="217" t="e">
        <f>+D55*E55</f>
        <v>#REF!</v>
      </c>
    </row>
    <row r="56" spans="1:6" x14ac:dyDescent="0.2">
      <c r="A56" s="115">
        <v>13.2</v>
      </c>
      <c r="B56" s="16" t="e">
        <f>+#REF!</f>
        <v>#REF!</v>
      </c>
      <c r="C56" s="5" t="s">
        <v>1</v>
      </c>
      <c r="D56" s="35" t="e">
        <f>+#REF!</f>
        <v>#REF!</v>
      </c>
      <c r="E56" s="42" t="e">
        <f>+#REF!</f>
        <v>#REF!</v>
      </c>
      <c r="F56" s="217" t="e">
        <f t="shared" ref="F56:F59" si="6">+D56*E56</f>
        <v>#REF!</v>
      </c>
    </row>
    <row r="57" spans="1:6" x14ac:dyDescent="0.2">
      <c r="A57" s="115">
        <v>13.3</v>
      </c>
      <c r="B57" s="16" t="e">
        <f>+#REF!</f>
        <v>#REF!</v>
      </c>
      <c r="C57" s="5" t="s">
        <v>1</v>
      </c>
      <c r="D57" s="35" t="e">
        <f>+#REF!</f>
        <v>#REF!</v>
      </c>
      <c r="E57" s="42" t="e">
        <f>+#REF!</f>
        <v>#REF!</v>
      </c>
      <c r="F57" s="217" t="e">
        <f t="shared" si="6"/>
        <v>#REF!</v>
      </c>
    </row>
    <row r="58" spans="1:6" x14ac:dyDescent="0.2">
      <c r="A58" s="115">
        <v>13.4</v>
      </c>
      <c r="B58" s="16" t="e">
        <f>+#REF!</f>
        <v>#REF!</v>
      </c>
      <c r="C58" s="5" t="s">
        <v>1</v>
      </c>
      <c r="D58" s="35" t="e">
        <f>+#REF!</f>
        <v>#REF!</v>
      </c>
      <c r="E58" s="42" t="e">
        <f>+#REF!</f>
        <v>#REF!</v>
      </c>
      <c r="F58" s="217" t="e">
        <f t="shared" si="6"/>
        <v>#REF!</v>
      </c>
    </row>
    <row r="59" spans="1:6" x14ac:dyDescent="0.2">
      <c r="A59" s="115">
        <v>13.5</v>
      </c>
      <c r="B59" s="16" t="e">
        <f>+#REF!</f>
        <v>#REF!</v>
      </c>
      <c r="C59" s="5" t="s">
        <v>1</v>
      </c>
      <c r="D59" s="35" t="e">
        <f>+#REF!</f>
        <v>#REF!</v>
      </c>
      <c r="E59" s="42" t="e">
        <f>+#REF!</f>
        <v>#REF!</v>
      </c>
      <c r="F59" s="217" t="e">
        <f t="shared" si="6"/>
        <v>#REF!</v>
      </c>
    </row>
    <row r="60" spans="1:6" x14ac:dyDescent="0.2">
      <c r="A60" s="115"/>
      <c r="B60" s="16"/>
      <c r="C60" s="5"/>
      <c r="D60" s="35"/>
      <c r="E60" s="42"/>
      <c r="F60" s="217"/>
    </row>
    <row r="61" spans="1:6" x14ac:dyDescent="0.2">
      <c r="F61" s="218"/>
    </row>
    <row r="62" spans="1:6" x14ac:dyDescent="0.2">
      <c r="B62" s="371" t="s">
        <v>237</v>
      </c>
      <c r="C62" s="372"/>
      <c r="D62" s="373"/>
      <c r="E62" s="8"/>
      <c r="F62" s="213" t="e">
        <f>+ROUND(SUM(F7:F60),0)</f>
        <v>#REF!</v>
      </c>
    </row>
    <row r="63" spans="1:6" hidden="1" x14ac:dyDescent="0.2"/>
    <row r="64" spans="1:6" hidden="1" x14ac:dyDescent="0.2"/>
    <row r="65" spans="1:6" ht="12.75" hidden="1" x14ac:dyDescent="0.2">
      <c r="A65" s="383" t="s">
        <v>339</v>
      </c>
      <c r="B65" s="384"/>
      <c r="C65" s="384"/>
      <c r="D65" s="384"/>
      <c r="E65" s="384"/>
      <c r="F65" s="385"/>
    </row>
    <row r="66" spans="1:6" hidden="1" x14ac:dyDescent="0.2">
      <c r="A66" s="115"/>
      <c r="B66" s="16"/>
      <c r="C66" s="9"/>
      <c r="D66" s="10"/>
      <c r="E66" s="11"/>
      <c r="F66" s="11"/>
    </row>
    <row r="67" spans="1:6" ht="15" hidden="1" x14ac:dyDescent="0.25">
      <c r="A67" s="114">
        <v>5</v>
      </c>
      <c r="B67" s="8" t="s">
        <v>28</v>
      </c>
      <c r="C67" s="8"/>
      <c r="D67" s="8"/>
      <c r="E67" s="12"/>
      <c r="F67" s="12"/>
    </row>
    <row r="68" spans="1:6" hidden="1" x14ac:dyDescent="0.2">
      <c r="A68" s="115" t="s">
        <v>110</v>
      </c>
      <c r="B68" s="5" t="e">
        <f t="shared" ref="B68:B78" si="7">+B8</f>
        <v>#REF!</v>
      </c>
      <c r="C68" s="13" t="s">
        <v>4</v>
      </c>
      <c r="D68" s="14">
        <f>+'CANTIDADES VIVIENDA BIFAMILIAR'!D9</f>
        <v>7.87</v>
      </c>
      <c r="E68" s="105" t="e">
        <f t="shared" ref="E68:E78" si="8">+E8</f>
        <v>#REF!</v>
      </c>
      <c r="F68" s="15" t="e">
        <f>+D68*E68</f>
        <v>#REF!</v>
      </c>
    </row>
    <row r="69" spans="1:6" hidden="1" x14ac:dyDescent="0.2">
      <c r="A69" s="115" t="s">
        <v>153</v>
      </c>
      <c r="B69" s="5" t="e">
        <f t="shared" si="7"/>
        <v>#REF!</v>
      </c>
      <c r="C69" s="9" t="s">
        <v>4</v>
      </c>
      <c r="D69" s="17">
        <f>+'CANTIDADES VIVIENDA BIFAMILIAR'!D42</f>
        <v>7.87</v>
      </c>
      <c r="E69" s="105" t="e">
        <f t="shared" si="8"/>
        <v>#REF!</v>
      </c>
      <c r="F69" s="15" t="e">
        <f>+D69*E69</f>
        <v>#REF!</v>
      </c>
    </row>
    <row r="70" spans="1:6" hidden="1" x14ac:dyDescent="0.2">
      <c r="A70" s="115" t="s">
        <v>107</v>
      </c>
      <c r="B70" s="16" t="e">
        <f t="shared" si="7"/>
        <v>#REF!</v>
      </c>
      <c r="C70" s="9" t="s">
        <v>16</v>
      </c>
      <c r="D70" s="14">
        <f>+'CANTIDADES VIVIENDA BIFAMILIAR'!D46</f>
        <v>0</v>
      </c>
      <c r="E70" s="15" t="e">
        <f t="shared" si="8"/>
        <v>#REF!</v>
      </c>
      <c r="F70" s="15" t="e">
        <f>+D70*E70</f>
        <v>#REF!</v>
      </c>
    </row>
    <row r="71" spans="1:6" hidden="1" x14ac:dyDescent="0.2">
      <c r="A71" s="115" t="s">
        <v>154</v>
      </c>
      <c r="B71" s="16" t="e">
        <f t="shared" si="7"/>
        <v>#REF!</v>
      </c>
      <c r="C71" s="9" t="s">
        <v>16</v>
      </c>
      <c r="D71" s="14">
        <f>+'CANTIDADES VIVIENDA BIFAMILIAR'!D50</f>
        <v>52.460000000000008</v>
      </c>
      <c r="E71" s="15" t="e">
        <f t="shared" si="8"/>
        <v>#REF!</v>
      </c>
      <c r="F71" s="15" t="e">
        <f>+D71*E71</f>
        <v>#REF!</v>
      </c>
    </row>
    <row r="72" spans="1:6" hidden="1" x14ac:dyDescent="0.2">
      <c r="A72" s="115" t="s">
        <v>109</v>
      </c>
      <c r="B72" s="16" t="e">
        <f t="shared" si="7"/>
        <v>#REF!</v>
      </c>
      <c r="C72" s="9" t="s">
        <v>16</v>
      </c>
      <c r="D72" s="14">
        <f>+'CANTIDADES VIVIENDA BIFAMILIAR'!D83</f>
        <v>53.389999999999993</v>
      </c>
      <c r="E72" s="15" t="e">
        <f t="shared" si="8"/>
        <v>#REF!</v>
      </c>
      <c r="F72" s="15" t="e">
        <f>+D72*E72</f>
        <v>#REF!</v>
      </c>
    </row>
    <row r="73" spans="1:6" ht="15" hidden="1" x14ac:dyDescent="0.25">
      <c r="A73" s="114">
        <v>6</v>
      </c>
      <c r="B73" s="8" t="str">
        <f t="shared" si="7"/>
        <v>ESTRUCTURA EN CONCRETO</v>
      </c>
      <c r="C73" s="8"/>
      <c r="D73" s="8"/>
      <c r="E73" s="12">
        <f t="shared" si="8"/>
        <v>0</v>
      </c>
      <c r="F73" s="12"/>
    </row>
    <row r="74" spans="1:6" hidden="1" x14ac:dyDescent="0.2">
      <c r="A74" s="115" t="s">
        <v>120</v>
      </c>
      <c r="B74" s="16" t="e">
        <f t="shared" si="7"/>
        <v>#REF!</v>
      </c>
      <c r="C74" s="9" t="s">
        <v>8</v>
      </c>
      <c r="D74" s="17">
        <f>+'CANTIDADES VIVIENDA BIFAMILIAR'!D118</f>
        <v>44.6</v>
      </c>
      <c r="E74" s="11" t="e">
        <f t="shared" si="8"/>
        <v>#REF!</v>
      </c>
      <c r="F74" s="11" t="e">
        <f t="shared" ref="F74:F81" si="9">+D74*E74</f>
        <v>#REF!</v>
      </c>
    </row>
    <row r="75" spans="1:6" hidden="1" x14ac:dyDescent="0.2">
      <c r="A75" s="115" t="s">
        <v>157</v>
      </c>
      <c r="B75" s="16" t="e">
        <f t="shared" si="7"/>
        <v>#REF!</v>
      </c>
      <c r="C75" s="9" t="s">
        <v>16</v>
      </c>
      <c r="D75" s="17">
        <f>+'CANTIDADES VIVIENDA BIFAMILIAR'!D147</f>
        <v>69.400000000000006</v>
      </c>
      <c r="E75" s="11" t="e">
        <f t="shared" si="8"/>
        <v>#REF!</v>
      </c>
      <c r="F75" s="11" t="e">
        <f t="shared" si="9"/>
        <v>#REF!</v>
      </c>
    </row>
    <row r="76" spans="1:6" hidden="1" x14ac:dyDescent="0.2">
      <c r="A76" s="115" t="s">
        <v>116</v>
      </c>
      <c r="B76" s="16" t="e">
        <f t="shared" si="7"/>
        <v>#REF!</v>
      </c>
      <c r="C76" s="9" t="s">
        <v>16</v>
      </c>
      <c r="D76" s="14">
        <f>+'CANTIDADES VIVIENDA BIFAMILIAR'!D198</f>
        <v>0</v>
      </c>
      <c r="E76" s="11" t="e">
        <f t="shared" si="8"/>
        <v>#REF!</v>
      </c>
      <c r="F76" s="11" t="e">
        <f t="shared" si="9"/>
        <v>#REF!</v>
      </c>
    </row>
    <row r="77" spans="1:6" hidden="1" x14ac:dyDescent="0.2">
      <c r="A77" s="115" t="s">
        <v>117</v>
      </c>
      <c r="B77" s="16" t="e">
        <f t="shared" si="7"/>
        <v>#REF!</v>
      </c>
      <c r="C77" s="9" t="s">
        <v>16</v>
      </c>
      <c r="D77" s="14">
        <f>+'CANTIDADES VIVIENDA BIFAMILIAR'!D202</f>
        <v>108.82000000000001</v>
      </c>
      <c r="E77" s="11" t="e">
        <f t="shared" si="8"/>
        <v>#REF!</v>
      </c>
      <c r="F77" s="11" t="e">
        <f t="shared" si="9"/>
        <v>#REF!</v>
      </c>
    </row>
    <row r="78" spans="1:6" hidden="1" x14ac:dyDescent="0.2">
      <c r="A78" s="115" t="s">
        <v>161</v>
      </c>
      <c r="B78" s="16" t="e">
        <f t="shared" si="7"/>
        <v>#REF!</v>
      </c>
      <c r="C78" s="9" t="s">
        <v>16</v>
      </c>
      <c r="D78" s="18">
        <f>+'CANTIDADES VIVIENDA BIFAMILIAR'!D237</f>
        <v>86.2</v>
      </c>
      <c r="E78" s="11" t="e">
        <f t="shared" si="8"/>
        <v>#REF!</v>
      </c>
      <c r="F78" s="11" t="e">
        <f t="shared" si="9"/>
        <v>#REF!</v>
      </c>
    </row>
    <row r="79" spans="1:6" hidden="1" x14ac:dyDescent="0.2">
      <c r="A79" s="115" t="s">
        <v>236</v>
      </c>
      <c r="B79" s="16" t="e">
        <f>+#REF!</f>
        <v>#REF!</v>
      </c>
      <c r="C79" s="9" t="s">
        <v>16</v>
      </c>
      <c r="D79" s="17">
        <f>+'CANTIDADES VIVIENDA BIFAMILIAR'!D292</f>
        <v>0</v>
      </c>
      <c r="E79" s="11" t="e">
        <f>+#REF!</f>
        <v>#REF!</v>
      </c>
      <c r="F79" s="11" t="e">
        <f t="shared" si="9"/>
        <v>#REF!</v>
      </c>
    </row>
    <row r="80" spans="1:6" hidden="1" x14ac:dyDescent="0.2">
      <c r="A80" s="115" t="s">
        <v>270</v>
      </c>
      <c r="B80" s="16" t="e">
        <f t="shared" ref="B80:B89" si="10">+B19</f>
        <v>#REF!</v>
      </c>
      <c r="C80" s="9" t="s">
        <v>8</v>
      </c>
      <c r="D80" s="17">
        <f>+'CANTIDADES VIVIENDA BIFAMILIAR'!D303</f>
        <v>44.12</v>
      </c>
      <c r="E80" s="11" t="e">
        <f t="shared" ref="E80:E89" si="11">+E19</f>
        <v>#REF!</v>
      </c>
      <c r="F80" s="11" t="e">
        <f t="shared" si="9"/>
        <v>#REF!</v>
      </c>
    </row>
    <row r="81" spans="1:6" ht="117" hidden="1" customHeight="1" x14ac:dyDescent="0.2">
      <c r="A81" s="115" t="s">
        <v>279</v>
      </c>
      <c r="B81" s="16" t="e">
        <f t="shared" si="10"/>
        <v>#REF!</v>
      </c>
      <c r="C81" s="9" t="s">
        <v>1</v>
      </c>
      <c r="D81" s="17">
        <f>+'CANTIDADES VIVIENDA BIFAMILIAR'!D334</f>
        <v>0.5</v>
      </c>
      <c r="E81" s="11" t="e">
        <f t="shared" si="11"/>
        <v>#REF!</v>
      </c>
      <c r="F81" s="11" t="e">
        <f t="shared" si="9"/>
        <v>#REF!</v>
      </c>
    </row>
    <row r="82" spans="1:6" ht="15" hidden="1" x14ac:dyDescent="0.25">
      <c r="A82" s="114">
        <v>7</v>
      </c>
      <c r="B82" s="8" t="str">
        <f t="shared" si="10"/>
        <v>MAMPOSTERIA</v>
      </c>
      <c r="C82" s="8"/>
      <c r="D82" s="8"/>
      <c r="E82" s="12">
        <f t="shared" si="11"/>
        <v>0</v>
      </c>
      <c r="F82" s="12"/>
    </row>
    <row r="83" spans="1:6" hidden="1" x14ac:dyDescent="0.2">
      <c r="A83" s="115">
        <v>7.1</v>
      </c>
      <c r="B83" s="16" t="e">
        <f t="shared" si="10"/>
        <v>#REF!</v>
      </c>
      <c r="C83" s="9" t="s">
        <v>8</v>
      </c>
      <c r="D83" s="17">
        <f>+'CANTIDADES VIVIENDA BIFAMILIAR'!D338</f>
        <v>174.3</v>
      </c>
      <c r="E83" s="11" t="e">
        <f t="shared" si="11"/>
        <v>#REF!</v>
      </c>
      <c r="F83" s="11" t="e">
        <f>+D83*E83</f>
        <v>#REF!</v>
      </c>
    </row>
    <row r="84" spans="1:6" ht="15" hidden="1" x14ac:dyDescent="0.25">
      <c r="A84" s="114">
        <v>8</v>
      </c>
      <c r="B84" s="8" t="str">
        <f t="shared" si="10"/>
        <v>CUBIERTA</v>
      </c>
      <c r="C84" s="8"/>
      <c r="D84" s="8"/>
      <c r="E84" s="12">
        <f t="shared" si="11"/>
        <v>0</v>
      </c>
      <c r="F84" s="12"/>
    </row>
    <row r="85" spans="1:6" hidden="1" x14ac:dyDescent="0.2">
      <c r="A85" s="115" t="s">
        <v>163</v>
      </c>
      <c r="B85" s="16" t="e">
        <f t="shared" si="10"/>
        <v>#REF!</v>
      </c>
      <c r="C85" s="9" t="s">
        <v>16</v>
      </c>
      <c r="D85" s="17">
        <f>+'CANTIDADES VIVIENDA BIFAMILIAR'!D401</f>
        <v>24</v>
      </c>
      <c r="E85" s="11" t="e">
        <f t="shared" si="11"/>
        <v>#REF!</v>
      </c>
      <c r="F85" s="11" t="e">
        <f>+D85*E85</f>
        <v>#REF!</v>
      </c>
    </row>
    <row r="86" spans="1:6" hidden="1" x14ac:dyDescent="0.2">
      <c r="A86" s="115" t="s">
        <v>164</v>
      </c>
      <c r="B86" s="16" t="e">
        <f t="shared" si="10"/>
        <v>#REF!</v>
      </c>
      <c r="C86" s="9" t="s">
        <v>8</v>
      </c>
      <c r="D86" s="17">
        <f>+'CANTIDADES VIVIENDA BIFAMILIAR'!D431</f>
        <v>43.8</v>
      </c>
      <c r="E86" s="11" t="e">
        <f t="shared" si="11"/>
        <v>#REF!</v>
      </c>
      <c r="F86" s="11" t="e">
        <f>+D86*E86</f>
        <v>#REF!</v>
      </c>
    </row>
    <row r="87" spans="1:6" ht="15" hidden="1" x14ac:dyDescent="0.25">
      <c r="A87" s="114">
        <v>9</v>
      </c>
      <c r="B87" s="8" t="str">
        <f t="shared" si="10"/>
        <v>ACABADOS</v>
      </c>
      <c r="C87" s="8"/>
      <c r="D87" s="8"/>
      <c r="E87" s="12">
        <f t="shared" si="11"/>
        <v>0</v>
      </c>
      <c r="F87" s="12"/>
    </row>
    <row r="88" spans="1:6" hidden="1" x14ac:dyDescent="0.2">
      <c r="A88" s="115" t="s">
        <v>167</v>
      </c>
      <c r="B88" s="16" t="e">
        <f t="shared" si="10"/>
        <v>#REF!</v>
      </c>
      <c r="C88" s="9" t="s">
        <v>8</v>
      </c>
      <c r="D88" s="17">
        <f>+'CANTIDADES VIVIENDA BIFAMILIAR'!D437</f>
        <v>35</v>
      </c>
      <c r="E88" s="11" t="e">
        <f t="shared" si="11"/>
        <v>#REF!</v>
      </c>
      <c r="F88" s="11" t="e">
        <f>+D88*E88</f>
        <v>#REF!</v>
      </c>
    </row>
    <row r="89" spans="1:6" hidden="1" x14ac:dyDescent="0.2">
      <c r="A89" s="115" t="s">
        <v>305</v>
      </c>
      <c r="B89" s="16" t="e">
        <f t="shared" si="10"/>
        <v>#REF!</v>
      </c>
      <c r="C89" s="9" t="s">
        <v>1</v>
      </c>
      <c r="D89" s="17">
        <f>+'CANTIDADES VIVIENDA BIFAMILIAR'!D463</f>
        <v>2</v>
      </c>
      <c r="E89" s="11" t="e">
        <f t="shared" si="11"/>
        <v>#REF!</v>
      </c>
      <c r="F89" s="11" t="e">
        <f>+D89*E89</f>
        <v>#REF!</v>
      </c>
    </row>
    <row r="90" spans="1:6" ht="30.2" hidden="1" customHeight="1" x14ac:dyDescent="0.2">
      <c r="A90" s="115" t="s">
        <v>341</v>
      </c>
      <c r="B90" s="16" t="e">
        <f>+#REF!</f>
        <v>#REF!</v>
      </c>
      <c r="C90" s="9" t="s">
        <v>9</v>
      </c>
      <c r="D90" s="17">
        <f>+'CANTIDADES VIVIENDA BIFAMILIAR'!D467</f>
        <v>77.599999999999994</v>
      </c>
      <c r="E90" s="11" t="e">
        <f>+#REF!</f>
        <v>#REF!</v>
      </c>
      <c r="F90" s="11" t="e">
        <f>+D90*E90</f>
        <v>#REF!</v>
      </c>
    </row>
    <row r="91" spans="1:6" ht="51.75" hidden="1" customHeight="1" x14ac:dyDescent="0.2">
      <c r="A91" s="115" t="s">
        <v>347</v>
      </c>
      <c r="B91" s="16" t="e">
        <f>+'CANTIDADES VIVIENDA BIFAMILIAR'!B492</f>
        <v>#REF!</v>
      </c>
      <c r="C91" s="9" t="s">
        <v>8</v>
      </c>
      <c r="D91" s="17">
        <f>+'CANTIDADES VIVIENDA BIFAMILIAR'!D492</f>
        <v>19.7</v>
      </c>
      <c r="E91" s="11" t="e">
        <f>+#REF!</f>
        <v>#REF!</v>
      </c>
      <c r="F91" s="11" t="e">
        <f>+D91*E91</f>
        <v>#REF!</v>
      </c>
    </row>
    <row r="92" spans="1:6" ht="79.5" hidden="1" customHeight="1" x14ac:dyDescent="0.2">
      <c r="A92" s="115" t="s">
        <v>348</v>
      </c>
      <c r="B92" s="16" t="e">
        <f>+'CANTIDADES VIVIENDA BIFAMILIAR'!B510</f>
        <v>#REF!</v>
      </c>
      <c r="C92" s="9" t="s">
        <v>8</v>
      </c>
      <c r="D92" s="17">
        <f>+'CANTIDADES VIVIENDA BIFAMILIAR'!D510</f>
        <v>19.7</v>
      </c>
      <c r="E92" s="11" t="e">
        <f>+#REF!</f>
        <v>#REF!</v>
      </c>
      <c r="F92" s="11" t="e">
        <f>+D92*E92</f>
        <v>#REF!</v>
      </c>
    </row>
    <row r="93" spans="1:6" ht="15" hidden="1" x14ac:dyDescent="0.25">
      <c r="A93" s="114">
        <v>10</v>
      </c>
      <c r="B93" s="8" t="str">
        <f t="shared" ref="B93:B116" si="12">+B32</f>
        <v>CARPINTERIA METÁLICA</v>
      </c>
      <c r="C93" s="8"/>
      <c r="D93" s="8"/>
      <c r="E93" s="12">
        <f t="shared" ref="E93:E114" si="13">+E32</f>
        <v>0</v>
      </c>
      <c r="F93" s="12"/>
    </row>
    <row r="94" spans="1:6" hidden="1" x14ac:dyDescent="0.2">
      <c r="A94" s="115" t="s">
        <v>171</v>
      </c>
      <c r="B94" s="16" t="e">
        <f t="shared" si="12"/>
        <v>#REF!</v>
      </c>
      <c r="C94" s="9" t="s">
        <v>1</v>
      </c>
      <c r="D94" s="17">
        <f>+'CANTIDADES VIVIENDA BIFAMILIAR'!D514</f>
        <v>6</v>
      </c>
      <c r="E94" s="11" t="e">
        <f t="shared" si="13"/>
        <v>#REF!</v>
      </c>
      <c r="F94" s="11" t="e">
        <f>+D94*E94</f>
        <v>#REF!</v>
      </c>
    </row>
    <row r="95" spans="1:6" hidden="1" x14ac:dyDescent="0.2">
      <c r="A95" s="115" t="s">
        <v>172</v>
      </c>
      <c r="B95" s="16" t="e">
        <f t="shared" si="12"/>
        <v>#REF!</v>
      </c>
      <c r="C95" s="9" t="s">
        <v>1</v>
      </c>
      <c r="D95" s="17">
        <f>+'CANTIDADES VIVIENDA BIFAMILIAR'!D523</f>
        <v>2</v>
      </c>
      <c r="E95" s="11" t="e">
        <f t="shared" si="13"/>
        <v>#REF!</v>
      </c>
      <c r="F95" s="11" t="e">
        <f>+D95*E95</f>
        <v>#REF!</v>
      </c>
    </row>
    <row r="96" spans="1:6" hidden="1" x14ac:dyDescent="0.2">
      <c r="A96" s="115" t="s">
        <v>174</v>
      </c>
      <c r="B96" s="16" t="e">
        <f t="shared" si="12"/>
        <v>#REF!</v>
      </c>
      <c r="C96" s="9" t="s">
        <v>1</v>
      </c>
      <c r="D96" s="17">
        <f>+'CANTIDADES VIVIENDA BIFAMILIAR'!D523</f>
        <v>2</v>
      </c>
      <c r="E96" s="11" t="e">
        <f t="shared" si="13"/>
        <v>#REF!</v>
      </c>
      <c r="F96" s="11" t="e">
        <f>+D96*E96</f>
        <v>#REF!</v>
      </c>
    </row>
    <row r="97" spans="1:6" hidden="1" x14ac:dyDescent="0.2">
      <c r="A97" s="115" t="s">
        <v>175</v>
      </c>
      <c r="B97" s="16" t="e">
        <f t="shared" si="12"/>
        <v>#REF!</v>
      </c>
      <c r="C97" s="9" t="s">
        <v>1</v>
      </c>
      <c r="D97" s="17">
        <f>+'CANTIDADES VIVIENDA BIFAMILIAR'!D523</f>
        <v>2</v>
      </c>
      <c r="E97" s="11" t="e">
        <f t="shared" si="13"/>
        <v>#REF!</v>
      </c>
      <c r="F97" s="11" t="e">
        <f>+D97*E97</f>
        <v>#REF!</v>
      </c>
    </row>
    <row r="98" spans="1:6" hidden="1" x14ac:dyDescent="0.2">
      <c r="A98" s="115" t="s">
        <v>322</v>
      </c>
      <c r="B98" s="16" t="e">
        <f t="shared" si="12"/>
        <v>#REF!</v>
      </c>
      <c r="C98" s="9" t="s">
        <v>16</v>
      </c>
      <c r="D98" s="17">
        <f>+'CANTIDADES VIVIENDA BIFAMILIAR'!D526</f>
        <v>5</v>
      </c>
      <c r="E98" s="11" t="e">
        <f t="shared" si="13"/>
        <v>#REF!</v>
      </c>
      <c r="F98" s="11" t="e">
        <f>+D98*E98</f>
        <v>#REF!</v>
      </c>
    </row>
    <row r="99" spans="1:6" ht="15" hidden="1" x14ac:dyDescent="0.25">
      <c r="A99" s="114">
        <v>11</v>
      </c>
      <c r="B99" s="8" t="str">
        <f t="shared" si="12"/>
        <v>APARATOS SANITARIOS</v>
      </c>
      <c r="C99" s="8"/>
      <c r="D99" s="8"/>
      <c r="E99" s="12">
        <f t="shared" si="13"/>
        <v>0</v>
      </c>
      <c r="F99" s="12"/>
    </row>
    <row r="100" spans="1:6" hidden="1" x14ac:dyDescent="0.2">
      <c r="A100" s="115" t="s">
        <v>333</v>
      </c>
      <c r="B100" s="16" t="e">
        <f t="shared" si="12"/>
        <v>#REF!</v>
      </c>
      <c r="C100" s="9" t="s">
        <v>1</v>
      </c>
      <c r="D100" s="17">
        <f>+'CANTIDADES VIVIENDA BIFAMILIAR'!D530</f>
        <v>2</v>
      </c>
      <c r="E100" s="11" t="e">
        <f t="shared" si="13"/>
        <v>#REF!</v>
      </c>
      <c r="F100" s="11" t="e">
        <f>+D100*E100</f>
        <v>#REF!</v>
      </c>
    </row>
    <row r="101" spans="1:6" hidden="1" x14ac:dyDescent="0.2">
      <c r="A101" s="115" t="s">
        <v>334</v>
      </c>
      <c r="B101" s="16" t="e">
        <f t="shared" si="12"/>
        <v>#REF!</v>
      </c>
      <c r="C101" s="9" t="s">
        <v>1</v>
      </c>
      <c r="D101" s="17">
        <f>+'CANTIDADES VIVIENDA BIFAMILIAR'!D533</f>
        <v>2</v>
      </c>
      <c r="E101" s="11" t="e">
        <f t="shared" si="13"/>
        <v>#REF!</v>
      </c>
      <c r="F101" s="11" t="e">
        <f>+D101*E101</f>
        <v>#REF!</v>
      </c>
    </row>
    <row r="102" spans="1:6" hidden="1" x14ac:dyDescent="0.2">
      <c r="A102" s="115" t="s">
        <v>335</v>
      </c>
      <c r="B102" s="16" t="e">
        <f t="shared" si="12"/>
        <v>#REF!</v>
      </c>
      <c r="C102" s="9" t="s">
        <v>16</v>
      </c>
      <c r="D102" s="17">
        <f>+'CANTIDADES VIVIENDA BIFAMILIAR'!D536</f>
        <v>2.2000000000000002</v>
      </c>
      <c r="E102" s="11" t="e">
        <f t="shared" si="13"/>
        <v>#REF!</v>
      </c>
      <c r="F102" s="11" t="e">
        <f>+D102*E102</f>
        <v>#REF!</v>
      </c>
    </row>
    <row r="103" spans="1:6" hidden="1" x14ac:dyDescent="0.2">
      <c r="A103" s="115" t="s">
        <v>336</v>
      </c>
      <c r="B103" s="16" t="e">
        <f t="shared" si="12"/>
        <v>#REF!</v>
      </c>
      <c r="C103" s="9" t="s">
        <v>1</v>
      </c>
      <c r="D103" s="17">
        <f>+'CANTIDADES VIVIENDA BIFAMILIAR'!D539</f>
        <v>2</v>
      </c>
      <c r="E103" s="11" t="e">
        <f t="shared" si="13"/>
        <v>#REF!</v>
      </c>
      <c r="F103" s="11" t="e">
        <f>+D103*E103</f>
        <v>#REF!</v>
      </c>
    </row>
    <row r="104" spans="1:6" hidden="1" x14ac:dyDescent="0.2">
      <c r="A104" s="115" t="s">
        <v>337</v>
      </c>
      <c r="B104" s="16" t="e">
        <f t="shared" si="12"/>
        <v>#REF!</v>
      </c>
      <c r="C104" s="9" t="s">
        <v>16</v>
      </c>
      <c r="D104" s="17">
        <f>+'CANTIDADES VIVIENDA BIFAMILIAR'!D542</f>
        <v>2</v>
      </c>
      <c r="E104" s="11" t="e">
        <f t="shared" si="13"/>
        <v>#REF!</v>
      </c>
      <c r="F104" s="11" t="e">
        <f>+D104*E104</f>
        <v>#REF!</v>
      </c>
    </row>
    <row r="105" spans="1:6" ht="15" hidden="1" x14ac:dyDescent="0.25">
      <c r="A105" s="114">
        <v>12</v>
      </c>
      <c r="B105" s="8" t="str">
        <f t="shared" si="12"/>
        <v>INSTALACIONES HIDRAULICAS Y SANITARIAS</v>
      </c>
      <c r="C105" s="8"/>
      <c r="D105" s="8"/>
      <c r="E105" s="12">
        <f t="shared" si="13"/>
        <v>0</v>
      </c>
      <c r="F105" s="12"/>
    </row>
    <row r="106" spans="1:6" hidden="1" x14ac:dyDescent="0.2">
      <c r="A106" s="115" t="s">
        <v>178</v>
      </c>
      <c r="B106" s="16" t="e">
        <f t="shared" si="12"/>
        <v>#REF!</v>
      </c>
      <c r="C106" s="9" t="s">
        <v>1</v>
      </c>
      <c r="D106" s="17">
        <f>+'CANTIDADES VIVIENDA BIFAMILIAR'!D546</f>
        <v>10</v>
      </c>
      <c r="E106" s="11" t="e">
        <f t="shared" si="13"/>
        <v>#REF!</v>
      </c>
      <c r="F106" s="11" t="e">
        <f t="shared" ref="F106:F114" si="14">+D106*E106</f>
        <v>#REF!</v>
      </c>
    </row>
    <row r="107" spans="1:6" hidden="1" x14ac:dyDescent="0.2">
      <c r="A107" s="115" t="s">
        <v>179</v>
      </c>
      <c r="B107" s="16" t="e">
        <f t="shared" si="12"/>
        <v>#REF!</v>
      </c>
      <c r="C107" s="9" t="s">
        <v>16</v>
      </c>
      <c r="D107" s="17">
        <f>+'CANTIDADES VIVIENDA BIFAMILIAR'!D556</f>
        <v>31.5</v>
      </c>
      <c r="E107" s="11" t="e">
        <f t="shared" si="13"/>
        <v>#REF!</v>
      </c>
      <c r="F107" s="11" t="e">
        <f t="shared" si="14"/>
        <v>#REF!</v>
      </c>
    </row>
    <row r="108" spans="1:6" hidden="1" x14ac:dyDescent="0.2">
      <c r="A108" s="115" t="s">
        <v>180</v>
      </c>
      <c r="B108" s="16" t="e">
        <f t="shared" si="12"/>
        <v>#REF!</v>
      </c>
      <c r="C108" s="9" t="s">
        <v>1</v>
      </c>
      <c r="D108" s="17">
        <f>+'CANTIDADES VIVIENDA BIFAMILIAR'!D559</f>
        <v>2</v>
      </c>
      <c r="E108" s="11" t="e">
        <f t="shared" si="13"/>
        <v>#REF!</v>
      </c>
      <c r="F108" s="11" t="e">
        <f t="shared" si="14"/>
        <v>#REF!</v>
      </c>
    </row>
    <row r="109" spans="1:6" hidden="1" x14ac:dyDescent="0.2">
      <c r="A109" s="115" t="s">
        <v>181</v>
      </c>
      <c r="B109" s="16" t="e">
        <f t="shared" si="12"/>
        <v>#REF!</v>
      </c>
      <c r="C109" s="9" t="s">
        <v>1</v>
      </c>
      <c r="D109" s="17">
        <f>+'CANTIDADES VIVIENDA BIFAMILIAR'!D562</f>
        <v>11</v>
      </c>
      <c r="E109" s="11" t="e">
        <f t="shared" si="13"/>
        <v>#REF!</v>
      </c>
      <c r="F109" s="11" t="e">
        <f t="shared" si="14"/>
        <v>#REF!</v>
      </c>
    </row>
    <row r="110" spans="1:6" hidden="1" x14ac:dyDescent="0.2">
      <c r="A110" s="115" t="s">
        <v>182</v>
      </c>
      <c r="B110" s="16" t="e">
        <f t="shared" si="12"/>
        <v>#REF!</v>
      </c>
      <c r="C110" s="9" t="s">
        <v>1</v>
      </c>
      <c r="D110" s="17">
        <f>+'CANTIDADES VIVIENDA BIFAMILIAR'!D573</f>
        <v>2</v>
      </c>
      <c r="E110" s="11" t="e">
        <f t="shared" si="13"/>
        <v>#REF!</v>
      </c>
      <c r="F110" s="11" t="e">
        <f t="shared" si="14"/>
        <v>#REF!</v>
      </c>
    </row>
    <row r="111" spans="1:6" hidden="1" x14ac:dyDescent="0.2">
      <c r="A111" s="115" t="s">
        <v>183</v>
      </c>
      <c r="B111" s="16" t="e">
        <f t="shared" si="12"/>
        <v>#REF!</v>
      </c>
      <c r="C111" s="9" t="s">
        <v>16</v>
      </c>
      <c r="D111" s="17">
        <f>+'CANTIDADES VIVIENDA BIFAMILIAR'!D576</f>
        <v>10.5</v>
      </c>
      <c r="E111" s="11" t="e">
        <f t="shared" si="13"/>
        <v>#REF!</v>
      </c>
      <c r="F111" s="11" t="e">
        <f t="shared" si="14"/>
        <v>#REF!</v>
      </c>
    </row>
    <row r="112" spans="1:6" hidden="1" x14ac:dyDescent="0.2">
      <c r="A112" s="115" t="s">
        <v>184</v>
      </c>
      <c r="B112" s="16" t="e">
        <f t="shared" si="12"/>
        <v>#REF!</v>
      </c>
      <c r="C112" s="9" t="s">
        <v>16</v>
      </c>
      <c r="D112" s="17">
        <f>+'CANTIDADES VIVIENDA BIFAMILIAR'!D579</f>
        <v>13.5</v>
      </c>
      <c r="E112" s="11" t="e">
        <f t="shared" si="13"/>
        <v>#REF!</v>
      </c>
      <c r="F112" s="11" t="e">
        <f t="shared" si="14"/>
        <v>#REF!</v>
      </c>
    </row>
    <row r="113" spans="1:6" hidden="1" x14ac:dyDescent="0.2">
      <c r="A113" s="115" t="s">
        <v>186</v>
      </c>
      <c r="B113" s="16" t="e">
        <f t="shared" si="12"/>
        <v>#REF!</v>
      </c>
      <c r="C113" s="9" t="s">
        <v>1</v>
      </c>
      <c r="D113" s="17">
        <f>+'CANTIDADES VIVIENDA BIFAMILIAR'!D582</f>
        <v>1</v>
      </c>
      <c r="E113" s="11" t="e">
        <f t="shared" si="13"/>
        <v>#REF!</v>
      </c>
      <c r="F113" s="11" t="e">
        <f t="shared" si="14"/>
        <v>#REF!</v>
      </c>
    </row>
    <row r="114" spans="1:6" hidden="1" x14ac:dyDescent="0.2">
      <c r="A114" s="115" t="s">
        <v>185</v>
      </c>
      <c r="B114" s="16" t="e">
        <f t="shared" si="12"/>
        <v>#REF!</v>
      </c>
      <c r="C114" s="9" t="s">
        <v>1</v>
      </c>
      <c r="D114" s="17">
        <f>+'CANTIDADES VIVIENDA BIFAMILIAR'!D585</f>
        <v>1</v>
      </c>
      <c r="E114" s="11" t="e">
        <f t="shared" si="13"/>
        <v>#REF!</v>
      </c>
      <c r="F114" s="11" t="e">
        <f t="shared" si="14"/>
        <v>#REF!</v>
      </c>
    </row>
    <row r="115" spans="1:6" ht="15" hidden="1" x14ac:dyDescent="0.25">
      <c r="A115" s="114">
        <v>13</v>
      </c>
      <c r="B115" s="8" t="str">
        <f t="shared" si="12"/>
        <v>INSTALACIONES ELECTRICAS</v>
      </c>
      <c r="C115" s="8"/>
      <c r="D115" s="8"/>
      <c r="E115" s="8"/>
      <c r="F115" s="8"/>
    </row>
    <row r="116" spans="1:6" hidden="1" x14ac:dyDescent="0.2">
      <c r="A116" s="115">
        <v>13.1</v>
      </c>
      <c r="B116" s="16" t="e">
        <f t="shared" si="12"/>
        <v>#REF!</v>
      </c>
      <c r="C116" s="5" t="s">
        <v>1</v>
      </c>
      <c r="D116" s="35">
        <f>+'CANTIDADES VIVIENDA BIFAMILIAR'!D588</f>
        <v>20</v>
      </c>
      <c r="E116" s="42" t="e">
        <f>+E55</f>
        <v>#REF!</v>
      </c>
      <c r="F116" s="43" t="e">
        <f>+D116*E116</f>
        <v>#REF!</v>
      </c>
    </row>
    <row r="117" spans="1:6" ht="15" hidden="1" x14ac:dyDescent="0.25">
      <c r="A117" s="114">
        <v>14</v>
      </c>
      <c r="B117" s="8" t="s">
        <v>345</v>
      </c>
      <c r="C117" s="8"/>
      <c r="D117" s="8"/>
      <c r="E117" s="8"/>
      <c r="F117" s="8"/>
    </row>
    <row r="118" spans="1:6" hidden="1" x14ac:dyDescent="0.2">
      <c r="A118" s="115">
        <v>14.1</v>
      </c>
      <c r="B118" s="5" t="s">
        <v>345</v>
      </c>
      <c r="C118" s="5" t="s">
        <v>1</v>
      </c>
      <c r="D118" s="5">
        <v>1</v>
      </c>
      <c r="E118" s="42">
        <v>800000</v>
      </c>
      <c r="F118" s="43">
        <f>+D118*E118</f>
        <v>800000</v>
      </c>
    </row>
    <row r="119" spans="1:6" hidden="1" x14ac:dyDescent="0.2"/>
    <row r="120" spans="1:6" hidden="1" x14ac:dyDescent="0.2">
      <c r="B120" s="371" t="s">
        <v>237</v>
      </c>
      <c r="C120" s="372"/>
      <c r="D120" s="373"/>
      <c r="E120" s="8"/>
      <c r="F120" s="12" t="e">
        <f>+SUM(F67:F118)</f>
        <v>#REF!</v>
      </c>
    </row>
    <row r="121" spans="1:6" hidden="1" x14ac:dyDescent="0.2"/>
  </sheetData>
  <mergeCells count="6">
    <mergeCell ref="A1:F1"/>
    <mergeCell ref="A4:F4"/>
    <mergeCell ref="B62:D62"/>
    <mergeCell ref="A65:F65"/>
    <mergeCell ref="B120:D120"/>
    <mergeCell ref="A5:A6"/>
  </mergeCells>
  <pageMargins left="0.70866141732283472" right="0.70866141732283472" top="0.74803149606299213" bottom="1.1417322834645669" header="0.31496062992125984" footer="0.31496062992125984"/>
  <pageSetup scale="80" orientation="portrait" horizontalDpi="4294967293" r:id="rId1"/>
  <headerFooter>
    <oddHeader>&amp;L&amp;G</oddHeader>
    <oddFooter>&amp;C&amp;G&amp;R&amp;P</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877"/>
  <sheetViews>
    <sheetView view="pageBreakPreview" topLeftCell="A159" zoomScale="85" zoomScaleNormal="100" zoomScaleSheetLayoutView="85" workbookViewId="0">
      <selection activeCell="A52" sqref="A52:D103"/>
    </sheetView>
  </sheetViews>
  <sheetFormatPr baseColWidth="10" defaultColWidth="11.42578125" defaultRowHeight="14.25" x14ac:dyDescent="0.2"/>
  <cols>
    <col min="1" max="1" width="10.42578125" style="102" customWidth="1"/>
    <col min="2" max="2" width="51.140625" style="6" customWidth="1"/>
    <col min="3" max="3" width="4.42578125" style="6" customWidth="1"/>
    <col min="4" max="4" width="10.7109375" style="6" customWidth="1"/>
    <col min="5" max="5" width="18.140625" style="6" bestFit="1" customWidth="1"/>
    <col min="6" max="6" width="18.7109375" style="6" customWidth="1"/>
    <col min="7" max="7" width="15.140625" style="98" bestFit="1" customWidth="1"/>
    <col min="8" max="8" width="22.28515625" style="6" customWidth="1"/>
    <col min="9" max="9" width="14.28515625" style="6" customWidth="1"/>
    <col min="10" max="10" width="18.85546875" style="6" customWidth="1"/>
    <col min="11" max="11" width="7.7109375" style="6" customWidth="1"/>
    <col min="12" max="12" width="18.28515625" style="6" customWidth="1"/>
    <col min="13" max="13" width="6.85546875" style="6" bestFit="1" customWidth="1"/>
    <col min="14" max="14" width="17.85546875" style="6" customWidth="1"/>
    <col min="15" max="15" width="6.85546875" style="6" bestFit="1" customWidth="1"/>
    <col min="16" max="16" width="17.42578125" style="6" customWidth="1"/>
    <col min="17" max="17" width="13.42578125" style="6" customWidth="1"/>
    <col min="18" max="18" width="17" style="6" customWidth="1"/>
    <col min="19" max="19" width="7.42578125" style="6" customWidth="1"/>
    <col min="20" max="20" width="18.28515625" style="6" customWidth="1"/>
    <col min="21" max="21" width="11.42578125" style="6"/>
    <col min="22" max="22" width="18.7109375" style="6" customWidth="1"/>
    <col min="23" max="16384" width="11.42578125" style="6"/>
  </cols>
  <sheetData>
    <row r="1" spans="1:22" ht="81.75" customHeight="1" x14ac:dyDescent="0.2">
      <c r="A1" s="388" t="s">
        <v>211</v>
      </c>
      <c r="B1" s="388"/>
      <c r="C1" s="388"/>
      <c r="D1" s="388"/>
      <c r="E1" s="388"/>
      <c r="F1" s="388"/>
    </row>
    <row r="2" spans="1:22" ht="15" x14ac:dyDescent="0.2">
      <c r="A2" s="99"/>
      <c r="B2" s="34"/>
      <c r="C2" s="34"/>
      <c r="D2" s="34"/>
      <c r="E2" s="34"/>
      <c r="F2" s="34"/>
      <c r="G2" s="387" t="s">
        <v>323</v>
      </c>
      <c r="H2" s="386"/>
      <c r="I2" s="386" t="s">
        <v>324</v>
      </c>
      <c r="J2" s="386"/>
      <c r="K2" s="386" t="s">
        <v>325</v>
      </c>
      <c r="L2" s="386"/>
      <c r="M2" s="386" t="s">
        <v>326</v>
      </c>
      <c r="N2" s="386"/>
      <c r="O2" s="386" t="s">
        <v>327</v>
      </c>
      <c r="P2" s="386"/>
      <c r="Q2" s="386" t="s">
        <v>328</v>
      </c>
      <c r="R2" s="386"/>
      <c r="S2" s="386" t="s">
        <v>329</v>
      </c>
      <c r="T2" s="386"/>
      <c r="U2" s="386" t="s">
        <v>330</v>
      </c>
      <c r="V2" s="386"/>
    </row>
    <row r="3" spans="1:22" ht="15" customHeight="1" x14ac:dyDescent="0.2">
      <c r="A3" s="383" t="s">
        <v>82</v>
      </c>
      <c r="B3" s="384"/>
      <c r="C3" s="384"/>
      <c r="D3" s="384"/>
      <c r="E3" s="384"/>
      <c r="F3" s="385"/>
    </row>
    <row r="4" spans="1:22" ht="15" x14ac:dyDescent="0.2">
      <c r="A4" s="99"/>
      <c r="B4" s="34"/>
      <c r="C4" s="34"/>
      <c r="D4" s="34"/>
      <c r="E4" s="34"/>
      <c r="F4" s="34"/>
    </row>
    <row r="5" spans="1:22" ht="12.75" x14ac:dyDescent="0.2">
      <c r="A5" s="389" t="s">
        <v>25</v>
      </c>
      <c r="B5" s="7" t="s">
        <v>26</v>
      </c>
      <c r="C5" s="7" t="s">
        <v>1</v>
      </c>
      <c r="D5" s="7" t="s">
        <v>79</v>
      </c>
      <c r="E5" s="7" t="s">
        <v>31</v>
      </c>
      <c r="F5" s="7" t="s">
        <v>31</v>
      </c>
      <c r="G5" s="7" t="s">
        <v>79</v>
      </c>
      <c r="H5" s="7" t="s">
        <v>31</v>
      </c>
      <c r="I5" s="7" t="s">
        <v>79</v>
      </c>
      <c r="J5" s="7" t="s">
        <v>31</v>
      </c>
      <c r="K5" s="7" t="s">
        <v>79</v>
      </c>
      <c r="L5" s="7" t="s">
        <v>31</v>
      </c>
      <c r="M5" s="7" t="s">
        <v>79</v>
      </c>
      <c r="N5" s="7" t="s">
        <v>31</v>
      </c>
      <c r="O5" s="7" t="s">
        <v>79</v>
      </c>
      <c r="P5" s="7" t="s">
        <v>31</v>
      </c>
      <c r="Q5" s="7" t="s">
        <v>79</v>
      </c>
      <c r="R5" s="7" t="s">
        <v>31</v>
      </c>
      <c r="S5" s="7" t="s">
        <v>79</v>
      </c>
      <c r="T5" s="7" t="s">
        <v>31</v>
      </c>
      <c r="U5" s="7" t="s">
        <v>79</v>
      </c>
      <c r="V5" s="7" t="s">
        <v>31</v>
      </c>
    </row>
    <row r="6" spans="1:22" ht="12.75" x14ac:dyDescent="0.2">
      <c r="A6" s="389"/>
      <c r="B6" s="7"/>
      <c r="C6" s="7"/>
      <c r="D6" s="7"/>
      <c r="E6" s="7" t="s">
        <v>32</v>
      </c>
      <c r="F6" s="7" t="s">
        <v>2</v>
      </c>
      <c r="G6" s="7"/>
      <c r="H6" s="7" t="s">
        <v>2</v>
      </c>
      <c r="I6" s="7"/>
      <c r="J6" s="7" t="s">
        <v>2</v>
      </c>
      <c r="K6" s="7"/>
      <c r="L6" s="7" t="s">
        <v>2</v>
      </c>
      <c r="M6" s="7"/>
      <c r="N6" s="7" t="s">
        <v>2</v>
      </c>
      <c r="O6" s="7"/>
      <c r="P6" s="7" t="s">
        <v>2</v>
      </c>
      <c r="Q6" s="7"/>
      <c r="R6" s="7" t="s">
        <v>2</v>
      </c>
      <c r="S6" s="7"/>
      <c r="T6" s="7" t="s">
        <v>2</v>
      </c>
      <c r="U6" s="7"/>
      <c r="V6" s="7" t="s">
        <v>2</v>
      </c>
    </row>
    <row r="7" spans="1:22" ht="15" x14ac:dyDescent="0.25">
      <c r="A7" s="100">
        <v>1</v>
      </c>
      <c r="B7" s="8" t="s">
        <v>27</v>
      </c>
      <c r="C7" s="8"/>
      <c r="D7" s="8"/>
      <c r="E7" s="8"/>
      <c r="F7" s="8"/>
    </row>
    <row r="8" spans="1:22" ht="31.7" customHeight="1" x14ac:dyDescent="0.2">
      <c r="A8" s="101">
        <v>1.1000000000000001</v>
      </c>
      <c r="B8" s="20" t="e">
        <f>+#REF!</f>
        <v>#REF!</v>
      </c>
      <c r="C8" s="13" t="s">
        <v>55</v>
      </c>
      <c r="D8" s="24" t="e">
        <f>+#REF!</f>
        <v>#REF!</v>
      </c>
      <c r="E8" s="15" t="e">
        <f>+#REF!</f>
        <v>#REF!</v>
      </c>
      <c r="F8" s="15" t="e">
        <f>+D8*E8</f>
        <v>#REF!</v>
      </c>
      <c r="G8" s="98">
        <f>+'CANTIDADES URBANISMO NORCASIA'!D8</f>
        <v>4</v>
      </c>
      <c r="H8" s="23" t="e">
        <f t="shared" ref="H8:H41" si="0">+G8*E8</f>
        <v>#REF!</v>
      </c>
      <c r="I8" s="6" t="e">
        <f>+#REF!</f>
        <v>#REF!</v>
      </c>
      <c r="J8" s="23" t="e">
        <f t="shared" ref="J8:J41" si="1">+I8*E8</f>
        <v>#REF!</v>
      </c>
      <c r="K8" s="6">
        <f>+'CANTIDADES URBANISMO LA DORADA'!D7</f>
        <v>2</v>
      </c>
      <c r="L8" s="23" t="e">
        <f t="shared" ref="L8:L41" si="2">+K8*E8</f>
        <v>#REF!</v>
      </c>
      <c r="M8" s="6">
        <f>+'CANTIDADES  URBANISMO AGUADAS'!D7</f>
        <v>3</v>
      </c>
      <c r="N8" s="23" t="e">
        <f t="shared" ref="N8:N42" si="3">+M8*E8</f>
        <v>#REF!</v>
      </c>
      <c r="O8" s="6" t="e">
        <f>+#REF!</f>
        <v>#REF!</v>
      </c>
      <c r="P8" s="23" t="e">
        <f t="shared" ref="P8:P42" si="4">+O8*E8</f>
        <v>#REF!</v>
      </c>
      <c r="Q8" s="6" t="e">
        <f>+#REF!</f>
        <v>#REF!</v>
      </c>
      <c r="R8" s="23" t="e">
        <f t="shared" ref="R8:R42" si="5">+Q8*E8</f>
        <v>#REF!</v>
      </c>
      <c r="S8" s="6">
        <f>+'CANTIDADES URBANISMO LA MERCED'!D7</f>
        <v>4</v>
      </c>
      <c r="T8" s="23" t="e">
        <f t="shared" ref="T8:T42" si="6">+S8*E8</f>
        <v>#REF!</v>
      </c>
      <c r="U8" s="6">
        <f>+'CANTIDADES URBANISMO MANZANARES'!D7</f>
        <v>2</v>
      </c>
      <c r="V8" s="23" t="e">
        <f t="shared" ref="V8:V41" si="7">+U8*E8</f>
        <v>#REF!</v>
      </c>
    </row>
    <row r="9" spans="1:22" x14ac:dyDescent="0.2">
      <c r="A9" s="101">
        <v>1.2</v>
      </c>
      <c r="B9" s="5" t="e">
        <f>+#REF!</f>
        <v>#REF!</v>
      </c>
      <c r="C9" s="9" t="s">
        <v>8</v>
      </c>
      <c r="D9" s="10" t="e">
        <f>+#REF!</f>
        <v>#REF!</v>
      </c>
      <c r="E9" s="11" t="e">
        <f>+#REF!</f>
        <v>#REF!</v>
      </c>
      <c r="F9" s="11" t="e">
        <f>+D9*E9</f>
        <v>#REF!</v>
      </c>
      <c r="G9" s="98">
        <f>+'CANTIDADES URBANISMO NORCASIA'!D18</f>
        <v>2023</v>
      </c>
      <c r="H9" s="23" t="e">
        <f t="shared" si="0"/>
        <v>#REF!</v>
      </c>
      <c r="I9" s="97" t="e">
        <f>+#REF!</f>
        <v>#REF!</v>
      </c>
      <c r="J9" s="23" t="e">
        <f t="shared" si="1"/>
        <v>#REF!</v>
      </c>
      <c r="K9" s="97">
        <f>+'CANTIDADES URBANISMO LA DORADA'!D16</f>
        <v>1020</v>
      </c>
      <c r="L9" s="23" t="e">
        <f t="shared" si="2"/>
        <v>#REF!</v>
      </c>
      <c r="M9" s="97">
        <f>+'CANTIDADES  URBANISMO AGUADAS'!D17</f>
        <v>661</v>
      </c>
      <c r="N9" s="23" t="e">
        <f t="shared" si="3"/>
        <v>#REF!</v>
      </c>
      <c r="O9" s="52" t="e">
        <f>+#REF!</f>
        <v>#REF!</v>
      </c>
      <c r="P9" s="23" t="e">
        <f t="shared" si="4"/>
        <v>#REF!</v>
      </c>
      <c r="Q9" s="97" t="e">
        <f>+#REF!</f>
        <v>#REF!</v>
      </c>
      <c r="R9" s="23" t="e">
        <f t="shared" si="5"/>
        <v>#REF!</v>
      </c>
      <c r="S9" s="97">
        <f>+'CANTIDADES URBANISMO LA MERCED'!D17</f>
        <v>870</v>
      </c>
      <c r="T9" s="23" t="e">
        <f t="shared" si="6"/>
        <v>#REF!</v>
      </c>
      <c r="U9" s="97">
        <f>+'CANTIDADES URBANISMO MANZANARES'!D16</f>
        <v>300</v>
      </c>
      <c r="V9" s="23" t="e">
        <f t="shared" si="7"/>
        <v>#REF!</v>
      </c>
    </row>
    <row r="10" spans="1:22" x14ac:dyDescent="0.2">
      <c r="A10" s="101"/>
      <c r="B10" s="5"/>
      <c r="C10" s="9"/>
      <c r="D10" s="10"/>
      <c r="E10" s="11"/>
      <c r="F10" s="11"/>
      <c r="H10" s="23">
        <f t="shared" si="0"/>
        <v>0</v>
      </c>
      <c r="J10" s="23">
        <f t="shared" si="1"/>
        <v>0</v>
      </c>
      <c r="L10" s="23">
        <f t="shared" si="2"/>
        <v>0</v>
      </c>
      <c r="N10" s="23">
        <f t="shared" si="3"/>
        <v>0</v>
      </c>
      <c r="P10" s="23">
        <f t="shared" si="4"/>
        <v>0</v>
      </c>
      <c r="R10" s="23">
        <f t="shared" si="5"/>
        <v>0</v>
      </c>
      <c r="T10" s="23">
        <f t="shared" si="6"/>
        <v>0</v>
      </c>
      <c r="V10" s="23">
        <f t="shared" si="7"/>
        <v>0</v>
      </c>
    </row>
    <row r="11" spans="1:22" ht="15" x14ac:dyDescent="0.25">
      <c r="A11" s="100">
        <v>2</v>
      </c>
      <c r="B11" s="8" t="s">
        <v>33</v>
      </c>
      <c r="C11" s="8"/>
      <c r="D11" s="8"/>
      <c r="E11" s="12"/>
      <c r="F11" s="12"/>
      <c r="H11" s="23">
        <f t="shared" si="0"/>
        <v>0</v>
      </c>
      <c r="J11" s="23">
        <f t="shared" si="1"/>
        <v>0</v>
      </c>
      <c r="L11" s="23">
        <f t="shared" si="2"/>
        <v>0</v>
      </c>
      <c r="N11" s="23">
        <f t="shared" si="3"/>
        <v>0</v>
      </c>
      <c r="P11" s="23">
        <f t="shared" si="4"/>
        <v>0</v>
      </c>
      <c r="Q11" s="23"/>
      <c r="R11" s="23">
        <f t="shared" si="5"/>
        <v>0</v>
      </c>
      <c r="T11" s="23">
        <f t="shared" si="6"/>
        <v>0</v>
      </c>
      <c r="V11" s="23">
        <f t="shared" si="7"/>
        <v>0</v>
      </c>
    </row>
    <row r="12" spans="1:22" x14ac:dyDescent="0.2">
      <c r="A12" s="101" t="s">
        <v>103</v>
      </c>
      <c r="B12" s="16" t="e">
        <f>+#REF!</f>
        <v>#REF!</v>
      </c>
      <c r="C12" s="9" t="s">
        <v>4</v>
      </c>
      <c r="D12" s="53" t="e">
        <f>+#REF!</f>
        <v>#REF!</v>
      </c>
      <c r="E12" s="11" t="e">
        <f>+#REF!</f>
        <v>#REF!</v>
      </c>
      <c r="F12" s="11" t="e">
        <f t="shared" ref="F12:F17" si="8">+D12*E12</f>
        <v>#REF!</v>
      </c>
      <c r="G12" s="98">
        <f>+'CANTIDADES URBANISMO NORCASIA'!D25</f>
        <v>1443.12</v>
      </c>
      <c r="H12" s="23" t="e">
        <f t="shared" si="0"/>
        <v>#REF!</v>
      </c>
      <c r="I12" s="6" t="e">
        <f>+#REF!</f>
        <v>#REF!</v>
      </c>
      <c r="J12" s="23" t="e">
        <f t="shared" si="1"/>
        <v>#REF!</v>
      </c>
      <c r="K12" s="6">
        <f>+'CANTIDADES URBANISMO LA DORADA'!D23</f>
        <v>0</v>
      </c>
      <c r="L12" s="23" t="e">
        <f t="shared" si="2"/>
        <v>#REF!</v>
      </c>
      <c r="M12" s="6">
        <f>+'CANTIDADES  URBANISMO AGUADAS'!D24</f>
        <v>0</v>
      </c>
      <c r="N12" s="23" t="e">
        <f t="shared" si="3"/>
        <v>#REF!</v>
      </c>
      <c r="O12" s="6">
        <v>0</v>
      </c>
      <c r="P12" s="23" t="e">
        <f t="shared" si="4"/>
        <v>#REF!</v>
      </c>
      <c r="Q12" s="6" t="e">
        <f>+#REF!</f>
        <v>#REF!</v>
      </c>
      <c r="R12" s="23" t="e">
        <f t="shared" si="5"/>
        <v>#REF!</v>
      </c>
      <c r="S12" s="6">
        <f>+'CANTIDADES URBANISMO LA MERCED'!D24</f>
        <v>1356.5</v>
      </c>
      <c r="T12" s="23" t="e">
        <f t="shared" si="6"/>
        <v>#REF!</v>
      </c>
      <c r="U12" s="6">
        <f>+'CANTIDADES URBANISMO MANZANARES'!D23</f>
        <v>0</v>
      </c>
      <c r="V12" s="23" t="e">
        <f t="shared" si="7"/>
        <v>#REF!</v>
      </c>
    </row>
    <row r="13" spans="1:22" x14ac:dyDescent="0.2">
      <c r="A13" s="101" t="s">
        <v>104</v>
      </c>
      <c r="B13" s="16" t="e">
        <f>+#REF!</f>
        <v>#REF!</v>
      </c>
      <c r="C13" s="9" t="s">
        <v>4</v>
      </c>
      <c r="D13" s="10" t="e">
        <f>+#REF!</f>
        <v>#REF!</v>
      </c>
      <c r="E13" s="11" t="e">
        <f>+#REF!</f>
        <v>#REF!</v>
      </c>
      <c r="F13" s="11" t="e">
        <f t="shared" si="8"/>
        <v>#REF!</v>
      </c>
      <c r="G13" s="98">
        <f>+'CANTIDADES URBANISMO NORCASIA'!D43</f>
        <v>263.10000000000002</v>
      </c>
      <c r="H13" s="23" t="e">
        <f t="shared" si="0"/>
        <v>#REF!</v>
      </c>
      <c r="I13" s="6" t="e">
        <f>+#REF!</f>
        <v>#REF!</v>
      </c>
      <c r="J13" s="23" t="e">
        <f t="shared" si="1"/>
        <v>#REF!</v>
      </c>
      <c r="K13" s="52">
        <f>+'CANTIDADES URBANISMO LA DORADA'!D28</f>
        <v>64.3</v>
      </c>
      <c r="L13" s="23" t="e">
        <f t="shared" si="2"/>
        <v>#REF!</v>
      </c>
      <c r="M13" s="6">
        <f>+'CANTIDADES  URBANISMO AGUADAS'!D29</f>
        <v>476.4</v>
      </c>
      <c r="N13" s="23" t="e">
        <f t="shared" si="3"/>
        <v>#REF!</v>
      </c>
      <c r="O13" s="6" t="e">
        <f>+#REF!</f>
        <v>#REF!</v>
      </c>
      <c r="P13" s="23" t="e">
        <f t="shared" si="4"/>
        <v>#REF!</v>
      </c>
      <c r="Q13" s="6" t="e">
        <f>+#REF!</f>
        <v>#REF!</v>
      </c>
      <c r="R13" s="23" t="e">
        <f t="shared" si="5"/>
        <v>#REF!</v>
      </c>
      <c r="S13" s="6">
        <f>+'CANTIDADES URBANISMO LA MERCED'!D42</f>
        <v>280.5</v>
      </c>
      <c r="T13" s="23" t="e">
        <f t="shared" si="6"/>
        <v>#REF!</v>
      </c>
      <c r="U13" s="52">
        <f>+'CANTIDADES URBANISMO MANZANARES'!D28</f>
        <v>24.7</v>
      </c>
      <c r="V13" s="23" t="e">
        <f t="shared" si="7"/>
        <v>#REF!</v>
      </c>
    </row>
    <row r="14" spans="1:22" x14ac:dyDescent="0.2">
      <c r="A14" s="101" t="s">
        <v>106</v>
      </c>
      <c r="B14" s="16" t="e">
        <f>+#REF!</f>
        <v>#REF!</v>
      </c>
      <c r="C14" s="9" t="s">
        <v>4</v>
      </c>
      <c r="D14" s="10" t="e">
        <f>+#REF!</f>
        <v>#REF!</v>
      </c>
      <c r="E14" s="11" t="e">
        <f>+#REF!</f>
        <v>#REF!</v>
      </c>
      <c r="F14" s="11" t="e">
        <f t="shared" si="8"/>
        <v>#REF!</v>
      </c>
      <c r="G14" s="98">
        <f>+'CANTIDADES URBANISMO NORCASIA'!D65</f>
        <v>199.5</v>
      </c>
      <c r="H14" s="23" t="e">
        <f t="shared" si="0"/>
        <v>#REF!</v>
      </c>
      <c r="I14" s="6" t="e">
        <f>+#REF!</f>
        <v>#REF!</v>
      </c>
      <c r="J14" s="23" t="e">
        <f t="shared" si="1"/>
        <v>#REF!</v>
      </c>
      <c r="K14" s="52">
        <f>+'CANTIDADES URBANISMO LA DORADA'!D36</f>
        <v>30</v>
      </c>
      <c r="L14" s="23" t="e">
        <f t="shared" si="2"/>
        <v>#REF!</v>
      </c>
      <c r="M14" s="6">
        <f>+'CANTIDADES  URBANISMO AGUADAS'!D68</f>
        <v>425.9</v>
      </c>
      <c r="N14" s="23" t="e">
        <f t="shared" si="3"/>
        <v>#REF!</v>
      </c>
      <c r="O14" s="52" t="e">
        <f>+#REF!</f>
        <v>#REF!</v>
      </c>
      <c r="P14" s="23" t="e">
        <f t="shared" si="4"/>
        <v>#REF!</v>
      </c>
      <c r="Q14" s="6" t="e">
        <f>+#REF!</f>
        <v>#REF!</v>
      </c>
      <c r="R14" s="23" t="e">
        <f t="shared" si="5"/>
        <v>#REF!</v>
      </c>
      <c r="S14" s="6">
        <f>+'CANTIDADES URBANISMO LA MERCED'!D59</f>
        <v>201.3</v>
      </c>
      <c r="T14" s="23" t="e">
        <f t="shared" si="6"/>
        <v>#REF!</v>
      </c>
      <c r="U14" s="52">
        <f>+'CANTIDADES URBANISMO MANZANARES'!D36</f>
        <v>23.94</v>
      </c>
      <c r="V14" s="23" t="e">
        <f t="shared" si="7"/>
        <v>#REF!</v>
      </c>
    </row>
    <row r="15" spans="1:22" ht="36.75" customHeight="1" x14ac:dyDescent="0.2">
      <c r="A15" s="101" t="s">
        <v>108</v>
      </c>
      <c r="B15" s="16" t="e">
        <f>+#REF!</f>
        <v>#REF!</v>
      </c>
      <c r="C15" s="9" t="s">
        <v>4</v>
      </c>
      <c r="D15" s="10" t="e">
        <f>+#REF!</f>
        <v>#REF!</v>
      </c>
      <c r="E15" s="11" t="e">
        <f>+#REF!</f>
        <v>#REF!</v>
      </c>
      <c r="F15" s="11" t="e">
        <f t="shared" si="8"/>
        <v>#REF!</v>
      </c>
      <c r="G15" s="98">
        <f>+'CANTIDADES URBANISMO NORCASIA'!D81</f>
        <v>1506.7199999999998</v>
      </c>
      <c r="H15" s="23" t="e">
        <f t="shared" si="0"/>
        <v>#REF!</v>
      </c>
      <c r="I15" s="6" t="e">
        <f>+#REF!</f>
        <v>#REF!</v>
      </c>
      <c r="J15" s="23" t="e">
        <f t="shared" si="1"/>
        <v>#REF!</v>
      </c>
      <c r="K15" s="52">
        <f>+'CANTIDADES URBANISMO LA DORADA'!D43</f>
        <v>34.299999999999997</v>
      </c>
      <c r="L15" s="23" t="e">
        <f t="shared" si="2"/>
        <v>#REF!</v>
      </c>
      <c r="M15" s="6">
        <f>+'CANTIDADES  URBANISMO AGUADAS'!D99</f>
        <v>50.5</v>
      </c>
      <c r="N15" s="23" t="e">
        <f t="shared" si="3"/>
        <v>#REF!</v>
      </c>
      <c r="O15" s="6" t="e">
        <f>+#REF!</f>
        <v>#REF!</v>
      </c>
      <c r="P15" s="23" t="e">
        <f t="shared" si="4"/>
        <v>#REF!</v>
      </c>
      <c r="Q15" s="6" t="e">
        <f>+#REF!</f>
        <v>#REF!</v>
      </c>
      <c r="R15" s="23" t="e">
        <f t="shared" si="5"/>
        <v>#REF!</v>
      </c>
      <c r="S15" s="6">
        <f>+'CANTIDADES URBANISMO LA MERCED'!D72</f>
        <v>1435.7</v>
      </c>
      <c r="T15" s="23" t="e">
        <f t="shared" si="6"/>
        <v>#REF!</v>
      </c>
      <c r="U15" s="52">
        <f>+'CANTIDADES URBANISMO MANZANARES'!D43</f>
        <v>0.75999999999999801</v>
      </c>
      <c r="V15" s="23" t="e">
        <f t="shared" si="7"/>
        <v>#REF!</v>
      </c>
    </row>
    <row r="16" spans="1:22" x14ac:dyDescent="0.2">
      <c r="A16" s="101" t="s">
        <v>111</v>
      </c>
      <c r="B16" s="5" t="e">
        <f>+#REF!</f>
        <v>#REF!</v>
      </c>
      <c r="C16" s="9" t="s">
        <v>8</v>
      </c>
      <c r="D16" s="10" t="e">
        <f>+#REF!</f>
        <v>#REF!</v>
      </c>
      <c r="E16" s="147" t="e">
        <f>+#REF!</f>
        <v>#REF!</v>
      </c>
      <c r="F16" s="11" t="e">
        <f t="shared" si="8"/>
        <v>#REF!</v>
      </c>
      <c r="G16" s="98">
        <f>+'CANTIDADES URBANISMO NORCASIA'!D85</f>
        <v>1250</v>
      </c>
      <c r="H16" s="23" t="e">
        <f t="shared" si="0"/>
        <v>#REF!</v>
      </c>
      <c r="I16" s="6" t="e">
        <f>+#REF!</f>
        <v>#REF!</v>
      </c>
      <c r="J16" s="23" t="e">
        <f t="shared" si="1"/>
        <v>#REF!</v>
      </c>
      <c r="K16" s="6">
        <f>+'CANTIDADES URBANISMO LA DORADA'!E50</f>
        <v>1020</v>
      </c>
      <c r="L16" s="23" t="e">
        <f t="shared" si="2"/>
        <v>#REF!</v>
      </c>
      <c r="M16" s="6">
        <f>+'CANTIDADES  URBANISMO AGUADAS'!D103</f>
        <v>608</v>
      </c>
      <c r="N16" s="23" t="e">
        <f t="shared" si="3"/>
        <v>#REF!</v>
      </c>
      <c r="O16" s="6" t="e">
        <f>+#REF!</f>
        <v>#REF!</v>
      </c>
      <c r="P16" s="23" t="e">
        <f t="shared" si="4"/>
        <v>#REF!</v>
      </c>
      <c r="Q16" s="6" t="e">
        <f>+#REF!</f>
        <v>#REF!</v>
      </c>
      <c r="R16" s="23" t="e">
        <f t="shared" si="5"/>
        <v>#REF!</v>
      </c>
      <c r="S16" s="6">
        <f>+'CANTIDADES URBANISMO LA MERCED'!D76</f>
        <v>1149.4000000000001</v>
      </c>
      <c r="T16" s="23" t="e">
        <f t="shared" si="6"/>
        <v>#REF!</v>
      </c>
      <c r="U16" s="6">
        <f>+'CANTIDADES URBANISMO MANZANARES'!D47</f>
        <v>300</v>
      </c>
      <c r="V16" s="23" t="e">
        <f t="shared" si="7"/>
        <v>#REF!</v>
      </c>
    </row>
    <row r="17" spans="1:22" x14ac:dyDescent="0.2">
      <c r="A17" s="101" t="s">
        <v>112</v>
      </c>
      <c r="B17" s="5" t="e">
        <f>+#REF!</f>
        <v>#REF!</v>
      </c>
      <c r="C17" s="9" t="s">
        <v>8</v>
      </c>
      <c r="D17" s="10" t="e">
        <f>+#REF!</f>
        <v>#REF!</v>
      </c>
      <c r="E17" s="147" t="e">
        <f>+#REF!</f>
        <v>#REF!</v>
      </c>
      <c r="F17" s="11" t="e">
        <f t="shared" si="8"/>
        <v>#REF!</v>
      </c>
      <c r="G17" s="98">
        <f>+'CANTIDADES URBANISMO NORCASIA'!D92</f>
        <v>578</v>
      </c>
      <c r="H17" s="23" t="e">
        <f t="shared" si="0"/>
        <v>#REF!</v>
      </c>
      <c r="I17" s="97" t="e">
        <f>+#REF!</f>
        <v>#REF!</v>
      </c>
      <c r="J17" s="23" t="e">
        <f t="shared" si="1"/>
        <v>#REF!</v>
      </c>
      <c r="K17" s="6">
        <f>+'CANTIDADES URBANISMO LA DORADA'!D54</f>
        <v>0</v>
      </c>
      <c r="L17" s="23" t="e">
        <f t="shared" si="2"/>
        <v>#REF!</v>
      </c>
      <c r="M17" s="6">
        <f>+'CANTIDADES  URBANISMO AGUADAS'!D110</f>
        <v>104</v>
      </c>
      <c r="N17" s="23" t="e">
        <f t="shared" si="3"/>
        <v>#REF!</v>
      </c>
      <c r="O17" s="6" t="e">
        <f>+#REF!</f>
        <v>#REF!</v>
      </c>
      <c r="P17" s="23" t="e">
        <f t="shared" si="4"/>
        <v>#REF!</v>
      </c>
      <c r="Q17" s="6" t="e">
        <f>+#REF!</f>
        <v>#REF!</v>
      </c>
      <c r="R17" s="23" t="e">
        <f t="shared" si="5"/>
        <v>#REF!</v>
      </c>
      <c r="S17" s="6">
        <f>+'CANTIDADES URBANISMO LA MERCED'!D86</f>
        <v>90</v>
      </c>
      <c r="T17" s="23" t="e">
        <f t="shared" si="6"/>
        <v>#REF!</v>
      </c>
      <c r="U17" s="6">
        <f>+'CANTIDADES URBANISMO MANZANARES'!D54</f>
        <v>0</v>
      </c>
      <c r="V17" s="23" t="e">
        <f t="shared" si="7"/>
        <v>#REF!</v>
      </c>
    </row>
    <row r="18" spans="1:22" ht="15" x14ac:dyDescent="0.25">
      <c r="A18" s="100">
        <v>3</v>
      </c>
      <c r="B18" s="8" t="s">
        <v>321</v>
      </c>
      <c r="C18" s="8"/>
      <c r="D18" s="8"/>
      <c r="E18" s="12"/>
      <c r="F18" s="12"/>
      <c r="H18" s="23">
        <f t="shared" si="0"/>
        <v>0</v>
      </c>
      <c r="J18" s="23">
        <f t="shared" si="1"/>
        <v>0</v>
      </c>
      <c r="L18" s="23">
        <f t="shared" si="2"/>
        <v>0</v>
      </c>
      <c r="N18" s="23">
        <f t="shared" si="3"/>
        <v>0</v>
      </c>
      <c r="O18" s="52"/>
      <c r="P18" s="23">
        <f t="shared" si="4"/>
        <v>0</v>
      </c>
      <c r="R18" s="23">
        <f t="shared" si="5"/>
        <v>0</v>
      </c>
      <c r="T18" s="23">
        <f t="shared" si="6"/>
        <v>0</v>
      </c>
      <c r="V18" s="23">
        <f t="shared" si="7"/>
        <v>0</v>
      </c>
    </row>
    <row r="19" spans="1:22" x14ac:dyDescent="0.2">
      <c r="A19" s="101" t="s">
        <v>113</v>
      </c>
      <c r="B19" s="16" t="e">
        <f>+#REF!</f>
        <v>#REF!</v>
      </c>
      <c r="C19" s="9" t="s">
        <v>4</v>
      </c>
      <c r="D19" s="10" t="e">
        <f>+#REF!</f>
        <v>#REF!</v>
      </c>
      <c r="E19" s="11" t="e">
        <f>+#REF!</f>
        <v>#REF!</v>
      </c>
      <c r="F19" s="11" t="e">
        <f>+D19*E19</f>
        <v>#REF!</v>
      </c>
      <c r="G19" s="98">
        <f>+'CANTIDADES URBANISMO NORCASIA'!D100</f>
        <v>46.4</v>
      </c>
      <c r="H19" s="23" t="e">
        <f t="shared" si="0"/>
        <v>#REF!</v>
      </c>
      <c r="I19" s="52" t="e">
        <f>+#REF!</f>
        <v>#REF!</v>
      </c>
      <c r="J19" s="23" t="e">
        <f t="shared" si="1"/>
        <v>#REF!</v>
      </c>
      <c r="K19" s="52">
        <f>+'CANTIDADES URBANISMO LA DORADA'!D59</f>
        <v>7.1400000000000006</v>
      </c>
      <c r="L19" s="23" t="e">
        <f t="shared" si="2"/>
        <v>#REF!</v>
      </c>
      <c r="M19" s="52">
        <f>+'CANTIDADES  URBANISMO AGUADAS'!D115</f>
        <v>61.29</v>
      </c>
      <c r="N19" s="23" t="e">
        <f t="shared" si="3"/>
        <v>#REF!</v>
      </c>
      <c r="O19" s="52" t="e">
        <f>+#REF!</f>
        <v>#REF!</v>
      </c>
      <c r="P19" s="23" t="e">
        <f t="shared" si="4"/>
        <v>#REF!</v>
      </c>
      <c r="Q19" s="52" t="e">
        <f>+#REF!</f>
        <v>#REF!</v>
      </c>
      <c r="R19" s="23" t="e">
        <f t="shared" si="5"/>
        <v>#REF!</v>
      </c>
      <c r="S19" s="6">
        <f>+'CANTIDADES URBANISMO LA MERCED'!D91</f>
        <v>33.799999999999997</v>
      </c>
      <c r="T19" s="23" t="e">
        <f t="shared" si="6"/>
        <v>#REF!</v>
      </c>
      <c r="U19" s="52">
        <f>+'CANTIDADES URBANISMO MANZANARES'!D59</f>
        <v>2.1</v>
      </c>
      <c r="V19" s="23" t="e">
        <f t="shared" si="7"/>
        <v>#REF!</v>
      </c>
    </row>
    <row r="20" spans="1:22" ht="51.75" customHeight="1" x14ac:dyDescent="0.2">
      <c r="A20" s="101" t="s">
        <v>115</v>
      </c>
      <c r="B20" s="16" t="e">
        <f>+#REF!</f>
        <v>#REF!</v>
      </c>
      <c r="C20" s="9" t="s">
        <v>16</v>
      </c>
      <c r="D20" s="10" t="e">
        <f>+#REF!</f>
        <v>#REF!</v>
      </c>
      <c r="E20" s="11" t="e">
        <f>+#REF!</f>
        <v>#REF!</v>
      </c>
      <c r="F20" s="11" t="e">
        <f>+D20*E20</f>
        <v>#REF!</v>
      </c>
      <c r="G20" s="98">
        <f>+'CANTIDADES URBANISMO NORCASIA'!D110</f>
        <v>45</v>
      </c>
      <c r="H20" s="23" t="e">
        <f t="shared" si="0"/>
        <v>#REF!</v>
      </c>
      <c r="I20" s="6" t="e">
        <f>+#REF!</f>
        <v>#REF!</v>
      </c>
      <c r="J20" s="23" t="e">
        <f t="shared" si="1"/>
        <v>#REF!</v>
      </c>
      <c r="K20" s="6">
        <f>+'CANTIDADES URBANISMO LA DORADA'!D72</f>
        <v>102</v>
      </c>
      <c r="L20" s="23" t="e">
        <f t="shared" si="2"/>
        <v>#REF!</v>
      </c>
      <c r="M20" s="6">
        <f>+'CANTIDADES  URBANISMO AGUADAS'!D127</f>
        <v>0</v>
      </c>
      <c r="N20" s="23" t="e">
        <f t="shared" si="3"/>
        <v>#REF!</v>
      </c>
      <c r="O20" s="6" t="e">
        <f>+#REF!</f>
        <v>#REF!</v>
      </c>
      <c r="P20" s="23" t="e">
        <f t="shared" si="4"/>
        <v>#REF!</v>
      </c>
      <c r="Q20" s="6" t="e">
        <f>+#REF!</f>
        <v>#REF!</v>
      </c>
      <c r="R20" s="23" t="e">
        <f t="shared" si="5"/>
        <v>#REF!</v>
      </c>
      <c r="S20" s="6">
        <f>+'CANTIDADES URBANISMO LA MERCED'!D101</f>
        <v>0</v>
      </c>
      <c r="T20" s="23" t="e">
        <f t="shared" si="6"/>
        <v>#REF!</v>
      </c>
      <c r="U20" s="6">
        <f>+'CANTIDADES URBANISMO MANZANARES'!D72</f>
        <v>30</v>
      </c>
      <c r="V20" s="23" t="e">
        <f t="shared" si="7"/>
        <v>#REF!</v>
      </c>
    </row>
    <row r="21" spans="1:22" x14ac:dyDescent="0.2">
      <c r="A21" s="101" t="s">
        <v>105</v>
      </c>
      <c r="B21" s="16" t="e">
        <f>+#REF!</f>
        <v>#REF!</v>
      </c>
      <c r="C21" s="9" t="s">
        <v>8</v>
      </c>
      <c r="D21" s="10" t="e">
        <f>+#REF!</f>
        <v>#REF!</v>
      </c>
      <c r="E21" s="11" t="e">
        <f>+#REF!</f>
        <v>#REF!</v>
      </c>
      <c r="F21" s="11" t="e">
        <f>+D21*E21</f>
        <v>#REF!</v>
      </c>
      <c r="G21" s="98">
        <f>+'CANTIDADES URBANISMO NORCASIA'!D117</f>
        <v>152.4</v>
      </c>
      <c r="H21" s="23" t="e">
        <f t="shared" si="0"/>
        <v>#REF!</v>
      </c>
      <c r="I21" s="6" t="e">
        <f>+#REF!</f>
        <v>#REF!</v>
      </c>
      <c r="J21" s="23" t="e">
        <f t="shared" si="1"/>
        <v>#REF!</v>
      </c>
      <c r="K21" s="6">
        <f>+'CANTIDADES URBANISMO LA DORADA'!D79</f>
        <v>122.39999999999999</v>
      </c>
      <c r="L21" s="23" t="e">
        <f t="shared" si="2"/>
        <v>#REF!</v>
      </c>
      <c r="M21" s="6">
        <f>+'CANTIDADES  URBANISMO AGUADAS'!D134</f>
        <v>91.32</v>
      </c>
      <c r="N21" s="23" t="e">
        <f t="shared" si="3"/>
        <v>#REF!</v>
      </c>
      <c r="O21" s="6" t="e">
        <f>+#REF!</f>
        <v>#REF!</v>
      </c>
      <c r="P21" s="23" t="e">
        <f t="shared" si="4"/>
        <v>#REF!</v>
      </c>
      <c r="Q21" s="6" t="e">
        <f>+#REF!</f>
        <v>#REF!</v>
      </c>
      <c r="R21" s="23" t="e">
        <f t="shared" si="5"/>
        <v>#REF!</v>
      </c>
      <c r="S21" s="6">
        <f>+'CANTIDADES URBANISMO LA MERCED'!D108</f>
        <v>98.399999999999991</v>
      </c>
      <c r="T21" s="23" t="e">
        <f t="shared" si="6"/>
        <v>#REF!</v>
      </c>
      <c r="U21" s="6">
        <f>+'CANTIDADES URBANISMO MANZANARES'!D79</f>
        <v>36</v>
      </c>
      <c r="V21" s="23" t="e">
        <f t="shared" si="7"/>
        <v>#REF!</v>
      </c>
    </row>
    <row r="22" spans="1:22" ht="30.2" customHeight="1" x14ac:dyDescent="0.2">
      <c r="A22" s="101" t="s">
        <v>277</v>
      </c>
      <c r="B22" s="16" t="e">
        <f>+#REF!</f>
        <v>#REF!</v>
      </c>
      <c r="C22" s="9" t="s">
        <v>4</v>
      </c>
      <c r="D22" s="10"/>
      <c r="E22" s="11" t="e">
        <f>+#REF!</f>
        <v>#REF!</v>
      </c>
      <c r="F22" s="11"/>
      <c r="G22" s="98">
        <f>+'CANTIDADES URBANISMO NORCASIA'!D124</f>
        <v>0</v>
      </c>
      <c r="H22" s="23" t="e">
        <f t="shared" si="0"/>
        <v>#REF!</v>
      </c>
      <c r="I22" s="6" t="e">
        <f>+#REF!</f>
        <v>#REF!</v>
      </c>
      <c r="J22" s="23" t="e">
        <f t="shared" si="1"/>
        <v>#REF!</v>
      </c>
      <c r="K22" s="6">
        <f>+'CANTIDADES URBANISMO LA DORADA'!D86</f>
        <v>0</v>
      </c>
      <c r="L22" s="23" t="e">
        <f t="shared" si="2"/>
        <v>#REF!</v>
      </c>
      <c r="M22" s="104">
        <f>+'CANTIDADES  URBANISMO AGUADAS'!D141</f>
        <v>37.700000000000003</v>
      </c>
      <c r="N22" s="23" t="e">
        <f t="shared" si="3"/>
        <v>#REF!</v>
      </c>
      <c r="O22" s="6">
        <v>0</v>
      </c>
      <c r="P22" s="23" t="e">
        <f t="shared" si="4"/>
        <v>#REF!</v>
      </c>
      <c r="Q22" s="6" t="e">
        <f>+#REF!</f>
        <v>#REF!</v>
      </c>
      <c r="R22" s="23" t="e">
        <f t="shared" si="5"/>
        <v>#REF!</v>
      </c>
      <c r="S22" s="6">
        <f>+'CANTIDADES URBANISMO LA MERCED'!D115</f>
        <v>11.04</v>
      </c>
      <c r="T22" s="23" t="e">
        <f t="shared" si="6"/>
        <v>#REF!</v>
      </c>
      <c r="U22" s="6">
        <f>+'CANTIDADES URBANISMO MANZANARES'!D86</f>
        <v>18</v>
      </c>
      <c r="V22" s="23" t="e">
        <f t="shared" si="7"/>
        <v>#REF!</v>
      </c>
    </row>
    <row r="23" spans="1:22" x14ac:dyDescent="0.2">
      <c r="A23" s="101"/>
      <c r="B23" s="16"/>
      <c r="C23" s="9"/>
      <c r="D23" s="10"/>
      <c r="E23" s="11"/>
      <c r="F23" s="11"/>
      <c r="H23" s="23">
        <f t="shared" si="0"/>
        <v>0</v>
      </c>
      <c r="J23" s="23">
        <f t="shared" si="1"/>
        <v>0</v>
      </c>
      <c r="L23" s="23">
        <f t="shared" si="2"/>
        <v>0</v>
      </c>
      <c r="N23" s="23">
        <f t="shared" si="3"/>
        <v>0</v>
      </c>
      <c r="P23" s="23">
        <f t="shared" si="4"/>
        <v>0</v>
      </c>
      <c r="R23" s="23">
        <f t="shared" si="5"/>
        <v>0</v>
      </c>
      <c r="T23" s="23">
        <f t="shared" si="6"/>
        <v>0</v>
      </c>
      <c r="V23" s="23">
        <f t="shared" si="7"/>
        <v>0</v>
      </c>
    </row>
    <row r="24" spans="1:22" x14ac:dyDescent="0.2">
      <c r="A24" s="101"/>
      <c r="B24" s="16"/>
      <c r="C24" s="9"/>
      <c r="D24" s="10"/>
      <c r="E24" s="11"/>
      <c r="F24" s="11"/>
      <c r="H24" s="23">
        <f t="shared" si="0"/>
        <v>0</v>
      </c>
      <c r="J24" s="23">
        <f t="shared" si="1"/>
        <v>0</v>
      </c>
      <c r="L24" s="23">
        <f t="shared" si="2"/>
        <v>0</v>
      </c>
      <c r="N24" s="23">
        <f t="shared" si="3"/>
        <v>0</v>
      </c>
      <c r="P24" s="23">
        <f t="shared" si="4"/>
        <v>0</v>
      </c>
      <c r="R24" s="23">
        <f t="shared" si="5"/>
        <v>0</v>
      </c>
      <c r="T24" s="23">
        <f t="shared" si="6"/>
        <v>0</v>
      </c>
      <c r="V24" s="23">
        <f t="shared" si="7"/>
        <v>0</v>
      </c>
    </row>
    <row r="25" spans="1:22" ht="15" x14ac:dyDescent="0.25">
      <c r="A25" s="100">
        <v>4</v>
      </c>
      <c r="B25" s="8" t="s">
        <v>118</v>
      </c>
      <c r="C25" s="8"/>
      <c r="D25" s="8"/>
      <c r="E25" s="12"/>
      <c r="F25" s="12"/>
      <c r="H25" s="23">
        <f t="shared" si="0"/>
        <v>0</v>
      </c>
      <c r="J25" s="23">
        <f t="shared" si="1"/>
        <v>0</v>
      </c>
      <c r="L25" s="23">
        <f t="shared" si="2"/>
        <v>0</v>
      </c>
      <c r="N25" s="23">
        <f t="shared" si="3"/>
        <v>0</v>
      </c>
      <c r="P25" s="23">
        <f t="shared" si="4"/>
        <v>0</v>
      </c>
      <c r="R25" s="23">
        <f t="shared" si="5"/>
        <v>0</v>
      </c>
      <c r="T25" s="23">
        <f t="shared" si="6"/>
        <v>0</v>
      </c>
      <c r="V25" s="23">
        <f t="shared" si="7"/>
        <v>0</v>
      </c>
    </row>
    <row r="26" spans="1:22" ht="47.25" customHeight="1" x14ac:dyDescent="0.2">
      <c r="A26" s="101" t="s">
        <v>119</v>
      </c>
      <c r="B26" s="16" t="e">
        <f>+#REF!</f>
        <v>#REF!</v>
      </c>
      <c r="C26" s="9" t="s">
        <v>1</v>
      </c>
      <c r="D26" s="10">
        <v>1</v>
      </c>
      <c r="E26" s="11" t="e">
        <f>+#REF!</f>
        <v>#REF!</v>
      </c>
      <c r="F26" s="11"/>
      <c r="G26" s="98">
        <f>+'CANTIDADES URBANISMO NORCASIA'!D132</f>
        <v>1</v>
      </c>
      <c r="H26" s="23" t="e">
        <f t="shared" si="0"/>
        <v>#REF!</v>
      </c>
      <c r="I26" s="6" t="e">
        <f>+#REF!</f>
        <v>#REF!</v>
      </c>
      <c r="J26" s="23" t="e">
        <f t="shared" si="1"/>
        <v>#REF!</v>
      </c>
      <c r="K26" s="6">
        <f>+'CANTIDADES URBANISMO LA DORADA'!D94</f>
        <v>0</v>
      </c>
      <c r="L26" s="23" t="e">
        <f t="shared" si="2"/>
        <v>#REF!</v>
      </c>
      <c r="M26" s="6">
        <f>+'CANTIDADES  URBANISMO AGUADAS'!D152</f>
        <v>1</v>
      </c>
      <c r="N26" s="23" t="e">
        <f t="shared" si="3"/>
        <v>#REF!</v>
      </c>
      <c r="O26" s="6">
        <v>0</v>
      </c>
      <c r="P26" s="23" t="e">
        <f t="shared" si="4"/>
        <v>#REF!</v>
      </c>
      <c r="Q26" s="6" t="e">
        <f>+#REF!</f>
        <v>#REF!</v>
      </c>
      <c r="R26" s="23" t="e">
        <f t="shared" si="5"/>
        <v>#REF!</v>
      </c>
      <c r="S26" s="6">
        <f>+'CANTIDADES URBANISMO LA MERCED'!D123</f>
        <v>1</v>
      </c>
      <c r="T26" s="23" t="e">
        <f t="shared" si="6"/>
        <v>#REF!</v>
      </c>
      <c r="U26" s="6">
        <f>+'CANTIDADES URBANISMO MANZANARES'!D94</f>
        <v>0</v>
      </c>
      <c r="V26" s="23" t="e">
        <f t="shared" si="7"/>
        <v>#REF!</v>
      </c>
    </row>
    <row r="27" spans="1:22" x14ac:dyDescent="0.2">
      <c r="A27" s="101" t="s">
        <v>121</v>
      </c>
      <c r="B27" s="16" t="e">
        <f>+#REF!</f>
        <v>#REF!</v>
      </c>
      <c r="C27" s="9" t="s">
        <v>16</v>
      </c>
      <c r="D27" s="10" t="e">
        <f>+#REF!</f>
        <v>#REF!</v>
      </c>
      <c r="E27" s="11" t="e">
        <f>+#REF!</f>
        <v>#REF!</v>
      </c>
      <c r="F27" s="11" t="e">
        <f t="shared" ref="F27:F39" si="9">+D27*E27</f>
        <v>#REF!</v>
      </c>
      <c r="G27" s="98">
        <f>+'CANTIDADES URBANISMO NORCASIA'!D136</f>
        <v>117.6</v>
      </c>
      <c r="H27" s="23" t="e">
        <f t="shared" si="0"/>
        <v>#REF!</v>
      </c>
      <c r="I27" s="6" t="e">
        <f>+#REF!</f>
        <v>#REF!</v>
      </c>
      <c r="J27" s="23" t="e">
        <f t="shared" si="1"/>
        <v>#REF!</v>
      </c>
      <c r="K27" s="6">
        <f>+'CANTIDADES URBANISMO LA DORADA'!D98</f>
        <v>0</v>
      </c>
      <c r="L27" s="23" t="e">
        <f t="shared" si="2"/>
        <v>#REF!</v>
      </c>
      <c r="M27" s="6">
        <f>+'CANTIDADES  URBANISMO AGUADAS'!D156</f>
        <v>78</v>
      </c>
      <c r="N27" s="23" t="e">
        <f t="shared" si="3"/>
        <v>#REF!</v>
      </c>
      <c r="O27" s="6">
        <v>0</v>
      </c>
      <c r="P27" s="23" t="e">
        <f t="shared" si="4"/>
        <v>#REF!</v>
      </c>
      <c r="Q27" s="6" t="e">
        <f>+#REF!</f>
        <v>#REF!</v>
      </c>
      <c r="R27" s="23" t="e">
        <f t="shared" si="5"/>
        <v>#REF!</v>
      </c>
      <c r="S27" s="6">
        <f>+'CANTIDADES URBANISMO LA MERCED'!D127</f>
        <v>73</v>
      </c>
      <c r="T27" s="23" t="e">
        <f t="shared" si="6"/>
        <v>#REF!</v>
      </c>
      <c r="U27" s="6">
        <f>+'CANTIDADES URBANISMO MANZANARES'!D98</f>
        <v>0</v>
      </c>
      <c r="V27" s="23" t="e">
        <f t="shared" si="7"/>
        <v>#REF!</v>
      </c>
    </row>
    <row r="28" spans="1:22" x14ac:dyDescent="0.2">
      <c r="A28" s="101" t="s">
        <v>122</v>
      </c>
      <c r="B28" s="16" t="e">
        <f>+#REF!</f>
        <v>#REF!</v>
      </c>
      <c r="C28" s="9" t="s">
        <v>1</v>
      </c>
      <c r="D28" s="10" t="e">
        <f>+#REF!</f>
        <v>#REF!</v>
      </c>
      <c r="E28" s="11" t="e">
        <f>+#REF!</f>
        <v>#REF!</v>
      </c>
      <c r="F28" s="11" t="e">
        <f t="shared" si="9"/>
        <v>#REF!</v>
      </c>
      <c r="G28" s="98">
        <f>+'CANTIDADES URBANISMO NORCASIA'!D143</f>
        <v>1</v>
      </c>
      <c r="H28" s="23" t="e">
        <f t="shared" si="0"/>
        <v>#REF!</v>
      </c>
      <c r="I28" s="6" t="e">
        <f>+#REF!</f>
        <v>#REF!</v>
      </c>
      <c r="J28" s="23" t="e">
        <f t="shared" si="1"/>
        <v>#REF!</v>
      </c>
      <c r="K28" s="6">
        <f>+'CANTIDADES URBANISMO LA DORADA'!D105</f>
        <v>0</v>
      </c>
      <c r="L28" s="23" t="e">
        <f t="shared" si="2"/>
        <v>#REF!</v>
      </c>
      <c r="M28" s="6">
        <f>+'CANTIDADES  URBANISMO AGUADAS'!D163</f>
        <v>1</v>
      </c>
      <c r="N28" s="23" t="e">
        <f t="shared" si="3"/>
        <v>#REF!</v>
      </c>
      <c r="O28" s="6">
        <v>0</v>
      </c>
      <c r="P28" s="23" t="e">
        <f t="shared" si="4"/>
        <v>#REF!</v>
      </c>
      <c r="Q28" s="6" t="e">
        <f>+#REF!</f>
        <v>#REF!</v>
      </c>
      <c r="R28" s="23" t="e">
        <f t="shared" si="5"/>
        <v>#REF!</v>
      </c>
      <c r="S28" s="6">
        <f>+'CANTIDADES URBANISMO LA MERCED'!D134</f>
        <v>1</v>
      </c>
      <c r="T28" s="23" t="e">
        <f t="shared" si="6"/>
        <v>#REF!</v>
      </c>
      <c r="U28" s="6">
        <f>+'CANTIDADES URBANISMO MANZANARES'!D105</f>
        <v>0</v>
      </c>
      <c r="V28" s="23" t="e">
        <f t="shared" si="7"/>
        <v>#REF!</v>
      </c>
    </row>
    <row r="29" spans="1:22" x14ac:dyDescent="0.2">
      <c r="A29" s="101" t="s">
        <v>123</v>
      </c>
      <c r="B29" s="16" t="e">
        <f>+#REF!</f>
        <v>#REF!</v>
      </c>
      <c r="C29" s="9" t="s">
        <v>16</v>
      </c>
      <c r="D29" s="10" t="e">
        <f>+#REF!</f>
        <v>#REF!</v>
      </c>
      <c r="E29" s="11" t="e">
        <f>+#REF!</f>
        <v>#REF!</v>
      </c>
      <c r="F29" s="11" t="e">
        <f t="shared" si="9"/>
        <v>#REF!</v>
      </c>
      <c r="G29" s="98">
        <f>+'CANTIDADES URBANISMO NORCASIA'!D147</f>
        <v>21.8</v>
      </c>
      <c r="H29" s="23" t="e">
        <f t="shared" si="0"/>
        <v>#REF!</v>
      </c>
      <c r="I29" s="6" t="e">
        <f>+#REF!</f>
        <v>#REF!</v>
      </c>
      <c r="J29" s="23" t="e">
        <f t="shared" si="1"/>
        <v>#REF!</v>
      </c>
      <c r="K29" s="6">
        <f>+'CANTIDADES URBANISMO LA DORADA'!D109</f>
        <v>58.5</v>
      </c>
      <c r="L29" s="23" t="e">
        <f t="shared" si="2"/>
        <v>#REF!</v>
      </c>
      <c r="M29" s="6">
        <f>+'CANTIDADES  URBANISMO AGUADAS'!D167</f>
        <v>42.7</v>
      </c>
      <c r="N29" s="23" t="e">
        <f t="shared" si="3"/>
        <v>#REF!</v>
      </c>
      <c r="O29" s="6" t="e">
        <f>+#REF!</f>
        <v>#REF!</v>
      </c>
      <c r="P29" s="23" t="e">
        <f t="shared" si="4"/>
        <v>#REF!</v>
      </c>
      <c r="Q29" s="6" t="e">
        <f>+#REF!</f>
        <v>#REF!</v>
      </c>
      <c r="R29" s="23" t="e">
        <f t="shared" si="5"/>
        <v>#REF!</v>
      </c>
      <c r="S29" s="6">
        <f>+'CANTIDADES URBANISMO LA MERCED'!D138</f>
        <v>32</v>
      </c>
      <c r="T29" s="23" t="e">
        <f t="shared" si="6"/>
        <v>#REF!</v>
      </c>
      <c r="U29" s="6">
        <f>+'CANTIDADES URBANISMO MANZANARES'!D109</f>
        <v>22.5</v>
      </c>
      <c r="V29" s="23" t="e">
        <f t="shared" si="7"/>
        <v>#REF!</v>
      </c>
    </row>
    <row r="30" spans="1:22" x14ac:dyDescent="0.2">
      <c r="A30" s="101" t="s">
        <v>114</v>
      </c>
      <c r="B30" s="16" t="e">
        <f>+#REF!</f>
        <v>#REF!</v>
      </c>
      <c r="C30" s="9" t="s">
        <v>16</v>
      </c>
      <c r="D30" s="10" t="e">
        <f>+#REF!</f>
        <v>#REF!</v>
      </c>
      <c r="E30" s="11" t="e">
        <f>+#REF!</f>
        <v>#REF!</v>
      </c>
      <c r="F30" s="11" t="e">
        <f t="shared" si="9"/>
        <v>#REF!</v>
      </c>
      <c r="G30" s="98">
        <f>+'CANTIDADES URBANISMO NORCASIA'!D151</f>
        <v>79.199999999999989</v>
      </c>
      <c r="H30" s="23" t="e">
        <f t="shared" si="0"/>
        <v>#REF!</v>
      </c>
      <c r="I30" s="6" t="e">
        <f>+#REF!</f>
        <v>#REF!</v>
      </c>
      <c r="J30" s="23" t="e">
        <f t="shared" si="1"/>
        <v>#REF!</v>
      </c>
      <c r="K30" s="6">
        <f>+'CANTIDADES URBANISMO LA DORADA'!D116</f>
        <v>0</v>
      </c>
      <c r="L30" s="23" t="e">
        <f t="shared" si="2"/>
        <v>#REF!</v>
      </c>
      <c r="M30" s="6">
        <f>+'CANTIDADES  URBANISMO AGUADAS'!D171</f>
        <v>67.8</v>
      </c>
      <c r="N30" s="23" t="e">
        <f t="shared" si="3"/>
        <v>#REF!</v>
      </c>
      <c r="O30" s="6">
        <v>0</v>
      </c>
      <c r="P30" s="23" t="e">
        <f t="shared" si="4"/>
        <v>#REF!</v>
      </c>
      <c r="Q30" s="6" t="e">
        <f>+#REF!</f>
        <v>#REF!</v>
      </c>
      <c r="R30" s="23" t="e">
        <f t="shared" si="5"/>
        <v>#REF!</v>
      </c>
      <c r="S30" s="6">
        <f>+'CANTIDADES URBANISMO LA MERCED'!D142</f>
        <v>146.69999999999999</v>
      </c>
      <c r="T30" s="23" t="e">
        <f t="shared" si="6"/>
        <v>#REF!</v>
      </c>
      <c r="U30" s="6">
        <f>+'CANTIDADES URBANISMO MANZANARES'!D116</f>
        <v>0</v>
      </c>
      <c r="V30" s="23" t="e">
        <f t="shared" si="7"/>
        <v>#REF!</v>
      </c>
    </row>
    <row r="31" spans="1:22" ht="40.700000000000003" customHeight="1" x14ac:dyDescent="0.2">
      <c r="A31" s="101" t="s">
        <v>124</v>
      </c>
      <c r="B31" s="16" t="e">
        <f>+#REF!</f>
        <v>#REF!</v>
      </c>
      <c r="C31" s="9" t="s">
        <v>16</v>
      </c>
      <c r="D31" s="10">
        <v>0</v>
      </c>
      <c r="E31" s="11" t="e">
        <f>+#REF!</f>
        <v>#REF!</v>
      </c>
      <c r="F31" s="11" t="e">
        <f t="shared" si="9"/>
        <v>#REF!</v>
      </c>
      <c r="G31" s="98">
        <f>+'CANTIDADES URBANISMO NORCASIA'!D160</f>
        <v>7</v>
      </c>
      <c r="H31" s="23" t="e">
        <f t="shared" si="0"/>
        <v>#REF!</v>
      </c>
      <c r="I31" s="6" t="e">
        <f>+#REF!</f>
        <v>#REF!</v>
      </c>
      <c r="J31" s="23" t="e">
        <f t="shared" si="1"/>
        <v>#REF!</v>
      </c>
      <c r="K31" s="6">
        <f>+'CANTIDADES URBANISMO LA DORADA'!D120</f>
        <v>0</v>
      </c>
      <c r="L31" s="23" t="e">
        <f t="shared" si="2"/>
        <v>#REF!</v>
      </c>
      <c r="M31" s="6">
        <f>+'CANTIDADES  URBANISMO AGUADAS'!D181</f>
        <v>0</v>
      </c>
      <c r="N31" s="23" t="e">
        <f t="shared" si="3"/>
        <v>#REF!</v>
      </c>
      <c r="O31" s="6">
        <v>0</v>
      </c>
      <c r="P31" s="23" t="e">
        <f t="shared" si="4"/>
        <v>#REF!</v>
      </c>
      <c r="Q31" s="6" t="e">
        <f>+#REF!</f>
        <v>#REF!</v>
      </c>
      <c r="R31" s="23" t="e">
        <f t="shared" si="5"/>
        <v>#REF!</v>
      </c>
      <c r="S31" s="6">
        <f>+'CANTIDADES URBANISMO LA MERCED'!D151</f>
        <v>0</v>
      </c>
      <c r="T31" s="23" t="e">
        <f t="shared" si="6"/>
        <v>#REF!</v>
      </c>
      <c r="U31" s="6">
        <f>+'CANTIDADES URBANISMO MANZANARES'!D120</f>
        <v>0</v>
      </c>
      <c r="V31" s="23" t="e">
        <f t="shared" si="7"/>
        <v>#REF!</v>
      </c>
    </row>
    <row r="32" spans="1:22" x14ac:dyDescent="0.2">
      <c r="A32" s="101" t="s">
        <v>125</v>
      </c>
      <c r="B32" s="16" t="e">
        <f>+#REF!</f>
        <v>#REF!</v>
      </c>
      <c r="C32" s="9" t="s">
        <v>16</v>
      </c>
      <c r="D32" s="10">
        <v>0</v>
      </c>
      <c r="E32" s="11" t="e">
        <f>+#REF!</f>
        <v>#REF!</v>
      </c>
      <c r="F32" s="11" t="e">
        <f t="shared" si="9"/>
        <v>#REF!</v>
      </c>
      <c r="G32" s="98">
        <f>+'CANTIDADES URBANISMO NORCASIA'!D166</f>
        <v>0</v>
      </c>
      <c r="H32" s="23" t="e">
        <f t="shared" si="0"/>
        <v>#REF!</v>
      </c>
      <c r="I32" s="6" t="e">
        <f>+#REF!</f>
        <v>#REF!</v>
      </c>
      <c r="J32" s="23" t="e">
        <f t="shared" si="1"/>
        <v>#REF!</v>
      </c>
      <c r="K32" s="6">
        <f>+'CANTIDADES URBANISMO LA DORADA'!D124</f>
        <v>0</v>
      </c>
      <c r="L32" s="23" t="e">
        <f t="shared" si="2"/>
        <v>#REF!</v>
      </c>
      <c r="M32" s="6">
        <f>+'CANTIDADES  URBANISMO AGUADAS'!D185</f>
        <v>0</v>
      </c>
      <c r="N32" s="23" t="e">
        <f t="shared" si="3"/>
        <v>#REF!</v>
      </c>
      <c r="O32" s="6">
        <v>0</v>
      </c>
      <c r="P32" s="23" t="e">
        <f t="shared" si="4"/>
        <v>#REF!</v>
      </c>
      <c r="Q32" s="6" t="e">
        <f>+#REF!</f>
        <v>#REF!</v>
      </c>
      <c r="R32" s="23" t="e">
        <f t="shared" si="5"/>
        <v>#REF!</v>
      </c>
      <c r="S32" s="6">
        <f>+'CANTIDADES URBANISMO LA MERCED'!D155</f>
        <v>6</v>
      </c>
      <c r="T32" s="23" t="e">
        <f t="shared" si="6"/>
        <v>#REF!</v>
      </c>
      <c r="U32" s="6">
        <f>+'CANTIDADES URBANISMO MANZANARES'!D120</f>
        <v>0</v>
      </c>
      <c r="V32" s="23" t="e">
        <f t="shared" si="7"/>
        <v>#REF!</v>
      </c>
    </row>
    <row r="33" spans="1:22" ht="45" customHeight="1" x14ac:dyDescent="0.2">
      <c r="A33" s="101" t="s">
        <v>126</v>
      </c>
      <c r="B33" s="16" t="e">
        <f>+#REF!</f>
        <v>#REF!</v>
      </c>
      <c r="C33" s="9" t="s">
        <v>16</v>
      </c>
      <c r="D33" s="10" t="e">
        <f>+#REF!</f>
        <v>#REF!</v>
      </c>
      <c r="E33" s="11" t="e">
        <f>+#REF!</f>
        <v>#REF!</v>
      </c>
      <c r="F33" s="11" t="e">
        <f t="shared" si="9"/>
        <v>#REF!</v>
      </c>
      <c r="G33" s="98">
        <f>+'CANTIDADES URBANISMO NORCASIA'!D171</f>
        <v>0</v>
      </c>
      <c r="H33" s="23" t="e">
        <f t="shared" si="0"/>
        <v>#REF!</v>
      </c>
      <c r="I33" s="6" t="e">
        <f>+#REF!</f>
        <v>#REF!</v>
      </c>
      <c r="J33" s="23" t="e">
        <f t="shared" si="1"/>
        <v>#REF!</v>
      </c>
      <c r="K33" s="6">
        <f>+'CANTIDADES URBANISMO LA DORADA'!D129</f>
        <v>0</v>
      </c>
      <c r="L33" s="23" t="e">
        <f t="shared" si="2"/>
        <v>#REF!</v>
      </c>
      <c r="M33" s="6">
        <f>+'CANTIDADES  URBANISMO AGUADAS'!D190</f>
        <v>0</v>
      </c>
      <c r="N33" s="23" t="e">
        <f t="shared" si="3"/>
        <v>#REF!</v>
      </c>
      <c r="O33" s="6">
        <v>0</v>
      </c>
      <c r="P33" s="23" t="e">
        <f t="shared" si="4"/>
        <v>#REF!</v>
      </c>
      <c r="Q33" s="6" t="e">
        <f>+#REF!</f>
        <v>#REF!</v>
      </c>
      <c r="R33" s="23" t="e">
        <f t="shared" si="5"/>
        <v>#REF!</v>
      </c>
      <c r="S33" s="6">
        <f>+'CANTIDADES URBANISMO LA MERCED'!D160</f>
        <v>0</v>
      </c>
      <c r="T33" s="23" t="e">
        <f t="shared" si="6"/>
        <v>#REF!</v>
      </c>
      <c r="U33" s="6">
        <f>+'CANTIDADES URBANISMO MANZANARES'!D129</f>
        <v>0</v>
      </c>
      <c r="V33" s="23" t="e">
        <f t="shared" si="7"/>
        <v>#REF!</v>
      </c>
    </row>
    <row r="34" spans="1:22" ht="48.75" customHeight="1" x14ac:dyDescent="0.2">
      <c r="A34" s="101" t="s">
        <v>127</v>
      </c>
      <c r="B34" s="16" t="e">
        <f>+#REF!</f>
        <v>#REF!</v>
      </c>
      <c r="C34" s="9" t="s">
        <v>1</v>
      </c>
      <c r="D34" s="10" t="e">
        <f>+#REF!</f>
        <v>#REF!</v>
      </c>
      <c r="E34" s="11" t="e">
        <f>+#REF!</f>
        <v>#REF!</v>
      </c>
      <c r="F34" s="11" t="e">
        <f t="shared" si="9"/>
        <v>#REF!</v>
      </c>
      <c r="G34" s="98">
        <f>+'CANTIDADES URBANISMO NORCASIA'!D175</f>
        <v>13</v>
      </c>
      <c r="H34" s="23" t="e">
        <f t="shared" si="0"/>
        <v>#REF!</v>
      </c>
      <c r="I34" s="6" t="e">
        <f>+#REF!</f>
        <v>#REF!</v>
      </c>
      <c r="J34" s="23" t="e">
        <f t="shared" si="1"/>
        <v>#REF!</v>
      </c>
      <c r="K34" s="6">
        <f>+'CANTIDADES URBANISMO LA DORADA'!D133</f>
        <v>13</v>
      </c>
      <c r="L34" s="23" t="e">
        <f t="shared" si="2"/>
        <v>#REF!</v>
      </c>
      <c r="M34" s="6">
        <f>+'CANTIDADES  URBANISMO AGUADAS'!D194</f>
        <v>6</v>
      </c>
      <c r="N34" s="23" t="e">
        <f t="shared" si="3"/>
        <v>#REF!</v>
      </c>
      <c r="O34" s="6" t="e">
        <f>+#REF!</f>
        <v>#REF!</v>
      </c>
      <c r="P34" s="23" t="e">
        <f t="shared" si="4"/>
        <v>#REF!</v>
      </c>
      <c r="Q34" s="6" t="e">
        <f>+#REF!</f>
        <v>#REF!</v>
      </c>
      <c r="R34" s="23" t="e">
        <f t="shared" si="5"/>
        <v>#REF!</v>
      </c>
      <c r="S34" s="6">
        <f>+'CANTIDADES URBANISMO LA MERCED'!D164</f>
        <v>10</v>
      </c>
      <c r="T34" s="23" t="e">
        <f t="shared" si="6"/>
        <v>#REF!</v>
      </c>
      <c r="U34" s="6">
        <f>+'CANTIDADES URBANISMO MANZANARES'!D133</f>
        <v>5</v>
      </c>
      <c r="V34" s="23" t="e">
        <f t="shared" si="7"/>
        <v>#REF!</v>
      </c>
    </row>
    <row r="35" spans="1:22" x14ac:dyDescent="0.2">
      <c r="A35" s="101" t="s">
        <v>128</v>
      </c>
      <c r="B35" s="16" t="e">
        <f>+#REF!</f>
        <v>#REF!</v>
      </c>
      <c r="C35" s="9" t="s">
        <v>16</v>
      </c>
      <c r="D35" s="10" t="e">
        <f>+#REF!</f>
        <v>#REF!</v>
      </c>
      <c r="E35" s="11" t="e">
        <f>+#REF!</f>
        <v>#REF!</v>
      </c>
      <c r="F35" s="11" t="e">
        <f t="shared" si="9"/>
        <v>#REF!</v>
      </c>
      <c r="G35" s="98">
        <f>+'CANTIDADES URBANISMO NORCASIA'!D179</f>
        <v>8.3000000000000007</v>
      </c>
      <c r="H35" s="23" t="e">
        <f t="shared" si="0"/>
        <v>#REF!</v>
      </c>
      <c r="I35" s="52" t="e">
        <f>+#REF!</f>
        <v>#REF!</v>
      </c>
      <c r="J35" s="23" t="e">
        <f t="shared" si="1"/>
        <v>#REF!</v>
      </c>
      <c r="K35" s="6">
        <f>+'CANTIDADES URBANISMO LA DORADA'!D137</f>
        <v>0</v>
      </c>
      <c r="L35" s="23" t="e">
        <f t="shared" si="2"/>
        <v>#REF!</v>
      </c>
      <c r="M35" s="6">
        <f>+'CANTIDADES  URBANISMO AGUADAS'!D198</f>
        <v>10.299999999999994</v>
      </c>
      <c r="N35" s="23" t="e">
        <f t="shared" si="3"/>
        <v>#REF!</v>
      </c>
      <c r="O35" s="6">
        <v>0</v>
      </c>
      <c r="P35" s="23" t="e">
        <f t="shared" si="4"/>
        <v>#REF!</v>
      </c>
      <c r="Q35" s="6" t="e">
        <f>+#REF!</f>
        <v>#REF!</v>
      </c>
      <c r="R35" s="23" t="e">
        <f t="shared" si="5"/>
        <v>#REF!</v>
      </c>
      <c r="S35" s="6">
        <f>+'CANTIDADES URBANISMO LA MERCED'!D168</f>
        <v>7</v>
      </c>
      <c r="T35" s="23" t="e">
        <f t="shared" si="6"/>
        <v>#REF!</v>
      </c>
      <c r="U35" s="6">
        <f>+'CANTIDADES URBANISMO MANZANARES'!D137</f>
        <v>0</v>
      </c>
      <c r="V35" s="23" t="e">
        <f t="shared" si="7"/>
        <v>#REF!</v>
      </c>
    </row>
    <row r="36" spans="1:22" x14ac:dyDescent="0.2">
      <c r="A36" s="101">
        <v>4.1100000000000003</v>
      </c>
      <c r="B36" s="16" t="e">
        <f>+#REF!</f>
        <v>#REF!</v>
      </c>
      <c r="C36" s="9" t="s">
        <v>1</v>
      </c>
      <c r="D36" s="10" t="e">
        <f>+#REF!</f>
        <v>#REF!</v>
      </c>
      <c r="E36" s="11" t="e">
        <f>+#REF!</f>
        <v>#REF!</v>
      </c>
      <c r="F36" s="11" t="e">
        <f t="shared" si="9"/>
        <v>#REF!</v>
      </c>
      <c r="G36" s="98">
        <f>+'CANTIDADES URBANISMO NORCASIA'!D191</f>
        <v>6</v>
      </c>
      <c r="H36" s="23" t="e">
        <f t="shared" si="0"/>
        <v>#REF!</v>
      </c>
      <c r="I36" s="6" t="e">
        <f>+#REF!</f>
        <v>#REF!</v>
      </c>
      <c r="J36" s="23" t="e">
        <f t="shared" si="1"/>
        <v>#REF!</v>
      </c>
      <c r="K36" s="6">
        <f>+'CANTIDADES URBANISMO LA DORADA'!D142</f>
        <v>0</v>
      </c>
      <c r="L36" s="23" t="e">
        <f t="shared" si="2"/>
        <v>#REF!</v>
      </c>
      <c r="M36" s="6">
        <f>+'CANTIDADES  URBANISMO AGUADAS'!D209</f>
        <v>5</v>
      </c>
      <c r="N36" s="23" t="e">
        <f t="shared" si="3"/>
        <v>#REF!</v>
      </c>
      <c r="O36" s="6">
        <v>0</v>
      </c>
      <c r="P36" s="23" t="e">
        <f t="shared" si="4"/>
        <v>#REF!</v>
      </c>
      <c r="Q36" s="6" t="e">
        <f>+#REF!</f>
        <v>#REF!</v>
      </c>
      <c r="R36" s="23" t="e">
        <f t="shared" si="5"/>
        <v>#REF!</v>
      </c>
      <c r="S36" s="6">
        <f>+'CANTIDADES URBANISMO LA MERCED'!D178</f>
        <v>4</v>
      </c>
      <c r="T36" s="23" t="e">
        <f t="shared" si="6"/>
        <v>#REF!</v>
      </c>
      <c r="U36" s="6">
        <f>+'CANTIDADES URBANISMO MANZANARES'!D142</f>
        <v>0</v>
      </c>
      <c r="V36" s="23" t="e">
        <f t="shared" si="7"/>
        <v>#REF!</v>
      </c>
    </row>
    <row r="37" spans="1:22" x14ac:dyDescent="0.2">
      <c r="A37" s="102">
        <v>4.12</v>
      </c>
      <c r="B37" s="16" t="e">
        <f>+#REF!</f>
        <v>#REF!</v>
      </c>
      <c r="C37" s="9" t="s">
        <v>1</v>
      </c>
      <c r="D37" s="10" t="e">
        <f>+#REF!</f>
        <v>#REF!</v>
      </c>
      <c r="E37" s="11" t="e">
        <f>+#REF!</f>
        <v>#REF!</v>
      </c>
      <c r="F37" s="11" t="e">
        <f t="shared" si="9"/>
        <v>#REF!</v>
      </c>
      <c r="G37" s="98">
        <f>+'CANTIDADES URBANISMO NORCASIA'!D203</f>
        <v>6</v>
      </c>
      <c r="H37" s="23" t="e">
        <f t="shared" si="0"/>
        <v>#REF!</v>
      </c>
      <c r="I37" s="6" t="e">
        <f>+#REF!</f>
        <v>#REF!</v>
      </c>
      <c r="J37" s="23" t="e">
        <f t="shared" si="1"/>
        <v>#REF!</v>
      </c>
      <c r="K37" s="6">
        <f>+'CANTIDADES URBANISMO LA DORADA'!D146</f>
        <v>0</v>
      </c>
      <c r="L37" s="23" t="e">
        <f t="shared" si="2"/>
        <v>#REF!</v>
      </c>
      <c r="M37" s="6">
        <f>+'CANTIDADES  URBANISMO AGUADAS'!D220</f>
        <v>5</v>
      </c>
      <c r="N37" s="23" t="e">
        <f t="shared" si="3"/>
        <v>#REF!</v>
      </c>
      <c r="O37" s="6">
        <v>0</v>
      </c>
      <c r="P37" s="23" t="e">
        <f t="shared" si="4"/>
        <v>#REF!</v>
      </c>
      <c r="Q37" s="6" t="e">
        <f>+#REF!</f>
        <v>#REF!</v>
      </c>
      <c r="R37" s="23" t="e">
        <f t="shared" si="5"/>
        <v>#REF!</v>
      </c>
      <c r="S37" s="6">
        <f>+'CANTIDADES URBANISMO LA MERCED'!D188</f>
        <v>4</v>
      </c>
      <c r="T37" s="23" t="e">
        <f t="shared" si="6"/>
        <v>#REF!</v>
      </c>
      <c r="U37" s="6">
        <f>+'CANTIDADES URBANISMO MANZANARES'!D146</f>
        <v>0</v>
      </c>
      <c r="V37" s="23" t="e">
        <f t="shared" si="7"/>
        <v>#REF!</v>
      </c>
    </row>
    <row r="38" spans="1:22" ht="51.75" customHeight="1" x14ac:dyDescent="0.2">
      <c r="A38" s="102">
        <v>4.13</v>
      </c>
      <c r="B38" s="16" t="e">
        <f>+#REF!</f>
        <v>#REF!</v>
      </c>
      <c r="C38" s="9" t="s">
        <v>4</v>
      </c>
      <c r="D38" s="10" t="e">
        <f>+#REF!</f>
        <v>#REF!</v>
      </c>
      <c r="E38" s="11" t="e">
        <f>+#REF!</f>
        <v>#REF!</v>
      </c>
      <c r="F38" s="11" t="e">
        <f t="shared" si="9"/>
        <v>#REF!</v>
      </c>
      <c r="G38" s="98">
        <f>+'CANTIDADES URBANISMO NORCASIA'!D215</f>
        <v>11.639999999999999</v>
      </c>
      <c r="H38" s="23" t="e">
        <f t="shared" si="0"/>
        <v>#REF!</v>
      </c>
      <c r="I38" s="6" t="e">
        <f>+#REF!</f>
        <v>#REF!</v>
      </c>
      <c r="J38" s="23" t="e">
        <f t="shared" si="1"/>
        <v>#REF!</v>
      </c>
      <c r="K38" s="6">
        <f>+'CANTIDADES URBANISMO LA DORADA'!D150</f>
        <v>0</v>
      </c>
      <c r="L38" s="23" t="e">
        <f t="shared" si="2"/>
        <v>#REF!</v>
      </c>
      <c r="M38" s="6">
        <f>+'CANTIDADES  URBANISMO AGUADAS'!D231</f>
        <v>4.6000000000000005</v>
      </c>
      <c r="N38" s="23" t="e">
        <f t="shared" si="3"/>
        <v>#REF!</v>
      </c>
      <c r="O38" s="6" t="e">
        <f>+#REF!</f>
        <v>#REF!</v>
      </c>
      <c r="P38" s="23" t="e">
        <f t="shared" si="4"/>
        <v>#REF!</v>
      </c>
      <c r="Q38" s="6" t="e">
        <f>+#REF!</f>
        <v>#REF!</v>
      </c>
      <c r="R38" s="23" t="e">
        <f t="shared" si="5"/>
        <v>#REF!</v>
      </c>
      <c r="S38" s="6">
        <f>+'CANTIDADES URBANISMO LA MERCED'!D198</f>
        <v>17.2</v>
      </c>
      <c r="T38" s="23" t="e">
        <f t="shared" si="6"/>
        <v>#REF!</v>
      </c>
      <c r="U38" s="6">
        <f>+'CANTIDADES URBANISMO MANZANARES'!D150</f>
        <v>0</v>
      </c>
      <c r="V38" s="23" t="e">
        <f t="shared" si="7"/>
        <v>#REF!</v>
      </c>
    </row>
    <row r="39" spans="1:22" ht="42" customHeight="1" x14ac:dyDescent="0.2">
      <c r="A39" s="101">
        <v>4.1399999999999997</v>
      </c>
      <c r="B39" s="16" t="e">
        <f>+#REF!</f>
        <v>#REF!</v>
      </c>
      <c r="C39" s="9" t="s">
        <v>4</v>
      </c>
      <c r="D39" s="10" t="e">
        <f>+#REF!</f>
        <v>#REF!</v>
      </c>
      <c r="E39" s="11" t="e">
        <f>+#REF!</f>
        <v>#REF!</v>
      </c>
      <c r="F39" s="11" t="e">
        <f t="shared" si="9"/>
        <v>#REF!</v>
      </c>
      <c r="G39" s="98">
        <f>+'CANTIDADES URBANISMO NORCASIA'!D222</f>
        <v>13.1</v>
      </c>
      <c r="H39" s="23" t="e">
        <f t="shared" si="0"/>
        <v>#REF!</v>
      </c>
      <c r="I39" s="52" t="e">
        <f>+#REF!</f>
        <v>#REF!</v>
      </c>
      <c r="J39" s="23" t="e">
        <f t="shared" si="1"/>
        <v>#REF!</v>
      </c>
      <c r="K39" s="52">
        <f>+'CANTIDADES URBANISMO LA DORADA'!D154</f>
        <v>0</v>
      </c>
      <c r="L39" s="23" t="e">
        <f t="shared" si="2"/>
        <v>#REF!</v>
      </c>
      <c r="M39" s="52">
        <f>+'CANTIDADES  URBANISMO AGUADAS'!D238</f>
        <v>4.8</v>
      </c>
      <c r="N39" s="23" t="e">
        <f t="shared" si="3"/>
        <v>#REF!</v>
      </c>
      <c r="O39" s="6">
        <v>0</v>
      </c>
      <c r="P39" s="23" t="e">
        <f t="shared" si="4"/>
        <v>#REF!</v>
      </c>
      <c r="Q39" s="52" t="e">
        <f>+#REF!</f>
        <v>#REF!</v>
      </c>
      <c r="R39" s="23" t="e">
        <f t="shared" si="5"/>
        <v>#REF!</v>
      </c>
      <c r="S39" s="52">
        <f>+'CANTIDADES URBANISMO LA MERCED'!D205</f>
        <v>0</v>
      </c>
      <c r="T39" s="23" t="e">
        <f t="shared" si="6"/>
        <v>#REF!</v>
      </c>
      <c r="U39" s="52">
        <f>+'CANTIDADES URBANISMO MANZANARES'!D154</f>
        <v>0</v>
      </c>
      <c r="V39" s="23" t="e">
        <f t="shared" si="7"/>
        <v>#REF!</v>
      </c>
    </row>
    <row r="40" spans="1:22" ht="207.75" customHeight="1" x14ac:dyDescent="0.2">
      <c r="A40" s="101" t="s">
        <v>278</v>
      </c>
      <c r="B40" s="16" t="e">
        <f>+#REF!</f>
        <v>#REF!</v>
      </c>
      <c r="C40" s="9" t="s">
        <v>1</v>
      </c>
      <c r="D40" s="10"/>
      <c r="E40" s="11" t="e">
        <f>+#REF!</f>
        <v>#REF!</v>
      </c>
      <c r="F40" s="11"/>
      <c r="H40" s="23" t="e">
        <f t="shared" si="0"/>
        <v>#REF!</v>
      </c>
      <c r="I40" s="52"/>
      <c r="J40" s="23" t="e">
        <f t="shared" si="1"/>
        <v>#REF!</v>
      </c>
      <c r="K40" s="52"/>
      <c r="L40" s="23" t="e">
        <f t="shared" si="2"/>
        <v>#REF!</v>
      </c>
      <c r="M40" s="52"/>
      <c r="N40" s="23" t="e">
        <f t="shared" si="3"/>
        <v>#REF!</v>
      </c>
      <c r="P40" s="23" t="e">
        <f t="shared" si="4"/>
        <v>#REF!</v>
      </c>
      <c r="Q40" s="52" t="e">
        <f>+#REF!</f>
        <v>#REF!</v>
      </c>
      <c r="R40" s="23" t="e">
        <f t="shared" si="5"/>
        <v>#REF!</v>
      </c>
      <c r="T40" s="23" t="e">
        <f t="shared" si="6"/>
        <v>#REF!</v>
      </c>
      <c r="V40" s="23" t="e">
        <f t="shared" si="7"/>
        <v>#REF!</v>
      </c>
    </row>
    <row r="41" spans="1:22" ht="251.45" customHeight="1" x14ac:dyDescent="0.2">
      <c r="A41" s="101" t="s">
        <v>332</v>
      </c>
      <c r="B41" s="16" t="e">
        <f>+#REF!</f>
        <v>#REF!</v>
      </c>
      <c r="C41" s="9" t="s">
        <v>1</v>
      </c>
      <c r="D41" s="10"/>
      <c r="E41" s="11" t="e">
        <f>+#REF!</f>
        <v>#REF!</v>
      </c>
      <c r="F41" s="11"/>
      <c r="H41" s="23" t="e">
        <f t="shared" si="0"/>
        <v>#REF!</v>
      </c>
      <c r="I41" s="52">
        <v>1</v>
      </c>
      <c r="J41" s="23" t="e">
        <f t="shared" si="1"/>
        <v>#REF!</v>
      </c>
      <c r="K41" s="52"/>
      <c r="L41" s="23" t="e">
        <f t="shared" si="2"/>
        <v>#REF!</v>
      </c>
      <c r="M41" s="52"/>
      <c r="N41" s="23" t="e">
        <f t="shared" si="3"/>
        <v>#REF!</v>
      </c>
      <c r="P41" s="23" t="e">
        <f t="shared" si="4"/>
        <v>#REF!</v>
      </c>
      <c r="Q41" s="52"/>
      <c r="R41" s="23" t="e">
        <f t="shared" si="5"/>
        <v>#REF!</v>
      </c>
      <c r="T41" s="23" t="e">
        <f t="shared" si="6"/>
        <v>#REF!</v>
      </c>
      <c r="V41" s="23" t="e">
        <f t="shared" si="7"/>
        <v>#REF!</v>
      </c>
    </row>
    <row r="42" spans="1:22" ht="24" customHeight="1" x14ac:dyDescent="0.2">
      <c r="A42" s="103"/>
      <c r="B42" s="390" t="s">
        <v>193</v>
      </c>
      <c r="C42" s="391"/>
      <c r="D42" s="392"/>
      <c r="E42" s="8"/>
      <c r="F42" s="12" t="e">
        <f>+SUM(F8:F39)</f>
        <v>#REF!</v>
      </c>
      <c r="H42" s="23"/>
      <c r="J42" s="23"/>
      <c r="L42" s="23"/>
      <c r="N42" s="23">
        <f t="shared" si="3"/>
        <v>0</v>
      </c>
      <c r="P42" s="23">
        <f t="shared" si="4"/>
        <v>0</v>
      </c>
      <c r="R42" s="23">
        <f t="shared" si="5"/>
        <v>0</v>
      </c>
      <c r="T42" s="23">
        <f t="shared" si="6"/>
        <v>0</v>
      </c>
      <c r="V42" s="23"/>
    </row>
    <row r="43" spans="1:22" ht="12.75" x14ac:dyDescent="0.2">
      <c r="A43" s="98"/>
      <c r="B43" s="98"/>
      <c r="C43" s="98"/>
      <c r="D43" s="98"/>
      <c r="E43" s="98"/>
      <c r="F43" s="98"/>
      <c r="H43" s="23"/>
      <c r="J43" s="23"/>
      <c r="L43" s="23"/>
      <c r="N43" s="23"/>
      <c r="P43" s="23"/>
      <c r="R43" s="23"/>
      <c r="T43" s="23"/>
      <c r="V43" s="23"/>
    </row>
    <row r="44" spans="1:22" ht="12.75" x14ac:dyDescent="0.2">
      <c r="A44" s="98"/>
      <c r="B44" s="98"/>
      <c r="C44" s="98"/>
      <c r="D44" s="98"/>
      <c r="E44" s="98"/>
      <c r="F44" s="98"/>
      <c r="H44" s="23"/>
      <c r="J44" s="23"/>
      <c r="L44" s="23"/>
      <c r="N44" s="23"/>
      <c r="P44" s="23"/>
      <c r="R44" s="23"/>
      <c r="T44" s="23"/>
      <c r="V44" s="23"/>
    </row>
    <row r="45" spans="1:22" ht="12.75" x14ac:dyDescent="0.2">
      <c r="A45" s="98"/>
      <c r="B45" s="98"/>
      <c r="C45" s="98"/>
      <c r="D45" s="98"/>
      <c r="E45" s="98"/>
      <c r="F45" s="98"/>
      <c r="H45" s="23"/>
      <c r="J45" s="23"/>
      <c r="L45" s="23"/>
      <c r="N45" s="23"/>
      <c r="P45" s="23"/>
      <c r="R45" s="23"/>
      <c r="T45" s="23"/>
      <c r="V45" s="23"/>
    </row>
    <row r="46" spans="1:22" ht="12.75" x14ac:dyDescent="0.2">
      <c r="A46" s="98"/>
      <c r="B46" s="98"/>
      <c r="C46" s="98"/>
      <c r="D46" s="98"/>
      <c r="E46" s="98"/>
      <c r="F46" s="98"/>
      <c r="H46" s="23"/>
      <c r="J46" s="23"/>
      <c r="L46" s="23"/>
      <c r="N46" s="23"/>
      <c r="P46" s="23"/>
      <c r="R46" s="23"/>
      <c r="T46" s="23"/>
      <c r="V46" s="23"/>
    </row>
    <row r="47" spans="1:22" ht="12.75" x14ac:dyDescent="0.2">
      <c r="A47" s="98"/>
      <c r="B47" s="98"/>
      <c r="C47" s="98"/>
      <c r="D47" s="98"/>
      <c r="E47" s="98"/>
      <c r="F47" s="98"/>
      <c r="H47" s="23"/>
      <c r="J47" s="23"/>
      <c r="L47" s="23"/>
      <c r="N47" s="23"/>
      <c r="P47" s="23"/>
      <c r="R47" s="23"/>
      <c r="T47" s="23"/>
      <c r="V47" s="23"/>
    </row>
    <row r="48" spans="1:22" ht="12.75" x14ac:dyDescent="0.2">
      <c r="A48" s="98"/>
      <c r="B48" s="98"/>
      <c r="C48" s="98"/>
      <c r="D48" s="98"/>
      <c r="E48" s="98"/>
      <c r="F48" s="98"/>
      <c r="H48" s="23"/>
      <c r="J48" s="23"/>
      <c r="L48" s="23"/>
      <c r="N48" s="23"/>
      <c r="P48" s="23"/>
      <c r="R48" s="23"/>
      <c r="T48" s="23"/>
      <c r="V48" s="23"/>
    </row>
    <row r="49" spans="1:22" ht="12.75" x14ac:dyDescent="0.2">
      <c r="A49" s="98"/>
      <c r="B49" s="98"/>
      <c r="C49" s="98"/>
      <c r="D49" s="98"/>
      <c r="E49" s="98"/>
      <c r="F49" s="98"/>
      <c r="H49" s="23"/>
      <c r="J49" s="23"/>
      <c r="L49" s="23"/>
      <c r="N49" s="23"/>
      <c r="P49" s="23"/>
      <c r="R49" s="23"/>
      <c r="T49" s="23"/>
      <c r="V49" s="23"/>
    </row>
    <row r="50" spans="1:22" ht="12.75" x14ac:dyDescent="0.2">
      <c r="A50" s="383" t="s">
        <v>338</v>
      </c>
      <c r="B50" s="384"/>
      <c r="C50" s="384"/>
      <c r="D50" s="384"/>
      <c r="E50" s="384"/>
      <c r="F50" s="385"/>
      <c r="H50" s="23"/>
      <c r="J50" s="23"/>
      <c r="L50" s="23"/>
      <c r="N50" s="23"/>
      <c r="P50" s="23"/>
      <c r="R50" s="23"/>
      <c r="T50" s="23"/>
      <c r="V50" s="23"/>
    </row>
    <row r="51" spans="1:22" x14ac:dyDescent="0.2">
      <c r="A51" s="101"/>
      <c r="B51" s="16"/>
      <c r="C51" s="9"/>
      <c r="D51" s="10"/>
      <c r="E51" s="11"/>
      <c r="F51" s="11"/>
      <c r="H51" s="23"/>
      <c r="J51" s="23"/>
      <c r="L51" s="23"/>
      <c r="N51" s="23"/>
      <c r="P51" s="23"/>
      <c r="R51" s="23"/>
      <c r="T51" s="23"/>
      <c r="V51" s="23"/>
    </row>
    <row r="52" spans="1:22" ht="15" x14ac:dyDescent="0.25">
      <c r="A52" s="100">
        <v>5</v>
      </c>
      <c r="B52" s="8" t="s">
        <v>28</v>
      </c>
      <c r="C52" s="8"/>
      <c r="D52" s="8"/>
      <c r="E52" s="12"/>
      <c r="F52" s="12"/>
      <c r="H52" s="23"/>
      <c r="J52" s="23"/>
      <c r="L52" s="23"/>
      <c r="N52" s="23"/>
      <c r="P52" s="23"/>
      <c r="R52" s="23"/>
      <c r="T52" s="23"/>
      <c r="V52" s="23"/>
    </row>
    <row r="53" spans="1:22" x14ac:dyDescent="0.2">
      <c r="A53" s="101" t="s">
        <v>110</v>
      </c>
      <c r="B53" s="5" t="e">
        <f>+#REF!</f>
        <v>#REF!</v>
      </c>
      <c r="C53" s="13" t="s">
        <v>4</v>
      </c>
      <c r="D53" s="14" t="e">
        <f>+#REF!</f>
        <v>#REF!</v>
      </c>
      <c r="E53" s="149" t="e">
        <f>+#REF!</f>
        <v>#REF!</v>
      </c>
      <c r="F53" s="15" t="e">
        <f>+D53*E53</f>
        <v>#REF!</v>
      </c>
      <c r="G53" s="98" t="e">
        <f t="shared" ref="G53:G84" si="10">+D53*1</f>
        <v>#REF!</v>
      </c>
      <c r="H53" s="148" t="e">
        <f t="shared" ref="H53:H84" si="11">+G53*E53</f>
        <v>#REF!</v>
      </c>
      <c r="I53" s="6" t="e">
        <f t="shared" ref="I53:I84" si="12">+D53*25</f>
        <v>#REF!</v>
      </c>
      <c r="J53" s="23" t="e">
        <f t="shared" ref="J53:J84" si="13">+I53*E53</f>
        <v>#REF!</v>
      </c>
      <c r="K53" s="6" t="e">
        <f t="shared" ref="K53:K84" si="14">+D53*9</f>
        <v>#REF!</v>
      </c>
      <c r="L53" s="23" t="e">
        <f t="shared" ref="L53:L84" si="15">+K53*E53</f>
        <v>#REF!</v>
      </c>
      <c r="M53" s="6" t="e">
        <f t="shared" ref="M53:M84" si="16">+D53*1</f>
        <v>#REF!</v>
      </c>
      <c r="N53" s="23" t="e">
        <f t="shared" ref="N53:N84" si="17">+M53*E53</f>
        <v>#REF!</v>
      </c>
      <c r="O53" s="6" t="e">
        <f t="shared" ref="O53:O84" si="18">+D53*5</f>
        <v>#REF!</v>
      </c>
      <c r="P53" s="23" t="e">
        <f t="shared" ref="P53:P84" si="19">+O53*E53</f>
        <v>#REF!</v>
      </c>
      <c r="Q53" s="6" t="e">
        <f t="shared" ref="Q53:Q84" si="20">+D53*15</f>
        <v>#REF!</v>
      </c>
      <c r="R53" s="23" t="e">
        <f t="shared" ref="R53:R84" si="21">+Q53*E53</f>
        <v>#REF!</v>
      </c>
      <c r="T53" s="23" t="e">
        <f t="shared" ref="T53:T84" si="22">+S53*E53</f>
        <v>#REF!</v>
      </c>
      <c r="V53" s="23" t="e">
        <f t="shared" ref="V53:V84" si="23">+U53*E53</f>
        <v>#REF!</v>
      </c>
    </row>
    <row r="54" spans="1:22" x14ac:dyDescent="0.2">
      <c r="A54" s="101" t="s">
        <v>153</v>
      </c>
      <c r="B54" s="16" t="e">
        <f>+#REF!</f>
        <v>#REF!</v>
      </c>
      <c r="C54" s="9" t="s">
        <v>4</v>
      </c>
      <c r="D54" s="17" t="e">
        <f>+#REF!</f>
        <v>#REF!</v>
      </c>
      <c r="E54" s="105" t="e">
        <f>+#REF!</f>
        <v>#REF!</v>
      </c>
      <c r="F54" s="15" t="e">
        <f>+D54*E54</f>
        <v>#REF!</v>
      </c>
      <c r="G54" s="98" t="e">
        <f t="shared" si="10"/>
        <v>#REF!</v>
      </c>
      <c r="H54" s="23" t="e">
        <f t="shared" si="11"/>
        <v>#REF!</v>
      </c>
      <c r="I54" s="6" t="e">
        <f t="shared" si="12"/>
        <v>#REF!</v>
      </c>
      <c r="J54" s="23" t="e">
        <f t="shared" si="13"/>
        <v>#REF!</v>
      </c>
      <c r="K54" s="6" t="e">
        <f t="shared" si="14"/>
        <v>#REF!</v>
      </c>
      <c r="L54" s="23" t="e">
        <f t="shared" si="15"/>
        <v>#REF!</v>
      </c>
      <c r="M54" s="6" t="e">
        <f t="shared" si="16"/>
        <v>#REF!</v>
      </c>
      <c r="N54" s="23" t="e">
        <f t="shared" si="17"/>
        <v>#REF!</v>
      </c>
      <c r="O54" s="6" t="e">
        <f t="shared" si="18"/>
        <v>#REF!</v>
      </c>
      <c r="P54" s="23" t="e">
        <f t="shared" si="19"/>
        <v>#REF!</v>
      </c>
      <c r="Q54" s="6" t="e">
        <f t="shared" si="20"/>
        <v>#REF!</v>
      </c>
      <c r="R54" s="23" t="e">
        <f t="shared" si="21"/>
        <v>#REF!</v>
      </c>
      <c r="T54" s="23" t="e">
        <f t="shared" si="22"/>
        <v>#REF!</v>
      </c>
      <c r="V54" s="23" t="e">
        <f t="shared" si="23"/>
        <v>#REF!</v>
      </c>
    </row>
    <row r="55" spans="1:22" ht="52.5" customHeight="1" x14ac:dyDescent="0.2">
      <c r="A55" s="101" t="s">
        <v>107</v>
      </c>
      <c r="B55" s="16" t="e">
        <f>+#REF!</f>
        <v>#REF!</v>
      </c>
      <c r="C55" s="9" t="s">
        <v>16</v>
      </c>
      <c r="D55" s="14" t="e">
        <f>+#REF!</f>
        <v>#REF!</v>
      </c>
      <c r="E55" s="15" t="e">
        <f>+#REF!</f>
        <v>#REF!</v>
      </c>
      <c r="F55" s="15" t="e">
        <f>+D55*E55</f>
        <v>#REF!</v>
      </c>
      <c r="G55" s="98" t="e">
        <f t="shared" si="10"/>
        <v>#REF!</v>
      </c>
      <c r="H55" s="23" t="e">
        <f t="shared" si="11"/>
        <v>#REF!</v>
      </c>
      <c r="I55" s="6" t="e">
        <f t="shared" si="12"/>
        <v>#REF!</v>
      </c>
      <c r="J55" s="23" t="e">
        <f t="shared" si="13"/>
        <v>#REF!</v>
      </c>
      <c r="K55" s="6" t="e">
        <f t="shared" si="14"/>
        <v>#REF!</v>
      </c>
      <c r="L55" s="23" t="e">
        <f t="shared" si="15"/>
        <v>#REF!</v>
      </c>
      <c r="M55" s="6" t="e">
        <f t="shared" si="16"/>
        <v>#REF!</v>
      </c>
      <c r="N55" s="23" t="e">
        <f t="shared" si="17"/>
        <v>#REF!</v>
      </c>
      <c r="O55" s="6" t="e">
        <f t="shared" si="18"/>
        <v>#REF!</v>
      </c>
      <c r="P55" s="23" t="e">
        <f t="shared" si="19"/>
        <v>#REF!</v>
      </c>
      <c r="Q55" s="6" t="e">
        <f t="shared" si="20"/>
        <v>#REF!</v>
      </c>
      <c r="R55" s="23" t="e">
        <f t="shared" si="21"/>
        <v>#REF!</v>
      </c>
      <c r="T55" s="23" t="e">
        <f t="shared" si="22"/>
        <v>#REF!</v>
      </c>
      <c r="V55" s="23" t="e">
        <f t="shared" si="23"/>
        <v>#REF!</v>
      </c>
    </row>
    <row r="56" spans="1:22" ht="52.5" customHeight="1" x14ac:dyDescent="0.2">
      <c r="A56" s="101" t="s">
        <v>154</v>
      </c>
      <c r="B56" s="16" t="e">
        <f>+#REF!</f>
        <v>#REF!</v>
      </c>
      <c r="C56" s="9" t="s">
        <v>16</v>
      </c>
      <c r="D56" s="14">
        <v>0</v>
      </c>
      <c r="E56" s="15" t="e">
        <f>+#REF!</f>
        <v>#REF!</v>
      </c>
      <c r="F56" s="15" t="e">
        <f>+D56*E56</f>
        <v>#REF!</v>
      </c>
      <c r="G56" s="98">
        <f t="shared" si="10"/>
        <v>0</v>
      </c>
      <c r="H56" s="23" t="e">
        <f t="shared" si="11"/>
        <v>#REF!</v>
      </c>
      <c r="I56" s="6">
        <f t="shared" si="12"/>
        <v>0</v>
      </c>
      <c r="J56" s="23" t="e">
        <f t="shared" si="13"/>
        <v>#REF!</v>
      </c>
      <c r="K56" s="6">
        <f t="shared" si="14"/>
        <v>0</v>
      </c>
      <c r="L56" s="23" t="e">
        <f t="shared" si="15"/>
        <v>#REF!</v>
      </c>
      <c r="M56" s="6">
        <f t="shared" si="16"/>
        <v>0</v>
      </c>
      <c r="N56" s="23" t="e">
        <f t="shared" si="17"/>
        <v>#REF!</v>
      </c>
      <c r="O56" s="6">
        <f t="shared" si="18"/>
        <v>0</v>
      </c>
      <c r="P56" s="23" t="e">
        <f t="shared" si="19"/>
        <v>#REF!</v>
      </c>
      <c r="Q56" s="6">
        <f t="shared" si="20"/>
        <v>0</v>
      </c>
      <c r="R56" s="23" t="e">
        <f t="shared" si="21"/>
        <v>#REF!</v>
      </c>
      <c r="T56" s="23" t="e">
        <f t="shared" si="22"/>
        <v>#REF!</v>
      </c>
      <c r="V56" s="23" t="e">
        <f t="shared" si="23"/>
        <v>#REF!</v>
      </c>
    </row>
    <row r="57" spans="1:22" x14ac:dyDescent="0.2">
      <c r="A57" s="101" t="s">
        <v>109</v>
      </c>
      <c r="B57" s="16" t="e">
        <f>+#REF!</f>
        <v>#REF!</v>
      </c>
      <c r="C57" s="9" t="s">
        <v>16</v>
      </c>
      <c r="D57" s="14" t="e">
        <f>+#REF!</f>
        <v>#REF!</v>
      </c>
      <c r="E57" s="15" t="e">
        <f>+#REF!</f>
        <v>#REF!</v>
      </c>
      <c r="F57" s="15" t="e">
        <f>+D57*E57</f>
        <v>#REF!</v>
      </c>
      <c r="G57" s="98" t="e">
        <f t="shared" si="10"/>
        <v>#REF!</v>
      </c>
      <c r="H57" s="23" t="e">
        <f t="shared" si="11"/>
        <v>#REF!</v>
      </c>
      <c r="I57" s="6" t="e">
        <f t="shared" si="12"/>
        <v>#REF!</v>
      </c>
      <c r="J57" s="23" t="e">
        <f t="shared" si="13"/>
        <v>#REF!</v>
      </c>
      <c r="K57" s="6" t="e">
        <f t="shared" si="14"/>
        <v>#REF!</v>
      </c>
      <c r="L57" s="23" t="e">
        <f t="shared" si="15"/>
        <v>#REF!</v>
      </c>
      <c r="M57" s="6" t="e">
        <f t="shared" si="16"/>
        <v>#REF!</v>
      </c>
      <c r="N57" s="23" t="e">
        <f t="shared" si="17"/>
        <v>#REF!</v>
      </c>
      <c r="O57" s="6" t="e">
        <f t="shared" si="18"/>
        <v>#REF!</v>
      </c>
      <c r="P57" s="23" t="e">
        <f t="shared" si="19"/>
        <v>#REF!</v>
      </c>
      <c r="Q57" s="6" t="e">
        <f t="shared" si="20"/>
        <v>#REF!</v>
      </c>
      <c r="R57" s="23" t="e">
        <f t="shared" si="21"/>
        <v>#REF!</v>
      </c>
      <c r="T57" s="23" t="e">
        <f t="shared" si="22"/>
        <v>#REF!</v>
      </c>
      <c r="V57" s="23" t="e">
        <f t="shared" si="23"/>
        <v>#REF!</v>
      </c>
    </row>
    <row r="58" spans="1:22" ht="15" x14ac:dyDescent="0.25">
      <c r="A58" s="100">
        <v>6</v>
      </c>
      <c r="B58" s="8" t="s">
        <v>29</v>
      </c>
      <c r="C58" s="8"/>
      <c r="D58" s="8"/>
      <c r="E58" s="12"/>
      <c r="F58" s="12"/>
      <c r="G58" s="98">
        <f t="shared" si="10"/>
        <v>0</v>
      </c>
      <c r="H58" s="23">
        <f t="shared" si="11"/>
        <v>0</v>
      </c>
      <c r="I58" s="6">
        <f t="shared" si="12"/>
        <v>0</v>
      </c>
      <c r="J58" s="23">
        <f t="shared" si="13"/>
        <v>0</v>
      </c>
      <c r="K58" s="6">
        <f t="shared" si="14"/>
        <v>0</v>
      </c>
      <c r="L58" s="23">
        <f t="shared" si="15"/>
        <v>0</v>
      </c>
      <c r="M58" s="6">
        <f t="shared" si="16"/>
        <v>0</v>
      </c>
      <c r="N58" s="23">
        <f t="shared" si="17"/>
        <v>0</v>
      </c>
      <c r="O58" s="6">
        <f t="shared" si="18"/>
        <v>0</v>
      </c>
      <c r="P58" s="23">
        <f t="shared" si="19"/>
        <v>0</v>
      </c>
      <c r="Q58" s="6">
        <f t="shared" si="20"/>
        <v>0</v>
      </c>
      <c r="R58" s="23">
        <f t="shared" si="21"/>
        <v>0</v>
      </c>
      <c r="T58" s="23">
        <f t="shared" si="22"/>
        <v>0</v>
      </c>
      <c r="V58" s="23">
        <f t="shared" si="23"/>
        <v>0</v>
      </c>
    </row>
    <row r="59" spans="1:22" x14ac:dyDescent="0.2">
      <c r="A59" s="101" t="s">
        <v>120</v>
      </c>
      <c r="B59" s="16" t="e">
        <f>+#REF!</f>
        <v>#REF!</v>
      </c>
      <c r="C59" s="9" t="s">
        <v>8</v>
      </c>
      <c r="D59" s="17" t="e">
        <f>+#REF!</f>
        <v>#REF!</v>
      </c>
      <c r="E59" s="11" t="e">
        <f>+#REF!</f>
        <v>#REF!</v>
      </c>
      <c r="F59" s="11" t="e">
        <f t="shared" ref="F59:F66" si="24">+D59*E59</f>
        <v>#REF!</v>
      </c>
      <c r="G59" s="98" t="e">
        <f t="shared" si="10"/>
        <v>#REF!</v>
      </c>
      <c r="H59" s="23" t="e">
        <f t="shared" si="11"/>
        <v>#REF!</v>
      </c>
      <c r="I59" s="6" t="e">
        <f t="shared" si="12"/>
        <v>#REF!</v>
      </c>
      <c r="J59" s="23" t="e">
        <f t="shared" si="13"/>
        <v>#REF!</v>
      </c>
      <c r="K59" s="6" t="e">
        <f t="shared" si="14"/>
        <v>#REF!</v>
      </c>
      <c r="L59" s="23" t="e">
        <f t="shared" si="15"/>
        <v>#REF!</v>
      </c>
      <c r="M59" s="6" t="e">
        <f t="shared" si="16"/>
        <v>#REF!</v>
      </c>
      <c r="N59" s="23" t="e">
        <f t="shared" si="17"/>
        <v>#REF!</v>
      </c>
      <c r="O59" s="6" t="e">
        <f t="shared" si="18"/>
        <v>#REF!</v>
      </c>
      <c r="P59" s="23" t="e">
        <f t="shared" si="19"/>
        <v>#REF!</v>
      </c>
      <c r="Q59" s="6" t="e">
        <f t="shared" si="20"/>
        <v>#REF!</v>
      </c>
      <c r="R59" s="23" t="e">
        <f t="shared" si="21"/>
        <v>#REF!</v>
      </c>
      <c r="T59" s="23" t="e">
        <f t="shared" si="22"/>
        <v>#REF!</v>
      </c>
      <c r="V59" s="23" t="e">
        <f t="shared" si="23"/>
        <v>#REF!</v>
      </c>
    </row>
    <row r="60" spans="1:22" x14ac:dyDescent="0.2">
      <c r="A60" s="101" t="s">
        <v>157</v>
      </c>
      <c r="B60" s="16" t="e">
        <f>+#REF!</f>
        <v>#REF!</v>
      </c>
      <c r="C60" s="9" t="s">
        <v>16</v>
      </c>
      <c r="D60" s="17" t="e">
        <f>+#REF!</f>
        <v>#REF!</v>
      </c>
      <c r="E60" s="11" t="e">
        <f>+#REF!</f>
        <v>#REF!</v>
      </c>
      <c r="F60" s="11" t="e">
        <f t="shared" si="24"/>
        <v>#REF!</v>
      </c>
      <c r="G60" s="98" t="e">
        <f t="shared" si="10"/>
        <v>#REF!</v>
      </c>
      <c r="H60" s="23" t="e">
        <f t="shared" si="11"/>
        <v>#REF!</v>
      </c>
      <c r="I60" s="6" t="e">
        <f t="shared" si="12"/>
        <v>#REF!</v>
      </c>
      <c r="J60" s="23" t="e">
        <f t="shared" si="13"/>
        <v>#REF!</v>
      </c>
      <c r="K60" s="6" t="e">
        <f t="shared" si="14"/>
        <v>#REF!</v>
      </c>
      <c r="L60" s="23" t="e">
        <f t="shared" si="15"/>
        <v>#REF!</v>
      </c>
      <c r="M60" s="6" t="e">
        <f t="shared" si="16"/>
        <v>#REF!</v>
      </c>
      <c r="N60" s="23" t="e">
        <f t="shared" si="17"/>
        <v>#REF!</v>
      </c>
      <c r="O60" s="6" t="e">
        <f t="shared" si="18"/>
        <v>#REF!</v>
      </c>
      <c r="P60" s="23" t="e">
        <f t="shared" si="19"/>
        <v>#REF!</v>
      </c>
      <c r="Q60" s="6" t="e">
        <f t="shared" si="20"/>
        <v>#REF!</v>
      </c>
      <c r="R60" s="23" t="e">
        <f t="shared" si="21"/>
        <v>#REF!</v>
      </c>
      <c r="T60" s="23" t="e">
        <f t="shared" si="22"/>
        <v>#REF!</v>
      </c>
      <c r="V60" s="23" t="e">
        <f t="shared" si="23"/>
        <v>#REF!</v>
      </c>
    </row>
    <row r="61" spans="1:22" x14ac:dyDescent="0.2">
      <c r="A61" s="101" t="s">
        <v>116</v>
      </c>
      <c r="B61" s="16" t="e">
        <f>+#REF!</f>
        <v>#REF!</v>
      </c>
      <c r="C61" s="9" t="s">
        <v>16</v>
      </c>
      <c r="D61" s="14" t="e">
        <f>+#REF!</f>
        <v>#REF!</v>
      </c>
      <c r="E61" s="11" t="e">
        <f>+#REF!</f>
        <v>#REF!</v>
      </c>
      <c r="F61" s="11" t="e">
        <f t="shared" si="24"/>
        <v>#REF!</v>
      </c>
      <c r="G61" s="98" t="e">
        <f t="shared" si="10"/>
        <v>#REF!</v>
      </c>
      <c r="H61" s="23" t="e">
        <f t="shared" si="11"/>
        <v>#REF!</v>
      </c>
      <c r="I61" s="6" t="e">
        <f t="shared" si="12"/>
        <v>#REF!</v>
      </c>
      <c r="J61" s="23" t="e">
        <f t="shared" si="13"/>
        <v>#REF!</v>
      </c>
      <c r="K61" s="6" t="e">
        <f t="shared" si="14"/>
        <v>#REF!</v>
      </c>
      <c r="L61" s="23" t="e">
        <f t="shared" si="15"/>
        <v>#REF!</v>
      </c>
      <c r="M61" s="6" t="e">
        <f t="shared" si="16"/>
        <v>#REF!</v>
      </c>
      <c r="N61" s="23" t="e">
        <f t="shared" si="17"/>
        <v>#REF!</v>
      </c>
      <c r="O61" s="6" t="e">
        <f t="shared" si="18"/>
        <v>#REF!</v>
      </c>
      <c r="P61" s="23" t="e">
        <f t="shared" si="19"/>
        <v>#REF!</v>
      </c>
      <c r="Q61" s="6" t="e">
        <f t="shared" si="20"/>
        <v>#REF!</v>
      </c>
      <c r="R61" s="23" t="e">
        <f t="shared" si="21"/>
        <v>#REF!</v>
      </c>
      <c r="T61" s="23" t="e">
        <f t="shared" si="22"/>
        <v>#REF!</v>
      </c>
      <c r="V61" s="23" t="e">
        <f t="shared" si="23"/>
        <v>#REF!</v>
      </c>
    </row>
    <row r="62" spans="1:22" ht="54" customHeight="1" x14ac:dyDescent="0.2">
      <c r="A62" s="101" t="s">
        <v>117</v>
      </c>
      <c r="B62" s="16" t="e">
        <f>+#REF!</f>
        <v>#REF!</v>
      </c>
      <c r="C62" s="9" t="s">
        <v>16</v>
      </c>
      <c r="D62" s="14" t="e">
        <f>+#REF!</f>
        <v>#REF!</v>
      </c>
      <c r="E62" s="11" t="e">
        <f>+#REF!</f>
        <v>#REF!</v>
      </c>
      <c r="F62" s="11" t="e">
        <f t="shared" si="24"/>
        <v>#REF!</v>
      </c>
      <c r="G62" s="98" t="e">
        <f t="shared" si="10"/>
        <v>#REF!</v>
      </c>
      <c r="H62" s="23" t="e">
        <f t="shared" si="11"/>
        <v>#REF!</v>
      </c>
      <c r="I62" s="6" t="e">
        <f t="shared" si="12"/>
        <v>#REF!</v>
      </c>
      <c r="J62" s="23" t="e">
        <f t="shared" si="13"/>
        <v>#REF!</v>
      </c>
      <c r="K62" s="6" t="e">
        <f t="shared" si="14"/>
        <v>#REF!</v>
      </c>
      <c r="L62" s="23" t="e">
        <f t="shared" si="15"/>
        <v>#REF!</v>
      </c>
      <c r="M62" s="6" t="e">
        <f t="shared" si="16"/>
        <v>#REF!</v>
      </c>
      <c r="N62" s="23" t="e">
        <f t="shared" si="17"/>
        <v>#REF!</v>
      </c>
      <c r="O62" s="6" t="e">
        <f t="shared" si="18"/>
        <v>#REF!</v>
      </c>
      <c r="P62" s="23" t="e">
        <f t="shared" si="19"/>
        <v>#REF!</v>
      </c>
      <c r="Q62" s="6" t="e">
        <f t="shared" si="20"/>
        <v>#REF!</v>
      </c>
      <c r="R62" s="23" t="e">
        <f t="shared" si="21"/>
        <v>#REF!</v>
      </c>
      <c r="T62" s="23" t="e">
        <f t="shared" si="22"/>
        <v>#REF!</v>
      </c>
      <c r="V62" s="23" t="e">
        <f t="shared" si="23"/>
        <v>#REF!</v>
      </c>
    </row>
    <row r="63" spans="1:22" x14ac:dyDescent="0.2">
      <c r="A63" s="101" t="s">
        <v>161</v>
      </c>
      <c r="B63" s="16" t="e">
        <f>+#REF!</f>
        <v>#REF!</v>
      </c>
      <c r="C63" s="9" t="s">
        <v>16</v>
      </c>
      <c r="D63" s="18" t="e">
        <f>+#REF!</f>
        <v>#REF!</v>
      </c>
      <c r="E63" s="11" t="e">
        <f>+#REF!</f>
        <v>#REF!</v>
      </c>
      <c r="F63" s="11" t="e">
        <f t="shared" si="24"/>
        <v>#REF!</v>
      </c>
      <c r="G63" s="98" t="e">
        <f t="shared" si="10"/>
        <v>#REF!</v>
      </c>
      <c r="H63" s="23" t="e">
        <f t="shared" si="11"/>
        <v>#REF!</v>
      </c>
      <c r="I63" s="6" t="e">
        <f t="shared" si="12"/>
        <v>#REF!</v>
      </c>
      <c r="J63" s="23" t="e">
        <f t="shared" si="13"/>
        <v>#REF!</v>
      </c>
      <c r="K63" s="6" t="e">
        <f t="shared" si="14"/>
        <v>#REF!</v>
      </c>
      <c r="L63" s="23" t="e">
        <f t="shared" si="15"/>
        <v>#REF!</v>
      </c>
      <c r="M63" s="6" t="e">
        <f t="shared" si="16"/>
        <v>#REF!</v>
      </c>
      <c r="N63" s="23" t="e">
        <f t="shared" si="17"/>
        <v>#REF!</v>
      </c>
      <c r="O63" s="6" t="e">
        <f t="shared" si="18"/>
        <v>#REF!</v>
      </c>
      <c r="P63" s="23" t="e">
        <f t="shared" si="19"/>
        <v>#REF!</v>
      </c>
      <c r="Q63" s="6" t="e">
        <f t="shared" si="20"/>
        <v>#REF!</v>
      </c>
      <c r="R63" s="23" t="e">
        <f t="shared" si="21"/>
        <v>#REF!</v>
      </c>
      <c r="T63" s="23" t="e">
        <f t="shared" si="22"/>
        <v>#REF!</v>
      </c>
      <c r="V63" s="23" t="e">
        <f t="shared" si="23"/>
        <v>#REF!</v>
      </c>
    </row>
    <row r="64" spans="1:22" x14ac:dyDescent="0.2">
      <c r="A64" s="101" t="s">
        <v>236</v>
      </c>
      <c r="B64" s="16" t="e">
        <f>+#REF!</f>
        <v>#REF!</v>
      </c>
      <c r="C64" s="9" t="s">
        <v>16</v>
      </c>
      <c r="D64" s="17" t="e">
        <f>+#REF!</f>
        <v>#REF!</v>
      </c>
      <c r="E64" s="11" t="e">
        <f>+#REF!</f>
        <v>#REF!</v>
      </c>
      <c r="F64" s="11" t="e">
        <f t="shared" si="24"/>
        <v>#REF!</v>
      </c>
      <c r="G64" s="98" t="e">
        <f t="shared" si="10"/>
        <v>#REF!</v>
      </c>
      <c r="H64" s="23" t="e">
        <f t="shared" si="11"/>
        <v>#REF!</v>
      </c>
      <c r="I64" s="6" t="e">
        <f t="shared" si="12"/>
        <v>#REF!</v>
      </c>
      <c r="J64" s="23" t="e">
        <f t="shared" si="13"/>
        <v>#REF!</v>
      </c>
      <c r="K64" s="6" t="e">
        <f t="shared" si="14"/>
        <v>#REF!</v>
      </c>
      <c r="L64" s="23" t="e">
        <f t="shared" si="15"/>
        <v>#REF!</v>
      </c>
      <c r="M64" s="6" t="e">
        <f t="shared" si="16"/>
        <v>#REF!</v>
      </c>
      <c r="N64" s="23" t="e">
        <f t="shared" si="17"/>
        <v>#REF!</v>
      </c>
      <c r="O64" s="6" t="e">
        <f t="shared" si="18"/>
        <v>#REF!</v>
      </c>
      <c r="P64" s="23" t="e">
        <f t="shared" si="19"/>
        <v>#REF!</v>
      </c>
      <c r="Q64" s="6" t="e">
        <f t="shared" si="20"/>
        <v>#REF!</v>
      </c>
      <c r="R64" s="23" t="e">
        <f t="shared" si="21"/>
        <v>#REF!</v>
      </c>
      <c r="T64" s="23" t="e">
        <f t="shared" si="22"/>
        <v>#REF!</v>
      </c>
      <c r="V64" s="23" t="e">
        <f t="shared" si="23"/>
        <v>#REF!</v>
      </c>
    </row>
    <row r="65" spans="1:22" ht="60.75" customHeight="1" x14ac:dyDescent="0.2">
      <c r="A65" s="101" t="s">
        <v>270</v>
      </c>
      <c r="B65" s="16" t="e">
        <f>+#REF!</f>
        <v>#REF!</v>
      </c>
      <c r="C65" s="9" t="s">
        <v>8</v>
      </c>
      <c r="D65" s="17">
        <v>0</v>
      </c>
      <c r="E65" s="11" t="e">
        <f>+#REF!</f>
        <v>#REF!</v>
      </c>
      <c r="F65" s="11" t="e">
        <f t="shared" si="24"/>
        <v>#REF!</v>
      </c>
      <c r="G65" s="98">
        <f t="shared" si="10"/>
        <v>0</v>
      </c>
      <c r="H65" s="23" t="e">
        <f t="shared" si="11"/>
        <v>#REF!</v>
      </c>
      <c r="I65" s="6">
        <f t="shared" si="12"/>
        <v>0</v>
      </c>
      <c r="J65" s="23" t="e">
        <f t="shared" si="13"/>
        <v>#REF!</v>
      </c>
      <c r="K65" s="6">
        <f t="shared" si="14"/>
        <v>0</v>
      </c>
      <c r="L65" s="23" t="e">
        <f t="shared" si="15"/>
        <v>#REF!</v>
      </c>
      <c r="M65" s="6">
        <f t="shared" si="16"/>
        <v>0</v>
      </c>
      <c r="N65" s="23" t="e">
        <f t="shared" si="17"/>
        <v>#REF!</v>
      </c>
      <c r="O65" s="6">
        <f t="shared" si="18"/>
        <v>0</v>
      </c>
      <c r="P65" s="23" t="e">
        <f t="shared" si="19"/>
        <v>#REF!</v>
      </c>
      <c r="Q65" s="6">
        <f t="shared" si="20"/>
        <v>0</v>
      </c>
      <c r="R65" s="23" t="e">
        <f t="shared" si="21"/>
        <v>#REF!</v>
      </c>
      <c r="T65" s="23" t="e">
        <f t="shared" si="22"/>
        <v>#REF!</v>
      </c>
      <c r="V65" s="23" t="e">
        <f t="shared" si="23"/>
        <v>#REF!</v>
      </c>
    </row>
    <row r="66" spans="1:22" ht="90" customHeight="1" x14ac:dyDescent="0.2">
      <c r="A66" s="101" t="s">
        <v>279</v>
      </c>
      <c r="B66" s="16" t="e">
        <f>+#REF!</f>
        <v>#REF!</v>
      </c>
      <c r="C66" s="9" t="s">
        <v>1</v>
      </c>
      <c r="D66" s="17" t="e">
        <f>+#REF!</f>
        <v>#REF!</v>
      </c>
      <c r="E66" s="11" t="e">
        <f>+#REF!</f>
        <v>#REF!</v>
      </c>
      <c r="F66" s="11" t="e">
        <f t="shared" si="24"/>
        <v>#REF!</v>
      </c>
      <c r="G66" s="98" t="e">
        <f t="shared" si="10"/>
        <v>#REF!</v>
      </c>
      <c r="H66" s="23" t="e">
        <f t="shared" si="11"/>
        <v>#REF!</v>
      </c>
      <c r="I66" s="6" t="e">
        <f t="shared" si="12"/>
        <v>#REF!</v>
      </c>
      <c r="J66" s="23" t="e">
        <f t="shared" si="13"/>
        <v>#REF!</v>
      </c>
      <c r="K66" s="6" t="e">
        <f t="shared" si="14"/>
        <v>#REF!</v>
      </c>
      <c r="L66" s="23" t="e">
        <f t="shared" si="15"/>
        <v>#REF!</v>
      </c>
      <c r="M66" s="6" t="e">
        <f t="shared" si="16"/>
        <v>#REF!</v>
      </c>
      <c r="N66" s="23" t="e">
        <f t="shared" si="17"/>
        <v>#REF!</v>
      </c>
      <c r="O66" s="6" t="e">
        <f t="shared" si="18"/>
        <v>#REF!</v>
      </c>
      <c r="P66" s="23" t="e">
        <f t="shared" si="19"/>
        <v>#REF!</v>
      </c>
      <c r="Q66" s="6" t="e">
        <f t="shared" si="20"/>
        <v>#REF!</v>
      </c>
      <c r="R66" s="23" t="e">
        <f t="shared" si="21"/>
        <v>#REF!</v>
      </c>
      <c r="T66" s="23" t="e">
        <f t="shared" si="22"/>
        <v>#REF!</v>
      </c>
      <c r="V66" s="23" t="e">
        <f t="shared" si="23"/>
        <v>#REF!</v>
      </c>
    </row>
    <row r="67" spans="1:22" ht="15" x14ac:dyDescent="0.25">
      <c r="A67" s="100">
        <v>7</v>
      </c>
      <c r="B67" s="8" t="s">
        <v>18</v>
      </c>
      <c r="C67" s="8"/>
      <c r="D67" s="8"/>
      <c r="E67" s="12"/>
      <c r="F67" s="12"/>
      <c r="G67" s="98">
        <f t="shared" si="10"/>
        <v>0</v>
      </c>
      <c r="H67" s="23">
        <f t="shared" si="11"/>
        <v>0</v>
      </c>
      <c r="I67" s="6">
        <f t="shared" si="12"/>
        <v>0</v>
      </c>
      <c r="J67" s="23">
        <f t="shared" si="13"/>
        <v>0</v>
      </c>
      <c r="K67" s="6">
        <f t="shared" si="14"/>
        <v>0</v>
      </c>
      <c r="L67" s="23">
        <f t="shared" si="15"/>
        <v>0</v>
      </c>
      <c r="M67" s="6">
        <f t="shared" si="16"/>
        <v>0</v>
      </c>
      <c r="N67" s="23">
        <f t="shared" si="17"/>
        <v>0</v>
      </c>
      <c r="O67" s="6">
        <f t="shared" si="18"/>
        <v>0</v>
      </c>
      <c r="P67" s="23">
        <f t="shared" si="19"/>
        <v>0</v>
      </c>
      <c r="Q67" s="6">
        <f t="shared" si="20"/>
        <v>0</v>
      </c>
      <c r="R67" s="23">
        <f t="shared" si="21"/>
        <v>0</v>
      </c>
      <c r="T67" s="23">
        <f t="shared" si="22"/>
        <v>0</v>
      </c>
      <c r="V67" s="23">
        <f t="shared" si="23"/>
        <v>0</v>
      </c>
    </row>
    <row r="68" spans="1:22" x14ac:dyDescent="0.2">
      <c r="A68" s="101">
        <v>7.1</v>
      </c>
      <c r="B68" s="16" t="e">
        <f>+#REF!</f>
        <v>#REF!</v>
      </c>
      <c r="C68" s="9" t="s">
        <v>8</v>
      </c>
      <c r="D68" s="17" t="e">
        <f>+#REF!</f>
        <v>#REF!</v>
      </c>
      <c r="E68" s="11" t="e">
        <f>+#REF!</f>
        <v>#REF!</v>
      </c>
      <c r="F68" s="11" t="e">
        <f>+D68*E68</f>
        <v>#REF!</v>
      </c>
      <c r="G68" s="98" t="e">
        <f t="shared" si="10"/>
        <v>#REF!</v>
      </c>
      <c r="H68" s="23" t="e">
        <f t="shared" si="11"/>
        <v>#REF!</v>
      </c>
      <c r="I68" s="6" t="e">
        <f t="shared" si="12"/>
        <v>#REF!</v>
      </c>
      <c r="J68" s="23" t="e">
        <f t="shared" si="13"/>
        <v>#REF!</v>
      </c>
      <c r="K68" s="6" t="e">
        <f t="shared" si="14"/>
        <v>#REF!</v>
      </c>
      <c r="L68" s="23" t="e">
        <f t="shared" si="15"/>
        <v>#REF!</v>
      </c>
      <c r="M68" s="6" t="e">
        <f t="shared" si="16"/>
        <v>#REF!</v>
      </c>
      <c r="N68" s="23" t="e">
        <f t="shared" si="17"/>
        <v>#REF!</v>
      </c>
      <c r="O68" s="6" t="e">
        <f t="shared" si="18"/>
        <v>#REF!</v>
      </c>
      <c r="P68" s="23" t="e">
        <f t="shared" si="19"/>
        <v>#REF!</v>
      </c>
      <c r="Q68" s="6" t="e">
        <f t="shared" si="20"/>
        <v>#REF!</v>
      </c>
      <c r="R68" s="23" t="e">
        <f t="shared" si="21"/>
        <v>#REF!</v>
      </c>
      <c r="T68" s="23" t="e">
        <f t="shared" si="22"/>
        <v>#REF!</v>
      </c>
      <c r="V68" s="23" t="e">
        <f t="shared" si="23"/>
        <v>#REF!</v>
      </c>
    </row>
    <row r="69" spans="1:22" ht="15" x14ac:dyDescent="0.25">
      <c r="A69" s="100">
        <v>8</v>
      </c>
      <c r="B69" s="8" t="s">
        <v>19</v>
      </c>
      <c r="C69" s="8"/>
      <c r="D69" s="8"/>
      <c r="E69" s="12"/>
      <c r="F69" s="12"/>
      <c r="G69" s="98">
        <f t="shared" si="10"/>
        <v>0</v>
      </c>
      <c r="H69" s="23">
        <f t="shared" si="11"/>
        <v>0</v>
      </c>
      <c r="I69" s="6">
        <f t="shared" si="12"/>
        <v>0</v>
      </c>
      <c r="J69" s="23">
        <f t="shared" si="13"/>
        <v>0</v>
      </c>
      <c r="K69" s="6">
        <f t="shared" si="14"/>
        <v>0</v>
      </c>
      <c r="L69" s="23">
        <f t="shared" si="15"/>
        <v>0</v>
      </c>
      <c r="M69" s="6">
        <f t="shared" si="16"/>
        <v>0</v>
      </c>
      <c r="N69" s="23">
        <f t="shared" si="17"/>
        <v>0</v>
      </c>
      <c r="O69" s="6">
        <f t="shared" si="18"/>
        <v>0</v>
      </c>
      <c r="P69" s="23">
        <f t="shared" si="19"/>
        <v>0</v>
      </c>
      <c r="Q69" s="6">
        <f t="shared" si="20"/>
        <v>0</v>
      </c>
      <c r="R69" s="23">
        <f t="shared" si="21"/>
        <v>0</v>
      </c>
      <c r="T69" s="23">
        <f t="shared" si="22"/>
        <v>0</v>
      </c>
      <c r="V69" s="23">
        <f t="shared" si="23"/>
        <v>0</v>
      </c>
    </row>
    <row r="70" spans="1:22" ht="29.25" customHeight="1" x14ac:dyDescent="0.2">
      <c r="A70" s="101" t="s">
        <v>163</v>
      </c>
      <c r="B70" s="16" t="e">
        <f>+#REF!</f>
        <v>#REF!</v>
      </c>
      <c r="C70" s="9" t="s">
        <v>16</v>
      </c>
      <c r="D70" s="17" t="e">
        <f>+#REF!</f>
        <v>#REF!</v>
      </c>
      <c r="E70" s="11" t="e">
        <f>+#REF!</f>
        <v>#REF!</v>
      </c>
      <c r="F70" s="11" t="e">
        <f>+D70*E70</f>
        <v>#REF!</v>
      </c>
      <c r="G70" s="98" t="e">
        <f t="shared" si="10"/>
        <v>#REF!</v>
      </c>
      <c r="H70" s="23" t="e">
        <f t="shared" si="11"/>
        <v>#REF!</v>
      </c>
      <c r="I70" s="6" t="e">
        <f t="shared" si="12"/>
        <v>#REF!</v>
      </c>
      <c r="J70" s="23" t="e">
        <f t="shared" si="13"/>
        <v>#REF!</v>
      </c>
      <c r="K70" s="6" t="e">
        <f t="shared" si="14"/>
        <v>#REF!</v>
      </c>
      <c r="L70" s="23" t="e">
        <f t="shared" si="15"/>
        <v>#REF!</v>
      </c>
      <c r="M70" s="6" t="e">
        <f t="shared" si="16"/>
        <v>#REF!</v>
      </c>
      <c r="N70" s="23" t="e">
        <f t="shared" si="17"/>
        <v>#REF!</v>
      </c>
      <c r="O70" s="6" t="e">
        <f t="shared" si="18"/>
        <v>#REF!</v>
      </c>
      <c r="P70" s="23" t="e">
        <f t="shared" si="19"/>
        <v>#REF!</v>
      </c>
      <c r="Q70" s="6" t="e">
        <f t="shared" si="20"/>
        <v>#REF!</v>
      </c>
      <c r="R70" s="23" t="e">
        <f t="shared" si="21"/>
        <v>#REF!</v>
      </c>
      <c r="T70" s="23" t="e">
        <f t="shared" si="22"/>
        <v>#REF!</v>
      </c>
      <c r="V70" s="23" t="e">
        <f t="shared" si="23"/>
        <v>#REF!</v>
      </c>
    </row>
    <row r="71" spans="1:22" x14ac:dyDescent="0.2">
      <c r="A71" s="101" t="s">
        <v>164</v>
      </c>
      <c r="B71" s="16" t="e">
        <f>+#REF!</f>
        <v>#REF!</v>
      </c>
      <c r="C71" s="9" t="s">
        <v>8</v>
      </c>
      <c r="D71" s="17" t="e">
        <f>+#REF!</f>
        <v>#REF!</v>
      </c>
      <c r="E71" s="11" t="e">
        <f>+#REF!</f>
        <v>#REF!</v>
      </c>
      <c r="F71" s="11" t="e">
        <f>+D71*E71</f>
        <v>#REF!</v>
      </c>
      <c r="G71" s="98" t="e">
        <f t="shared" si="10"/>
        <v>#REF!</v>
      </c>
      <c r="H71" s="23" t="e">
        <f t="shared" si="11"/>
        <v>#REF!</v>
      </c>
      <c r="I71" s="6" t="e">
        <f t="shared" si="12"/>
        <v>#REF!</v>
      </c>
      <c r="J71" s="23" t="e">
        <f t="shared" si="13"/>
        <v>#REF!</v>
      </c>
      <c r="K71" s="6" t="e">
        <f t="shared" si="14"/>
        <v>#REF!</v>
      </c>
      <c r="L71" s="23" t="e">
        <f t="shared" si="15"/>
        <v>#REF!</v>
      </c>
      <c r="M71" s="6" t="e">
        <f t="shared" si="16"/>
        <v>#REF!</v>
      </c>
      <c r="N71" s="23" t="e">
        <f t="shared" si="17"/>
        <v>#REF!</v>
      </c>
      <c r="O71" s="6" t="e">
        <f t="shared" si="18"/>
        <v>#REF!</v>
      </c>
      <c r="P71" s="23" t="e">
        <f t="shared" si="19"/>
        <v>#REF!</v>
      </c>
      <c r="Q71" s="6" t="e">
        <f t="shared" si="20"/>
        <v>#REF!</v>
      </c>
      <c r="R71" s="23" t="e">
        <f t="shared" si="21"/>
        <v>#REF!</v>
      </c>
      <c r="T71" s="23" t="e">
        <f t="shared" si="22"/>
        <v>#REF!</v>
      </c>
      <c r="V71" s="23" t="e">
        <f t="shared" si="23"/>
        <v>#REF!</v>
      </c>
    </row>
    <row r="72" spans="1:22" ht="15" x14ac:dyDescent="0.25">
      <c r="A72" s="100">
        <v>9</v>
      </c>
      <c r="B72" s="8" t="s">
        <v>21</v>
      </c>
      <c r="C72" s="8"/>
      <c r="D72" s="8"/>
      <c r="E72" s="12"/>
      <c r="F72" s="12"/>
      <c r="G72" s="98">
        <f t="shared" si="10"/>
        <v>0</v>
      </c>
      <c r="H72" s="23">
        <f t="shared" si="11"/>
        <v>0</v>
      </c>
      <c r="I72" s="6">
        <f t="shared" si="12"/>
        <v>0</v>
      </c>
      <c r="J72" s="23">
        <f t="shared" si="13"/>
        <v>0</v>
      </c>
      <c r="K72" s="6">
        <f t="shared" si="14"/>
        <v>0</v>
      </c>
      <c r="L72" s="23">
        <f t="shared" si="15"/>
        <v>0</v>
      </c>
      <c r="M72" s="6">
        <f t="shared" si="16"/>
        <v>0</v>
      </c>
      <c r="N72" s="23">
        <f t="shared" si="17"/>
        <v>0</v>
      </c>
      <c r="O72" s="6">
        <f t="shared" si="18"/>
        <v>0</v>
      </c>
      <c r="P72" s="23">
        <f t="shared" si="19"/>
        <v>0</v>
      </c>
      <c r="Q72" s="6">
        <f t="shared" si="20"/>
        <v>0</v>
      </c>
      <c r="R72" s="23">
        <f t="shared" si="21"/>
        <v>0</v>
      </c>
      <c r="T72" s="23">
        <f t="shared" si="22"/>
        <v>0</v>
      </c>
      <c r="V72" s="23">
        <f t="shared" si="23"/>
        <v>0</v>
      </c>
    </row>
    <row r="73" spans="1:22" x14ac:dyDescent="0.2">
      <c r="A73" s="101" t="s">
        <v>167</v>
      </c>
      <c r="B73" s="16" t="e">
        <f>+#REF!</f>
        <v>#REF!</v>
      </c>
      <c r="C73" s="9" t="s">
        <v>8</v>
      </c>
      <c r="D73" s="17" t="e">
        <f>+#REF!</f>
        <v>#REF!</v>
      </c>
      <c r="E73" s="11" t="e">
        <f>+#REF!</f>
        <v>#REF!</v>
      </c>
      <c r="F73" s="11" t="e">
        <f>+D73*E73</f>
        <v>#REF!</v>
      </c>
      <c r="G73" s="98" t="e">
        <f t="shared" si="10"/>
        <v>#REF!</v>
      </c>
      <c r="H73" s="23" t="e">
        <f t="shared" si="11"/>
        <v>#REF!</v>
      </c>
      <c r="I73" s="6" t="e">
        <f t="shared" si="12"/>
        <v>#REF!</v>
      </c>
      <c r="J73" s="23" t="e">
        <f t="shared" si="13"/>
        <v>#REF!</v>
      </c>
      <c r="K73" s="6" t="e">
        <f t="shared" si="14"/>
        <v>#REF!</v>
      </c>
      <c r="L73" s="23" t="e">
        <f t="shared" si="15"/>
        <v>#REF!</v>
      </c>
      <c r="M73" s="6" t="e">
        <f t="shared" si="16"/>
        <v>#REF!</v>
      </c>
      <c r="N73" s="23" t="e">
        <f t="shared" si="17"/>
        <v>#REF!</v>
      </c>
      <c r="O73" s="6" t="e">
        <f t="shared" si="18"/>
        <v>#REF!</v>
      </c>
      <c r="P73" s="23" t="e">
        <f t="shared" si="19"/>
        <v>#REF!</v>
      </c>
      <c r="Q73" s="6" t="e">
        <f t="shared" si="20"/>
        <v>#REF!</v>
      </c>
      <c r="R73" s="23" t="e">
        <f t="shared" si="21"/>
        <v>#REF!</v>
      </c>
      <c r="T73" s="23" t="e">
        <f t="shared" si="22"/>
        <v>#REF!</v>
      </c>
      <c r="V73" s="23" t="e">
        <f t="shared" si="23"/>
        <v>#REF!</v>
      </c>
    </row>
    <row r="74" spans="1:22" ht="32.25" customHeight="1" x14ac:dyDescent="0.2">
      <c r="A74" s="101" t="s">
        <v>305</v>
      </c>
      <c r="B74" s="16" t="e">
        <f>+#REF!</f>
        <v>#REF!</v>
      </c>
      <c r="C74" s="9" t="s">
        <v>1</v>
      </c>
      <c r="D74" s="17" t="e">
        <f>+#REF!</f>
        <v>#REF!</v>
      </c>
      <c r="E74" s="11" t="e">
        <f>+#REF!</f>
        <v>#REF!</v>
      </c>
      <c r="F74" s="11" t="e">
        <f>+D74*E74</f>
        <v>#REF!</v>
      </c>
      <c r="G74" s="98" t="e">
        <f t="shared" si="10"/>
        <v>#REF!</v>
      </c>
      <c r="H74" s="23" t="e">
        <f t="shared" si="11"/>
        <v>#REF!</v>
      </c>
      <c r="I74" s="6" t="e">
        <f t="shared" si="12"/>
        <v>#REF!</v>
      </c>
      <c r="J74" s="23" t="e">
        <f t="shared" si="13"/>
        <v>#REF!</v>
      </c>
      <c r="K74" s="6" t="e">
        <f t="shared" si="14"/>
        <v>#REF!</v>
      </c>
      <c r="L74" s="23" t="e">
        <f t="shared" si="15"/>
        <v>#REF!</v>
      </c>
      <c r="M74" s="6" t="e">
        <f t="shared" si="16"/>
        <v>#REF!</v>
      </c>
      <c r="N74" s="23" t="e">
        <f t="shared" si="17"/>
        <v>#REF!</v>
      </c>
      <c r="O74" s="6" t="e">
        <f t="shared" si="18"/>
        <v>#REF!</v>
      </c>
      <c r="P74" s="23" t="e">
        <f t="shared" si="19"/>
        <v>#REF!</v>
      </c>
      <c r="Q74" s="6" t="e">
        <f t="shared" si="20"/>
        <v>#REF!</v>
      </c>
      <c r="R74" s="23" t="e">
        <f t="shared" si="21"/>
        <v>#REF!</v>
      </c>
      <c r="T74" s="23" t="e">
        <f t="shared" si="22"/>
        <v>#REF!</v>
      </c>
      <c r="V74" s="23" t="e">
        <f t="shared" si="23"/>
        <v>#REF!</v>
      </c>
    </row>
    <row r="75" spans="1:22" ht="32.25" customHeight="1" x14ac:dyDescent="0.2">
      <c r="A75" s="101" t="s">
        <v>344</v>
      </c>
      <c r="B75" s="16" t="e">
        <f>+#REF!</f>
        <v>#REF!</v>
      </c>
      <c r="C75" s="9" t="s">
        <v>8</v>
      </c>
      <c r="D75" s="17" t="e">
        <f>+#REF!</f>
        <v>#REF!</v>
      </c>
      <c r="E75" s="11" t="e">
        <f>+#REF!</f>
        <v>#REF!</v>
      </c>
      <c r="F75" s="11" t="e">
        <f>+D75*E75</f>
        <v>#REF!</v>
      </c>
      <c r="G75" s="98" t="e">
        <f t="shared" si="10"/>
        <v>#REF!</v>
      </c>
      <c r="H75" s="23" t="e">
        <f t="shared" si="11"/>
        <v>#REF!</v>
      </c>
      <c r="I75" s="6" t="e">
        <f t="shared" si="12"/>
        <v>#REF!</v>
      </c>
      <c r="J75" s="23" t="e">
        <f t="shared" si="13"/>
        <v>#REF!</v>
      </c>
      <c r="K75" s="6" t="e">
        <f t="shared" si="14"/>
        <v>#REF!</v>
      </c>
      <c r="L75" s="23" t="e">
        <f t="shared" si="15"/>
        <v>#REF!</v>
      </c>
      <c r="M75" s="6" t="e">
        <f t="shared" si="16"/>
        <v>#REF!</v>
      </c>
      <c r="N75" s="23" t="e">
        <f t="shared" si="17"/>
        <v>#REF!</v>
      </c>
      <c r="O75" s="6" t="e">
        <f t="shared" si="18"/>
        <v>#REF!</v>
      </c>
      <c r="P75" s="23" t="e">
        <f t="shared" si="19"/>
        <v>#REF!</v>
      </c>
      <c r="Q75" s="6" t="e">
        <f t="shared" si="20"/>
        <v>#REF!</v>
      </c>
      <c r="R75" s="23" t="e">
        <f t="shared" si="21"/>
        <v>#REF!</v>
      </c>
      <c r="T75" s="23" t="e">
        <f t="shared" si="22"/>
        <v>#REF!</v>
      </c>
      <c r="V75" s="23" t="e">
        <f t="shared" si="23"/>
        <v>#REF!</v>
      </c>
    </row>
    <row r="76" spans="1:22" ht="49.7" customHeight="1" x14ac:dyDescent="0.2">
      <c r="A76" s="101" t="s">
        <v>347</v>
      </c>
      <c r="B76" s="16" t="e">
        <f>+#REF!</f>
        <v>#REF!</v>
      </c>
      <c r="C76" s="9" t="s">
        <v>8</v>
      </c>
      <c r="D76" s="17" t="e">
        <f>+#REF!</f>
        <v>#REF!</v>
      </c>
      <c r="E76" s="11" t="e">
        <f>+#REF!</f>
        <v>#REF!</v>
      </c>
      <c r="F76" s="11" t="e">
        <f>+D76*E76</f>
        <v>#REF!</v>
      </c>
      <c r="G76" s="98" t="e">
        <f t="shared" si="10"/>
        <v>#REF!</v>
      </c>
      <c r="H76" s="23" t="e">
        <f t="shared" si="11"/>
        <v>#REF!</v>
      </c>
      <c r="I76" s="6" t="e">
        <f t="shared" si="12"/>
        <v>#REF!</v>
      </c>
      <c r="J76" s="23" t="e">
        <f t="shared" si="13"/>
        <v>#REF!</v>
      </c>
      <c r="K76" s="6" t="e">
        <f t="shared" si="14"/>
        <v>#REF!</v>
      </c>
      <c r="L76" s="23" t="e">
        <f t="shared" si="15"/>
        <v>#REF!</v>
      </c>
      <c r="M76" s="6" t="e">
        <f t="shared" si="16"/>
        <v>#REF!</v>
      </c>
      <c r="N76" s="23" t="e">
        <f t="shared" si="17"/>
        <v>#REF!</v>
      </c>
      <c r="O76" s="6" t="e">
        <f t="shared" si="18"/>
        <v>#REF!</v>
      </c>
      <c r="P76" s="23" t="e">
        <f t="shared" si="19"/>
        <v>#REF!</v>
      </c>
      <c r="Q76" s="6" t="e">
        <f t="shared" si="20"/>
        <v>#REF!</v>
      </c>
      <c r="R76" s="23" t="e">
        <f t="shared" si="21"/>
        <v>#REF!</v>
      </c>
      <c r="T76" s="23" t="e">
        <f t="shared" si="22"/>
        <v>#REF!</v>
      </c>
      <c r="V76" s="23" t="e">
        <f t="shared" si="23"/>
        <v>#REF!</v>
      </c>
    </row>
    <row r="77" spans="1:22" ht="75.2" customHeight="1" x14ac:dyDescent="0.2">
      <c r="A77" s="101" t="s">
        <v>348</v>
      </c>
      <c r="B77" s="16" t="e">
        <f>+#REF!</f>
        <v>#REF!</v>
      </c>
      <c r="C77" s="9" t="s">
        <v>8</v>
      </c>
      <c r="D77" s="17" t="e">
        <f>+#REF!</f>
        <v>#REF!</v>
      </c>
      <c r="E77" s="11" t="e">
        <f>+#REF!</f>
        <v>#REF!</v>
      </c>
      <c r="F77" s="11" t="e">
        <f>+D77*E77</f>
        <v>#REF!</v>
      </c>
      <c r="G77" s="98" t="e">
        <f t="shared" si="10"/>
        <v>#REF!</v>
      </c>
      <c r="H77" s="23" t="e">
        <f t="shared" si="11"/>
        <v>#REF!</v>
      </c>
      <c r="I77" s="6" t="e">
        <f t="shared" si="12"/>
        <v>#REF!</v>
      </c>
      <c r="J77" s="23" t="e">
        <f t="shared" si="13"/>
        <v>#REF!</v>
      </c>
      <c r="K77" s="6" t="e">
        <f t="shared" si="14"/>
        <v>#REF!</v>
      </c>
      <c r="L77" s="23" t="e">
        <f t="shared" si="15"/>
        <v>#REF!</v>
      </c>
      <c r="M77" s="6" t="e">
        <f t="shared" si="16"/>
        <v>#REF!</v>
      </c>
      <c r="N77" s="23" t="e">
        <f t="shared" si="17"/>
        <v>#REF!</v>
      </c>
      <c r="O77" s="6" t="e">
        <f t="shared" si="18"/>
        <v>#REF!</v>
      </c>
      <c r="P77" s="23" t="e">
        <f t="shared" si="19"/>
        <v>#REF!</v>
      </c>
      <c r="Q77" s="6" t="e">
        <f t="shared" si="20"/>
        <v>#REF!</v>
      </c>
      <c r="R77" s="23" t="e">
        <f t="shared" si="21"/>
        <v>#REF!</v>
      </c>
      <c r="T77" s="23" t="e">
        <f t="shared" si="22"/>
        <v>#REF!</v>
      </c>
      <c r="V77" s="23" t="e">
        <f t="shared" si="23"/>
        <v>#REF!</v>
      </c>
    </row>
    <row r="78" spans="1:22" ht="15" x14ac:dyDescent="0.25">
      <c r="A78" s="100">
        <v>10</v>
      </c>
      <c r="B78" s="8" t="s">
        <v>173</v>
      </c>
      <c r="C78" s="8"/>
      <c r="D78" s="8"/>
      <c r="E78" s="12"/>
      <c r="F78" s="12"/>
      <c r="G78" s="98">
        <f t="shared" si="10"/>
        <v>0</v>
      </c>
      <c r="H78" s="23">
        <f t="shared" si="11"/>
        <v>0</v>
      </c>
      <c r="I78" s="6">
        <f t="shared" si="12"/>
        <v>0</v>
      </c>
      <c r="J78" s="23">
        <f t="shared" si="13"/>
        <v>0</v>
      </c>
      <c r="K78" s="6">
        <f t="shared" si="14"/>
        <v>0</v>
      </c>
      <c r="L78" s="23">
        <f t="shared" si="15"/>
        <v>0</v>
      </c>
      <c r="M78" s="6">
        <f t="shared" si="16"/>
        <v>0</v>
      </c>
      <c r="N78" s="23">
        <f t="shared" si="17"/>
        <v>0</v>
      </c>
      <c r="O78" s="6">
        <f t="shared" si="18"/>
        <v>0</v>
      </c>
      <c r="P78" s="23">
        <f t="shared" si="19"/>
        <v>0</v>
      </c>
      <c r="Q78" s="6">
        <f t="shared" si="20"/>
        <v>0</v>
      </c>
      <c r="R78" s="23">
        <f t="shared" si="21"/>
        <v>0</v>
      </c>
      <c r="T78" s="23">
        <f t="shared" si="22"/>
        <v>0</v>
      </c>
      <c r="V78" s="23">
        <f t="shared" si="23"/>
        <v>0</v>
      </c>
    </row>
    <row r="79" spans="1:22" ht="54" customHeight="1" x14ac:dyDescent="0.2">
      <c r="A79" s="101" t="s">
        <v>171</v>
      </c>
      <c r="B79" s="16" t="e">
        <f>+#REF!</f>
        <v>#REF!</v>
      </c>
      <c r="C79" s="9" t="s">
        <v>1</v>
      </c>
      <c r="D79" s="17" t="e">
        <f>+#REF!</f>
        <v>#REF!</v>
      </c>
      <c r="E79" s="11" t="e">
        <f>+#REF!</f>
        <v>#REF!</v>
      </c>
      <c r="F79" s="11" t="e">
        <f>+D79*E79</f>
        <v>#REF!</v>
      </c>
      <c r="G79" s="98" t="e">
        <f t="shared" si="10"/>
        <v>#REF!</v>
      </c>
      <c r="H79" s="23" t="e">
        <f t="shared" si="11"/>
        <v>#REF!</v>
      </c>
      <c r="I79" s="6" t="e">
        <f t="shared" si="12"/>
        <v>#REF!</v>
      </c>
      <c r="J79" s="23" t="e">
        <f t="shared" si="13"/>
        <v>#REF!</v>
      </c>
      <c r="K79" s="6" t="e">
        <f t="shared" si="14"/>
        <v>#REF!</v>
      </c>
      <c r="L79" s="23" t="e">
        <f t="shared" si="15"/>
        <v>#REF!</v>
      </c>
      <c r="M79" s="6" t="e">
        <f t="shared" si="16"/>
        <v>#REF!</v>
      </c>
      <c r="N79" s="23" t="e">
        <f t="shared" si="17"/>
        <v>#REF!</v>
      </c>
      <c r="O79" s="6" t="e">
        <f t="shared" si="18"/>
        <v>#REF!</v>
      </c>
      <c r="P79" s="23" t="e">
        <f t="shared" si="19"/>
        <v>#REF!</v>
      </c>
      <c r="Q79" s="6" t="e">
        <f t="shared" si="20"/>
        <v>#REF!</v>
      </c>
      <c r="R79" s="23" t="e">
        <f t="shared" si="21"/>
        <v>#REF!</v>
      </c>
      <c r="T79" s="23" t="e">
        <f t="shared" si="22"/>
        <v>#REF!</v>
      </c>
      <c r="V79" s="23" t="e">
        <f t="shared" si="23"/>
        <v>#REF!</v>
      </c>
    </row>
    <row r="80" spans="1:22" ht="58.7" customHeight="1" x14ac:dyDescent="0.2">
      <c r="A80" s="101" t="s">
        <v>172</v>
      </c>
      <c r="B80" s="16" t="e">
        <f>+#REF!</f>
        <v>#REF!</v>
      </c>
      <c r="C80" s="9" t="s">
        <v>1</v>
      </c>
      <c r="D80" s="17" t="e">
        <f>+#REF!</f>
        <v>#REF!</v>
      </c>
      <c r="E80" s="11" t="e">
        <f>+#REF!</f>
        <v>#REF!</v>
      </c>
      <c r="F80" s="11" t="e">
        <f>+D80*E80</f>
        <v>#REF!</v>
      </c>
      <c r="G80" s="98" t="e">
        <f t="shared" si="10"/>
        <v>#REF!</v>
      </c>
      <c r="H80" s="23" t="e">
        <f t="shared" si="11"/>
        <v>#REF!</v>
      </c>
      <c r="I80" s="6" t="e">
        <f t="shared" si="12"/>
        <v>#REF!</v>
      </c>
      <c r="J80" s="23" t="e">
        <f t="shared" si="13"/>
        <v>#REF!</v>
      </c>
      <c r="K80" s="6" t="e">
        <f t="shared" si="14"/>
        <v>#REF!</v>
      </c>
      <c r="L80" s="23" t="e">
        <f t="shared" si="15"/>
        <v>#REF!</v>
      </c>
      <c r="M80" s="6" t="e">
        <f t="shared" si="16"/>
        <v>#REF!</v>
      </c>
      <c r="N80" s="23" t="e">
        <f t="shared" si="17"/>
        <v>#REF!</v>
      </c>
      <c r="O80" s="6" t="e">
        <f t="shared" si="18"/>
        <v>#REF!</v>
      </c>
      <c r="P80" s="23" t="e">
        <f t="shared" si="19"/>
        <v>#REF!</v>
      </c>
      <c r="Q80" s="6" t="e">
        <f t="shared" si="20"/>
        <v>#REF!</v>
      </c>
      <c r="R80" s="23" t="e">
        <f t="shared" si="21"/>
        <v>#REF!</v>
      </c>
      <c r="T80" s="23" t="e">
        <f t="shared" si="22"/>
        <v>#REF!</v>
      </c>
      <c r="V80" s="23" t="e">
        <f t="shared" si="23"/>
        <v>#REF!</v>
      </c>
    </row>
    <row r="81" spans="1:22" ht="49.7" customHeight="1" x14ac:dyDescent="0.2">
      <c r="A81" s="101" t="s">
        <v>174</v>
      </c>
      <c r="B81" s="16" t="e">
        <f>+#REF!</f>
        <v>#REF!</v>
      </c>
      <c r="C81" s="9" t="s">
        <v>1</v>
      </c>
      <c r="D81" s="17" t="e">
        <f>+#REF!</f>
        <v>#REF!</v>
      </c>
      <c r="E81" s="11" t="e">
        <f>+#REF!</f>
        <v>#REF!</v>
      </c>
      <c r="F81" s="11" t="e">
        <f>+D81*E81</f>
        <v>#REF!</v>
      </c>
      <c r="G81" s="98" t="e">
        <f t="shared" si="10"/>
        <v>#REF!</v>
      </c>
      <c r="H81" s="23" t="e">
        <f t="shared" si="11"/>
        <v>#REF!</v>
      </c>
      <c r="I81" s="6" t="e">
        <f t="shared" si="12"/>
        <v>#REF!</v>
      </c>
      <c r="J81" s="23" t="e">
        <f t="shared" si="13"/>
        <v>#REF!</v>
      </c>
      <c r="K81" s="6" t="e">
        <f t="shared" si="14"/>
        <v>#REF!</v>
      </c>
      <c r="L81" s="23" t="e">
        <f t="shared" si="15"/>
        <v>#REF!</v>
      </c>
      <c r="M81" s="6" t="e">
        <f t="shared" si="16"/>
        <v>#REF!</v>
      </c>
      <c r="N81" s="23" t="e">
        <f t="shared" si="17"/>
        <v>#REF!</v>
      </c>
      <c r="O81" s="6" t="e">
        <f t="shared" si="18"/>
        <v>#REF!</v>
      </c>
      <c r="P81" s="23" t="e">
        <f t="shared" si="19"/>
        <v>#REF!</v>
      </c>
      <c r="Q81" s="6" t="e">
        <f t="shared" si="20"/>
        <v>#REF!</v>
      </c>
      <c r="R81" s="23" t="e">
        <f t="shared" si="21"/>
        <v>#REF!</v>
      </c>
      <c r="T81" s="23" t="e">
        <f t="shared" si="22"/>
        <v>#REF!</v>
      </c>
      <c r="V81" s="23" t="e">
        <f t="shared" si="23"/>
        <v>#REF!</v>
      </c>
    </row>
    <row r="82" spans="1:22" ht="42.75" customHeight="1" x14ac:dyDescent="0.2">
      <c r="A82" s="101" t="s">
        <v>175</v>
      </c>
      <c r="B82" s="16" t="e">
        <f>+#REF!</f>
        <v>#REF!</v>
      </c>
      <c r="C82" s="9" t="s">
        <v>1</v>
      </c>
      <c r="D82" s="17" t="e">
        <f>+#REF!</f>
        <v>#REF!</v>
      </c>
      <c r="E82" s="11" t="e">
        <f>+#REF!</f>
        <v>#REF!</v>
      </c>
      <c r="F82" s="11" t="e">
        <f>+D82*E82</f>
        <v>#REF!</v>
      </c>
      <c r="G82" s="98" t="e">
        <f t="shared" si="10"/>
        <v>#REF!</v>
      </c>
      <c r="H82" s="23" t="e">
        <f t="shared" si="11"/>
        <v>#REF!</v>
      </c>
      <c r="I82" s="6" t="e">
        <f t="shared" si="12"/>
        <v>#REF!</v>
      </c>
      <c r="J82" s="23" t="e">
        <f t="shared" si="13"/>
        <v>#REF!</v>
      </c>
      <c r="K82" s="6" t="e">
        <f t="shared" si="14"/>
        <v>#REF!</v>
      </c>
      <c r="L82" s="23" t="e">
        <f t="shared" si="15"/>
        <v>#REF!</v>
      </c>
      <c r="M82" s="6" t="e">
        <f t="shared" si="16"/>
        <v>#REF!</v>
      </c>
      <c r="N82" s="23" t="e">
        <f t="shared" si="17"/>
        <v>#REF!</v>
      </c>
      <c r="O82" s="6" t="e">
        <f t="shared" si="18"/>
        <v>#REF!</v>
      </c>
      <c r="P82" s="23" t="e">
        <f t="shared" si="19"/>
        <v>#REF!</v>
      </c>
      <c r="Q82" s="6" t="e">
        <f t="shared" si="20"/>
        <v>#REF!</v>
      </c>
      <c r="R82" s="23" t="e">
        <f t="shared" si="21"/>
        <v>#REF!</v>
      </c>
      <c r="T82" s="23" t="e">
        <f t="shared" si="22"/>
        <v>#REF!</v>
      </c>
      <c r="V82" s="23" t="e">
        <f t="shared" si="23"/>
        <v>#REF!</v>
      </c>
    </row>
    <row r="83" spans="1:22" ht="42.75" customHeight="1" x14ac:dyDescent="0.2">
      <c r="A83" s="101" t="s">
        <v>322</v>
      </c>
      <c r="B83" s="16" t="e">
        <f>+#REF!</f>
        <v>#REF!</v>
      </c>
      <c r="C83" s="9" t="s">
        <v>16</v>
      </c>
      <c r="D83" s="17" t="e">
        <f>+#REF!</f>
        <v>#REF!</v>
      </c>
      <c r="E83" s="11" t="e">
        <f>+#REF!</f>
        <v>#REF!</v>
      </c>
      <c r="F83" s="11" t="e">
        <f>+D83*E83</f>
        <v>#REF!</v>
      </c>
      <c r="G83" s="98" t="e">
        <f t="shared" si="10"/>
        <v>#REF!</v>
      </c>
      <c r="H83" s="23" t="e">
        <f t="shared" si="11"/>
        <v>#REF!</v>
      </c>
      <c r="I83" s="6" t="e">
        <f t="shared" si="12"/>
        <v>#REF!</v>
      </c>
      <c r="J83" s="23" t="e">
        <f t="shared" si="13"/>
        <v>#REF!</v>
      </c>
      <c r="K83" s="6" t="e">
        <f t="shared" si="14"/>
        <v>#REF!</v>
      </c>
      <c r="L83" s="23" t="e">
        <f t="shared" si="15"/>
        <v>#REF!</v>
      </c>
      <c r="M83" s="6" t="e">
        <f t="shared" si="16"/>
        <v>#REF!</v>
      </c>
      <c r="N83" s="23" t="e">
        <f t="shared" si="17"/>
        <v>#REF!</v>
      </c>
      <c r="O83" s="6" t="e">
        <f t="shared" si="18"/>
        <v>#REF!</v>
      </c>
      <c r="P83" s="23" t="e">
        <f t="shared" si="19"/>
        <v>#REF!</v>
      </c>
      <c r="Q83" s="6" t="e">
        <f t="shared" si="20"/>
        <v>#REF!</v>
      </c>
      <c r="R83" s="23" t="e">
        <f t="shared" si="21"/>
        <v>#REF!</v>
      </c>
      <c r="T83" s="23" t="e">
        <f t="shared" si="22"/>
        <v>#REF!</v>
      </c>
      <c r="V83" s="23" t="e">
        <f t="shared" si="23"/>
        <v>#REF!</v>
      </c>
    </row>
    <row r="84" spans="1:22" ht="15" x14ac:dyDescent="0.25">
      <c r="A84" s="100">
        <v>11</v>
      </c>
      <c r="B84" s="8" t="s">
        <v>35</v>
      </c>
      <c r="C84" s="8"/>
      <c r="D84" s="8"/>
      <c r="E84" s="12"/>
      <c r="F84" s="12"/>
      <c r="G84" s="98">
        <f t="shared" si="10"/>
        <v>0</v>
      </c>
      <c r="H84" s="23">
        <f t="shared" si="11"/>
        <v>0</v>
      </c>
      <c r="I84" s="6">
        <f t="shared" si="12"/>
        <v>0</v>
      </c>
      <c r="J84" s="23">
        <f t="shared" si="13"/>
        <v>0</v>
      </c>
      <c r="K84" s="6">
        <f t="shared" si="14"/>
        <v>0</v>
      </c>
      <c r="L84" s="23">
        <f t="shared" si="15"/>
        <v>0</v>
      </c>
      <c r="M84" s="6">
        <f t="shared" si="16"/>
        <v>0</v>
      </c>
      <c r="N84" s="23">
        <f t="shared" si="17"/>
        <v>0</v>
      </c>
      <c r="O84" s="6">
        <f t="shared" si="18"/>
        <v>0</v>
      </c>
      <c r="P84" s="23">
        <f t="shared" si="19"/>
        <v>0</v>
      </c>
      <c r="Q84" s="6">
        <f t="shared" si="20"/>
        <v>0</v>
      </c>
      <c r="R84" s="23">
        <f t="shared" si="21"/>
        <v>0</v>
      </c>
      <c r="T84" s="23">
        <f t="shared" si="22"/>
        <v>0</v>
      </c>
      <c r="V84" s="23">
        <f t="shared" si="23"/>
        <v>0</v>
      </c>
    </row>
    <row r="85" spans="1:22" ht="41.25" customHeight="1" x14ac:dyDescent="0.2">
      <c r="A85" s="101" t="s">
        <v>333</v>
      </c>
      <c r="B85" s="16" t="e">
        <f>+#REF!</f>
        <v>#REF!</v>
      </c>
      <c r="C85" s="9" t="s">
        <v>1</v>
      </c>
      <c r="D85" s="17" t="e">
        <f>+#REF!</f>
        <v>#REF!</v>
      </c>
      <c r="E85" s="11" t="e">
        <f>+#REF!</f>
        <v>#REF!</v>
      </c>
      <c r="F85" s="11" t="e">
        <f>+D85*E85</f>
        <v>#REF!</v>
      </c>
      <c r="G85" s="98" t="e">
        <f t="shared" ref="G85:G101" si="25">+D85*1</f>
        <v>#REF!</v>
      </c>
      <c r="H85" s="23" t="e">
        <f t="shared" ref="H85:H101" si="26">+G85*E85</f>
        <v>#REF!</v>
      </c>
      <c r="I85" s="6" t="e">
        <f t="shared" ref="I85:I101" si="27">+D85*25</f>
        <v>#REF!</v>
      </c>
      <c r="J85" s="23" t="e">
        <f t="shared" ref="J85:J101" si="28">+I85*E85</f>
        <v>#REF!</v>
      </c>
      <c r="K85" s="6" t="e">
        <f t="shared" ref="K85:K101" si="29">+D85*9</f>
        <v>#REF!</v>
      </c>
      <c r="L85" s="23" t="e">
        <f t="shared" ref="L85:L101" si="30">+K85*E85</f>
        <v>#REF!</v>
      </c>
      <c r="M85" s="6" t="e">
        <f t="shared" ref="M85:M101" si="31">+D85*1</f>
        <v>#REF!</v>
      </c>
      <c r="N85" s="23" t="e">
        <f t="shared" ref="N85:N101" si="32">+M85*E85</f>
        <v>#REF!</v>
      </c>
      <c r="O85" s="6" t="e">
        <f t="shared" ref="O85:O101" si="33">+D85*5</f>
        <v>#REF!</v>
      </c>
      <c r="P85" s="23" t="e">
        <f t="shared" ref="P85:P101" si="34">+O85*E85</f>
        <v>#REF!</v>
      </c>
      <c r="Q85" s="6" t="e">
        <f t="shared" ref="Q85:Q101" si="35">+D85*15</f>
        <v>#REF!</v>
      </c>
      <c r="R85" s="23" t="e">
        <f t="shared" ref="R85:R101" si="36">+Q85*E85</f>
        <v>#REF!</v>
      </c>
      <c r="T85" s="23" t="e">
        <f t="shared" ref="T85:T101" si="37">+S85*E85</f>
        <v>#REF!</v>
      </c>
      <c r="V85" s="23" t="e">
        <f t="shared" ref="V85:V101" si="38">+U85*E85</f>
        <v>#REF!</v>
      </c>
    </row>
    <row r="86" spans="1:22" x14ac:dyDescent="0.2">
      <c r="A86" s="101" t="s">
        <v>334</v>
      </c>
      <c r="B86" s="16" t="e">
        <f>+#REF!</f>
        <v>#REF!</v>
      </c>
      <c r="C86" s="9" t="s">
        <v>1</v>
      </c>
      <c r="D86" s="17" t="e">
        <f>+#REF!</f>
        <v>#REF!</v>
      </c>
      <c r="E86" s="11" t="e">
        <f>+#REF!</f>
        <v>#REF!</v>
      </c>
      <c r="F86" s="11" t="e">
        <f>+D86*E86</f>
        <v>#REF!</v>
      </c>
      <c r="G86" s="98" t="e">
        <f t="shared" si="25"/>
        <v>#REF!</v>
      </c>
      <c r="H86" s="23" t="e">
        <f t="shared" si="26"/>
        <v>#REF!</v>
      </c>
      <c r="I86" s="6" t="e">
        <f t="shared" si="27"/>
        <v>#REF!</v>
      </c>
      <c r="J86" s="23" t="e">
        <f t="shared" si="28"/>
        <v>#REF!</v>
      </c>
      <c r="K86" s="6" t="e">
        <f t="shared" si="29"/>
        <v>#REF!</v>
      </c>
      <c r="L86" s="23" t="e">
        <f t="shared" si="30"/>
        <v>#REF!</v>
      </c>
      <c r="M86" s="6" t="e">
        <f t="shared" si="31"/>
        <v>#REF!</v>
      </c>
      <c r="N86" s="23" t="e">
        <f t="shared" si="32"/>
        <v>#REF!</v>
      </c>
      <c r="O86" s="6" t="e">
        <f t="shared" si="33"/>
        <v>#REF!</v>
      </c>
      <c r="P86" s="23" t="e">
        <f t="shared" si="34"/>
        <v>#REF!</v>
      </c>
      <c r="Q86" s="6" t="e">
        <f t="shared" si="35"/>
        <v>#REF!</v>
      </c>
      <c r="R86" s="23" t="e">
        <f t="shared" si="36"/>
        <v>#REF!</v>
      </c>
      <c r="T86" s="23" t="e">
        <f t="shared" si="37"/>
        <v>#REF!</v>
      </c>
      <c r="V86" s="23" t="e">
        <f t="shared" si="38"/>
        <v>#REF!</v>
      </c>
    </row>
    <row r="87" spans="1:22" x14ac:dyDescent="0.2">
      <c r="A87" s="101" t="s">
        <v>335</v>
      </c>
      <c r="B87" s="16" t="e">
        <f>+#REF!</f>
        <v>#REF!</v>
      </c>
      <c r="C87" s="9" t="s">
        <v>16</v>
      </c>
      <c r="D87" s="17" t="e">
        <f>+#REF!</f>
        <v>#REF!</v>
      </c>
      <c r="E87" s="11" t="e">
        <f>+#REF!</f>
        <v>#REF!</v>
      </c>
      <c r="F87" s="11" t="e">
        <f>+D87*E87</f>
        <v>#REF!</v>
      </c>
      <c r="G87" s="98" t="e">
        <f t="shared" si="25"/>
        <v>#REF!</v>
      </c>
      <c r="H87" s="23" t="e">
        <f t="shared" si="26"/>
        <v>#REF!</v>
      </c>
      <c r="I87" s="6" t="e">
        <f t="shared" si="27"/>
        <v>#REF!</v>
      </c>
      <c r="J87" s="23" t="e">
        <f t="shared" si="28"/>
        <v>#REF!</v>
      </c>
      <c r="K87" s="6" t="e">
        <f t="shared" si="29"/>
        <v>#REF!</v>
      </c>
      <c r="L87" s="23" t="e">
        <f t="shared" si="30"/>
        <v>#REF!</v>
      </c>
      <c r="M87" s="6" t="e">
        <f t="shared" si="31"/>
        <v>#REF!</v>
      </c>
      <c r="N87" s="23" t="e">
        <f t="shared" si="32"/>
        <v>#REF!</v>
      </c>
      <c r="O87" s="6" t="e">
        <f t="shared" si="33"/>
        <v>#REF!</v>
      </c>
      <c r="P87" s="23" t="e">
        <f t="shared" si="34"/>
        <v>#REF!</v>
      </c>
      <c r="Q87" s="6" t="e">
        <f t="shared" si="35"/>
        <v>#REF!</v>
      </c>
      <c r="R87" s="23" t="e">
        <f t="shared" si="36"/>
        <v>#REF!</v>
      </c>
      <c r="T87" s="23" t="e">
        <f t="shared" si="37"/>
        <v>#REF!</v>
      </c>
      <c r="V87" s="23" t="e">
        <f t="shared" si="38"/>
        <v>#REF!</v>
      </c>
    </row>
    <row r="88" spans="1:22" x14ac:dyDescent="0.2">
      <c r="A88" s="101" t="s">
        <v>336</v>
      </c>
      <c r="B88" s="16" t="e">
        <f>+#REF!</f>
        <v>#REF!</v>
      </c>
      <c r="C88" s="9" t="s">
        <v>1</v>
      </c>
      <c r="D88" s="17" t="e">
        <f>+#REF!</f>
        <v>#REF!</v>
      </c>
      <c r="E88" s="11" t="e">
        <f>+#REF!</f>
        <v>#REF!</v>
      </c>
      <c r="F88" s="11" t="e">
        <f>+D88*E88</f>
        <v>#REF!</v>
      </c>
      <c r="G88" s="98" t="e">
        <f t="shared" si="25"/>
        <v>#REF!</v>
      </c>
      <c r="H88" s="23" t="e">
        <f t="shared" si="26"/>
        <v>#REF!</v>
      </c>
      <c r="I88" s="6" t="e">
        <f t="shared" si="27"/>
        <v>#REF!</v>
      </c>
      <c r="J88" s="23" t="e">
        <f t="shared" si="28"/>
        <v>#REF!</v>
      </c>
      <c r="K88" s="6" t="e">
        <f t="shared" si="29"/>
        <v>#REF!</v>
      </c>
      <c r="L88" s="23" t="e">
        <f t="shared" si="30"/>
        <v>#REF!</v>
      </c>
      <c r="M88" s="6" t="e">
        <f t="shared" si="31"/>
        <v>#REF!</v>
      </c>
      <c r="N88" s="23" t="e">
        <f t="shared" si="32"/>
        <v>#REF!</v>
      </c>
      <c r="O88" s="6" t="e">
        <f t="shared" si="33"/>
        <v>#REF!</v>
      </c>
      <c r="P88" s="23" t="e">
        <f t="shared" si="34"/>
        <v>#REF!</v>
      </c>
      <c r="Q88" s="6" t="e">
        <f t="shared" si="35"/>
        <v>#REF!</v>
      </c>
      <c r="R88" s="23" t="e">
        <f t="shared" si="36"/>
        <v>#REF!</v>
      </c>
      <c r="T88" s="23" t="e">
        <f t="shared" si="37"/>
        <v>#REF!</v>
      </c>
      <c r="V88" s="23" t="e">
        <f t="shared" si="38"/>
        <v>#REF!</v>
      </c>
    </row>
    <row r="89" spans="1:22" ht="72" customHeight="1" x14ac:dyDescent="0.2">
      <c r="A89" s="101" t="s">
        <v>337</v>
      </c>
      <c r="B89" s="16" t="e">
        <f>+#REF!</f>
        <v>#REF!</v>
      </c>
      <c r="C89" s="9" t="s">
        <v>16</v>
      </c>
      <c r="D89" s="17" t="e">
        <f>+#REF!</f>
        <v>#REF!</v>
      </c>
      <c r="E89" s="11" t="e">
        <f>+#REF!</f>
        <v>#REF!</v>
      </c>
      <c r="F89" s="11" t="e">
        <f>+D89*E89</f>
        <v>#REF!</v>
      </c>
      <c r="G89" s="98" t="e">
        <f t="shared" si="25"/>
        <v>#REF!</v>
      </c>
      <c r="H89" s="23" t="e">
        <f t="shared" si="26"/>
        <v>#REF!</v>
      </c>
      <c r="I89" s="6" t="e">
        <f t="shared" si="27"/>
        <v>#REF!</v>
      </c>
      <c r="J89" s="23" t="e">
        <f t="shared" si="28"/>
        <v>#REF!</v>
      </c>
      <c r="K89" s="6" t="e">
        <f t="shared" si="29"/>
        <v>#REF!</v>
      </c>
      <c r="L89" s="23" t="e">
        <f t="shared" si="30"/>
        <v>#REF!</v>
      </c>
      <c r="M89" s="6" t="e">
        <f t="shared" si="31"/>
        <v>#REF!</v>
      </c>
      <c r="N89" s="23" t="e">
        <f t="shared" si="32"/>
        <v>#REF!</v>
      </c>
      <c r="O89" s="6" t="e">
        <f t="shared" si="33"/>
        <v>#REF!</v>
      </c>
      <c r="P89" s="23" t="e">
        <f t="shared" si="34"/>
        <v>#REF!</v>
      </c>
      <c r="Q89" s="6" t="e">
        <f t="shared" si="35"/>
        <v>#REF!</v>
      </c>
      <c r="R89" s="23" t="e">
        <f t="shared" si="36"/>
        <v>#REF!</v>
      </c>
      <c r="T89" s="23" t="e">
        <f t="shared" si="37"/>
        <v>#REF!</v>
      </c>
      <c r="V89" s="23" t="e">
        <f t="shared" si="38"/>
        <v>#REF!</v>
      </c>
    </row>
    <row r="90" spans="1:22" ht="15" x14ac:dyDescent="0.25">
      <c r="A90" s="100">
        <v>12</v>
      </c>
      <c r="B90" s="8" t="s">
        <v>177</v>
      </c>
      <c r="C90" s="8"/>
      <c r="D90" s="8"/>
      <c r="E90" s="12"/>
      <c r="F90" s="12"/>
      <c r="G90" s="98">
        <f t="shared" si="25"/>
        <v>0</v>
      </c>
      <c r="H90" s="23">
        <f t="shared" si="26"/>
        <v>0</v>
      </c>
      <c r="I90" s="6">
        <f t="shared" si="27"/>
        <v>0</v>
      </c>
      <c r="J90" s="23">
        <f t="shared" si="28"/>
        <v>0</v>
      </c>
      <c r="K90" s="6">
        <f t="shared" si="29"/>
        <v>0</v>
      </c>
      <c r="L90" s="23">
        <f t="shared" si="30"/>
        <v>0</v>
      </c>
      <c r="M90" s="6">
        <f t="shared" si="31"/>
        <v>0</v>
      </c>
      <c r="N90" s="23">
        <f t="shared" si="32"/>
        <v>0</v>
      </c>
      <c r="O90" s="6">
        <f t="shared" si="33"/>
        <v>0</v>
      </c>
      <c r="P90" s="23">
        <f t="shared" si="34"/>
        <v>0</v>
      </c>
      <c r="Q90" s="6">
        <f t="shared" si="35"/>
        <v>0</v>
      </c>
      <c r="R90" s="23">
        <f t="shared" si="36"/>
        <v>0</v>
      </c>
      <c r="T90" s="23">
        <f t="shared" si="37"/>
        <v>0</v>
      </c>
      <c r="V90" s="23">
        <f t="shared" si="38"/>
        <v>0</v>
      </c>
    </row>
    <row r="91" spans="1:22" ht="45.75" customHeight="1" x14ac:dyDescent="0.2">
      <c r="A91" s="101" t="s">
        <v>178</v>
      </c>
      <c r="B91" s="16" t="e">
        <f>+#REF!</f>
        <v>#REF!</v>
      </c>
      <c r="C91" s="9" t="s">
        <v>1</v>
      </c>
      <c r="D91" s="17" t="e">
        <f>+#REF!</f>
        <v>#REF!</v>
      </c>
      <c r="E91" s="11" t="e">
        <f>+#REF!</f>
        <v>#REF!</v>
      </c>
      <c r="F91" s="11" t="e">
        <f t="shared" ref="F91:F99" si="39">+D91*E91</f>
        <v>#REF!</v>
      </c>
      <c r="G91" s="98" t="e">
        <f t="shared" si="25"/>
        <v>#REF!</v>
      </c>
      <c r="H91" s="23" t="e">
        <f t="shared" si="26"/>
        <v>#REF!</v>
      </c>
      <c r="I91" s="6" t="e">
        <f t="shared" si="27"/>
        <v>#REF!</v>
      </c>
      <c r="J91" s="23" t="e">
        <f t="shared" si="28"/>
        <v>#REF!</v>
      </c>
      <c r="K91" s="6" t="e">
        <f t="shared" si="29"/>
        <v>#REF!</v>
      </c>
      <c r="L91" s="23" t="e">
        <f t="shared" si="30"/>
        <v>#REF!</v>
      </c>
      <c r="M91" s="6" t="e">
        <f t="shared" si="31"/>
        <v>#REF!</v>
      </c>
      <c r="N91" s="23" t="e">
        <f t="shared" si="32"/>
        <v>#REF!</v>
      </c>
      <c r="O91" s="6" t="e">
        <f t="shared" si="33"/>
        <v>#REF!</v>
      </c>
      <c r="P91" s="23" t="e">
        <f t="shared" si="34"/>
        <v>#REF!</v>
      </c>
      <c r="Q91" s="6" t="e">
        <f t="shared" si="35"/>
        <v>#REF!</v>
      </c>
      <c r="R91" s="23" t="e">
        <f t="shared" si="36"/>
        <v>#REF!</v>
      </c>
      <c r="T91" s="23" t="e">
        <f t="shared" si="37"/>
        <v>#REF!</v>
      </c>
      <c r="V91" s="23" t="e">
        <f t="shared" si="38"/>
        <v>#REF!</v>
      </c>
    </row>
    <row r="92" spans="1:22" x14ac:dyDescent="0.2">
      <c r="A92" s="101" t="s">
        <v>179</v>
      </c>
      <c r="B92" s="16" t="e">
        <f>+#REF!</f>
        <v>#REF!</v>
      </c>
      <c r="C92" s="9" t="s">
        <v>16</v>
      </c>
      <c r="D92" s="17" t="e">
        <f>+#REF!</f>
        <v>#REF!</v>
      </c>
      <c r="E92" s="11" t="e">
        <f>+#REF!</f>
        <v>#REF!</v>
      </c>
      <c r="F92" s="11" t="e">
        <f t="shared" si="39"/>
        <v>#REF!</v>
      </c>
      <c r="G92" s="98" t="e">
        <f t="shared" si="25"/>
        <v>#REF!</v>
      </c>
      <c r="H92" s="23" t="e">
        <f t="shared" si="26"/>
        <v>#REF!</v>
      </c>
      <c r="I92" s="6" t="e">
        <f t="shared" si="27"/>
        <v>#REF!</v>
      </c>
      <c r="J92" s="23" t="e">
        <f t="shared" si="28"/>
        <v>#REF!</v>
      </c>
      <c r="K92" s="6" t="e">
        <f t="shared" si="29"/>
        <v>#REF!</v>
      </c>
      <c r="L92" s="23" t="e">
        <f t="shared" si="30"/>
        <v>#REF!</v>
      </c>
      <c r="M92" s="6" t="e">
        <f t="shared" si="31"/>
        <v>#REF!</v>
      </c>
      <c r="N92" s="23" t="e">
        <f t="shared" si="32"/>
        <v>#REF!</v>
      </c>
      <c r="O92" s="6" t="e">
        <f t="shared" si="33"/>
        <v>#REF!</v>
      </c>
      <c r="P92" s="23" t="e">
        <f t="shared" si="34"/>
        <v>#REF!</v>
      </c>
      <c r="Q92" s="6" t="e">
        <f t="shared" si="35"/>
        <v>#REF!</v>
      </c>
      <c r="R92" s="23" t="e">
        <f t="shared" si="36"/>
        <v>#REF!</v>
      </c>
      <c r="T92" s="23" t="e">
        <f t="shared" si="37"/>
        <v>#REF!</v>
      </c>
      <c r="V92" s="23" t="e">
        <f t="shared" si="38"/>
        <v>#REF!</v>
      </c>
    </row>
    <row r="93" spans="1:22" ht="16.5" customHeight="1" x14ac:dyDescent="0.2">
      <c r="A93" s="101" t="s">
        <v>180</v>
      </c>
      <c r="B93" s="16" t="e">
        <f>+#REF!</f>
        <v>#REF!</v>
      </c>
      <c r="C93" s="9" t="s">
        <v>1</v>
      </c>
      <c r="D93" s="17" t="e">
        <f>+#REF!</f>
        <v>#REF!</v>
      </c>
      <c r="E93" s="11" t="e">
        <f>+#REF!</f>
        <v>#REF!</v>
      </c>
      <c r="F93" s="11" t="e">
        <f t="shared" si="39"/>
        <v>#REF!</v>
      </c>
      <c r="G93" s="98" t="e">
        <f t="shared" si="25"/>
        <v>#REF!</v>
      </c>
      <c r="H93" s="23" t="e">
        <f t="shared" si="26"/>
        <v>#REF!</v>
      </c>
      <c r="I93" s="6" t="e">
        <f t="shared" si="27"/>
        <v>#REF!</v>
      </c>
      <c r="J93" s="23" t="e">
        <f t="shared" si="28"/>
        <v>#REF!</v>
      </c>
      <c r="K93" s="6" t="e">
        <f t="shared" si="29"/>
        <v>#REF!</v>
      </c>
      <c r="L93" s="23" t="e">
        <f t="shared" si="30"/>
        <v>#REF!</v>
      </c>
      <c r="M93" s="6" t="e">
        <f t="shared" si="31"/>
        <v>#REF!</v>
      </c>
      <c r="N93" s="23" t="e">
        <f t="shared" si="32"/>
        <v>#REF!</v>
      </c>
      <c r="O93" s="6" t="e">
        <f t="shared" si="33"/>
        <v>#REF!</v>
      </c>
      <c r="P93" s="23" t="e">
        <f t="shared" si="34"/>
        <v>#REF!</v>
      </c>
      <c r="Q93" s="6" t="e">
        <f t="shared" si="35"/>
        <v>#REF!</v>
      </c>
      <c r="R93" s="23" t="e">
        <f t="shared" si="36"/>
        <v>#REF!</v>
      </c>
      <c r="T93" s="23" t="e">
        <f t="shared" si="37"/>
        <v>#REF!</v>
      </c>
      <c r="V93" s="23" t="e">
        <f t="shared" si="38"/>
        <v>#REF!</v>
      </c>
    </row>
    <row r="94" spans="1:22" x14ac:dyDescent="0.2">
      <c r="A94" s="101" t="s">
        <v>181</v>
      </c>
      <c r="B94" s="16" t="e">
        <f>+#REF!</f>
        <v>#REF!</v>
      </c>
      <c r="C94" s="9" t="s">
        <v>1</v>
      </c>
      <c r="D94" s="17" t="e">
        <f>+#REF!</f>
        <v>#REF!</v>
      </c>
      <c r="E94" s="11" t="e">
        <f>+#REF!</f>
        <v>#REF!</v>
      </c>
      <c r="F94" s="11" t="e">
        <f t="shared" si="39"/>
        <v>#REF!</v>
      </c>
      <c r="G94" s="98" t="e">
        <f t="shared" si="25"/>
        <v>#REF!</v>
      </c>
      <c r="H94" s="23" t="e">
        <f t="shared" si="26"/>
        <v>#REF!</v>
      </c>
      <c r="I94" s="6" t="e">
        <f t="shared" si="27"/>
        <v>#REF!</v>
      </c>
      <c r="J94" s="23" t="e">
        <f t="shared" si="28"/>
        <v>#REF!</v>
      </c>
      <c r="K94" s="6" t="e">
        <f t="shared" si="29"/>
        <v>#REF!</v>
      </c>
      <c r="L94" s="23" t="e">
        <f t="shared" si="30"/>
        <v>#REF!</v>
      </c>
      <c r="M94" s="6" t="e">
        <f t="shared" si="31"/>
        <v>#REF!</v>
      </c>
      <c r="N94" s="23" t="e">
        <f t="shared" si="32"/>
        <v>#REF!</v>
      </c>
      <c r="O94" s="6" t="e">
        <f t="shared" si="33"/>
        <v>#REF!</v>
      </c>
      <c r="P94" s="23" t="e">
        <f t="shared" si="34"/>
        <v>#REF!</v>
      </c>
      <c r="Q94" s="6" t="e">
        <f t="shared" si="35"/>
        <v>#REF!</v>
      </c>
      <c r="R94" s="23" t="e">
        <f t="shared" si="36"/>
        <v>#REF!</v>
      </c>
      <c r="T94" s="23" t="e">
        <f t="shared" si="37"/>
        <v>#REF!</v>
      </c>
      <c r="V94" s="23" t="e">
        <f t="shared" si="38"/>
        <v>#REF!</v>
      </c>
    </row>
    <row r="95" spans="1:22" x14ac:dyDescent="0.2">
      <c r="A95" s="101" t="s">
        <v>182</v>
      </c>
      <c r="B95" s="16" t="e">
        <f>+#REF!</f>
        <v>#REF!</v>
      </c>
      <c r="C95" s="9" t="s">
        <v>1</v>
      </c>
      <c r="D95" s="17" t="e">
        <f>+#REF!</f>
        <v>#REF!</v>
      </c>
      <c r="E95" s="11" t="e">
        <f>+#REF!</f>
        <v>#REF!</v>
      </c>
      <c r="F95" s="11" t="e">
        <f t="shared" si="39"/>
        <v>#REF!</v>
      </c>
      <c r="G95" s="98" t="e">
        <f t="shared" si="25"/>
        <v>#REF!</v>
      </c>
      <c r="H95" s="23" t="e">
        <f t="shared" si="26"/>
        <v>#REF!</v>
      </c>
      <c r="I95" s="6" t="e">
        <f t="shared" si="27"/>
        <v>#REF!</v>
      </c>
      <c r="J95" s="23" t="e">
        <f t="shared" si="28"/>
        <v>#REF!</v>
      </c>
      <c r="K95" s="6" t="e">
        <f t="shared" si="29"/>
        <v>#REF!</v>
      </c>
      <c r="L95" s="23" t="e">
        <f t="shared" si="30"/>
        <v>#REF!</v>
      </c>
      <c r="M95" s="6" t="e">
        <f t="shared" si="31"/>
        <v>#REF!</v>
      </c>
      <c r="N95" s="23" t="e">
        <f t="shared" si="32"/>
        <v>#REF!</v>
      </c>
      <c r="O95" s="6" t="e">
        <f t="shared" si="33"/>
        <v>#REF!</v>
      </c>
      <c r="P95" s="23" t="e">
        <f t="shared" si="34"/>
        <v>#REF!</v>
      </c>
      <c r="Q95" s="6" t="e">
        <f t="shared" si="35"/>
        <v>#REF!</v>
      </c>
      <c r="R95" s="23" t="e">
        <f t="shared" si="36"/>
        <v>#REF!</v>
      </c>
      <c r="T95" s="23" t="e">
        <f t="shared" si="37"/>
        <v>#REF!</v>
      </c>
      <c r="V95" s="23" t="e">
        <f t="shared" si="38"/>
        <v>#REF!</v>
      </c>
    </row>
    <row r="96" spans="1:22" x14ac:dyDescent="0.2">
      <c r="A96" s="101" t="s">
        <v>183</v>
      </c>
      <c r="B96" s="16" t="e">
        <f>+#REF!</f>
        <v>#REF!</v>
      </c>
      <c r="C96" s="9" t="s">
        <v>16</v>
      </c>
      <c r="D96" s="17" t="e">
        <f>+#REF!</f>
        <v>#REF!</v>
      </c>
      <c r="E96" s="11" t="e">
        <f>+#REF!</f>
        <v>#REF!</v>
      </c>
      <c r="F96" s="11" t="e">
        <f t="shared" si="39"/>
        <v>#REF!</v>
      </c>
      <c r="G96" s="98" t="e">
        <f t="shared" si="25"/>
        <v>#REF!</v>
      </c>
      <c r="H96" s="23" t="e">
        <f t="shared" si="26"/>
        <v>#REF!</v>
      </c>
      <c r="I96" s="6" t="e">
        <f t="shared" si="27"/>
        <v>#REF!</v>
      </c>
      <c r="J96" s="23" t="e">
        <f t="shared" si="28"/>
        <v>#REF!</v>
      </c>
      <c r="K96" s="6" t="e">
        <f t="shared" si="29"/>
        <v>#REF!</v>
      </c>
      <c r="L96" s="23" t="e">
        <f t="shared" si="30"/>
        <v>#REF!</v>
      </c>
      <c r="M96" s="6" t="e">
        <f t="shared" si="31"/>
        <v>#REF!</v>
      </c>
      <c r="N96" s="23" t="e">
        <f t="shared" si="32"/>
        <v>#REF!</v>
      </c>
      <c r="O96" s="6" t="e">
        <f t="shared" si="33"/>
        <v>#REF!</v>
      </c>
      <c r="P96" s="23" t="e">
        <f t="shared" si="34"/>
        <v>#REF!</v>
      </c>
      <c r="Q96" s="6" t="e">
        <f t="shared" si="35"/>
        <v>#REF!</v>
      </c>
      <c r="R96" s="23" t="e">
        <f t="shared" si="36"/>
        <v>#REF!</v>
      </c>
      <c r="T96" s="23" t="e">
        <f t="shared" si="37"/>
        <v>#REF!</v>
      </c>
      <c r="V96" s="23" t="e">
        <f t="shared" si="38"/>
        <v>#REF!</v>
      </c>
    </row>
    <row r="97" spans="1:22" x14ac:dyDescent="0.2">
      <c r="A97" s="101" t="s">
        <v>184</v>
      </c>
      <c r="B97" s="16" t="e">
        <f>+#REF!</f>
        <v>#REF!</v>
      </c>
      <c r="C97" s="9" t="s">
        <v>16</v>
      </c>
      <c r="D97" s="17" t="e">
        <f>+#REF!</f>
        <v>#REF!</v>
      </c>
      <c r="E97" s="11" t="e">
        <f>+#REF!</f>
        <v>#REF!</v>
      </c>
      <c r="F97" s="11" t="e">
        <f t="shared" si="39"/>
        <v>#REF!</v>
      </c>
      <c r="G97" s="98" t="e">
        <f t="shared" si="25"/>
        <v>#REF!</v>
      </c>
      <c r="H97" s="23" t="e">
        <f t="shared" si="26"/>
        <v>#REF!</v>
      </c>
      <c r="I97" s="6" t="e">
        <f t="shared" si="27"/>
        <v>#REF!</v>
      </c>
      <c r="J97" s="23" t="e">
        <f t="shared" si="28"/>
        <v>#REF!</v>
      </c>
      <c r="K97" s="6" t="e">
        <f t="shared" si="29"/>
        <v>#REF!</v>
      </c>
      <c r="L97" s="23" t="e">
        <f t="shared" si="30"/>
        <v>#REF!</v>
      </c>
      <c r="M97" s="6" t="e">
        <f t="shared" si="31"/>
        <v>#REF!</v>
      </c>
      <c r="N97" s="23" t="e">
        <f t="shared" si="32"/>
        <v>#REF!</v>
      </c>
      <c r="O97" s="6" t="e">
        <f t="shared" si="33"/>
        <v>#REF!</v>
      </c>
      <c r="P97" s="23" t="e">
        <f t="shared" si="34"/>
        <v>#REF!</v>
      </c>
      <c r="Q97" s="6" t="e">
        <f t="shared" si="35"/>
        <v>#REF!</v>
      </c>
      <c r="R97" s="23" t="e">
        <f t="shared" si="36"/>
        <v>#REF!</v>
      </c>
      <c r="T97" s="23" t="e">
        <f t="shared" si="37"/>
        <v>#REF!</v>
      </c>
      <c r="V97" s="23" t="e">
        <f t="shared" si="38"/>
        <v>#REF!</v>
      </c>
    </row>
    <row r="98" spans="1:22" ht="27.75" customHeight="1" x14ac:dyDescent="0.2">
      <c r="A98" s="101" t="s">
        <v>186</v>
      </c>
      <c r="B98" s="16" t="e">
        <f>+#REF!</f>
        <v>#REF!</v>
      </c>
      <c r="C98" s="9" t="s">
        <v>1</v>
      </c>
      <c r="D98" s="17" t="e">
        <f>+#REF!</f>
        <v>#REF!</v>
      </c>
      <c r="E98" s="11" t="e">
        <f>+#REF!</f>
        <v>#REF!</v>
      </c>
      <c r="F98" s="11" t="e">
        <f t="shared" si="39"/>
        <v>#REF!</v>
      </c>
      <c r="G98" s="98" t="e">
        <f t="shared" si="25"/>
        <v>#REF!</v>
      </c>
      <c r="H98" s="23" t="e">
        <f t="shared" si="26"/>
        <v>#REF!</v>
      </c>
      <c r="I98" s="6" t="e">
        <f t="shared" si="27"/>
        <v>#REF!</v>
      </c>
      <c r="J98" s="23" t="e">
        <f t="shared" si="28"/>
        <v>#REF!</v>
      </c>
      <c r="K98" s="6" t="e">
        <f t="shared" si="29"/>
        <v>#REF!</v>
      </c>
      <c r="L98" s="23" t="e">
        <f t="shared" si="30"/>
        <v>#REF!</v>
      </c>
      <c r="M98" s="6" t="e">
        <f t="shared" si="31"/>
        <v>#REF!</v>
      </c>
      <c r="N98" s="23" t="e">
        <f t="shared" si="32"/>
        <v>#REF!</v>
      </c>
      <c r="O98" s="6" t="e">
        <f t="shared" si="33"/>
        <v>#REF!</v>
      </c>
      <c r="P98" s="23" t="e">
        <f t="shared" si="34"/>
        <v>#REF!</v>
      </c>
      <c r="Q98" s="6" t="e">
        <f t="shared" si="35"/>
        <v>#REF!</v>
      </c>
      <c r="R98" s="23" t="e">
        <f t="shared" si="36"/>
        <v>#REF!</v>
      </c>
      <c r="T98" s="23" t="e">
        <f t="shared" si="37"/>
        <v>#REF!</v>
      </c>
      <c r="V98" s="23" t="e">
        <f t="shared" si="38"/>
        <v>#REF!</v>
      </c>
    </row>
    <row r="99" spans="1:22" ht="25.5" customHeight="1" x14ac:dyDescent="0.2">
      <c r="A99" s="101" t="s">
        <v>185</v>
      </c>
      <c r="B99" s="16" t="e">
        <f>+#REF!</f>
        <v>#REF!</v>
      </c>
      <c r="C99" s="9" t="s">
        <v>1</v>
      </c>
      <c r="D99" s="17" t="e">
        <f>+#REF!</f>
        <v>#REF!</v>
      </c>
      <c r="E99" s="11" t="e">
        <f>+#REF!</f>
        <v>#REF!</v>
      </c>
      <c r="F99" s="11" t="e">
        <f t="shared" si="39"/>
        <v>#REF!</v>
      </c>
      <c r="G99" s="98" t="e">
        <f t="shared" si="25"/>
        <v>#REF!</v>
      </c>
      <c r="H99" s="23" t="e">
        <f t="shared" si="26"/>
        <v>#REF!</v>
      </c>
      <c r="I99" s="6" t="e">
        <f t="shared" si="27"/>
        <v>#REF!</v>
      </c>
      <c r="J99" s="23" t="e">
        <f t="shared" si="28"/>
        <v>#REF!</v>
      </c>
      <c r="K99" s="6" t="e">
        <f t="shared" si="29"/>
        <v>#REF!</v>
      </c>
      <c r="L99" s="23" t="e">
        <f t="shared" si="30"/>
        <v>#REF!</v>
      </c>
      <c r="M99" s="6" t="e">
        <f t="shared" si="31"/>
        <v>#REF!</v>
      </c>
      <c r="N99" s="23" t="e">
        <f t="shared" si="32"/>
        <v>#REF!</v>
      </c>
      <c r="O99" s="6" t="e">
        <f t="shared" si="33"/>
        <v>#REF!</v>
      </c>
      <c r="P99" s="23" t="e">
        <f t="shared" si="34"/>
        <v>#REF!</v>
      </c>
      <c r="Q99" s="6" t="e">
        <f t="shared" si="35"/>
        <v>#REF!</v>
      </c>
      <c r="R99" s="23" t="e">
        <f t="shared" si="36"/>
        <v>#REF!</v>
      </c>
      <c r="T99" s="23" t="e">
        <f t="shared" si="37"/>
        <v>#REF!</v>
      </c>
      <c r="V99" s="23" t="e">
        <f t="shared" si="38"/>
        <v>#REF!</v>
      </c>
    </row>
    <row r="100" spans="1:22" ht="15" x14ac:dyDescent="0.25">
      <c r="A100" s="100">
        <v>13</v>
      </c>
      <c r="B100" s="8" t="s">
        <v>30</v>
      </c>
      <c r="C100" s="8"/>
      <c r="D100" s="8"/>
      <c r="E100" s="8"/>
      <c r="F100" s="8"/>
      <c r="G100" s="98">
        <f t="shared" si="25"/>
        <v>0</v>
      </c>
      <c r="H100" s="23">
        <f t="shared" si="26"/>
        <v>0</v>
      </c>
      <c r="I100" s="6">
        <f t="shared" si="27"/>
        <v>0</v>
      </c>
      <c r="J100" s="23">
        <f t="shared" si="28"/>
        <v>0</v>
      </c>
      <c r="K100" s="6">
        <f t="shared" si="29"/>
        <v>0</v>
      </c>
      <c r="L100" s="23">
        <f t="shared" si="30"/>
        <v>0</v>
      </c>
      <c r="M100" s="6">
        <f t="shared" si="31"/>
        <v>0</v>
      </c>
      <c r="N100" s="23">
        <f t="shared" si="32"/>
        <v>0</v>
      </c>
      <c r="O100" s="6">
        <f t="shared" si="33"/>
        <v>0</v>
      </c>
      <c r="P100" s="23">
        <f t="shared" si="34"/>
        <v>0</v>
      </c>
      <c r="Q100" s="6">
        <f t="shared" si="35"/>
        <v>0</v>
      </c>
      <c r="R100" s="23">
        <f t="shared" si="36"/>
        <v>0</v>
      </c>
      <c r="T100" s="23">
        <f t="shared" si="37"/>
        <v>0</v>
      </c>
      <c r="V100" s="23">
        <f t="shared" si="38"/>
        <v>0</v>
      </c>
    </row>
    <row r="101" spans="1:22" ht="78" customHeight="1" x14ac:dyDescent="0.2">
      <c r="A101" s="101">
        <v>13.1</v>
      </c>
      <c r="B101" s="16" t="e">
        <f>+#REF!</f>
        <v>#REF!</v>
      </c>
      <c r="C101" s="5" t="s">
        <v>1</v>
      </c>
      <c r="D101" s="35" t="e">
        <f>+#REF!</f>
        <v>#REF!</v>
      </c>
      <c r="E101" s="42" t="e">
        <f>+#REF!</f>
        <v>#REF!</v>
      </c>
      <c r="F101" s="43" t="e">
        <f>+D101*E101</f>
        <v>#REF!</v>
      </c>
      <c r="G101" s="98" t="e">
        <f t="shared" si="25"/>
        <v>#REF!</v>
      </c>
      <c r="H101" s="23" t="e">
        <f t="shared" si="26"/>
        <v>#REF!</v>
      </c>
      <c r="I101" s="6" t="e">
        <f t="shared" si="27"/>
        <v>#REF!</v>
      </c>
      <c r="J101" s="23" t="e">
        <f t="shared" si="28"/>
        <v>#REF!</v>
      </c>
      <c r="K101" s="6" t="e">
        <f t="shared" si="29"/>
        <v>#REF!</v>
      </c>
      <c r="L101" s="23" t="e">
        <f t="shared" si="30"/>
        <v>#REF!</v>
      </c>
      <c r="M101" s="6" t="e">
        <f t="shared" si="31"/>
        <v>#REF!</v>
      </c>
      <c r="N101" s="23" t="e">
        <f t="shared" si="32"/>
        <v>#REF!</v>
      </c>
      <c r="O101" s="6" t="e">
        <f t="shared" si="33"/>
        <v>#REF!</v>
      </c>
      <c r="P101" s="23" t="e">
        <f t="shared" si="34"/>
        <v>#REF!</v>
      </c>
      <c r="Q101" s="6" t="e">
        <f t="shared" si="35"/>
        <v>#REF!</v>
      </c>
      <c r="R101" s="23" t="e">
        <f t="shared" si="36"/>
        <v>#REF!</v>
      </c>
      <c r="T101" s="23" t="e">
        <f t="shared" si="37"/>
        <v>#REF!</v>
      </c>
      <c r="V101" s="23" t="e">
        <f t="shared" si="38"/>
        <v>#REF!</v>
      </c>
    </row>
    <row r="102" spans="1:22" ht="15" x14ac:dyDescent="0.25">
      <c r="A102" s="100">
        <v>14</v>
      </c>
      <c r="B102" s="8" t="s">
        <v>345</v>
      </c>
      <c r="C102" s="8"/>
      <c r="D102" s="8"/>
      <c r="E102" s="8"/>
      <c r="F102" s="8"/>
      <c r="H102" s="23"/>
      <c r="J102" s="23"/>
      <c r="L102" s="23"/>
      <c r="N102" s="23"/>
      <c r="P102" s="23"/>
      <c r="R102" s="23"/>
      <c r="T102" s="23"/>
      <c r="V102" s="23"/>
    </row>
    <row r="103" spans="1:22" x14ac:dyDescent="0.2">
      <c r="A103" s="101">
        <v>14.1</v>
      </c>
      <c r="B103" s="5" t="s">
        <v>345</v>
      </c>
      <c r="C103" s="5" t="s">
        <v>1</v>
      </c>
      <c r="D103" s="5">
        <v>1</v>
      </c>
      <c r="E103" s="42">
        <v>300000</v>
      </c>
      <c r="F103" s="43">
        <f>+D103*E103</f>
        <v>300000</v>
      </c>
      <c r="G103" s="98">
        <f>+D103*1</f>
        <v>1</v>
      </c>
      <c r="H103" s="23">
        <f>+G103*E103</f>
        <v>300000</v>
      </c>
      <c r="I103" s="6">
        <f>+D103*25</f>
        <v>25</v>
      </c>
      <c r="J103" s="23">
        <f>+I103*E103</f>
        <v>7500000</v>
      </c>
      <c r="K103" s="6">
        <f>+D103*9</f>
        <v>9</v>
      </c>
      <c r="L103" s="23">
        <f t="shared" ref="L103:L134" si="40">+K103*E103</f>
        <v>2700000</v>
      </c>
      <c r="M103" s="6">
        <f>+D103*1</f>
        <v>1</v>
      </c>
      <c r="N103" s="23">
        <f>+M103*E103</f>
        <v>300000</v>
      </c>
      <c r="O103" s="6">
        <f>+D103*5</f>
        <v>5</v>
      </c>
      <c r="P103" s="23">
        <f>+O103*E103</f>
        <v>1500000</v>
      </c>
      <c r="Q103" s="6">
        <f>+D103*15</f>
        <v>15</v>
      </c>
      <c r="R103" s="23">
        <f>+Q103*E103</f>
        <v>4500000</v>
      </c>
      <c r="T103" s="23">
        <f>+S103*E103</f>
        <v>0</v>
      </c>
      <c r="V103" s="23">
        <f>+U103*E103</f>
        <v>0</v>
      </c>
    </row>
    <row r="104" spans="1:22" x14ac:dyDescent="0.2">
      <c r="H104" s="23"/>
      <c r="L104" s="23">
        <f t="shared" si="40"/>
        <v>0</v>
      </c>
      <c r="N104" s="23"/>
      <c r="P104" s="23"/>
      <c r="R104" s="23"/>
      <c r="T104" s="23"/>
      <c r="V104" s="23"/>
    </row>
    <row r="105" spans="1:22" x14ac:dyDescent="0.2">
      <c r="B105" s="371" t="s">
        <v>237</v>
      </c>
      <c r="C105" s="372"/>
      <c r="D105" s="373"/>
      <c r="E105" s="8"/>
      <c r="F105" s="12" t="e">
        <f>+SUM(F52:F103)</f>
        <v>#REF!</v>
      </c>
      <c r="H105" s="23"/>
      <c r="L105" s="23">
        <f t="shared" si="40"/>
        <v>0</v>
      </c>
      <c r="N105" s="23">
        <f t="shared" ref="N105:N136" si="41">+M105*E105</f>
        <v>0</v>
      </c>
      <c r="P105" s="23"/>
      <c r="R105" s="23"/>
      <c r="T105" s="23"/>
      <c r="V105" s="23"/>
    </row>
    <row r="106" spans="1:22" x14ac:dyDescent="0.2">
      <c r="H106" s="23"/>
      <c r="L106" s="23">
        <f t="shared" si="40"/>
        <v>0</v>
      </c>
      <c r="N106" s="23">
        <f t="shared" si="41"/>
        <v>0</v>
      </c>
      <c r="R106" s="23"/>
      <c r="T106" s="23"/>
      <c r="V106" s="23"/>
    </row>
    <row r="107" spans="1:22" x14ac:dyDescent="0.2">
      <c r="H107" s="23"/>
      <c r="L107" s="23">
        <f t="shared" si="40"/>
        <v>0</v>
      </c>
      <c r="N107" s="23">
        <f t="shared" si="41"/>
        <v>0</v>
      </c>
      <c r="R107" s="23"/>
      <c r="T107" s="23"/>
      <c r="V107" s="23"/>
    </row>
    <row r="108" spans="1:22" ht="12.75" x14ac:dyDescent="0.2">
      <c r="A108" s="383" t="s">
        <v>339</v>
      </c>
      <c r="B108" s="384"/>
      <c r="C108" s="384"/>
      <c r="D108" s="384"/>
      <c r="E108" s="384"/>
      <c r="F108" s="385"/>
      <c r="H108" s="23"/>
      <c r="L108" s="23">
        <f t="shared" si="40"/>
        <v>0</v>
      </c>
      <c r="N108" s="23">
        <f t="shared" si="41"/>
        <v>0</v>
      </c>
      <c r="R108" s="23"/>
      <c r="T108" s="23"/>
      <c r="V108" s="23"/>
    </row>
    <row r="109" spans="1:22" x14ac:dyDescent="0.2">
      <c r="A109" s="101"/>
      <c r="B109" s="16"/>
      <c r="C109" s="9"/>
      <c r="D109" s="10"/>
      <c r="E109" s="11"/>
      <c r="F109" s="11"/>
      <c r="H109" s="23"/>
      <c r="L109" s="23">
        <f t="shared" si="40"/>
        <v>0</v>
      </c>
      <c r="N109" s="23">
        <f t="shared" si="41"/>
        <v>0</v>
      </c>
      <c r="R109" s="23"/>
      <c r="T109" s="23"/>
      <c r="V109" s="23"/>
    </row>
    <row r="110" spans="1:22" ht="15" x14ac:dyDescent="0.25">
      <c r="A110" s="100">
        <v>5</v>
      </c>
      <c r="B110" s="8" t="s">
        <v>28</v>
      </c>
      <c r="C110" s="8"/>
      <c r="D110" s="8"/>
      <c r="E110" s="12"/>
      <c r="F110" s="12"/>
      <c r="H110" s="23"/>
      <c r="L110" s="23">
        <f t="shared" si="40"/>
        <v>0</v>
      </c>
      <c r="N110" s="23">
        <f t="shared" si="41"/>
        <v>0</v>
      </c>
      <c r="R110" s="23"/>
      <c r="T110" s="23"/>
      <c r="V110" s="23"/>
    </row>
    <row r="111" spans="1:22" x14ac:dyDescent="0.2">
      <c r="A111" s="101" t="s">
        <v>110</v>
      </c>
      <c r="B111" s="5" t="e">
        <f>+B53</f>
        <v>#REF!</v>
      </c>
      <c r="C111" s="13" t="s">
        <v>4</v>
      </c>
      <c r="D111" s="14">
        <f>+'CANTIDADES VIVIENDA BIFAMILIAR'!D9</f>
        <v>7.87</v>
      </c>
      <c r="E111" s="149" t="e">
        <f>+E53</f>
        <v>#REF!</v>
      </c>
      <c r="F111" s="15" t="e">
        <f>+D111*E111</f>
        <v>#REF!</v>
      </c>
      <c r="G111" s="98">
        <f t="shared" ref="G111:G142" si="42">+D111*12</f>
        <v>94.44</v>
      </c>
      <c r="H111" s="23" t="e">
        <f t="shared" ref="H111:H142" si="43">+G111*E111</f>
        <v>#REF!</v>
      </c>
      <c r="K111" s="6">
        <f t="shared" ref="K111:K142" si="44">+D111*8</f>
        <v>62.96</v>
      </c>
      <c r="L111" s="23" t="e">
        <f t="shared" si="40"/>
        <v>#REF!</v>
      </c>
      <c r="M111" s="6">
        <f t="shared" ref="M111:M142" si="45">+D111*5</f>
        <v>39.35</v>
      </c>
      <c r="N111" s="23" t="e">
        <f t="shared" si="41"/>
        <v>#REF!</v>
      </c>
      <c r="R111" s="23"/>
      <c r="S111" s="6">
        <f t="shared" ref="S111:S142" si="46">+D111*10</f>
        <v>78.7</v>
      </c>
      <c r="T111" s="23" t="e">
        <f t="shared" ref="T111:T142" si="47">+S111*E111</f>
        <v>#REF!</v>
      </c>
      <c r="U111" s="6">
        <f t="shared" ref="U111:U142" si="48">+D111*5</f>
        <v>39.35</v>
      </c>
      <c r="V111" s="23" t="e">
        <f t="shared" ref="V111:V142" si="49">+U111*E111</f>
        <v>#REF!</v>
      </c>
    </row>
    <row r="112" spans="1:22" x14ac:dyDescent="0.2">
      <c r="A112" s="101" t="s">
        <v>153</v>
      </c>
      <c r="B112" s="5" t="e">
        <f t="shared" ref="B112:B132" si="50">+B54</f>
        <v>#REF!</v>
      </c>
      <c r="C112" s="9" t="s">
        <v>4</v>
      </c>
      <c r="D112" s="17">
        <f>+'CANTIDADES VIVIENDA BIFAMILIAR'!D42</f>
        <v>7.87</v>
      </c>
      <c r="E112" s="105" t="e">
        <f t="shared" ref="E112:E132" si="51">+E54</f>
        <v>#REF!</v>
      </c>
      <c r="F112" s="15" t="e">
        <f>+D112*E112</f>
        <v>#REF!</v>
      </c>
      <c r="G112" s="98">
        <f t="shared" si="42"/>
        <v>94.44</v>
      </c>
      <c r="H112" s="23" t="e">
        <f t="shared" si="43"/>
        <v>#REF!</v>
      </c>
      <c r="K112" s="6">
        <f t="shared" si="44"/>
        <v>62.96</v>
      </c>
      <c r="L112" s="23" t="e">
        <f t="shared" si="40"/>
        <v>#REF!</v>
      </c>
      <c r="M112" s="6">
        <f t="shared" si="45"/>
        <v>39.35</v>
      </c>
      <c r="N112" s="23" t="e">
        <f t="shared" si="41"/>
        <v>#REF!</v>
      </c>
      <c r="R112" s="23"/>
      <c r="S112" s="6">
        <f t="shared" si="46"/>
        <v>78.7</v>
      </c>
      <c r="T112" s="23" t="e">
        <f t="shared" si="47"/>
        <v>#REF!</v>
      </c>
      <c r="U112" s="6">
        <f t="shared" si="48"/>
        <v>39.35</v>
      </c>
      <c r="V112" s="23" t="e">
        <f t="shared" si="49"/>
        <v>#REF!</v>
      </c>
    </row>
    <row r="113" spans="1:22" x14ac:dyDescent="0.2">
      <c r="A113" s="101" t="s">
        <v>107</v>
      </c>
      <c r="B113" s="16" t="e">
        <f t="shared" si="50"/>
        <v>#REF!</v>
      </c>
      <c r="C113" s="9" t="s">
        <v>16</v>
      </c>
      <c r="D113" s="14">
        <f>+'CANTIDADES VIVIENDA BIFAMILIAR'!D46</f>
        <v>0</v>
      </c>
      <c r="E113" s="15" t="e">
        <f t="shared" si="51"/>
        <v>#REF!</v>
      </c>
      <c r="F113" s="15" t="e">
        <f>+D113*E113</f>
        <v>#REF!</v>
      </c>
      <c r="G113" s="98">
        <f t="shared" si="42"/>
        <v>0</v>
      </c>
      <c r="H113" s="23" t="e">
        <f t="shared" si="43"/>
        <v>#REF!</v>
      </c>
      <c r="K113" s="6">
        <f t="shared" si="44"/>
        <v>0</v>
      </c>
      <c r="L113" s="23" t="e">
        <f t="shared" si="40"/>
        <v>#REF!</v>
      </c>
      <c r="M113" s="6">
        <f t="shared" si="45"/>
        <v>0</v>
      </c>
      <c r="N113" s="23" t="e">
        <f t="shared" si="41"/>
        <v>#REF!</v>
      </c>
      <c r="R113" s="23"/>
      <c r="S113" s="6">
        <f t="shared" si="46"/>
        <v>0</v>
      </c>
      <c r="T113" s="23" t="e">
        <f t="shared" si="47"/>
        <v>#REF!</v>
      </c>
      <c r="U113" s="6">
        <f t="shared" si="48"/>
        <v>0</v>
      </c>
      <c r="V113" s="23" t="e">
        <f t="shared" si="49"/>
        <v>#REF!</v>
      </c>
    </row>
    <row r="114" spans="1:22" x14ac:dyDescent="0.2">
      <c r="A114" s="101" t="s">
        <v>154</v>
      </c>
      <c r="B114" s="16" t="e">
        <f t="shared" si="50"/>
        <v>#REF!</v>
      </c>
      <c r="C114" s="9" t="s">
        <v>16</v>
      </c>
      <c r="D114" s="14">
        <f>+'CANTIDADES VIVIENDA BIFAMILIAR'!D50</f>
        <v>52.460000000000008</v>
      </c>
      <c r="E114" s="15" t="e">
        <f t="shared" si="51"/>
        <v>#REF!</v>
      </c>
      <c r="F114" s="15" t="e">
        <f>+D114*E114</f>
        <v>#REF!</v>
      </c>
      <c r="G114" s="98">
        <f t="shared" si="42"/>
        <v>629.5200000000001</v>
      </c>
      <c r="H114" s="23" t="e">
        <f t="shared" si="43"/>
        <v>#REF!</v>
      </c>
      <c r="K114" s="6">
        <f t="shared" si="44"/>
        <v>419.68000000000006</v>
      </c>
      <c r="L114" s="23" t="e">
        <f t="shared" si="40"/>
        <v>#REF!</v>
      </c>
      <c r="M114" s="6">
        <f t="shared" si="45"/>
        <v>262.30000000000007</v>
      </c>
      <c r="N114" s="23" t="e">
        <f t="shared" si="41"/>
        <v>#REF!</v>
      </c>
      <c r="R114" s="23"/>
      <c r="S114" s="6">
        <f t="shared" si="46"/>
        <v>524.60000000000014</v>
      </c>
      <c r="T114" s="23" t="e">
        <f t="shared" si="47"/>
        <v>#REF!</v>
      </c>
      <c r="U114" s="6">
        <f t="shared" si="48"/>
        <v>262.30000000000007</v>
      </c>
      <c r="V114" s="23" t="e">
        <f t="shared" si="49"/>
        <v>#REF!</v>
      </c>
    </row>
    <row r="115" spans="1:22" x14ac:dyDescent="0.2">
      <c r="A115" s="101" t="s">
        <v>109</v>
      </c>
      <c r="B115" s="16" t="e">
        <f t="shared" si="50"/>
        <v>#REF!</v>
      </c>
      <c r="C115" s="9" t="s">
        <v>16</v>
      </c>
      <c r="D115" s="14">
        <f>+'CANTIDADES VIVIENDA BIFAMILIAR'!D83</f>
        <v>53.389999999999993</v>
      </c>
      <c r="E115" s="15" t="e">
        <f t="shared" si="51"/>
        <v>#REF!</v>
      </c>
      <c r="F115" s="15" t="e">
        <f>+D115*E115</f>
        <v>#REF!</v>
      </c>
      <c r="G115" s="98">
        <f t="shared" si="42"/>
        <v>640.67999999999995</v>
      </c>
      <c r="H115" s="23" t="e">
        <f t="shared" si="43"/>
        <v>#REF!</v>
      </c>
      <c r="K115" s="6">
        <f t="shared" si="44"/>
        <v>427.11999999999995</v>
      </c>
      <c r="L115" s="23" t="e">
        <f t="shared" si="40"/>
        <v>#REF!</v>
      </c>
      <c r="M115" s="6">
        <f t="shared" si="45"/>
        <v>266.95</v>
      </c>
      <c r="N115" s="23" t="e">
        <f t="shared" si="41"/>
        <v>#REF!</v>
      </c>
      <c r="R115" s="23"/>
      <c r="S115" s="6">
        <f t="shared" si="46"/>
        <v>533.9</v>
      </c>
      <c r="T115" s="23" t="e">
        <f t="shared" si="47"/>
        <v>#REF!</v>
      </c>
      <c r="U115" s="6">
        <f t="shared" si="48"/>
        <v>266.95</v>
      </c>
      <c r="V115" s="23" t="e">
        <f t="shared" si="49"/>
        <v>#REF!</v>
      </c>
    </row>
    <row r="116" spans="1:22" ht="15" x14ac:dyDescent="0.25">
      <c r="A116" s="100">
        <v>6</v>
      </c>
      <c r="B116" s="8" t="str">
        <f t="shared" si="50"/>
        <v>ESTRUCTURA EN CONCRETO</v>
      </c>
      <c r="C116" s="8"/>
      <c r="D116" s="8"/>
      <c r="E116" s="12">
        <f t="shared" si="51"/>
        <v>0</v>
      </c>
      <c r="F116" s="12"/>
      <c r="G116" s="98">
        <f t="shared" si="42"/>
        <v>0</v>
      </c>
      <c r="H116" s="23">
        <f t="shared" si="43"/>
        <v>0</v>
      </c>
      <c r="K116" s="6">
        <f t="shared" si="44"/>
        <v>0</v>
      </c>
      <c r="L116" s="23">
        <f t="shared" si="40"/>
        <v>0</v>
      </c>
      <c r="M116" s="6">
        <f t="shared" si="45"/>
        <v>0</v>
      </c>
      <c r="N116" s="23">
        <f t="shared" si="41"/>
        <v>0</v>
      </c>
      <c r="R116" s="23"/>
      <c r="S116" s="6">
        <f t="shared" si="46"/>
        <v>0</v>
      </c>
      <c r="T116" s="23">
        <f t="shared" si="47"/>
        <v>0</v>
      </c>
      <c r="U116" s="6">
        <f t="shared" si="48"/>
        <v>0</v>
      </c>
      <c r="V116" s="23">
        <f t="shared" si="49"/>
        <v>0</v>
      </c>
    </row>
    <row r="117" spans="1:22" x14ac:dyDescent="0.2">
      <c r="A117" s="101" t="s">
        <v>120</v>
      </c>
      <c r="B117" s="16" t="e">
        <f t="shared" si="50"/>
        <v>#REF!</v>
      </c>
      <c r="C117" s="9" t="s">
        <v>8</v>
      </c>
      <c r="D117" s="17">
        <f>+'CANTIDADES VIVIENDA BIFAMILIAR'!D118</f>
        <v>44.6</v>
      </c>
      <c r="E117" s="11" t="e">
        <f t="shared" si="51"/>
        <v>#REF!</v>
      </c>
      <c r="F117" s="11" t="e">
        <f t="shared" ref="F117:F124" si="52">+D117*E117</f>
        <v>#REF!</v>
      </c>
      <c r="G117" s="98">
        <f t="shared" si="42"/>
        <v>535.20000000000005</v>
      </c>
      <c r="H117" s="23" t="e">
        <f t="shared" si="43"/>
        <v>#REF!</v>
      </c>
      <c r="K117" s="6">
        <f t="shared" si="44"/>
        <v>356.8</v>
      </c>
      <c r="L117" s="23" t="e">
        <f t="shared" si="40"/>
        <v>#REF!</v>
      </c>
      <c r="M117" s="6">
        <f t="shared" si="45"/>
        <v>223</v>
      </c>
      <c r="N117" s="23" t="e">
        <f t="shared" si="41"/>
        <v>#REF!</v>
      </c>
      <c r="R117" s="23"/>
      <c r="S117" s="6">
        <f t="shared" si="46"/>
        <v>446</v>
      </c>
      <c r="T117" s="23" t="e">
        <f t="shared" si="47"/>
        <v>#REF!</v>
      </c>
      <c r="U117" s="6">
        <f t="shared" si="48"/>
        <v>223</v>
      </c>
      <c r="V117" s="23" t="e">
        <f t="shared" si="49"/>
        <v>#REF!</v>
      </c>
    </row>
    <row r="118" spans="1:22" x14ac:dyDescent="0.2">
      <c r="A118" s="101" t="s">
        <v>157</v>
      </c>
      <c r="B118" s="16" t="e">
        <f t="shared" si="50"/>
        <v>#REF!</v>
      </c>
      <c r="C118" s="9" t="s">
        <v>16</v>
      </c>
      <c r="D118" s="17">
        <f>+'CANTIDADES VIVIENDA BIFAMILIAR'!D147</f>
        <v>69.400000000000006</v>
      </c>
      <c r="E118" s="11" t="e">
        <f t="shared" si="51"/>
        <v>#REF!</v>
      </c>
      <c r="F118" s="11" t="e">
        <f t="shared" si="52"/>
        <v>#REF!</v>
      </c>
      <c r="G118" s="98">
        <f t="shared" si="42"/>
        <v>832.80000000000007</v>
      </c>
      <c r="H118" s="23" t="e">
        <f t="shared" si="43"/>
        <v>#REF!</v>
      </c>
      <c r="K118" s="6">
        <f t="shared" si="44"/>
        <v>555.20000000000005</v>
      </c>
      <c r="L118" s="23" t="e">
        <f t="shared" si="40"/>
        <v>#REF!</v>
      </c>
      <c r="M118" s="6">
        <f t="shared" si="45"/>
        <v>347</v>
      </c>
      <c r="N118" s="23" t="e">
        <f t="shared" si="41"/>
        <v>#REF!</v>
      </c>
      <c r="R118" s="23"/>
      <c r="S118" s="6">
        <f t="shared" si="46"/>
        <v>694</v>
      </c>
      <c r="T118" s="23" t="e">
        <f t="shared" si="47"/>
        <v>#REF!</v>
      </c>
      <c r="U118" s="6">
        <f t="shared" si="48"/>
        <v>347</v>
      </c>
      <c r="V118" s="23" t="e">
        <f t="shared" si="49"/>
        <v>#REF!</v>
      </c>
    </row>
    <row r="119" spans="1:22" x14ac:dyDescent="0.2">
      <c r="A119" s="101" t="s">
        <v>116</v>
      </c>
      <c r="B119" s="16" t="e">
        <f t="shared" si="50"/>
        <v>#REF!</v>
      </c>
      <c r="C119" s="9" t="s">
        <v>16</v>
      </c>
      <c r="D119" s="14">
        <f>+'CANTIDADES VIVIENDA BIFAMILIAR'!D198</f>
        <v>0</v>
      </c>
      <c r="E119" s="11" t="e">
        <f t="shared" si="51"/>
        <v>#REF!</v>
      </c>
      <c r="F119" s="11" t="e">
        <f t="shared" si="52"/>
        <v>#REF!</v>
      </c>
      <c r="G119" s="98">
        <f t="shared" si="42"/>
        <v>0</v>
      </c>
      <c r="H119" s="23" t="e">
        <f t="shared" si="43"/>
        <v>#REF!</v>
      </c>
      <c r="K119" s="6">
        <f t="shared" si="44"/>
        <v>0</v>
      </c>
      <c r="L119" s="23" t="e">
        <f t="shared" si="40"/>
        <v>#REF!</v>
      </c>
      <c r="M119" s="6">
        <f t="shared" si="45"/>
        <v>0</v>
      </c>
      <c r="N119" s="23" t="e">
        <f t="shared" si="41"/>
        <v>#REF!</v>
      </c>
      <c r="R119" s="23"/>
      <c r="S119" s="6">
        <f t="shared" si="46"/>
        <v>0</v>
      </c>
      <c r="T119" s="23" t="e">
        <f t="shared" si="47"/>
        <v>#REF!</v>
      </c>
      <c r="U119" s="6">
        <f t="shared" si="48"/>
        <v>0</v>
      </c>
      <c r="V119" s="23" t="e">
        <f t="shared" si="49"/>
        <v>#REF!</v>
      </c>
    </row>
    <row r="120" spans="1:22" x14ac:dyDescent="0.2">
      <c r="A120" s="101" t="s">
        <v>117</v>
      </c>
      <c r="B120" s="16" t="e">
        <f t="shared" si="50"/>
        <v>#REF!</v>
      </c>
      <c r="C120" s="9" t="s">
        <v>16</v>
      </c>
      <c r="D120" s="14">
        <f>+'CANTIDADES VIVIENDA BIFAMILIAR'!D202</f>
        <v>108.82000000000001</v>
      </c>
      <c r="E120" s="11" t="e">
        <f t="shared" si="51"/>
        <v>#REF!</v>
      </c>
      <c r="F120" s="11" t="e">
        <f t="shared" si="52"/>
        <v>#REF!</v>
      </c>
      <c r="G120" s="98">
        <f t="shared" si="42"/>
        <v>1305.8400000000001</v>
      </c>
      <c r="H120" s="23" t="e">
        <f t="shared" si="43"/>
        <v>#REF!</v>
      </c>
      <c r="K120" s="6">
        <f t="shared" si="44"/>
        <v>870.56000000000006</v>
      </c>
      <c r="L120" s="23" t="e">
        <f t="shared" si="40"/>
        <v>#REF!</v>
      </c>
      <c r="M120" s="6">
        <f t="shared" si="45"/>
        <v>544.1</v>
      </c>
      <c r="N120" s="23" t="e">
        <f t="shared" si="41"/>
        <v>#REF!</v>
      </c>
      <c r="R120" s="23"/>
      <c r="S120" s="6">
        <f t="shared" si="46"/>
        <v>1088.2</v>
      </c>
      <c r="T120" s="23" t="e">
        <f t="shared" si="47"/>
        <v>#REF!</v>
      </c>
      <c r="U120" s="6">
        <f t="shared" si="48"/>
        <v>544.1</v>
      </c>
      <c r="V120" s="23" t="e">
        <f t="shared" si="49"/>
        <v>#REF!</v>
      </c>
    </row>
    <row r="121" spans="1:22" x14ac:dyDescent="0.2">
      <c r="A121" s="101" t="s">
        <v>161</v>
      </c>
      <c r="B121" s="16" t="e">
        <f t="shared" si="50"/>
        <v>#REF!</v>
      </c>
      <c r="C121" s="9" t="s">
        <v>16</v>
      </c>
      <c r="D121" s="18">
        <f>+'CANTIDADES VIVIENDA BIFAMILIAR'!D237</f>
        <v>86.2</v>
      </c>
      <c r="E121" s="11" t="e">
        <f t="shared" si="51"/>
        <v>#REF!</v>
      </c>
      <c r="F121" s="11" t="e">
        <f t="shared" si="52"/>
        <v>#REF!</v>
      </c>
      <c r="G121" s="98">
        <f t="shared" si="42"/>
        <v>1034.4000000000001</v>
      </c>
      <c r="H121" s="23" t="e">
        <f t="shared" si="43"/>
        <v>#REF!</v>
      </c>
      <c r="K121" s="6">
        <f t="shared" si="44"/>
        <v>689.6</v>
      </c>
      <c r="L121" s="23" t="e">
        <f t="shared" si="40"/>
        <v>#REF!</v>
      </c>
      <c r="M121" s="6">
        <f t="shared" si="45"/>
        <v>431</v>
      </c>
      <c r="N121" s="23" t="e">
        <f t="shared" si="41"/>
        <v>#REF!</v>
      </c>
      <c r="R121" s="23"/>
      <c r="S121" s="6">
        <f t="shared" si="46"/>
        <v>862</v>
      </c>
      <c r="T121" s="23" t="e">
        <f t="shared" si="47"/>
        <v>#REF!</v>
      </c>
      <c r="U121" s="6">
        <f t="shared" si="48"/>
        <v>431</v>
      </c>
      <c r="V121" s="23" t="e">
        <f t="shared" si="49"/>
        <v>#REF!</v>
      </c>
    </row>
    <row r="122" spans="1:22" x14ac:dyDescent="0.2">
      <c r="A122" s="101" t="s">
        <v>236</v>
      </c>
      <c r="B122" s="16" t="e">
        <f t="shared" si="50"/>
        <v>#REF!</v>
      </c>
      <c r="C122" s="9" t="s">
        <v>16</v>
      </c>
      <c r="D122" s="17">
        <f>+'CANTIDADES VIVIENDA BIFAMILIAR'!D292</f>
        <v>0</v>
      </c>
      <c r="E122" s="11" t="e">
        <f t="shared" si="51"/>
        <v>#REF!</v>
      </c>
      <c r="F122" s="11" t="e">
        <f t="shared" si="52"/>
        <v>#REF!</v>
      </c>
      <c r="G122" s="98">
        <f t="shared" si="42"/>
        <v>0</v>
      </c>
      <c r="H122" s="23" t="e">
        <f t="shared" si="43"/>
        <v>#REF!</v>
      </c>
      <c r="K122" s="6">
        <f t="shared" si="44"/>
        <v>0</v>
      </c>
      <c r="L122" s="23" t="e">
        <f t="shared" si="40"/>
        <v>#REF!</v>
      </c>
      <c r="M122" s="6">
        <f t="shared" si="45"/>
        <v>0</v>
      </c>
      <c r="N122" s="23" t="e">
        <f t="shared" si="41"/>
        <v>#REF!</v>
      </c>
      <c r="R122" s="23"/>
      <c r="S122" s="6">
        <f t="shared" si="46"/>
        <v>0</v>
      </c>
      <c r="T122" s="23" t="e">
        <f t="shared" si="47"/>
        <v>#REF!</v>
      </c>
      <c r="U122" s="6">
        <f t="shared" si="48"/>
        <v>0</v>
      </c>
      <c r="V122" s="23" t="e">
        <f t="shared" si="49"/>
        <v>#REF!</v>
      </c>
    </row>
    <row r="123" spans="1:22" x14ac:dyDescent="0.2">
      <c r="A123" s="101" t="s">
        <v>270</v>
      </c>
      <c r="B123" s="16" t="e">
        <f t="shared" si="50"/>
        <v>#REF!</v>
      </c>
      <c r="C123" s="9" t="s">
        <v>8</v>
      </c>
      <c r="D123" s="17">
        <f>+'CANTIDADES VIVIENDA BIFAMILIAR'!D303</f>
        <v>44.12</v>
      </c>
      <c r="E123" s="11" t="e">
        <f t="shared" si="51"/>
        <v>#REF!</v>
      </c>
      <c r="F123" s="11" t="e">
        <f t="shared" si="52"/>
        <v>#REF!</v>
      </c>
      <c r="G123" s="98">
        <f t="shared" si="42"/>
        <v>529.43999999999994</v>
      </c>
      <c r="H123" s="23" t="e">
        <f t="shared" si="43"/>
        <v>#REF!</v>
      </c>
      <c r="K123" s="6">
        <f t="shared" si="44"/>
        <v>352.96</v>
      </c>
      <c r="L123" s="23" t="e">
        <f t="shared" si="40"/>
        <v>#REF!</v>
      </c>
      <c r="M123" s="6">
        <f t="shared" si="45"/>
        <v>220.6</v>
      </c>
      <c r="N123" s="23" t="e">
        <f t="shared" si="41"/>
        <v>#REF!</v>
      </c>
      <c r="R123" s="23"/>
      <c r="S123" s="6">
        <f t="shared" si="46"/>
        <v>441.2</v>
      </c>
      <c r="T123" s="23" t="e">
        <f t="shared" si="47"/>
        <v>#REF!</v>
      </c>
      <c r="U123" s="6">
        <f t="shared" si="48"/>
        <v>220.6</v>
      </c>
      <c r="V123" s="23" t="e">
        <f t="shared" si="49"/>
        <v>#REF!</v>
      </c>
    </row>
    <row r="124" spans="1:22" ht="117" customHeight="1" x14ac:dyDescent="0.2">
      <c r="A124" s="101" t="s">
        <v>279</v>
      </c>
      <c r="B124" s="16" t="e">
        <f t="shared" si="50"/>
        <v>#REF!</v>
      </c>
      <c r="C124" s="9" t="s">
        <v>1</v>
      </c>
      <c r="D124" s="17">
        <f>+'CANTIDADES VIVIENDA BIFAMILIAR'!D334</f>
        <v>0.5</v>
      </c>
      <c r="E124" s="11" t="e">
        <f t="shared" si="51"/>
        <v>#REF!</v>
      </c>
      <c r="F124" s="11" t="e">
        <f t="shared" si="52"/>
        <v>#REF!</v>
      </c>
      <c r="G124" s="98">
        <f t="shared" si="42"/>
        <v>6</v>
      </c>
      <c r="H124" s="23" t="e">
        <f t="shared" si="43"/>
        <v>#REF!</v>
      </c>
      <c r="K124" s="6">
        <f t="shared" si="44"/>
        <v>4</v>
      </c>
      <c r="L124" s="23" t="e">
        <f t="shared" si="40"/>
        <v>#REF!</v>
      </c>
      <c r="M124" s="6">
        <f t="shared" si="45"/>
        <v>2.5</v>
      </c>
      <c r="N124" s="23" t="e">
        <f t="shared" si="41"/>
        <v>#REF!</v>
      </c>
      <c r="R124" s="23"/>
      <c r="S124" s="6">
        <f t="shared" si="46"/>
        <v>5</v>
      </c>
      <c r="T124" s="23" t="e">
        <f t="shared" si="47"/>
        <v>#REF!</v>
      </c>
      <c r="U124" s="6">
        <f t="shared" si="48"/>
        <v>2.5</v>
      </c>
      <c r="V124" s="23" t="e">
        <f t="shared" si="49"/>
        <v>#REF!</v>
      </c>
    </row>
    <row r="125" spans="1:22" ht="15" x14ac:dyDescent="0.25">
      <c r="A125" s="100">
        <v>7</v>
      </c>
      <c r="B125" s="8" t="str">
        <f t="shared" si="50"/>
        <v>MAMPOSTERIA</v>
      </c>
      <c r="C125" s="8"/>
      <c r="D125" s="8"/>
      <c r="E125" s="12">
        <f t="shared" si="51"/>
        <v>0</v>
      </c>
      <c r="F125" s="12"/>
      <c r="G125" s="98">
        <f t="shared" si="42"/>
        <v>0</v>
      </c>
      <c r="H125" s="23">
        <f t="shared" si="43"/>
        <v>0</v>
      </c>
      <c r="K125" s="6">
        <f t="shared" si="44"/>
        <v>0</v>
      </c>
      <c r="L125" s="23">
        <f t="shared" si="40"/>
        <v>0</v>
      </c>
      <c r="M125" s="6">
        <f t="shared" si="45"/>
        <v>0</v>
      </c>
      <c r="N125" s="23">
        <f t="shared" si="41"/>
        <v>0</v>
      </c>
      <c r="R125" s="23"/>
      <c r="S125" s="6">
        <f t="shared" si="46"/>
        <v>0</v>
      </c>
      <c r="T125" s="23">
        <f t="shared" si="47"/>
        <v>0</v>
      </c>
      <c r="U125" s="6">
        <f t="shared" si="48"/>
        <v>0</v>
      </c>
      <c r="V125" s="23">
        <f t="shared" si="49"/>
        <v>0</v>
      </c>
    </row>
    <row r="126" spans="1:22" x14ac:dyDescent="0.2">
      <c r="A126" s="101">
        <v>7.1</v>
      </c>
      <c r="B126" s="16" t="e">
        <f t="shared" si="50"/>
        <v>#REF!</v>
      </c>
      <c r="C126" s="9" t="s">
        <v>8</v>
      </c>
      <c r="D126" s="17">
        <f>+'CANTIDADES VIVIENDA BIFAMILIAR'!D338</f>
        <v>174.3</v>
      </c>
      <c r="E126" s="11" t="e">
        <f t="shared" si="51"/>
        <v>#REF!</v>
      </c>
      <c r="F126" s="11" t="e">
        <f>+D126*E126</f>
        <v>#REF!</v>
      </c>
      <c r="G126" s="98">
        <f t="shared" si="42"/>
        <v>2091.6000000000004</v>
      </c>
      <c r="H126" s="23" t="e">
        <f t="shared" si="43"/>
        <v>#REF!</v>
      </c>
      <c r="K126" s="6">
        <f t="shared" si="44"/>
        <v>1394.4</v>
      </c>
      <c r="L126" s="23" t="e">
        <f t="shared" si="40"/>
        <v>#REF!</v>
      </c>
      <c r="M126" s="6">
        <f t="shared" si="45"/>
        <v>871.5</v>
      </c>
      <c r="N126" s="23" t="e">
        <f t="shared" si="41"/>
        <v>#REF!</v>
      </c>
      <c r="R126" s="23"/>
      <c r="S126" s="6">
        <f t="shared" si="46"/>
        <v>1743</v>
      </c>
      <c r="T126" s="23" t="e">
        <f t="shared" si="47"/>
        <v>#REF!</v>
      </c>
      <c r="U126" s="6">
        <f t="shared" si="48"/>
        <v>871.5</v>
      </c>
      <c r="V126" s="23" t="e">
        <f t="shared" si="49"/>
        <v>#REF!</v>
      </c>
    </row>
    <row r="127" spans="1:22" ht="15" x14ac:dyDescent="0.25">
      <c r="A127" s="100">
        <v>8</v>
      </c>
      <c r="B127" s="8" t="str">
        <f t="shared" si="50"/>
        <v>CUBIERTA</v>
      </c>
      <c r="C127" s="8"/>
      <c r="D127" s="8"/>
      <c r="E127" s="12">
        <f t="shared" si="51"/>
        <v>0</v>
      </c>
      <c r="F127" s="12"/>
      <c r="G127" s="98">
        <f t="shared" si="42"/>
        <v>0</v>
      </c>
      <c r="H127" s="23">
        <f t="shared" si="43"/>
        <v>0</v>
      </c>
      <c r="K127" s="6">
        <f t="shared" si="44"/>
        <v>0</v>
      </c>
      <c r="L127" s="23">
        <f t="shared" si="40"/>
        <v>0</v>
      </c>
      <c r="M127" s="6">
        <f t="shared" si="45"/>
        <v>0</v>
      </c>
      <c r="N127" s="23">
        <f t="shared" si="41"/>
        <v>0</v>
      </c>
      <c r="R127" s="23"/>
      <c r="S127" s="6">
        <f t="shared" si="46"/>
        <v>0</v>
      </c>
      <c r="T127" s="23">
        <f t="shared" si="47"/>
        <v>0</v>
      </c>
      <c r="U127" s="6">
        <f t="shared" si="48"/>
        <v>0</v>
      </c>
      <c r="V127" s="23">
        <f t="shared" si="49"/>
        <v>0</v>
      </c>
    </row>
    <row r="128" spans="1:22" x14ac:dyDescent="0.2">
      <c r="A128" s="101" t="s">
        <v>163</v>
      </c>
      <c r="B128" s="16" t="e">
        <f t="shared" si="50"/>
        <v>#REF!</v>
      </c>
      <c r="C128" s="9" t="s">
        <v>16</v>
      </c>
      <c r="D128" s="17">
        <f>+'CANTIDADES VIVIENDA BIFAMILIAR'!D401</f>
        <v>24</v>
      </c>
      <c r="E128" s="11" t="e">
        <f t="shared" si="51"/>
        <v>#REF!</v>
      </c>
      <c r="F128" s="11" t="e">
        <f>+D128*E128</f>
        <v>#REF!</v>
      </c>
      <c r="G128" s="98">
        <f t="shared" si="42"/>
        <v>288</v>
      </c>
      <c r="H128" s="23" t="e">
        <f t="shared" si="43"/>
        <v>#REF!</v>
      </c>
      <c r="K128" s="6">
        <f t="shared" si="44"/>
        <v>192</v>
      </c>
      <c r="L128" s="23" t="e">
        <f t="shared" si="40"/>
        <v>#REF!</v>
      </c>
      <c r="M128" s="6">
        <f t="shared" si="45"/>
        <v>120</v>
      </c>
      <c r="N128" s="23" t="e">
        <f t="shared" si="41"/>
        <v>#REF!</v>
      </c>
      <c r="R128" s="23"/>
      <c r="S128" s="6">
        <f t="shared" si="46"/>
        <v>240</v>
      </c>
      <c r="T128" s="23" t="e">
        <f t="shared" si="47"/>
        <v>#REF!</v>
      </c>
      <c r="U128" s="6">
        <f t="shared" si="48"/>
        <v>120</v>
      </c>
      <c r="V128" s="23" t="e">
        <f t="shared" si="49"/>
        <v>#REF!</v>
      </c>
    </row>
    <row r="129" spans="1:22" x14ac:dyDescent="0.2">
      <c r="A129" s="101" t="s">
        <v>164</v>
      </c>
      <c r="B129" s="16" t="e">
        <f t="shared" si="50"/>
        <v>#REF!</v>
      </c>
      <c r="C129" s="9" t="s">
        <v>8</v>
      </c>
      <c r="D129" s="17">
        <f>+'CANTIDADES VIVIENDA BIFAMILIAR'!D431</f>
        <v>43.8</v>
      </c>
      <c r="E129" s="11" t="e">
        <f t="shared" si="51"/>
        <v>#REF!</v>
      </c>
      <c r="F129" s="11" t="e">
        <f>+D129*E129</f>
        <v>#REF!</v>
      </c>
      <c r="G129" s="98">
        <f t="shared" si="42"/>
        <v>525.59999999999991</v>
      </c>
      <c r="H129" s="23" t="e">
        <f t="shared" si="43"/>
        <v>#REF!</v>
      </c>
      <c r="K129" s="6">
        <f t="shared" si="44"/>
        <v>350.4</v>
      </c>
      <c r="L129" s="23" t="e">
        <f t="shared" si="40"/>
        <v>#REF!</v>
      </c>
      <c r="M129" s="6">
        <f t="shared" si="45"/>
        <v>219</v>
      </c>
      <c r="N129" s="23" t="e">
        <f t="shared" si="41"/>
        <v>#REF!</v>
      </c>
      <c r="R129" s="23"/>
      <c r="S129" s="6">
        <f t="shared" si="46"/>
        <v>438</v>
      </c>
      <c r="T129" s="23" t="e">
        <f t="shared" si="47"/>
        <v>#REF!</v>
      </c>
      <c r="U129" s="6">
        <f t="shared" si="48"/>
        <v>219</v>
      </c>
      <c r="V129" s="23" t="e">
        <f t="shared" si="49"/>
        <v>#REF!</v>
      </c>
    </row>
    <row r="130" spans="1:22" ht="15" x14ac:dyDescent="0.25">
      <c r="A130" s="100">
        <v>9</v>
      </c>
      <c r="B130" s="8" t="str">
        <f t="shared" si="50"/>
        <v>ACABADOS</v>
      </c>
      <c r="C130" s="8"/>
      <c r="D130" s="8"/>
      <c r="E130" s="12">
        <f t="shared" si="51"/>
        <v>0</v>
      </c>
      <c r="F130" s="12"/>
      <c r="G130" s="98">
        <f t="shared" si="42"/>
        <v>0</v>
      </c>
      <c r="H130" s="23">
        <f t="shared" si="43"/>
        <v>0</v>
      </c>
      <c r="K130" s="6">
        <f t="shared" si="44"/>
        <v>0</v>
      </c>
      <c r="L130" s="23">
        <f t="shared" si="40"/>
        <v>0</v>
      </c>
      <c r="M130" s="6">
        <f t="shared" si="45"/>
        <v>0</v>
      </c>
      <c r="N130" s="23">
        <f t="shared" si="41"/>
        <v>0</v>
      </c>
      <c r="R130" s="23"/>
      <c r="S130" s="6">
        <f t="shared" si="46"/>
        <v>0</v>
      </c>
      <c r="T130" s="23">
        <f t="shared" si="47"/>
        <v>0</v>
      </c>
      <c r="U130" s="6">
        <f t="shared" si="48"/>
        <v>0</v>
      </c>
      <c r="V130" s="23">
        <f t="shared" si="49"/>
        <v>0</v>
      </c>
    </row>
    <row r="131" spans="1:22" x14ac:dyDescent="0.2">
      <c r="A131" s="101" t="s">
        <v>167</v>
      </c>
      <c r="B131" s="16" t="e">
        <f t="shared" si="50"/>
        <v>#REF!</v>
      </c>
      <c r="C131" s="9" t="s">
        <v>8</v>
      </c>
      <c r="D131" s="17">
        <f>+'CANTIDADES VIVIENDA BIFAMILIAR'!D437</f>
        <v>35</v>
      </c>
      <c r="E131" s="150" t="e">
        <f t="shared" si="51"/>
        <v>#REF!</v>
      </c>
      <c r="F131" s="11" t="e">
        <f>+D131*E131</f>
        <v>#REF!</v>
      </c>
      <c r="G131" s="98">
        <f t="shared" si="42"/>
        <v>420</v>
      </c>
      <c r="H131" s="23" t="e">
        <f t="shared" si="43"/>
        <v>#REF!</v>
      </c>
      <c r="K131" s="6">
        <f t="shared" si="44"/>
        <v>280</v>
      </c>
      <c r="L131" s="23" t="e">
        <f t="shared" si="40"/>
        <v>#REF!</v>
      </c>
      <c r="M131" s="6">
        <f t="shared" si="45"/>
        <v>175</v>
      </c>
      <c r="N131" s="23" t="e">
        <f t="shared" si="41"/>
        <v>#REF!</v>
      </c>
      <c r="R131" s="23"/>
      <c r="S131" s="6">
        <f t="shared" si="46"/>
        <v>350</v>
      </c>
      <c r="T131" s="23" t="e">
        <f t="shared" si="47"/>
        <v>#REF!</v>
      </c>
      <c r="U131" s="6">
        <f t="shared" si="48"/>
        <v>175</v>
      </c>
      <c r="V131" s="23" t="e">
        <f t="shared" si="49"/>
        <v>#REF!</v>
      </c>
    </row>
    <row r="132" spans="1:22" x14ac:dyDescent="0.2">
      <c r="A132" s="101" t="s">
        <v>305</v>
      </c>
      <c r="B132" s="16" t="e">
        <f t="shared" si="50"/>
        <v>#REF!</v>
      </c>
      <c r="C132" s="9" t="s">
        <v>1</v>
      </c>
      <c r="D132" s="17">
        <f>+'CANTIDADES VIVIENDA BIFAMILIAR'!D463</f>
        <v>2</v>
      </c>
      <c r="E132" s="11" t="e">
        <f t="shared" si="51"/>
        <v>#REF!</v>
      </c>
      <c r="F132" s="11" t="e">
        <f>+D132*E132</f>
        <v>#REF!</v>
      </c>
      <c r="G132" s="98">
        <f t="shared" si="42"/>
        <v>24</v>
      </c>
      <c r="H132" s="23" t="e">
        <f t="shared" si="43"/>
        <v>#REF!</v>
      </c>
      <c r="K132" s="6">
        <f t="shared" si="44"/>
        <v>16</v>
      </c>
      <c r="L132" s="23" t="e">
        <f t="shared" si="40"/>
        <v>#REF!</v>
      </c>
      <c r="M132" s="6">
        <f t="shared" si="45"/>
        <v>10</v>
      </c>
      <c r="N132" s="23" t="e">
        <f t="shared" si="41"/>
        <v>#REF!</v>
      </c>
      <c r="R132" s="23"/>
      <c r="S132" s="6">
        <f t="shared" si="46"/>
        <v>20</v>
      </c>
      <c r="T132" s="23" t="e">
        <f t="shared" si="47"/>
        <v>#REF!</v>
      </c>
      <c r="U132" s="6">
        <f t="shared" si="48"/>
        <v>10</v>
      </c>
      <c r="V132" s="23" t="e">
        <f t="shared" si="49"/>
        <v>#REF!</v>
      </c>
    </row>
    <row r="133" spans="1:22" ht="30.2" customHeight="1" x14ac:dyDescent="0.2">
      <c r="A133" s="101" t="s">
        <v>341</v>
      </c>
      <c r="B133" s="16" t="e">
        <f>+#REF!</f>
        <v>#REF!</v>
      </c>
      <c r="C133" s="9" t="s">
        <v>9</v>
      </c>
      <c r="D133" s="17">
        <f>+'CANTIDADES VIVIENDA BIFAMILIAR'!D467</f>
        <v>77.599999999999994</v>
      </c>
      <c r="E133" s="11" t="e">
        <f>+#REF!</f>
        <v>#REF!</v>
      </c>
      <c r="F133" s="11" t="e">
        <f>+D133*E133</f>
        <v>#REF!</v>
      </c>
      <c r="G133" s="98">
        <f t="shared" si="42"/>
        <v>931.19999999999993</v>
      </c>
      <c r="H133" s="23" t="e">
        <f t="shared" si="43"/>
        <v>#REF!</v>
      </c>
      <c r="K133" s="6">
        <f t="shared" si="44"/>
        <v>620.79999999999995</v>
      </c>
      <c r="L133" s="23" t="e">
        <f t="shared" si="40"/>
        <v>#REF!</v>
      </c>
      <c r="M133" s="6">
        <f t="shared" si="45"/>
        <v>388</v>
      </c>
      <c r="N133" s="23" t="e">
        <f t="shared" si="41"/>
        <v>#REF!</v>
      </c>
      <c r="R133" s="23"/>
      <c r="S133" s="6">
        <f t="shared" si="46"/>
        <v>776</v>
      </c>
      <c r="T133" s="23" t="e">
        <f t="shared" si="47"/>
        <v>#REF!</v>
      </c>
      <c r="U133" s="6">
        <f t="shared" si="48"/>
        <v>388</v>
      </c>
      <c r="V133" s="23" t="e">
        <f t="shared" si="49"/>
        <v>#REF!</v>
      </c>
    </row>
    <row r="134" spans="1:22" ht="51.75" customHeight="1" x14ac:dyDescent="0.2">
      <c r="A134" s="101" t="s">
        <v>347</v>
      </c>
      <c r="B134" s="16" t="e">
        <f>+'CANTIDADES VIVIENDA BIFAMILIAR'!B492</f>
        <v>#REF!</v>
      </c>
      <c r="C134" s="9" t="s">
        <v>8</v>
      </c>
      <c r="D134" s="17">
        <f>+'CANTIDADES VIVIENDA BIFAMILIAR'!D492</f>
        <v>19.7</v>
      </c>
      <c r="E134" s="11" t="e">
        <f>+#REF!</f>
        <v>#REF!</v>
      </c>
      <c r="F134" s="11" t="e">
        <f>+D134*E134</f>
        <v>#REF!</v>
      </c>
      <c r="G134" s="98">
        <f t="shared" si="42"/>
        <v>236.39999999999998</v>
      </c>
      <c r="H134" s="23" t="e">
        <f t="shared" si="43"/>
        <v>#REF!</v>
      </c>
      <c r="K134" s="6">
        <f t="shared" si="44"/>
        <v>157.6</v>
      </c>
      <c r="L134" s="23" t="e">
        <f t="shared" si="40"/>
        <v>#REF!</v>
      </c>
      <c r="M134" s="6">
        <f t="shared" si="45"/>
        <v>98.5</v>
      </c>
      <c r="N134" s="23" t="e">
        <f t="shared" si="41"/>
        <v>#REF!</v>
      </c>
      <c r="R134" s="23"/>
      <c r="S134" s="6">
        <f t="shared" si="46"/>
        <v>197</v>
      </c>
      <c r="T134" s="23" t="e">
        <f t="shared" si="47"/>
        <v>#REF!</v>
      </c>
      <c r="U134" s="6">
        <f t="shared" si="48"/>
        <v>98.5</v>
      </c>
      <c r="V134" s="23" t="e">
        <f t="shared" si="49"/>
        <v>#REF!</v>
      </c>
    </row>
    <row r="135" spans="1:22" ht="79.5" customHeight="1" x14ac:dyDescent="0.2">
      <c r="A135" s="101" t="s">
        <v>348</v>
      </c>
      <c r="B135" s="16" t="e">
        <f>+'CANTIDADES VIVIENDA BIFAMILIAR'!B510</f>
        <v>#REF!</v>
      </c>
      <c r="C135" s="9" t="s">
        <v>8</v>
      </c>
      <c r="D135" s="17">
        <f>+'CANTIDADES VIVIENDA BIFAMILIAR'!D510</f>
        <v>19.7</v>
      </c>
      <c r="E135" s="11" t="e">
        <f>+#REF!</f>
        <v>#REF!</v>
      </c>
      <c r="F135" s="11" t="e">
        <f>+D135*E135</f>
        <v>#REF!</v>
      </c>
      <c r="G135" s="98">
        <f t="shared" si="42"/>
        <v>236.39999999999998</v>
      </c>
      <c r="H135" s="23" t="e">
        <f t="shared" si="43"/>
        <v>#REF!</v>
      </c>
      <c r="K135" s="6">
        <f t="shared" si="44"/>
        <v>157.6</v>
      </c>
      <c r="L135" s="23" t="e">
        <f t="shared" ref="L135:L161" si="53">+K135*E135</f>
        <v>#REF!</v>
      </c>
      <c r="M135" s="6">
        <f t="shared" si="45"/>
        <v>98.5</v>
      </c>
      <c r="N135" s="23" t="e">
        <f t="shared" si="41"/>
        <v>#REF!</v>
      </c>
      <c r="R135" s="23"/>
      <c r="S135" s="6">
        <f t="shared" si="46"/>
        <v>197</v>
      </c>
      <c r="T135" s="23" t="e">
        <f t="shared" si="47"/>
        <v>#REF!</v>
      </c>
      <c r="U135" s="6">
        <f t="shared" si="48"/>
        <v>98.5</v>
      </c>
      <c r="V135" s="23" t="e">
        <f t="shared" si="49"/>
        <v>#REF!</v>
      </c>
    </row>
    <row r="136" spans="1:22" ht="15" x14ac:dyDescent="0.25">
      <c r="A136" s="100">
        <v>10</v>
      </c>
      <c r="B136" s="8" t="str">
        <f t="shared" ref="B136:B159" si="54">+B78</f>
        <v>CARPINTERIA METÁLICA</v>
      </c>
      <c r="C136" s="8"/>
      <c r="D136" s="8"/>
      <c r="E136" s="12">
        <f t="shared" ref="E136:E157" si="55">+E78</f>
        <v>0</v>
      </c>
      <c r="F136" s="12"/>
      <c r="G136" s="98">
        <f t="shared" si="42"/>
        <v>0</v>
      </c>
      <c r="H136" s="23">
        <f t="shared" si="43"/>
        <v>0</v>
      </c>
      <c r="K136" s="6">
        <f t="shared" si="44"/>
        <v>0</v>
      </c>
      <c r="L136" s="23">
        <f t="shared" si="53"/>
        <v>0</v>
      </c>
      <c r="M136" s="6">
        <f t="shared" si="45"/>
        <v>0</v>
      </c>
      <c r="N136" s="23">
        <f t="shared" si="41"/>
        <v>0</v>
      </c>
      <c r="R136" s="23"/>
      <c r="S136" s="6">
        <f t="shared" si="46"/>
        <v>0</v>
      </c>
      <c r="T136" s="23">
        <f t="shared" si="47"/>
        <v>0</v>
      </c>
      <c r="U136" s="6">
        <f t="shared" si="48"/>
        <v>0</v>
      </c>
      <c r="V136" s="23">
        <f t="shared" si="49"/>
        <v>0</v>
      </c>
    </row>
    <row r="137" spans="1:22" x14ac:dyDescent="0.2">
      <c r="A137" s="101" t="s">
        <v>171</v>
      </c>
      <c r="B137" s="16" t="e">
        <f t="shared" si="54"/>
        <v>#REF!</v>
      </c>
      <c r="C137" s="9" t="s">
        <v>1</v>
      </c>
      <c r="D137" s="17">
        <f>+'CANTIDADES VIVIENDA BIFAMILIAR'!D514</f>
        <v>6</v>
      </c>
      <c r="E137" s="11" t="e">
        <f t="shared" si="55"/>
        <v>#REF!</v>
      </c>
      <c r="F137" s="11" t="e">
        <f>+D137*E137</f>
        <v>#REF!</v>
      </c>
      <c r="G137" s="98">
        <f t="shared" si="42"/>
        <v>72</v>
      </c>
      <c r="H137" s="23" t="e">
        <f t="shared" si="43"/>
        <v>#REF!</v>
      </c>
      <c r="K137" s="6">
        <f t="shared" si="44"/>
        <v>48</v>
      </c>
      <c r="L137" s="23" t="e">
        <f t="shared" si="53"/>
        <v>#REF!</v>
      </c>
      <c r="M137" s="6">
        <f t="shared" si="45"/>
        <v>30</v>
      </c>
      <c r="N137" s="23" t="e">
        <f t="shared" ref="N137:N161" si="56">+M137*E137</f>
        <v>#REF!</v>
      </c>
      <c r="R137" s="23"/>
      <c r="S137" s="6">
        <f t="shared" si="46"/>
        <v>60</v>
      </c>
      <c r="T137" s="23" t="e">
        <f t="shared" si="47"/>
        <v>#REF!</v>
      </c>
      <c r="U137" s="6">
        <f t="shared" si="48"/>
        <v>30</v>
      </c>
      <c r="V137" s="23" t="e">
        <f t="shared" si="49"/>
        <v>#REF!</v>
      </c>
    </row>
    <row r="138" spans="1:22" x14ac:dyDescent="0.2">
      <c r="A138" s="101" t="s">
        <v>172</v>
      </c>
      <c r="B138" s="16" t="e">
        <f t="shared" si="54"/>
        <v>#REF!</v>
      </c>
      <c r="C138" s="9" t="s">
        <v>1</v>
      </c>
      <c r="D138" s="17">
        <f>+'CANTIDADES VIVIENDA BIFAMILIAR'!D523</f>
        <v>2</v>
      </c>
      <c r="E138" s="11" t="e">
        <f t="shared" si="55"/>
        <v>#REF!</v>
      </c>
      <c r="F138" s="11" t="e">
        <f>+D138*E138</f>
        <v>#REF!</v>
      </c>
      <c r="G138" s="98">
        <f t="shared" si="42"/>
        <v>24</v>
      </c>
      <c r="H138" s="23" t="e">
        <f t="shared" si="43"/>
        <v>#REF!</v>
      </c>
      <c r="K138" s="6">
        <f t="shared" si="44"/>
        <v>16</v>
      </c>
      <c r="L138" s="23" t="e">
        <f t="shared" si="53"/>
        <v>#REF!</v>
      </c>
      <c r="M138" s="6">
        <f t="shared" si="45"/>
        <v>10</v>
      </c>
      <c r="N138" s="23" t="e">
        <f t="shared" si="56"/>
        <v>#REF!</v>
      </c>
      <c r="R138" s="23"/>
      <c r="S138" s="6">
        <f t="shared" si="46"/>
        <v>20</v>
      </c>
      <c r="T138" s="23" t="e">
        <f t="shared" si="47"/>
        <v>#REF!</v>
      </c>
      <c r="U138" s="6">
        <f t="shared" si="48"/>
        <v>10</v>
      </c>
      <c r="V138" s="23" t="e">
        <f t="shared" si="49"/>
        <v>#REF!</v>
      </c>
    </row>
    <row r="139" spans="1:22" x14ac:dyDescent="0.2">
      <c r="A139" s="101" t="s">
        <v>174</v>
      </c>
      <c r="B139" s="16" t="e">
        <f t="shared" si="54"/>
        <v>#REF!</v>
      </c>
      <c r="C139" s="9" t="s">
        <v>1</v>
      </c>
      <c r="D139" s="17">
        <f>+'CANTIDADES VIVIENDA BIFAMILIAR'!D523</f>
        <v>2</v>
      </c>
      <c r="E139" s="11" t="e">
        <f t="shared" si="55"/>
        <v>#REF!</v>
      </c>
      <c r="F139" s="11" t="e">
        <f>+D139*E139</f>
        <v>#REF!</v>
      </c>
      <c r="G139" s="98">
        <f t="shared" si="42"/>
        <v>24</v>
      </c>
      <c r="H139" s="23" t="e">
        <f t="shared" si="43"/>
        <v>#REF!</v>
      </c>
      <c r="K139" s="6">
        <f t="shared" si="44"/>
        <v>16</v>
      </c>
      <c r="L139" s="23" t="e">
        <f t="shared" si="53"/>
        <v>#REF!</v>
      </c>
      <c r="M139" s="6">
        <f t="shared" si="45"/>
        <v>10</v>
      </c>
      <c r="N139" s="23" t="e">
        <f t="shared" si="56"/>
        <v>#REF!</v>
      </c>
      <c r="R139" s="23"/>
      <c r="S139" s="6">
        <f t="shared" si="46"/>
        <v>20</v>
      </c>
      <c r="T139" s="23" t="e">
        <f t="shared" si="47"/>
        <v>#REF!</v>
      </c>
      <c r="U139" s="6">
        <f t="shared" si="48"/>
        <v>10</v>
      </c>
      <c r="V139" s="23" t="e">
        <f t="shared" si="49"/>
        <v>#REF!</v>
      </c>
    </row>
    <row r="140" spans="1:22" x14ac:dyDescent="0.2">
      <c r="A140" s="101" t="s">
        <v>175</v>
      </c>
      <c r="B140" s="16" t="e">
        <f t="shared" si="54"/>
        <v>#REF!</v>
      </c>
      <c r="C140" s="9" t="s">
        <v>1</v>
      </c>
      <c r="D140" s="17">
        <f>+'CANTIDADES VIVIENDA BIFAMILIAR'!D523</f>
        <v>2</v>
      </c>
      <c r="E140" s="11" t="e">
        <f t="shared" si="55"/>
        <v>#REF!</v>
      </c>
      <c r="F140" s="11" t="e">
        <f>+D140*E140</f>
        <v>#REF!</v>
      </c>
      <c r="G140" s="98">
        <f t="shared" si="42"/>
        <v>24</v>
      </c>
      <c r="H140" s="23" t="e">
        <f t="shared" si="43"/>
        <v>#REF!</v>
      </c>
      <c r="K140" s="6">
        <f t="shared" si="44"/>
        <v>16</v>
      </c>
      <c r="L140" s="23" t="e">
        <f t="shared" si="53"/>
        <v>#REF!</v>
      </c>
      <c r="M140" s="6">
        <f t="shared" si="45"/>
        <v>10</v>
      </c>
      <c r="N140" s="23" t="e">
        <f t="shared" si="56"/>
        <v>#REF!</v>
      </c>
      <c r="R140" s="23"/>
      <c r="S140" s="6">
        <f t="shared" si="46"/>
        <v>20</v>
      </c>
      <c r="T140" s="23" t="e">
        <f t="shared" si="47"/>
        <v>#REF!</v>
      </c>
      <c r="U140" s="6">
        <f t="shared" si="48"/>
        <v>10</v>
      </c>
      <c r="V140" s="23" t="e">
        <f t="shared" si="49"/>
        <v>#REF!</v>
      </c>
    </row>
    <row r="141" spans="1:22" x14ac:dyDescent="0.2">
      <c r="A141" s="101" t="s">
        <v>322</v>
      </c>
      <c r="B141" s="16" t="e">
        <f t="shared" si="54"/>
        <v>#REF!</v>
      </c>
      <c r="C141" s="9" t="s">
        <v>16</v>
      </c>
      <c r="D141" s="17">
        <f>+'CANTIDADES VIVIENDA BIFAMILIAR'!D526</f>
        <v>5</v>
      </c>
      <c r="E141" s="11" t="e">
        <f t="shared" si="55"/>
        <v>#REF!</v>
      </c>
      <c r="F141" s="11" t="e">
        <f>+D141*E141</f>
        <v>#REF!</v>
      </c>
      <c r="G141" s="98">
        <f t="shared" si="42"/>
        <v>60</v>
      </c>
      <c r="H141" s="23" t="e">
        <f t="shared" si="43"/>
        <v>#REF!</v>
      </c>
      <c r="K141" s="6">
        <f t="shared" si="44"/>
        <v>40</v>
      </c>
      <c r="L141" s="23" t="e">
        <f t="shared" si="53"/>
        <v>#REF!</v>
      </c>
      <c r="M141" s="6">
        <f t="shared" si="45"/>
        <v>25</v>
      </c>
      <c r="N141" s="23" t="e">
        <f t="shared" si="56"/>
        <v>#REF!</v>
      </c>
      <c r="R141" s="23"/>
      <c r="S141" s="6">
        <f t="shared" si="46"/>
        <v>50</v>
      </c>
      <c r="T141" s="23" t="e">
        <f t="shared" si="47"/>
        <v>#REF!</v>
      </c>
      <c r="U141" s="6">
        <f t="shared" si="48"/>
        <v>25</v>
      </c>
      <c r="V141" s="23" t="e">
        <f t="shared" si="49"/>
        <v>#REF!</v>
      </c>
    </row>
    <row r="142" spans="1:22" ht="15" x14ac:dyDescent="0.25">
      <c r="A142" s="100">
        <v>11</v>
      </c>
      <c r="B142" s="8" t="str">
        <f t="shared" si="54"/>
        <v>APARATOS SANITARIOS</v>
      </c>
      <c r="C142" s="8"/>
      <c r="D142" s="8"/>
      <c r="E142" s="12">
        <f t="shared" si="55"/>
        <v>0</v>
      </c>
      <c r="F142" s="12"/>
      <c r="G142" s="98">
        <f t="shared" si="42"/>
        <v>0</v>
      </c>
      <c r="H142" s="23">
        <f t="shared" si="43"/>
        <v>0</v>
      </c>
      <c r="K142" s="6">
        <f t="shared" si="44"/>
        <v>0</v>
      </c>
      <c r="L142" s="23">
        <f t="shared" si="53"/>
        <v>0</v>
      </c>
      <c r="M142" s="6">
        <f t="shared" si="45"/>
        <v>0</v>
      </c>
      <c r="N142" s="23">
        <f t="shared" si="56"/>
        <v>0</v>
      </c>
      <c r="R142" s="23"/>
      <c r="S142" s="6">
        <f t="shared" si="46"/>
        <v>0</v>
      </c>
      <c r="T142" s="23">
        <f t="shared" si="47"/>
        <v>0</v>
      </c>
      <c r="U142" s="6">
        <f t="shared" si="48"/>
        <v>0</v>
      </c>
      <c r="V142" s="23">
        <f t="shared" si="49"/>
        <v>0</v>
      </c>
    </row>
    <row r="143" spans="1:22" x14ac:dyDescent="0.2">
      <c r="A143" s="101" t="s">
        <v>333</v>
      </c>
      <c r="B143" s="16" t="e">
        <f t="shared" si="54"/>
        <v>#REF!</v>
      </c>
      <c r="C143" s="9" t="s">
        <v>1</v>
      </c>
      <c r="D143" s="17">
        <f>+'CANTIDADES VIVIENDA BIFAMILIAR'!D530</f>
        <v>2</v>
      </c>
      <c r="E143" s="11" t="e">
        <f t="shared" si="55"/>
        <v>#REF!</v>
      </c>
      <c r="F143" s="11" t="e">
        <f>+D143*E143</f>
        <v>#REF!</v>
      </c>
      <c r="G143" s="98">
        <f t="shared" ref="G143:G161" si="57">+D143*12</f>
        <v>24</v>
      </c>
      <c r="H143" s="23" t="e">
        <f t="shared" ref="H143:H161" si="58">+G143*E143</f>
        <v>#REF!</v>
      </c>
      <c r="K143" s="6">
        <f t="shared" ref="K143:K161" si="59">+D143*8</f>
        <v>16</v>
      </c>
      <c r="L143" s="23" t="e">
        <f t="shared" si="53"/>
        <v>#REF!</v>
      </c>
      <c r="M143" s="6">
        <f t="shared" ref="M143:M161" si="60">+D143*5</f>
        <v>10</v>
      </c>
      <c r="N143" s="23" t="e">
        <f t="shared" si="56"/>
        <v>#REF!</v>
      </c>
      <c r="R143" s="23"/>
      <c r="S143" s="6">
        <f t="shared" ref="S143:S161" si="61">+D143*10</f>
        <v>20</v>
      </c>
      <c r="T143" s="23" t="e">
        <f t="shared" ref="T143:T161" si="62">+S143*E143</f>
        <v>#REF!</v>
      </c>
      <c r="U143" s="6">
        <f t="shared" ref="U143:U161" si="63">+D143*5</f>
        <v>10</v>
      </c>
      <c r="V143" s="23" t="e">
        <f t="shared" ref="V143:V161" si="64">+U143*E143</f>
        <v>#REF!</v>
      </c>
    </row>
    <row r="144" spans="1:22" x14ac:dyDescent="0.2">
      <c r="A144" s="101" t="s">
        <v>334</v>
      </c>
      <c r="B144" s="16" t="e">
        <f t="shared" si="54"/>
        <v>#REF!</v>
      </c>
      <c r="C144" s="9" t="s">
        <v>1</v>
      </c>
      <c r="D144" s="17">
        <f>+'CANTIDADES VIVIENDA BIFAMILIAR'!D533</f>
        <v>2</v>
      </c>
      <c r="E144" s="11" t="e">
        <f t="shared" si="55"/>
        <v>#REF!</v>
      </c>
      <c r="F144" s="11" t="e">
        <f>+D144*E144</f>
        <v>#REF!</v>
      </c>
      <c r="G144" s="98">
        <f t="shared" si="57"/>
        <v>24</v>
      </c>
      <c r="H144" s="23" t="e">
        <f t="shared" si="58"/>
        <v>#REF!</v>
      </c>
      <c r="K144" s="6">
        <f t="shared" si="59"/>
        <v>16</v>
      </c>
      <c r="L144" s="23" t="e">
        <f t="shared" si="53"/>
        <v>#REF!</v>
      </c>
      <c r="M144" s="6">
        <f t="shared" si="60"/>
        <v>10</v>
      </c>
      <c r="N144" s="23" t="e">
        <f t="shared" si="56"/>
        <v>#REF!</v>
      </c>
      <c r="R144" s="23"/>
      <c r="S144" s="6">
        <f t="shared" si="61"/>
        <v>20</v>
      </c>
      <c r="T144" s="23" t="e">
        <f t="shared" si="62"/>
        <v>#REF!</v>
      </c>
      <c r="U144" s="6">
        <f t="shared" si="63"/>
        <v>10</v>
      </c>
      <c r="V144" s="23" t="e">
        <f t="shared" si="64"/>
        <v>#REF!</v>
      </c>
    </row>
    <row r="145" spans="1:22" x14ac:dyDescent="0.2">
      <c r="A145" s="101" t="s">
        <v>335</v>
      </c>
      <c r="B145" s="16" t="e">
        <f t="shared" si="54"/>
        <v>#REF!</v>
      </c>
      <c r="C145" s="9" t="s">
        <v>16</v>
      </c>
      <c r="D145" s="17">
        <f>+'CANTIDADES VIVIENDA BIFAMILIAR'!D536</f>
        <v>2.2000000000000002</v>
      </c>
      <c r="E145" s="11" t="e">
        <f t="shared" si="55"/>
        <v>#REF!</v>
      </c>
      <c r="F145" s="11" t="e">
        <f>+D145*E145</f>
        <v>#REF!</v>
      </c>
      <c r="G145" s="98">
        <f t="shared" si="57"/>
        <v>26.400000000000002</v>
      </c>
      <c r="H145" s="23" t="e">
        <f t="shared" si="58"/>
        <v>#REF!</v>
      </c>
      <c r="K145" s="6">
        <f t="shared" si="59"/>
        <v>17.600000000000001</v>
      </c>
      <c r="L145" s="23" t="e">
        <f t="shared" si="53"/>
        <v>#REF!</v>
      </c>
      <c r="M145" s="6">
        <f t="shared" si="60"/>
        <v>11</v>
      </c>
      <c r="N145" s="23" t="e">
        <f t="shared" si="56"/>
        <v>#REF!</v>
      </c>
      <c r="R145" s="23"/>
      <c r="S145" s="6">
        <f t="shared" si="61"/>
        <v>22</v>
      </c>
      <c r="T145" s="23" t="e">
        <f t="shared" si="62"/>
        <v>#REF!</v>
      </c>
      <c r="U145" s="6">
        <f t="shared" si="63"/>
        <v>11</v>
      </c>
      <c r="V145" s="23" t="e">
        <f t="shared" si="64"/>
        <v>#REF!</v>
      </c>
    </row>
    <row r="146" spans="1:22" x14ac:dyDescent="0.2">
      <c r="A146" s="101" t="s">
        <v>336</v>
      </c>
      <c r="B146" s="16" t="e">
        <f t="shared" si="54"/>
        <v>#REF!</v>
      </c>
      <c r="C146" s="9" t="s">
        <v>1</v>
      </c>
      <c r="D146" s="17">
        <f>+'CANTIDADES VIVIENDA BIFAMILIAR'!D539</f>
        <v>2</v>
      </c>
      <c r="E146" s="11" t="e">
        <f t="shared" si="55"/>
        <v>#REF!</v>
      </c>
      <c r="F146" s="11" t="e">
        <f>+D146*E146</f>
        <v>#REF!</v>
      </c>
      <c r="G146" s="98">
        <f t="shared" si="57"/>
        <v>24</v>
      </c>
      <c r="H146" s="23" t="e">
        <f t="shared" si="58"/>
        <v>#REF!</v>
      </c>
      <c r="K146" s="6">
        <f t="shared" si="59"/>
        <v>16</v>
      </c>
      <c r="L146" s="23" t="e">
        <f t="shared" si="53"/>
        <v>#REF!</v>
      </c>
      <c r="M146" s="6">
        <f t="shared" si="60"/>
        <v>10</v>
      </c>
      <c r="N146" s="23" t="e">
        <f t="shared" si="56"/>
        <v>#REF!</v>
      </c>
      <c r="R146" s="23"/>
      <c r="S146" s="6">
        <f t="shared" si="61"/>
        <v>20</v>
      </c>
      <c r="T146" s="23" t="e">
        <f t="shared" si="62"/>
        <v>#REF!</v>
      </c>
      <c r="U146" s="6">
        <f t="shared" si="63"/>
        <v>10</v>
      </c>
      <c r="V146" s="23" t="e">
        <f t="shared" si="64"/>
        <v>#REF!</v>
      </c>
    </row>
    <row r="147" spans="1:22" x14ac:dyDescent="0.2">
      <c r="A147" s="101" t="s">
        <v>337</v>
      </c>
      <c r="B147" s="16" t="e">
        <f t="shared" si="54"/>
        <v>#REF!</v>
      </c>
      <c r="C147" s="9" t="s">
        <v>16</v>
      </c>
      <c r="D147" s="17">
        <f>+'CANTIDADES VIVIENDA BIFAMILIAR'!D542</f>
        <v>2</v>
      </c>
      <c r="E147" s="11" t="e">
        <f t="shared" si="55"/>
        <v>#REF!</v>
      </c>
      <c r="F147" s="11" t="e">
        <f>+D147*E147</f>
        <v>#REF!</v>
      </c>
      <c r="G147" s="98">
        <f t="shared" si="57"/>
        <v>24</v>
      </c>
      <c r="H147" s="23" t="e">
        <f t="shared" si="58"/>
        <v>#REF!</v>
      </c>
      <c r="K147" s="6">
        <f t="shared" si="59"/>
        <v>16</v>
      </c>
      <c r="L147" s="23" t="e">
        <f t="shared" si="53"/>
        <v>#REF!</v>
      </c>
      <c r="M147" s="6">
        <f t="shared" si="60"/>
        <v>10</v>
      </c>
      <c r="N147" s="23" t="e">
        <f t="shared" si="56"/>
        <v>#REF!</v>
      </c>
      <c r="R147" s="23"/>
      <c r="S147" s="6">
        <f t="shared" si="61"/>
        <v>20</v>
      </c>
      <c r="T147" s="23" t="e">
        <f t="shared" si="62"/>
        <v>#REF!</v>
      </c>
      <c r="U147" s="6">
        <f t="shared" si="63"/>
        <v>10</v>
      </c>
      <c r="V147" s="23" t="e">
        <f t="shared" si="64"/>
        <v>#REF!</v>
      </c>
    </row>
    <row r="148" spans="1:22" ht="15" x14ac:dyDescent="0.25">
      <c r="A148" s="100">
        <v>12</v>
      </c>
      <c r="B148" s="8" t="str">
        <f t="shared" si="54"/>
        <v>INSTALACIONES HIDRAULICAS Y SANITARIAS</v>
      </c>
      <c r="C148" s="8"/>
      <c r="D148" s="8"/>
      <c r="E148" s="12">
        <f t="shared" si="55"/>
        <v>0</v>
      </c>
      <c r="F148" s="12"/>
      <c r="G148" s="98">
        <f t="shared" si="57"/>
        <v>0</v>
      </c>
      <c r="H148" s="23">
        <f t="shared" si="58"/>
        <v>0</v>
      </c>
      <c r="K148" s="6">
        <f t="shared" si="59"/>
        <v>0</v>
      </c>
      <c r="L148" s="23">
        <f t="shared" si="53"/>
        <v>0</v>
      </c>
      <c r="M148" s="6">
        <f t="shared" si="60"/>
        <v>0</v>
      </c>
      <c r="N148" s="23">
        <f t="shared" si="56"/>
        <v>0</v>
      </c>
      <c r="R148" s="23"/>
      <c r="S148" s="6">
        <f t="shared" si="61"/>
        <v>0</v>
      </c>
      <c r="T148" s="23">
        <f t="shared" si="62"/>
        <v>0</v>
      </c>
      <c r="U148" s="6">
        <f t="shared" si="63"/>
        <v>0</v>
      </c>
      <c r="V148" s="23">
        <f t="shared" si="64"/>
        <v>0</v>
      </c>
    </row>
    <row r="149" spans="1:22" x14ac:dyDescent="0.2">
      <c r="A149" s="101" t="s">
        <v>178</v>
      </c>
      <c r="B149" s="16" t="e">
        <f t="shared" si="54"/>
        <v>#REF!</v>
      </c>
      <c r="C149" s="9" t="s">
        <v>1</v>
      </c>
      <c r="D149" s="17">
        <f>+'CANTIDADES VIVIENDA BIFAMILIAR'!D546</f>
        <v>10</v>
      </c>
      <c r="E149" s="11" t="e">
        <f t="shared" si="55"/>
        <v>#REF!</v>
      </c>
      <c r="F149" s="11" t="e">
        <f t="shared" ref="F149:F157" si="65">+D149*E149</f>
        <v>#REF!</v>
      </c>
      <c r="G149" s="98">
        <f t="shared" si="57"/>
        <v>120</v>
      </c>
      <c r="H149" s="23" t="e">
        <f t="shared" si="58"/>
        <v>#REF!</v>
      </c>
      <c r="K149" s="6">
        <f t="shared" si="59"/>
        <v>80</v>
      </c>
      <c r="L149" s="23" t="e">
        <f t="shared" si="53"/>
        <v>#REF!</v>
      </c>
      <c r="M149" s="6">
        <f t="shared" si="60"/>
        <v>50</v>
      </c>
      <c r="N149" s="23" t="e">
        <f t="shared" si="56"/>
        <v>#REF!</v>
      </c>
      <c r="R149" s="23"/>
      <c r="S149" s="6">
        <f t="shared" si="61"/>
        <v>100</v>
      </c>
      <c r="T149" s="23" t="e">
        <f t="shared" si="62"/>
        <v>#REF!</v>
      </c>
      <c r="U149" s="6">
        <f t="shared" si="63"/>
        <v>50</v>
      </c>
      <c r="V149" s="23" t="e">
        <f t="shared" si="64"/>
        <v>#REF!</v>
      </c>
    </row>
    <row r="150" spans="1:22" x14ac:dyDescent="0.2">
      <c r="A150" s="101" t="s">
        <v>179</v>
      </c>
      <c r="B150" s="16" t="e">
        <f t="shared" si="54"/>
        <v>#REF!</v>
      </c>
      <c r="C150" s="9" t="s">
        <v>16</v>
      </c>
      <c r="D150" s="17">
        <f>+'CANTIDADES VIVIENDA BIFAMILIAR'!D556</f>
        <v>31.5</v>
      </c>
      <c r="E150" s="11" t="e">
        <f t="shared" si="55"/>
        <v>#REF!</v>
      </c>
      <c r="F150" s="11" t="e">
        <f t="shared" si="65"/>
        <v>#REF!</v>
      </c>
      <c r="G150" s="98">
        <f t="shared" si="57"/>
        <v>378</v>
      </c>
      <c r="H150" s="23" t="e">
        <f t="shared" si="58"/>
        <v>#REF!</v>
      </c>
      <c r="K150" s="6">
        <f t="shared" si="59"/>
        <v>252</v>
      </c>
      <c r="L150" s="23" t="e">
        <f t="shared" si="53"/>
        <v>#REF!</v>
      </c>
      <c r="M150" s="6">
        <f t="shared" si="60"/>
        <v>157.5</v>
      </c>
      <c r="N150" s="23" t="e">
        <f t="shared" si="56"/>
        <v>#REF!</v>
      </c>
      <c r="R150" s="23"/>
      <c r="S150" s="6">
        <f t="shared" si="61"/>
        <v>315</v>
      </c>
      <c r="T150" s="23" t="e">
        <f t="shared" si="62"/>
        <v>#REF!</v>
      </c>
      <c r="U150" s="6">
        <f t="shared" si="63"/>
        <v>157.5</v>
      </c>
      <c r="V150" s="23" t="e">
        <f t="shared" si="64"/>
        <v>#REF!</v>
      </c>
    </row>
    <row r="151" spans="1:22" x14ac:dyDescent="0.2">
      <c r="A151" s="101" t="s">
        <v>180</v>
      </c>
      <c r="B151" s="16" t="e">
        <f t="shared" si="54"/>
        <v>#REF!</v>
      </c>
      <c r="C151" s="9" t="s">
        <v>1</v>
      </c>
      <c r="D151" s="17">
        <f>+'CANTIDADES VIVIENDA BIFAMILIAR'!D559</f>
        <v>2</v>
      </c>
      <c r="E151" s="11" t="e">
        <f t="shared" si="55"/>
        <v>#REF!</v>
      </c>
      <c r="F151" s="11" t="e">
        <f t="shared" si="65"/>
        <v>#REF!</v>
      </c>
      <c r="G151" s="98">
        <f t="shared" si="57"/>
        <v>24</v>
      </c>
      <c r="H151" s="23" t="e">
        <f t="shared" si="58"/>
        <v>#REF!</v>
      </c>
      <c r="K151" s="6">
        <f t="shared" si="59"/>
        <v>16</v>
      </c>
      <c r="L151" s="23" t="e">
        <f t="shared" si="53"/>
        <v>#REF!</v>
      </c>
      <c r="M151" s="6">
        <f t="shared" si="60"/>
        <v>10</v>
      </c>
      <c r="N151" s="23" t="e">
        <f t="shared" si="56"/>
        <v>#REF!</v>
      </c>
      <c r="R151" s="23"/>
      <c r="S151" s="6">
        <f t="shared" si="61"/>
        <v>20</v>
      </c>
      <c r="T151" s="23" t="e">
        <f t="shared" si="62"/>
        <v>#REF!</v>
      </c>
      <c r="U151" s="6">
        <f t="shared" si="63"/>
        <v>10</v>
      </c>
      <c r="V151" s="23" t="e">
        <f t="shared" si="64"/>
        <v>#REF!</v>
      </c>
    </row>
    <row r="152" spans="1:22" x14ac:dyDescent="0.2">
      <c r="A152" s="101" t="s">
        <v>181</v>
      </c>
      <c r="B152" s="16" t="e">
        <f t="shared" si="54"/>
        <v>#REF!</v>
      </c>
      <c r="C152" s="9" t="s">
        <v>1</v>
      </c>
      <c r="D152" s="17">
        <f>+'CANTIDADES VIVIENDA BIFAMILIAR'!D562</f>
        <v>11</v>
      </c>
      <c r="E152" s="11" t="e">
        <f t="shared" si="55"/>
        <v>#REF!</v>
      </c>
      <c r="F152" s="11" t="e">
        <f t="shared" si="65"/>
        <v>#REF!</v>
      </c>
      <c r="G152" s="98">
        <f t="shared" si="57"/>
        <v>132</v>
      </c>
      <c r="H152" s="23" t="e">
        <f t="shared" si="58"/>
        <v>#REF!</v>
      </c>
      <c r="K152" s="6">
        <f t="shared" si="59"/>
        <v>88</v>
      </c>
      <c r="L152" s="23" t="e">
        <f t="shared" si="53"/>
        <v>#REF!</v>
      </c>
      <c r="M152" s="6">
        <f t="shared" si="60"/>
        <v>55</v>
      </c>
      <c r="N152" s="23" t="e">
        <f t="shared" si="56"/>
        <v>#REF!</v>
      </c>
      <c r="R152" s="23"/>
      <c r="S152" s="6">
        <f t="shared" si="61"/>
        <v>110</v>
      </c>
      <c r="T152" s="23" t="e">
        <f t="shared" si="62"/>
        <v>#REF!</v>
      </c>
      <c r="U152" s="6">
        <f t="shared" si="63"/>
        <v>55</v>
      </c>
      <c r="V152" s="23" t="e">
        <f t="shared" si="64"/>
        <v>#REF!</v>
      </c>
    </row>
    <row r="153" spans="1:22" x14ac:dyDescent="0.2">
      <c r="A153" s="101" t="s">
        <v>182</v>
      </c>
      <c r="B153" s="16" t="e">
        <f t="shared" si="54"/>
        <v>#REF!</v>
      </c>
      <c r="C153" s="9" t="s">
        <v>1</v>
      </c>
      <c r="D153" s="17">
        <f>+'CANTIDADES VIVIENDA BIFAMILIAR'!D573</f>
        <v>2</v>
      </c>
      <c r="E153" s="11" t="e">
        <f t="shared" si="55"/>
        <v>#REF!</v>
      </c>
      <c r="F153" s="11" t="e">
        <f t="shared" si="65"/>
        <v>#REF!</v>
      </c>
      <c r="G153" s="98">
        <f t="shared" si="57"/>
        <v>24</v>
      </c>
      <c r="H153" s="23" t="e">
        <f t="shared" si="58"/>
        <v>#REF!</v>
      </c>
      <c r="K153" s="6">
        <f t="shared" si="59"/>
        <v>16</v>
      </c>
      <c r="L153" s="23" t="e">
        <f t="shared" si="53"/>
        <v>#REF!</v>
      </c>
      <c r="M153" s="6">
        <f t="shared" si="60"/>
        <v>10</v>
      </c>
      <c r="N153" s="23" t="e">
        <f t="shared" si="56"/>
        <v>#REF!</v>
      </c>
      <c r="R153" s="23"/>
      <c r="S153" s="6">
        <f t="shared" si="61"/>
        <v>20</v>
      </c>
      <c r="T153" s="23" t="e">
        <f t="shared" si="62"/>
        <v>#REF!</v>
      </c>
      <c r="U153" s="6">
        <f t="shared" si="63"/>
        <v>10</v>
      </c>
      <c r="V153" s="23" t="e">
        <f t="shared" si="64"/>
        <v>#REF!</v>
      </c>
    </row>
    <row r="154" spans="1:22" x14ac:dyDescent="0.2">
      <c r="A154" s="101" t="s">
        <v>183</v>
      </c>
      <c r="B154" s="16" t="e">
        <f t="shared" si="54"/>
        <v>#REF!</v>
      </c>
      <c r="C154" s="9" t="s">
        <v>16</v>
      </c>
      <c r="D154" s="17">
        <f>+'CANTIDADES VIVIENDA BIFAMILIAR'!D576</f>
        <v>10.5</v>
      </c>
      <c r="E154" s="11" t="e">
        <f t="shared" si="55"/>
        <v>#REF!</v>
      </c>
      <c r="F154" s="11" t="e">
        <f t="shared" si="65"/>
        <v>#REF!</v>
      </c>
      <c r="G154" s="98">
        <f t="shared" si="57"/>
        <v>126</v>
      </c>
      <c r="H154" s="23" t="e">
        <f t="shared" si="58"/>
        <v>#REF!</v>
      </c>
      <c r="K154" s="6">
        <f t="shared" si="59"/>
        <v>84</v>
      </c>
      <c r="L154" s="23" t="e">
        <f t="shared" si="53"/>
        <v>#REF!</v>
      </c>
      <c r="M154" s="6">
        <f t="shared" si="60"/>
        <v>52.5</v>
      </c>
      <c r="N154" s="23" t="e">
        <f t="shared" si="56"/>
        <v>#REF!</v>
      </c>
      <c r="R154" s="23"/>
      <c r="S154" s="6">
        <f t="shared" si="61"/>
        <v>105</v>
      </c>
      <c r="T154" s="23" t="e">
        <f t="shared" si="62"/>
        <v>#REF!</v>
      </c>
      <c r="U154" s="6">
        <f t="shared" si="63"/>
        <v>52.5</v>
      </c>
      <c r="V154" s="23" t="e">
        <f t="shared" si="64"/>
        <v>#REF!</v>
      </c>
    </row>
    <row r="155" spans="1:22" x14ac:dyDescent="0.2">
      <c r="A155" s="101" t="s">
        <v>184</v>
      </c>
      <c r="B155" s="16" t="e">
        <f t="shared" si="54"/>
        <v>#REF!</v>
      </c>
      <c r="C155" s="9" t="s">
        <v>16</v>
      </c>
      <c r="D155" s="17">
        <f>+'CANTIDADES VIVIENDA BIFAMILIAR'!D579</f>
        <v>13.5</v>
      </c>
      <c r="E155" s="11" t="e">
        <f t="shared" si="55"/>
        <v>#REF!</v>
      </c>
      <c r="F155" s="11" t="e">
        <f t="shared" si="65"/>
        <v>#REF!</v>
      </c>
      <c r="G155" s="98">
        <f t="shared" si="57"/>
        <v>162</v>
      </c>
      <c r="H155" s="23" t="e">
        <f t="shared" si="58"/>
        <v>#REF!</v>
      </c>
      <c r="K155" s="6">
        <f t="shared" si="59"/>
        <v>108</v>
      </c>
      <c r="L155" s="23" t="e">
        <f t="shared" si="53"/>
        <v>#REF!</v>
      </c>
      <c r="M155" s="6">
        <f t="shared" si="60"/>
        <v>67.5</v>
      </c>
      <c r="N155" s="23" t="e">
        <f t="shared" si="56"/>
        <v>#REF!</v>
      </c>
      <c r="R155" s="23"/>
      <c r="S155" s="6">
        <f t="shared" si="61"/>
        <v>135</v>
      </c>
      <c r="T155" s="23" t="e">
        <f t="shared" si="62"/>
        <v>#REF!</v>
      </c>
      <c r="U155" s="6">
        <f t="shared" si="63"/>
        <v>67.5</v>
      </c>
      <c r="V155" s="23" t="e">
        <f t="shared" si="64"/>
        <v>#REF!</v>
      </c>
    </row>
    <row r="156" spans="1:22" x14ac:dyDescent="0.2">
      <c r="A156" s="101" t="s">
        <v>186</v>
      </c>
      <c r="B156" s="16" t="e">
        <f t="shared" si="54"/>
        <v>#REF!</v>
      </c>
      <c r="C156" s="9" t="s">
        <v>1</v>
      </c>
      <c r="D156" s="17">
        <f>+'CANTIDADES VIVIENDA BIFAMILIAR'!D582</f>
        <v>1</v>
      </c>
      <c r="E156" s="11" t="e">
        <f t="shared" si="55"/>
        <v>#REF!</v>
      </c>
      <c r="F156" s="11" t="e">
        <f t="shared" si="65"/>
        <v>#REF!</v>
      </c>
      <c r="G156" s="98">
        <f t="shared" si="57"/>
        <v>12</v>
      </c>
      <c r="H156" s="23" t="e">
        <f t="shared" si="58"/>
        <v>#REF!</v>
      </c>
      <c r="K156" s="6">
        <f t="shared" si="59"/>
        <v>8</v>
      </c>
      <c r="L156" s="23" t="e">
        <f t="shared" si="53"/>
        <v>#REF!</v>
      </c>
      <c r="M156" s="6">
        <f t="shared" si="60"/>
        <v>5</v>
      </c>
      <c r="N156" s="23" t="e">
        <f t="shared" si="56"/>
        <v>#REF!</v>
      </c>
      <c r="R156" s="23"/>
      <c r="S156" s="6">
        <f t="shared" si="61"/>
        <v>10</v>
      </c>
      <c r="T156" s="23" t="e">
        <f t="shared" si="62"/>
        <v>#REF!</v>
      </c>
      <c r="U156" s="6">
        <f t="shared" si="63"/>
        <v>5</v>
      </c>
      <c r="V156" s="23" t="e">
        <f t="shared" si="64"/>
        <v>#REF!</v>
      </c>
    </row>
    <row r="157" spans="1:22" x14ac:dyDescent="0.2">
      <c r="A157" s="101" t="s">
        <v>185</v>
      </c>
      <c r="B157" s="16" t="e">
        <f t="shared" si="54"/>
        <v>#REF!</v>
      </c>
      <c r="C157" s="9" t="s">
        <v>1</v>
      </c>
      <c r="D157" s="17">
        <f>+'CANTIDADES VIVIENDA BIFAMILIAR'!D585</f>
        <v>1</v>
      </c>
      <c r="E157" s="11" t="e">
        <f t="shared" si="55"/>
        <v>#REF!</v>
      </c>
      <c r="F157" s="11" t="e">
        <f t="shared" si="65"/>
        <v>#REF!</v>
      </c>
      <c r="G157" s="98">
        <f t="shared" si="57"/>
        <v>12</v>
      </c>
      <c r="H157" s="23" t="e">
        <f t="shared" si="58"/>
        <v>#REF!</v>
      </c>
      <c r="K157" s="6">
        <f t="shared" si="59"/>
        <v>8</v>
      </c>
      <c r="L157" s="23" t="e">
        <f t="shared" si="53"/>
        <v>#REF!</v>
      </c>
      <c r="M157" s="6">
        <f t="shared" si="60"/>
        <v>5</v>
      </c>
      <c r="N157" s="23" t="e">
        <f t="shared" si="56"/>
        <v>#REF!</v>
      </c>
      <c r="R157" s="23"/>
      <c r="S157" s="6">
        <f t="shared" si="61"/>
        <v>10</v>
      </c>
      <c r="T157" s="23" t="e">
        <f t="shared" si="62"/>
        <v>#REF!</v>
      </c>
      <c r="U157" s="6">
        <f t="shared" si="63"/>
        <v>5</v>
      </c>
      <c r="V157" s="23" t="e">
        <f t="shared" si="64"/>
        <v>#REF!</v>
      </c>
    </row>
    <row r="158" spans="1:22" ht="15" x14ac:dyDescent="0.25">
      <c r="A158" s="100">
        <v>13</v>
      </c>
      <c r="B158" s="8" t="str">
        <f t="shared" si="54"/>
        <v>INSTALACIONES ELECTRICAS</v>
      </c>
      <c r="C158" s="8"/>
      <c r="D158" s="8"/>
      <c r="E158" s="8"/>
      <c r="F158" s="8"/>
      <c r="G158" s="98">
        <f t="shared" si="57"/>
        <v>0</v>
      </c>
      <c r="H158" s="23">
        <f t="shared" si="58"/>
        <v>0</v>
      </c>
      <c r="K158" s="6">
        <f t="shared" si="59"/>
        <v>0</v>
      </c>
      <c r="L158" s="23">
        <f t="shared" si="53"/>
        <v>0</v>
      </c>
      <c r="M158" s="6">
        <f t="shared" si="60"/>
        <v>0</v>
      </c>
      <c r="N158" s="23">
        <f t="shared" si="56"/>
        <v>0</v>
      </c>
      <c r="R158" s="23"/>
      <c r="S158" s="6">
        <f t="shared" si="61"/>
        <v>0</v>
      </c>
      <c r="T158" s="23">
        <f t="shared" si="62"/>
        <v>0</v>
      </c>
      <c r="U158" s="6">
        <f t="shared" si="63"/>
        <v>0</v>
      </c>
      <c r="V158" s="23">
        <f t="shared" si="64"/>
        <v>0</v>
      </c>
    </row>
    <row r="159" spans="1:22" x14ac:dyDescent="0.2">
      <c r="A159" s="101">
        <v>13.1</v>
      </c>
      <c r="B159" s="16" t="e">
        <f t="shared" si="54"/>
        <v>#REF!</v>
      </c>
      <c r="C159" s="5" t="s">
        <v>1</v>
      </c>
      <c r="D159" s="35">
        <f>+'CANTIDADES VIVIENDA BIFAMILIAR'!D588</f>
        <v>20</v>
      </c>
      <c r="E159" s="42" t="e">
        <f>+E101</f>
        <v>#REF!</v>
      </c>
      <c r="F159" s="43" t="e">
        <f>+D159*E159</f>
        <v>#REF!</v>
      </c>
      <c r="G159" s="98">
        <f t="shared" si="57"/>
        <v>240</v>
      </c>
      <c r="H159" s="23" t="e">
        <f t="shared" si="58"/>
        <v>#REF!</v>
      </c>
      <c r="K159" s="6">
        <f t="shared" si="59"/>
        <v>160</v>
      </c>
      <c r="L159" s="23" t="e">
        <f t="shared" si="53"/>
        <v>#REF!</v>
      </c>
      <c r="M159" s="6">
        <f t="shared" si="60"/>
        <v>100</v>
      </c>
      <c r="N159" s="23" t="e">
        <f t="shared" si="56"/>
        <v>#REF!</v>
      </c>
      <c r="R159" s="23"/>
      <c r="S159" s="6">
        <f t="shared" si="61"/>
        <v>200</v>
      </c>
      <c r="T159" s="23" t="e">
        <f t="shared" si="62"/>
        <v>#REF!</v>
      </c>
      <c r="U159" s="6">
        <f t="shared" si="63"/>
        <v>100</v>
      </c>
      <c r="V159" s="23" t="e">
        <f t="shared" si="64"/>
        <v>#REF!</v>
      </c>
    </row>
    <row r="160" spans="1:22" ht="15" x14ac:dyDescent="0.25">
      <c r="A160" s="100">
        <v>14</v>
      </c>
      <c r="B160" s="8" t="s">
        <v>345</v>
      </c>
      <c r="C160" s="8"/>
      <c r="D160" s="8"/>
      <c r="E160" s="8"/>
      <c r="F160" s="8"/>
      <c r="G160" s="98">
        <f t="shared" si="57"/>
        <v>0</v>
      </c>
      <c r="H160" s="23">
        <f t="shared" si="58"/>
        <v>0</v>
      </c>
      <c r="K160" s="6">
        <f t="shared" si="59"/>
        <v>0</v>
      </c>
      <c r="L160" s="23">
        <f t="shared" si="53"/>
        <v>0</v>
      </c>
      <c r="M160" s="6">
        <f t="shared" si="60"/>
        <v>0</v>
      </c>
      <c r="N160" s="23">
        <f t="shared" si="56"/>
        <v>0</v>
      </c>
      <c r="R160" s="23"/>
      <c r="S160" s="6">
        <f t="shared" si="61"/>
        <v>0</v>
      </c>
      <c r="T160" s="23">
        <f t="shared" si="62"/>
        <v>0</v>
      </c>
      <c r="U160" s="6">
        <f t="shared" si="63"/>
        <v>0</v>
      </c>
      <c r="V160" s="23">
        <f t="shared" si="64"/>
        <v>0</v>
      </c>
    </row>
    <row r="161" spans="1:22" x14ac:dyDescent="0.2">
      <c r="A161" s="101">
        <v>14.1</v>
      </c>
      <c r="B161" s="5" t="s">
        <v>345</v>
      </c>
      <c r="C161" s="5" t="s">
        <v>1</v>
      </c>
      <c r="D161" s="5">
        <v>1</v>
      </c>
      <c r="E161" s="42">
        <v>600000</v>
      </c>
      <c r="F161" s="43">
        <f>+D161*E161</f>
        <v>600000</v>
      </c>
      <c r="G161" s="98">
        <f t="shared" si="57"/>
        <v>12</v>
      </c>
      <c r="H161" s="23">
        <f t="shared" si="58"/>
        <v>7200000</v>
      </c>
      <c r="K161" s="6">
        <f t="shared" si="59"/>
        <v>8</v>
      </c>
      <c r="L161" s="23">
        <f t="shared" si="53"/>
        <v>4800000</v>
      </c>
      <c r="M161" s="6">
        <f t="shared" si="60"/>
        <v>5</v>
      </c>
      <c r="N161" s="23">
        <f t="shared" si="56"/>
        <v>3000000</v>
      </c>
      <c r="R161" s="23"/>
      <c r="S161" s="6">
        <f t="shared" si="61"/>
        <v>10</v>
      </c>
      <c r="T161" s="23">
        <f t="shared" si="62"/>
        <v>6000000</v>
      </c>
      <c r="U161" s="6">
        <f t="shared" si="63"/>
        <v>5</v>
      </c>
      <c r="V161" s="23">
        <f t="shared" si="64"/>
        <v>3000000</v>
      </c>
    </row>
    <row r="162" spans="1:22" x14ac:dyDescent="0.2">
      <c r="R162" s="23"/>
      <c r="T162" s="23"/>
    </row>
    <row r="163" spans="1:22" x14ac:dyDescent="0.2">
      <c r="B163" s="371" t="s">
        <v>237</v>
      </c>
      <c r="C163" s="372"/>
      <c r="D163" s="373"/>
      <c r="E163" s="8"/>
      <c r="F163" s="12" t="e">
        <f>+SUM(F110:F161)</f>
        <v>#REF!</v>
      </c>
    </row>
    <row r="166" spans="1:22" x14ac:dyDescent="0.2">
      <c r="B166" s="51"/>
      <c r="C166" s="21"/>
      <c r="D166" s="106"/>
      <c r="E166" s="107"/>
      <c r="F166" s="107" t="e">
        <f>+F163*30</f>
        <v>#REF!</v>
      </c>
      <c r="H166" s="23" t="e">
        <f>+SUM(H8:H161)</f>
        <v>#REF!</v>
      </c>
      <c r="J166" s="23" t="e">
        <f>+SUM(J8:J162)</f>
        <v>#REF!</v>
      </c>
      <c r="L166" s="23" t="e">
        <f>+SUM(L8:L163)</f>
        <v>#REF!</v>
      </c>
      <c r="N166" s="23" t="e">
        <f>+SUM(N8:N163)</f>
        <v>#REF!</v>
      </c>
      <c r="P166" s="23" t="e">
        <f>+SUM(P8:P163)</f>
        <v>#REF!</v>
      </c>
      <c r="R166" s="23" t="e">
        <f>+SUM(R8:R163)</f>
        <v>#REF!</v>
      </c>
      <c r="T166" s="23" t="e">
        <f>+SUM(T8:T163)</f>
        <v>#REF!</v>
      </c>
      <c r="V166" s="23" t="e">
        <f>+SUM(V8:V163)</f>
        <v>#REF!</v>
      </c>
    </row>
    <row r="167" spans="1:22" x14ac:dyDescent="0.2">
      <c r="B167" s="51"/>
      <c r="C167" s="21"/>
      <c r="D167" s="106"/>
      <c r="E167" s="107"/>
      <c r="F167" s="107"/>
    </row>
    <row r="168" spans="1:22" x14ac:dyDescent="0.2">
      <c r="B168" s="51"/>
      <c r="C168" s="21"/>
      <c r="D168" s="106"/>
      <c r="E168" s="107"/>
      <c r="F168" s="107"/>
    </row>
    <row r="169" spans="1:22" x14ac:dyDescent="0.2">
      <c r="B169" s="51"/>
      <c r="C169" s="21"/>
      <c r="D169" s="106"/>
      <c r="E169" s="107"/>
      <c r="F169" s="107"/>
    </row>
    <row r="170" spans="1:22" x14ac:dyDescent="0.2">
      <c r="B170" s="51"/>
      <c r="C170" s="21"/>
      <c r="D170" s="106"/>
      <c r="E170" s="107"/>
      <c r="F170" s="107"/>
    </row>
    <row r="171" spans="1:22" x14ac:dyDescent="0.2">
      <c r="B171" s="51"/>
      <c r="C171" s="21"/>
      <c r="D171" s="106"/>
      <c r="E171" s="107"/>
      <c r="F171" s="107" t="e">
        <f>76*F105</f>
        <v>#REF!</v>
      </c>
      <c r="H171" s="23" t="e">
        <f>+SUM(H166:V166)</f>
        <v>#REF!</v>
      </c>
    </row>
    <row r="172" spans="1:22" x14ac:dyDescent="0.2">
      <c r="B172" s="51"/>
      <c r="C172" s="21"/>
      <c r="D172" s="106"/>
      <c r="E172" s="107"/>
      <c r="F172" s="107"/>
      <c r="H172" s="6" t="e">
        <f>+H171*1.3</f>
        <v>#REF!</v>
      </c>
    </row>
    <row r="173" spans="1:22" x14ac:dyDescent="0.2">
      <c r="B173" s="51"/>
      <c r="C173" s="21"/>
      <c r="D173" s="106"/>
      <c r="E173" s="107"/>
      <c r="F173" s="107" t="e">
        <f>+F166+F171</f>
        <v>#REF!</v>
      </c>
      <c r="H173" s="111" t="e">
        <f>+#REF!</f>
        <v>#REF!</v>
      </c>
    </row>
    <row r="174" spans="1:22" x14ac:dyDescent="0.2">
      <c r="B174" s="51"/>
      <c r="C174" s="21"/>
      <c r="D174" s="106"/>
      <c r="E174" s="107"/>
      <c r="F174" s="107"/>
      <c r="H174" s="111">
        <f>+'APOYO A LA SUPERVISIÓN'!I15</f>
        <v>43371744</v>
      </c>
    </row>
    <row r="175" spans="1:22" x14ac:dyDescent="0.2">
      <c r="B175" s="51"/>
      <c r="C175" s="21"/>
      <c r="D175" s="106"/>
      <c r="E175" s="107"/>
      <c r="F175" s="107"/>
    </row>
    <row r="176" spans="1:22" ht="15.75" x14ac:dyDescent="0.25">
      <c r="B176" s="51"/>
      <c r="C176" s="21"/>
      <c r="D176" s="106"/>
      <c r="E176" s="107"/>
      <c r="F176" s="107"/>
      <c r="G176" s="98" t="e">
        <f>+H174/H171</f>
        <v>#REF!</v>
      </c>
      <c r="H176" s="151" t="e">
        <f>+H172+H173+H174</f>
        <v>#REF!</v>
      </c>
    </row>
    <row r="177" spans="2:10" x14ac:dyDescent="0.2">
      <c r="B177" s="51"/>
      <c r="C177" s="21"/>
      <c r="D177" s="106"/>
      <c r="E177" s="107"/>
      <c r="F177" s="107"/>
      <c r="H177" s="6" t="e">
        <f>+H176/136</f>
        <v>#REF!</v>
      </c>
    </row>
    <row r="178" spans="2:10" x14ac:dyDescent="0.2">
      <c r="B178" s="51"/>
      <c r="C178" s="21"/>
      <c r="D178" s="106"/>
      <c r="E178" s="107"/>
      <c r="F178" s="107"/>
    </row>
    <row r="179" spans="2:10" x14ac:dyDescent="0.2">
      <c r="B179" s="51"/>
      <c r="C179" s="21"/>
      <c r="D179" s="106"/>
      <c r="E179" s="107"/>
      <c r="F179" s="107"/>
    </row>
    <row r="180" spans="2:10" x14ac:dyDescent="0.2">
      <c r="B180" s="51"/>
      <c r="C180" s="21"/>
      <c r="D180" s="106"/>
      <c r="E180" s="107"/>
      <c r="F180" s="107"/>
    </row>
    <row r="181" spans="2:10" x14ac:dyDescent="0.2">
      <c r="B181" s="51"/>
      <c r="C181" s="21"/>
      <c r="D181" s="106"/>
      <c r="E181" s="107"/>
      <c r="F181" s="107"/>
    </row>
    <row r="182" spans="2:10" x14ac:dyDescent="0.2">
      <c r="B182" s="51"/>
      <c r="C182" s="21"/>
      <c r="D182" s="106"/>
      <c r="E182" s="107"/>
      <c r="F182" s="107"/>
    </row>
    <row r="183" spans="2:10" x14ac:dyDescent="0.2">
      <c r="B183" s="51"/>
      <c r="C183" s="21"/>
      <c r="D183" s="106"/>
      <c r="E183" s="107"/>
      <c r="F183" s="107"/>
      <c r="J183" s="23"/>
    </row>
    <row r="184" spans="2:10" x14ac:dyDescent="0.2">
      <c r="B184" s="51"/>
      <c r="C184" s="21"/>
      <c r="D184" s="106"/>
      <c r="E184" s="107"/>
      <c r="F184" s="107"/>
      <c r="J184" s="23"/>
    </row>
    <row r="185" spans="2:10" x14ac:dyDescent="0.2">
      <c r="B185" s="51"/>
      <c r="C185" s="21"/>
      <c r="D185" s="106"/>
      <c r="E185" s="107"/>
      <c r="F185" s="107"/>
    </row>
    <row r="186" spans="2:10" x14ac:dyDescent="0.2">
      <c r="B186" s="51"/>
      <c r="C186" s="21"/>
      <c r="D186" s="106"/>
      <c r="E186" s="107"/>
      <c r="F186" s="107"/>
      <c r="J186" s="23"/>
    </row>
    <row r="187" spans="2:10" x14ac:dyDescent="0.2">
      <c r="B187" s="51"/>
      <c r="C187" s="21"/>
      <c r="D187" s="106"/>
      <c r="E187" s="107"/>
      <c r="F187" s="107"/>
    </row>
    <row r="188" spans="2:10" x14ac:dyDescent="0.2">
      <c r="B188" s="51"/>
      <c r="C188" s="21"/>
      <c r="D188" s="106"/>
      <c r="E188" s="107"/>
      <c r="F188" s="107"/>
    </row>
    <row r="189" spans="2:10" x14ac:dyDescent="0.2">
      <c r="B189" s="51"/>
      <c r="C189" s="21"/>
      <c r="D189" s="106"/>
      <c r="E189" s="107"/>
      <c r="F189" s="107"/>
    </row>
    <row r="190" spans="2:10" x14ac:dyDescent="0.2">
      <c r="B190" s="51"/>
      <c r="C190" s="21"/>
      <c r="D190" s="106"/>
      <c r="E190" s="107"/>
      <c r="F190" s="107"/>
    </row>
    <row r="191" spans="2:10" x14ac:dyDescent="0.2">
      <c r="B191" s="51"/>
      <c r="C191" s="21"/>
      <c r="D191" s="106"/>
      <c r="E191" s="107"/>
      <c r="F191" s="107"/>
    </row>
    <row r="192" spans="2:10" x14ac:dyDescent="0.2">
      <c r="B192" s="51"/>
      <c r="C192" s="21"/>
      <c r="D192" s="106"/>
      <c r="E192" s="107"/>
      <c r="F192" s="107"/>
    </row>
    <row r="193" spans="2:6" x14ac:dyDescent="0.2">
      <c r="B193" s="51"/>
      <c r="C193" s="21"/>
      <c r="D193" s="106"/>
      <c r="E193" s="107"/>
      <c r="F193" s="107"/>
    </row>
    <row r="194" spans="2:6" x14ac:dyDescent="0.2">
      <c r="B194" s="51"/>
      <c r="C194" s="21"/>
      <c r="D194" s="106"/>
      <c r="E194" s="107"/>
      <c r="F194" s="107"/>
    </row>
    <row r="195" spans="2:6" x14ac:dyDescent="0.2">
      <c r="B195" s="51"/>
      <c r="C195" s="21"/>
      <c r="D195" s="106"/>
      <c r="E195" s="107"/>
      <c r="F195" s="107"/>
    </row>
    <row r="196" spans="2:6" x14ac:dyDescent="0.2">
      <c r="B196" s="51"/>
      <c r="C196" s="21"/>
      <c r="D196" s="106"/>
      <c r="E196" s="107"/>
      <c r="F196" s="107"/>
    </row>
    <row r="197" spans="2:6" x14ac:dyDescent="0.2">
      <c r="B197" s="51"/>
      <c r="C197" s="21"/>
      <c r="D197" s="106"/>
      <c r="E197" s="107"/>
      <c r="F197" s="107"/>
    </row>
    <row r="198" spans="2:6" x14ac:dyDescent="0.2">
      <c r="B198" s="51"/>
      <c r="C198" s="21"/>
      <c r="D198" s="106"/>
      <c r="E198" s="107"/>
      <c r="F198" s="107"/>
    </row>
    <row r="200" spans="2:6" x14ac:dyDescent="0.2">
      <c r="B200" s="371" t="s">
        <v>237</v>
      </c>
      <c r="C200" s="372"/>
      <c r="D200" s="373"/>
      <c r="E200" s="8"/>
      <c r="F200" s="12" t="e">
        <f>+SUM(#REF!)</f>
        <v>#REF!</v>
      </c>
    </row>
    <row r="875" spans="4:5" x14ac:dyDescent="0.2">
      <c r="E875" s="6">
        <v>130000</v>
      </c>
    </row>
    <row r="877" spans="4:5" x14ac:dyDescent="0.2">
      <c r="D877" s="6">
        <v>5.5</v>
      </c>
    </row>
  </sheetData>
  <mergeCells count="17">
    <mergeCell ref="A1:F1"/>
    <mergeCell ref="A3:F3"/>
    <mergeCell ref="A5:A6"/>
    <mergeCell ref="B42:D42"/>
    <mergeCell ref="A50:F50"/>
    <mergeCell ref="Q2:R2"/>
    <mergeCell ref="S2:T2"/>
    <mergeCell ref="U2:V2"/>
    <mergeCell ref="A108:F108"/>
    <mergeCell ref="B200:D200"/>
    <mergeCell ref="B163:D163"/>
    <mergeCell ref="G2:H2"/>
    <mergeCell ref="I2:J2"/>
    <mergeCell ref="K2:L2"/>
    <mergeCell ref="M2:N2"/>
    <mergeCell ref="O2:P2"/>
    <mergeCell ref="B105:D105"/>
  </mergeCells>
  <pageMargins left="0.7" right="0.7" top="0.75" bottom="0.75" header="0.3" footer="0.3"/>
  <pageSetup scale="84" orientation="portrait" horizontalDpi="4294967293" r:id="rId1"/>
  <colBreaks count="1" manualBreakCount="1">
    <brk id="9" max="87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58"/>
  <sheetViews>
    <sheetView view="pageBreakPreview" topLeftCell="A40" zoomScale="85" zoomScaleNormal="100" zoomScaleSheetLayoutView="85" workbookViewId="0">
      <selection activeCell="A40" sqref="A40:XFD40"/>
    </sheetView>
  </sheetViews>
  <sheetFormatPr baseColWidth="10" defaultColWidth="11.42578125" defaultRowHeight="14.25" x14ac:dyDescent="0.2"/>
  <cols>
    <col min="1" max="1" width="10.42578125" style="120" customWidth="1"/>
    <col min="2" max="2" width="51.140625" style="6" customWidth="1"/>
    <col min="3" max="3" width="4.42578125" style="6" customWidth="1"/>
    <col min="4" max="4" width="12.28515625" style="6" customWidth="1"/>
    <col min="5" max="5" width="19.42578125" style="6" bestFit="1" customWidth="1"/>
    <col min="6" max="6" width="25.7109375" style="6" customWidth="1"/>
    <col min="7" max="16384" width="11.42578125" style="6"/>
  </cols>
  <sheetData>
    <row r="1" spans="1:6" ht="81.75" customHeight="1" x14ac:dyDescent="0.2">
      <c r="A1" s="360" t="s">
        <v>353</v>
      </c>
      <c r="B1" s="361"/>
      <c r="C1" s="361"/>
      <c r="D1" s="361"/>
      <c r="E1" s="361"/>
      <c r="F1" s="361"/>
    </row>
    <row r="2" spans="1:6" ht="15" x14ac:dyDescent="0.2">
      <c r="A2" s="122"/>
      <c r="B2" s="123"/>
      <c r="C2" s="123"/>
      <c r="D2" s="123"/>
      <c r="E2" s="123"/>
      <c r="F2" s="124"/>
    </row>
    <row r="3" spans="1:6" ht="15" customHeight="1" x14ac:dyDescent="0.25">
      <c r="A3" s="365" t="s">
        <v>82</v>
      </c>
      <c r="B3" s="366"/>
      <c r="C3" s="366"/>
      <c r="D3" s="366"/>
      <c r="E3" s="366"/>
      <c r="F3" s="366"/>
    </row>
    <row r="4" spans="1:6" ht="15" x14ac:dyDescent="0.2">
      <c r="A4" s="34"/>
      <c r="B4" s="34"/>
      <c r="C4" s="34"/>
      <c r="D4" s="34"/>
      <c r="E4" s="34"/>
      <c r="F4" s="34"/>
    </row>
    <row r="5" spans="1:6" ht="15" x14ac:dyDescent="0.2">
      <c r="A5" s="367" t="s">
        <v>25</v>
      </c>
      <c r="B5" s="118" t="s">
        <v>26</v>
      </c>
      <c r="C5" s="118" t="s">
        <v>1</v>
      </c>
      <c r="D5" s="118" t="s">
        <v>79</v>
      </c>
      <c r="E5" s="118" t="s">
        <v>31</v>
      </c>
      <c r="F5" s="118" t="s">
        <v>31</v>
      </c>
    </row>
    <row r="6" spans="1:6" ht="15" x14ac:dyDescent="0.2">
      <c r="A6" s="367"/>
      <c r="B6" s="118"/>
      <c r="C6" s="118"/>
      <c r="D6" s="118"/>
      <c r="E6" s="118" t="s">
        <v>32</v>
      </c>
      <c r="F6" s="118" t="s">
        <v>2</v>
      </c>
    </row>
    <row r="7" spans="1:6" ht="15" x14ac:dyDescent="0.25">
      <c r="A7" s="118">
        <v>1</v>
      </c>
      <c r="B7" s="113" t="s">
        <v>27</v>
      </c>
      <c r="C7" s="113"/>
      <c r="D7" s="113"/>
      <c r="E7" s="113"/>
      <c r="F7" s="113"/>
    </row>
    <row r="8" spans="1:6" ht="31.7" customHeight="1" x14ac:dyDescent="0.2">
      <c r="A8" s="119">
        <v>1.1000000000000001</v>
      </c>
      <c r="B8" s="125" t="e">
        <f>+#REF!</f>
        <v>#REF!</v>
      </c>
      <c r="C8" s="119" t="s">
        <v>55</v>
      </c>
      <c r="D8" s="119">
        <f>+'CANTIDADES URBANISMO MANZANARES'!D7</f>
        <v>2</v>
      </c>
      <c r="E8" s="126" t="e">
        <f>+#REF!</f>
        <v>#REF!</v>
      </c>
      <c r="F8" s="126" t="e">
        <f>ROUND(D8*E8,0)</f>
        <v>#REF!</v>
      </c>
    </row>
    <row r="9" spans="1:6" x14ac:dyDescent="0.2">
      <c r="A9" s="119">
        <v>1.2</v>
      </c>
      <c r="B9" s="112" t="e">
        <f>+#REF!</f>
        <v>#REF!</v>
      </c>
      <c r="C9" s="115" t="s">
        <v>8</v>
      </c>
      <c r="D9" s="115">
        <f>+'CANTIDADES URBANISMO MANZANARES'!D16</f>
        <v>300</v>
      </c>
      <c r="E9" s="127" t="e">
        <f>+#REF!</f>
        <v>#REF!</v>
      </c>
      <c r="F9" s="127" t="e">
        <f>ROUND(D9*E9,0)</f>
        <v>#REF!</v>
      </c>
    </row>
    <row r="10" spans="1:6" x14ac:dyDescent="0.2">
      <c r="A10" s="119"/>
      <c r="B10" s="112"/>
      <c r="C10" s="115"/>
      <c r="D10" s="115"/>
      <c r="E10" s="127"/>
      <c r="F10" s="127"/>
    </row>
    <row r="11" spans="1:6" ht="15" x14ac:dyDescent="0.25">
      <c r="A11" s="118">
        <v>2</v>
      </c>
      <c r="B11" s="113" t="s">
        <v>33</v>
      </c>
      <c r="C11" s="113"/>
      <c r="D11" s="113"/>
      <c r="E11" s="128"/>
      <c r="F11" s="128"/>
    </row>
    <row r="12" spans="1:6" x14ac:dyDescent="0.2">
      <c r="A12" s="119" t="s">
        <v>103</v>
      </c>
      <c r="B12" s="129" t="e">
        <f>+#REF!</f>
        <v>#REF!</v>
      </c>
      <c r="C12" s="115" t="s">
        <v>4</v>
      </c>
      <c r="D12" s="115">
        <f>+'CANTIDADES URBANISMO MANZANARES'!D23</f>
        <v>0</v>
      </c>
      <c r="E12" s="127" t="e">
        <f>+#REF!</f>
        <v>#REF!</v>
      </c>
      <c r="F12" s="127" t="e">
        <f t="shared" ref="F12:F17" si="0">ROUND(D12*E12,0)</f>
        <v>#REF!</v>
      </c>
    </row>
    <row r="13" spans="1:6" x14ac:dyDescent="0.2">
      <c r="A13" s="119" t="s">
        <v>104</v>
      </c>
      <c r="B13" s="129" t="e">
        <f>+#REF!</f>
        <v>#REF!</v>
      </c>
      <c r="C13" s="115" t="s">
        <v>4</v>
      </c>
      <c r="D13" s="115">
        <f>+'CANTIDADES URBANISMO MANZANARES'!D28</f>
        <v>24.7</v>
      </c>
      <c r="E13" s="127" t="e">
        <f>+#REF!</f>
        <v>#REF!</v>
      </c>
      <c r="F13" s="127" t="e">
        <f t="shared" si="0"/>
        <v>#REF!</v>
      </c>
    </row>
    <row r="14" spans="1:6" x14ac:dyDescent="0.2">
      <c r="A14" s="119" t="s">
        <v>106</v>
      </c>
      <c r="B14" s="129" t="e">
        <f>+#REF!</f>
        <v>#REF!</v>
      </c>
      <c r="C14" s="115" t="s">
        <v>4</v>
      </c>
      <c r="D14" s="115">
        <f>+'CANTIDADES URBANISMO MANZANARES'!D36</f>
        <v>23.94</v>
      </c>
      <c r="E14" s="127" t="e">
        <f>+#REF!</f>
        <v>#REF!</v>
      </c>
      <c r="F14" s="127" t="e">
        <f t="shared" si="0"/>
        <v>#REF!</v>
      </c>
    </row>
    <row r="15" spans="1:6" ht="36.75" customHeight="1" x14ac:dyDescent="0.2">
      <c r="A15" s="119" t="s">
        <v>108</v>
      </c>
      <c r="B15" s="129" t="e">
        <f>+#REF!</f>
        <v>#REF!</v>
      </c>
      <c r="C15" s="115" t="s">
        <v>4</v>
      </c>
      <c r="D15" s="115">
        <f>+'CANTIDADES URBANISMO MANZANARES'!D43</f>
        <v>0.75999999999999801</v>
      </c>
      <c r="E15" s="127" t="e">
        <f>+#REF!</f>
        <v>#REF!</v>
      </c>
      <c r="F15" s="127" t="e">
        <f t="shared" si="0"/>
        <v>#REF!</v>
      </c>
    </row>
    <row r="16" spans="1:6" x14ac:dyDescent="0.2">
      <c r="A16" s="119" t="s">
        <v>111</v>
      </c>
      <c r="B16" s="112" t="e">
        <f>+#REF!</f>
        <v>#REF!</v>
      </c>
      <c r="C16" s="115" t="s">
        <v>8</v>
      </c>
      <c r="D16" s="115">
        <f>+'CANTIDADES URBANISMO MANZANARES'!D47</f>
        <v>300</v>
      </c>
      <c r="E16" s="127" t="e">
        <f>+#REF!</f>
        <v>#REF!</v>
      </c>
      <c r="F16" s="127" t="e">
        <f t="shared" si="0"/>
        <v>#REF!</v>
      </c>
    </row>
    <row r="17" spans="1:6" x14ac:dyDescent="0.2">
      <c r="A17" s="119" t="s">
        <v>112</v>
      </c>
      <c r="B17" s="112" t="e">
        <f>+#REF!</f>
        <v>#REF!</v>
      </c>
      <c r="C17" s="115" t="s">
        <v>8</v>
      </c>
      <c r="D17" s="115">
        <f>+'CANTIDADES URBANISMO MANZANARES'!D54</f>
        <v>0</v>
      </c>
      <c r="E17" s="127" t="e">
        <f>+#REF!</f>
        <v>#REF!</v>
      </c>
      <c r="F17" s="127" t="e">
        <f t="shared" si="0"/>
        <v>#REF!</v>
      </c>
    </row>
    <row r="18" spans="1:6" ht="15" x14ac:dyDescent="0.25">
      <c r="A18" s="118">
        <v>3</v>
      </c>
      <c r="B18" s="113" t="s">
        <v>321</v>
      </c>
      <c r="C18" s="113"/>
      <c r="D18" s="113"/>
      <c r="E18" s="128"/>
      <c r="F18" s="128"/>
    </row>
    <row r="19" spans="1:6" x14ac:dyDescent="0.2">
      <c r="A19" s="119" t="s">
        <v>113</v>
      </c>
      <c r="B19" s="129" t="e">
        <f>+#REF!</f>
        <v>#REF!</v>
      </c>
      <c r="C19" s="115" t="s">
        <v>4</v>
      </c>
      <c r="D19" s="115">
        <f>+'CANTIDADES URBANISMO MANZANARES'!D59</f>
        <v>2.1</v>
      </c>
      <c r="E19" s="127" t="e">
        <f>+#REF!</f>
        <v>#REF!</v>
      </c>
      <c r="F19" s="127" t="e">
        <f t="shared" ref="F19:F22" si="1">ROUND(D19*E19,0)</f>
        <v>#REF!</v>
      </c>
    </row>
    <row r="20" spans="1:6" ht="51.75" customHeight="1" x14ac:dyDescent="0.2">
      <c r="A20" s="119" t="s">
        <v>115</v>
      </c>
      <c r="B20" s="129" t="e">
        <f>+#REF!</f>
        <v>#REF!</v>
      </c>
      <c r="C20" s="115" t="s">
        <v>16</v>
      </c>
      <c r="D20" s="115">
        <f>+'CANTIDADES URBANISMO MANZANARES'!D72</f>
        <v>30</v>
      </c>
      <c r="E20" s="127" t="e">
        <f>+#REF!</f>
        <v>#REF!</v>
      </c>
      <c r="F20" s="127" t="e">
        <f t="shared" si="1"/>
        <v>#REF!</v>
      </c>
    </row>
    <row r="21" spans="1:6" x14ac:dyDescent="0.2">
      <c r="A21" s="119" t="s">
        <v>105</v>
      </c>
      <c r="B21" s="129" t="e">
        <f>+#REF!</f>
        <v>#REF!</v>
      </c>
      <c r="C21" s="115" t="s">
        <v>8</v>
      </c>
      <c r="D21" s="115">
        <f>+'CANTIDADES URBANISMO MANZANARES'!D79</f>
        <v>36</v>
      </c>
      <c r="E21" s="127" t="e">
        <f>+#REF!</f>
        <v>#REF!</v>
      </c>
      <c r="F21" s="127" t="e">
        <f t="shared" si="1"/>
        <v>#REF!</v>
      </c>
    </row>
    <row r="22" spans="1:6" ht="30.2" customHeight="1" x14ac:dyDescent="0.2">
      <c r="A22" s="119" t="s">
        <v>277</v>
      </c>
      <c r="B22" s="129" t="e">
        <f>+#REF!</f>
        <v>#REF!</v>
      </c>
      <c r="C22" s="115" t="s">
        <v>4</v>
      </c>
      <c r="D22" s="115">
        <f>+'CANTIDADES URBANISMO MANZANARES'!D86</f>
        <v>18</v>
      </c>
      <c r="E22" s="127" t="e">
        <f>+#REF!</f>
        <v>#REF!</v>
      </c>
      <c r="F22" s="127" t="e">
        <f t="shared" si="1"/>
        <v>#REF!</v>
      </c>
    </row>
    <row r="23" spans="1:6" x14ac:dyDescent="0.2">
      <c r="A23" s="119"/>
      <c r="B23" s="129"/>
      <c r="C23" s="115"/>
      <c r="D23" s="115"/>
      <c r="E23" s="127"/>
      <c r="F23" s="127"/>
    </row>
    <row r="24" spans="1:6" x14ac:dyDescent="0.2">
      <c r="A24" s="119"/>
      <c r="B24" s="129"/>
      <c r="C24" s="115"/>
      <c r="D24" s="115"/>
      <c r="E24" s="127"/>
      <c r="F24" s="127"/>
    </row>
    <row r="25" spans="1:6" ht="15" x14ac:dyDescent="0.25">
      <c r="A25" s="118">
        <v>4</v>
      </c>
      <c r="B25" s="113" t="s">
        <v>118</v>
      </c>
      <c r="C25" s="113"/>
      <c r="D25" s="113"/>
      <c r="E25" s="128"/>
      <c r="F25" s="128"/>
    </row>
    <row r="26" spans="1:6" ht="47.25" customHeight="1" x14ac:dyDescent="0.2">
      <c r="A26" s="119" t="s">
        <v>119</v>
      </c>
      <c r="B26" s="129" t="e">
        <f>+#REF!</f>
        <v>#REF!</v>
      </c>
      <c r="C26" s="115" t="s">
        <v>1</v>
      </c>
      <c r="D26" s="115">
        <f>+'CANTIDADES URBANISMO MANZANARES'!D94</f>
        <v>0</v>
      </c>
      <c r="E26" s="127" t="e">
        <f>+#REF!</f>
        <v>#REF!</v>
      </c>
      <c r="F26" s="127" t="e">
        <f t="shared" ref="F26:F39" si="2">ROUND(D26*E26,0)</f>
        <v>#REF!</v>
      </c>
    </row>
    <row r="27" spans="1:6" x14ac:dyDescent="0.2">
      <c r="A27" s="119" t="s">
        <v>121</v>
      </c>
      <c r="B27" s="129" t="e">
        <f>+#REF!</f>
        <v>#REF!</v>
      </c>
      <c r="C27" s="115" t="s">
        <v>16</v>
      </c>
      <c r="D27" s="115">
        <f>+'CANTIDADES URBANISMO MANZANARES'!D98</f>
        <v>0</v>
      </c>
      <c r="E27" s="127" t="e">
        <f>+#REF!</f>
        <v>#REF!</v>
      </c>
      <c r="F27" s="127" t="e">
        <f t="shared" si="2"/>
        <v>#REF!</v>
      </c>
    </row>
    <row r="28" spans="1:6" x14ac:dyDescent="0.2">
      <c r="A28" s="119" t="s">
        <v>122</v>
      </c>
      <c r="B28" s="129" t="e">
        <f>+#REF!</f>
        <v>#REF!</v>
      </c>
      <c r="C28" s="115" t="s">
        <v>1</v>
      </c>
      <c r="D28" s="115">
        <f>+'CANTIDADES URBANISMO MANZANARES'!D105</f>
        <v>0</v>
      </c>
      <c r="E28" s="127" t="e">
        <f>+#REF!</f>
        <v>#REF!</v>
      </c>
      <c r="F28" s="127" t="e">
        <f t="shared" si="2"/>
        <v>#REF!</v>
      </c>
    </row>
    <row r="29" spans="1:6" x14ac:dyDescent="0.2">
      <c r="A29" s="119" t="s">
        <v>123</v>
      </c>
      <c r="B29" s="129" t="e">
        <f>+#REF!</f>
        <v>#REF!</v>
      </c>
      <c r="C29" s="115" t="s">
        <v>16</v>
      </c>
      <c r="D29" s="115">
        <f>+'CANTIDADES URBANISMO MANZANARES'!D109</f>
        <v>22.5</v>
      </c>
      <c r="E29" s="127" t="e">
        <f>+#REF!</f>
        <v>#REF!</v>
      </c>
      <c r="F29" s="127" t="e">
        <f t="shared" si="2"/>
        <v>#REF!</v>
      </c>
    </row>
    <row r="30" spans="1:6" x14ac:dyDescent="0.2">
      <c r="A30" s="119" t="s">
        <v>114</v>
      </c>
      <c r="B30" s="129" t="e">
        <f>+#REF!</f>
        <v>#REF!</v>
      </c>
      <c r="C30" s="115" t="s">
        <v>16</v>
      </c>
      <c r="D30" s="115">
        <f>+'CANTIDADES URBANISMO MANZANARES'!D116</f>
        <v>0</v>
      </c>
      <c r="E30" s="127" t="e">
        <f>+#REF!</f>
        <v>#REF!</v>
      </c>
      <c r="F30" s="127" t="e">
        <f t="shared" si="2"/>
        <v>#REF!</v>
      </c>
    </row>
    <row r="31" spans="1:6" ht="40.700000000000003" customHeight="1" x14ac:dyDescent="0.2">
      <c r="A31" s="119" t="s">
        <v>124</v>
      </c>
      <c r="B31" s="129" t="e">
        <f>+#REF!</f>
        <v>#REF!</v>
      </c>
      <c r="C31" s="115" t="s">
        <v>16</v>
      </c>
      <c r="D31" s="115">
        <f>+'CANTIDADES URBANISMO MANZANARES'!D120</f>
        <v>0</v>
      </c>
      <c r="E31" s="127" t="e">
        <f>+#REF!</f>
        <v>#REF!</v>
      </c>
      <c r="F31" s="127" t="e">
        <f t="shared" si="2"/>
        <v>#REF!</v>
      </c>
    </row>
    <row r="32" spans="1:6" x14ac:dyDescent="0.2">
      <c r="A32" s="119" t="s">
        <v>125</v>
      </c>
      <c r="B32" s="129" t="e">
        <f>+#REF!</f>
        <v>#REF!</v>
      </c>
      <c r="C32" s="115" t="s">
        <v>16</v>
      </c>
      <c r="D32" s="115">
        <f>+'CANTIDADES URBANISMO MANZANARES'!D120</f>
        <v>0</v>
      </c>
      <c r="E32" s="127" t="e">
        <f>+#REF!</f>
        <v>#REF!</v>
      </c>
      <c r="F32" s="127" t="e">
        <f t="shared" si="2"/>
        <v>#REF!</v>
      </c>
    </row>
    <row r="33" spans="1:6" ht="45" customHeight="1" x14ac:dyDescent="0.2">
      <c r="A33" s="119" t="s">
        <v>126</v>
      </c>
      <c r="B33" s="129" t="e">
        <f>+#REF!</f>
        <v>#REF!</v>
      </c>
      <c r="C33" s="115" t="s">
        <v>16</v>
      </c>
      <c r="D33" s="115">
        <f>+'CANTIDADES URBANISMO MANZANARES'!D129</f>
        <v>0</v>
      </c>
      <c r="E33" s="127" t="e">
        <f>+#REF!</f>
        <v>#REF!</v>
      </c>
      <c r="F33" s="127" t="e">
        <f t="shared" si="2"/>
        <v>#REF!</v>
      </c>
    </row>
    <row r="34" spans="1:6" ht="48.75" customHeight="1" x14ac:dyDescent="0.2">
      <c r="A34" s="119" t="s">
        <v>127</v>
      </c>
      <c r="B34" s="129" t="e">
        <f>+#REF!</f>
        <v>#REF!</v>
      </c>
      <c r="C34" s="115" t="s">
        <v>1</v>
      </c>
      <c r="D34" s="115">
        <f>+'CANTIDADES URBANISMO MANZANARES'!D133</f>
        <v>5</v>
      </c>
      <c r="E34" s="127" t="e">
        <f>+#REF!</f>
        <v>#REF!</v>
      </c>
      <c r="F34" s="127" t="e">
        <f t="shared" si="2"/>
        <v>#REF!</v>
      </c>
    </row>
    <row r="35" spans="1:6" x14ac:dyDescent="0.2">
      <c r="A35" s="119" t="s">
        <v>128</v>
      </c>
      <c r="B35" s="129" t="e">
        <f>+#REF!</f>
        <v>#REF!</v>
      </c>
      <c r="C35" s="115" t="s">
        <v>16</v>
      </c>
      <c r="D35" s="115">
        <f>+'CANTIDADES URBANISMO MANZANARES'!D137</f>
        <v>0</v>
      </c>
      <c r="E35" s="127" t="e">
        <f>+#REF!</f>
        <v>#REF!</v>
      </c>
      <c r="F35" s="127" t="e">
        <f t="shared" si="2"/>
        <v>#REF!</v>
      </c>
    </row>
    <row r="36" spans="1:6" x14ac:dyDescent="0.2">
      <c r="A36" s="119">
        <v>4.1100000000000003</v>
      </c>
      <c r="B36" s="129" t="e">
        <f>+#REF!</f>
        <v>#REF!</v>
      </c>
      <c r="C36" s="115" t="s">
        <v>1</v>
      </c>
      <c r="D36" s="115">
        <f>+'CANTIDADES URBANISMO MANZANARES'!D142</f>
        <v>0</v>
      </c>
      <c r="E36" s="127" t="e">
        <f>+#REF!</f>
        <v>#REF!</v>
      </c>
      <c r="F36" s="127" t="e">
        <f t="shared" si="2"/>
        <v>#REF!</v>
      </c>
    </row>
    <row r="37" spans="1:6" x14ac:dyDescent="0.2">
      <c r="A37" s="120">
        <v>4.12</v>
      </c>
      <c r="B37" s="129" t="e">
        <f>+#REF!</f>
        <v>#REF!</v>
      </c>
      <c r="C37" s="115" t="s">
        <v>1</v>
      </c>
      <c r="D37" s="115">
        <f>+'CANTIDADES URBANISMO MANZANARES'!D146</f>
        <v>0</v>
      </c>
      <c r="E37" s="127" t="e">
        <f>+#REF!</f>
        <v>#REF!</v>
      </c>
      <c r="F37" s="127" t="e">
        <f t="shared" si="2"/>
        <v>#REF!</v>
      </c>
    </row>
    <row r="38" spans="1:6" ht="61.5" customHeight="1" x14ac:dyDescent="0.2">
      <c r="A38" s="120">
        <v>4.13</v>
      </c>
      <c r="B38" s="129" t="e">
        <f>+#REF!</f>
        <v>#REF!</v>
      </c>
      <c r="C38" s="115" t="s">
        <v>4</v>
      </c>
      <c r="D38" s="115">
        <f>+'CANTIDADES URBANISMO MANZANARES'!D150</f>
        <v>0</v>
      </c>
      <c r="E38" s="127" t="e">
        <f>+#REF!</f>
        <v>#REF!</v>
      </c>
      <c r="F38" s="127" t="e">
        <f t="shared" si="2"/>
        <v>#REF!</v>
      </c>
    </row>
    <row r="39" spans="1:6" ht="55.5" customHeight="1" x14ac:dyDescent="0.2">
      <c r="A39" s="119">
        <v>4.1399999999999997</v>
      </c>
      <c r="B39" s="129" t="e">
        <f>+#REF!</f>
        <v>#REF!</v>
      </c>
      <c r="C39" s="115" t="s">
        <v>4</v>
      </c>
      <c r="D39" s="115">
        <f>+'CANTIDADES URBANISMO MANZANARES'!D154</f>
        <v>0</v>
      </c>
      <c r="E39" s="141" t="e">
        <f>+#REF!</f>
        <v>#REF!</v>
      </c>
      <c r="F39" s="141" t="e">
        <f t="shared" si="2"/>
        <v>#REF!</v>
      </c>
    </row>
    <row r="40" spans="1:6" x14ac:dyDescent="0.2">
      <c r="A40" s="121"/>
      <c r="B40" s="130"/>
      <c r="C40" s="131"/>
      <c r="E40" s="127"/>
      <c r="F40" s="127"/>
    </row>
    <row r="41" spans="1:6" ht="29.25" customHeight="1" x14ac:dyDescent="0.25">
      <c r="A41" s="121"/>
      <c r="B41" s="135" t="s">
        <v>193</v>
      </c>
      <c r="C41" s="136"/>
      <c r="D41" s="136"/>
      <c r="E41" s="137"/>
      <c r="F41" s="132" t="e">
        <f>+SUM(F8:F39)</f>
        <v>#REF!</v>
      </c>
    </row>
    <row r="42" spans="1:6" x14ac:dyDescent="0.2">
      <c r="A42" s="133"/>
      <c r="B42" s="81"/>
      <c r="C42" s="81"/>
      <c r="D42" s="81"/>
      <c r="E42" s="81"/>
      <c r="F42" s="134"/>
    </row>
    <row r="43" spans="1:6" x14ac:dyDescent="0.2">
      <c r="A43" s="133"/>
      <c r="B43" s="81"/>
      <c r="C43" s="81"/>
      <c r="D43" s="81"/>
      <c r="E43" s="81"/>
      <c r="F43" s="134"/>
    </row>
    <row r="44" spans="1:6" ht="18.75" customHeight="1" x14ac:dyDescent="0.25">
      <c r="A44" s="133"/>
      <c r="B44" s="146" t="s">
        <v>350</v>
      </c>
      <c r="C44" s="138" t="s">
        <v>1</v>
      </c>
      <c r="D44" s="138">
        <v>0</v>
      </c>
      <c r="E44" s="138" t="e">
        <f>+'PTO VIVIENDA UNIFAMILIAR'!F62</f>
        <v>#REF!</v>
      </c>
      <c r="F44" s="139" t="e">
        <f>+D44*E44</f>
        <v>#REF!</v>
      </c>
    </row>
    <row r="45" spans="1:6" ht="21.75" customHeight="1" x14ac:dyDescent="0.25">
      <c r="A45" s="133"/>
      <c r="B45" s="146" t="s">
        <v>351</v>
      </c>
      <c r="C45" s="138" t="s">
        <v>1</v>
      </c>
      <c r="D45" s="138">
        <v>5</v>
      </c>
      <c r="E45" s="138" t="e">
        <f>+'PTO VIVIENDA BIFAMILIAR'!F124</f>
        <v>#REF!</v>
      </c>
      <c r="F45" s="139" t="e">
        <f>+D45*E45</f>
        <v>#REF!</v>
      </c>
    </row>
    <row r="46" spans="1:6" x14ac:dyDescent="0.2">
      <c r="B46" s="54"/>
      <c r="C46" s="54"/>
      <c r="D46" s="54"/>
      <c r="E46" s="54"/>
      <c r="F46" s="54"/>
    </row>
    <row r="47" spans="1:6" x14ac:dyDescent="0.2">
      <c r="A47" s="6"/>
      <c r="B47" s="54"/>
      <c r="C47" s="54"/>
      <c r="D47" s="54"/>
      <c r="E47" s="54"/>
      <c r="F47" s="54"/>
    </row>
    <row r="48" spans="1:6" ht="22.7" customHeight="1" x14ac:dyDescent="0.25">
      <c r="A48" s="6"/>
      <c r="B48" s="362" t="s">
        <v>363</v>
      </c>
      <c r="C48" s="363"/>
      <c r="D48" s="363"/>
      <c r="E48" s="364"/>
      <c r="F48" s="140" t="e">
        <f>+SUM(F41:F45)</f>
        <v>#REF!</v>
      </c>
    </row>
    <row r="49" spans="1:6" x14ac:dyDescent="0.2">
      <c r="A49" s="6"/>
      <c r="B49" s="54"/>
      <c r="C49" s="54"/>
      <c r="D49" s="54"/>
      <c r="E49" s="54"/>
      <c r="F49" s="54"/>
    </row>
    <row r="50" spans="1:6" x14ac:dyDescent="0.2">
      <c r="A50" s="6"/>
      <c r="B50" s="54"/>
      <c r="C50" s="54"/>
      <c r="D50" s="54"/>
      <c r="E50" s="54"/>
      <c r="F50" s="54"/>
    </row>
    <row r="51" spans="1:6" x14ac:dyDescent="0.2">
      <c r="A51" s="6"/>
      <c r="B51" s="54"/>
      <c r="C51" s="54"/>
      <c r="D51" s="54"/>
      <c r="E51" s="54"/>
      <c r="F51" s="54"/>
    </row>
    <row r="52" spans="1:6" x14ac:dyDescent="0.2">
      <c r="A52" s="6"/>
      <c r="B52" s="54"/>
      <c r="C52" s="54"/>
      <c r="D52" s="54"/>
      <c r="E52" s="54"/>
      <c r="F52" s="54"/>
    </row>
    <row r="53" spans="1:6" x14ac:dyDescent="0.2">
      <c r="A53" s="6"/>
      <c r="B53" s="54"/>
      <c r="C53" s="54"/>
      <c r="D53" s="54"/>
      <c r="E53" s="54"/>
      <c r="F53" s="54"/>
    </row>
    <row r="54" spans="1:6" x14ac:dyDescent="0.2">
      <c r="A54" s="6"/>
      <c r="B54" s="54"/>
      <c r="C54" s="54"/>
      <c r="D54" s="54"/>
      <c r="E54" s="54"/>
      <c r="F54" s="54"/>
    </row>
    <row r="55" spans="1:6" x14ac:dyDescent="0.2">
      <c r="A55" s="6"/>
      <c r="B55" s="54"/>
      <c r="C55" s="54"/>
      <c r="D55" s="54"/>
      <c r="E55" s="54"/>
      <c r="F55" s="54"/>
    </row>
    <row r="56" spans="1:6" x14ac:dyDescent="0.2">
      <c r="A56" s="6"/>
      <c r="B56" s="54"/>
      <c r="C56" s="54"/>
      <c r="D56" s="54"/>
      <c r="E56" s="54"/>
      <c r="F56" s="54"/>
    </row>
    <row r="57" spans="1:6" x14ac:dyDescent="0.2">
      <c r="A57" s="6"/>
      <c r="B57" s="54"/>
      <c r="C57" s="54"/>
      <c r="D57" s="54"/>
      <c r="E57" s="54"/>
      <c r="F57" s="54"/>
    </row>
    <row r="58" spans="1:6" x14ac:dyDescent="0.2">
      <c r="A58" s="6"/>
      <c r="B58" s="54"/>
      <c r="C58" s="54"/>
      <c r="D58" s="54"/>
      <c r="E58" s="54"/>
      <c r="F58" s="54"/>
    </row>
  </sheetData>
  <mergeCells count="4">
    <mergeCell ref="A3:F3"/>
    <mergeCell ref="A5:A6"/>
    <mergeCell ref="B48:E48"/>
    <mergeCell ref="A1:F1"/>
  </mergeCells>
  <pageMargins left="0.70866141732283472" right="0.70866141732283472" top="0.74803149606299213" bottom="1.1417322834645669" header="0.31496062992125984" footer="0.31496062992125984"/>
  <pageSetup scale="68" orientation="portrait" horizontalDpi="4294967293" r:id="rId1"/>
  <headerFooter>
    <oddHeader>&amp;L&amp;G</oddHeader>
    <oddFooter>&amp;C&amp;G&amp;R&amp;P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58"/>
  <sheetViews>
    <sheetView view="pageBreakPreview" topLeftCell="A34" zoomScale="85" zoomScaleNormal="100" zoomScaleSheetLayoutView="85" workbookViewId="0">
      <selection activeCell="B53" sqref="B53"/>
    </sheetView>
  </sheetViews>
  <sheetFormatPr baseColWidth="10" defaultColWidth="11.42578125" defaultRowHeight="14.25" x14ac:dyDescent="0.2"/>
  <cols>
    <col min="1" max="1" width="10.42578125" style="120" customWidth="1"/>
    <col min="2" max="2" width="51.140625" style="6" customWidth="1"/>
    <col min="3" max="3" width="4.42578125" style="6" customWidth="1"/>
    <col min="4" max="4" width="12.28515625" style="6" customWidth="1"/>
    <col min="5" max="5" width="19.42578125" style="6" bestFit="1" customWidth="1"/>
    <col min="6" max="6" width="25.7109375" style="6" customWidth="1"/>
    <col min="7" max="16384" width="11.42578125" style="6"/>
  </cols>
  <sheetData>
    <row r="1" spans="1:6" ht="81.75" customHeight="1" x14ac:dyDescent="0.2">
      <c r="A1" s="360" t="s">
        <v>354</v>
      </c>
      <c r="B1" s="361"/>
      <c r="C1" s="361"/>
      <c r="D1" s="361"/>
      <c r="E1" s="361"/>
      <c r="F1" s="361"/>
    </row>
    <row r="2" spans="1:6" ht="15" x14ac:dyDescent="0.2">
      <c r="A2" s="122"/>
      <c r="B2" s="123"/>
      <c r="C2" s="123"/>
      <c r="D2" s="123"/>
      <c r="E2" s="123"/>
      <c r="F2" s="124"/>
    </row>
    <row r="3" spans="1:6" ht="15" customHeight="1" x14ac:dyDescent="0.25">
      <c r="A3" s="365" t="s">
        <v>82</v>
      </c>
      <c r="B3" s="366"/>
      <c r="C3" s="366"/>
      <c r="D3" s="366"/>
      <c r="E3" s="366"/>
      <c r="F3" s="366"/>
    </row>
    <row r="4" spans="1:6" ht="15" x14ac:dyDescent="0.2">
      <c r="A4" s="34"/>
      <c r="B4" s="34"/>
      <c r="C4" s="34"/>
      <c r="D4" s="34"/>
      <c r="E4" s="34"/>
      <c r="F4" s="34"/>
    </row>
    <row r="5" spans="1:6" ht="15" x14ac:dyDescent="0.2">
      <c r="A5" s="367" t="s">
        <v>25</v>
      </c>
      <c r="B5" s="118" t="s">
        <v>26</v>
      </c>
      <c r="C5" s="118" t="s">
        <v>1</v>
      </c>
      <c r="D5" s="118" t="s">
        <v>79</v>
      </c>
      <c r="E5" s="118" t="s">
        <v>31</v>
      </c>
      <c r="F5" s="118" t="s">
        <v>31</v>
      </c>
    </row>
    <row r="6" spans="1:6" ht="15" x14ac:dyDescent="0.2">
      <c r="A6" s="367"/>
      <c r="B6" s="118"/>
      <c r="C6" s="118"/>
      <c r="D6" s="118"/>
      <c r="E6" s="118" t="s">
        <v>32</v>
      </c>
      <c r="F6" s="118" t="s">
        <v>2</v>
      </c>
    </row>
    <row r="7" spans="1:6" ht="15" x14ac:dyDescent="0.25">
      <c r="A7" s="118">
        <v>1</v>
      </c>
      <c r="B7" s="113" t="s">
        <v>27</v>
      </c>
      <c r="C7" s="113"/>
      <c r="D7" s="113"/>
      <c r="E7" s="113"/>
      <c r="F7" s="113"/>
    </row>
    <row r="8" spans="1:6" ht="31.7" customHeight="1" x14ac:dyDescent="0.2">
      <c r="A8" s="119">
        <v>1.1000000000000001</v>
      </c>
      <c r="B8" s="125" t="e">
        <f>+#REF!</f>
        <v>#REF!</v>
      </c>
      <c r="C8" s="119" t="s">
        <v>55</v>
      </c>
      <c r="D8" s="119">
        <f>+'CANTIDADES URBANISMO LA MERCED'!D7</f>
        <v>4</v>
      </c>
      <c r="E8" s="126" t="e">
        <f>+#REF!</f>
        <v>#REF!</v>
      </c>
      <c r="F8" s="126" t="e">
        <f>ROUND(D8*E8,0)</f>
        <v>#REF!</v>
      </c>
    </row>
    <row r="9" spans="1:6" x14ac:dyDescent="0.2">
      <c r="A9" s="119">
        <v>1.2</v>
      </c>
      <c r="B9" s="112" t="e">
        <f>+#REF!</f>
        <v>#REF!</v>
      </c>
      <c r="C9" s="115" t="s">
        <v>8</v>
      </c>
      <c r="D9" s="115">
        <f>+'CANTIDADES URBANISMO LA MERCED'!D17</f>
        <v>870</v>
      </c>
      <c r="E9" s="127" t="e">
        <f>+#REF!</f>
        <v>#REF!</v>
      </c>
      <c r="F9" s="127" t="e">
        <f>ROUND(D9*E9,0)</f>
        <v>#REF!</v>
      </c>
    </row>
    <row r="10" spans="1:6" x14ac:dyDescent="0.2">
      <c r="A10" s="119"/>
      <c r="B10" s="112"/>
      <c r="C10" s="115"/>
      <c r="D10" s="115"/>
      <c r="E10" s="127"/>
      <c r="F10" s="127"/>
    </row>
    <row r="11" spans="1:6" ht="15" x14ac:dyDescent="0.25">
      <c r="A11" s="118">
        <v>2</v>
      </c>
      <c r="B11" s="113" t="s">
        <v>33</v>
      </c>
      <c r="C11" s="113"/>
      <c r="D11" s="113"/>
      <c r="E11" s="128"/>
      <c r="F11" s="128"/>
    </row>
    <row r="12" spans="1:6" x14ac:dyDescent="0.2">
      <c r="A12" s="119" t="s">
        <v>103</v>
      </c>
      <c r="B12" s="129" t="e">
        <f>+#REF!</f>
        <v>#REF!</v>
      </c>
      <c r="C12" s="115" t="s">
        <v>4</v>
      </c>
      <c r="D12" s="115">
        <f>+'CANTIDADES URBANISMO LA MERCED'!D24</f>
        <v>1356.5</v>
      </c>
      <c r="E12" s="127" t="e">
        <f>+#REF!</f>
        <v>#REF!</v>
      </c>
      <c r="F12" s="127" t="e">
        <f>ROUND(D12*E12,0)</f>
        <v>#REF!</v>
      </c>
    </row>
    <row r="13" spans="1:6" x14ac:dyDescent="0.2">
      <c r="A13" s="119" t="s">
        <v>104</v>
      </c>
      <c r="B13" s="129" t="e">
        <f>+#REF!</f>
        <v>#REF!</v>
      </c>
      <c r="C13" s="115" t="s">
        <v>4</v>
      </c>
      <c r="D13" s="115">
        <f>+'CANTIDADES URBANISMO LA MERCED'!D42</f>
        <v>280.5</v>
      </c>
      <c r="E13" s="127" t="e">
        <f>+#REF!</f>
        <v>#REF!</v>
      </c>
      <c r="F13" s="127" t="e">
        <f>ROUND(D13*E13,0)</f>
        <v>#REF!</v>
      </c>
    </row>
    <row r="14" spans="1:6" x14ac:dyDescent="0.2">
      <c r="A14" s="119" t="s">
        <v>106</v>
      </c>
      <c r="B14" s="129" t="e">
        <f>+#REF!</f>
        <v>#REF!</v>
      </c>
      <c r="C14" s="115" t="s">
        <v>4</v>
      </c>
      <c r="D14" s="115">
        <f>+'CANTIDADES URBANISMO LA MERCED'!D59</f>
        <v>201.3</v>
      </c>
      <c r="E14" s="127" t="e">
        <f>+#REF!</f>
        <v>#REF!</v>
      </c>
      <c r="F14" s="127" t="e">
        <f>ROUND(D14*E14,0)</f>
        <v>#REF!</v>
      </c>
    </row>
    <row r="15" spans="1:6" ht="36.75" customHeight="1" x14ac:dyDescent="0.2">
      <c r="A15" s="119" t="s">
        <v>108</v>
      </c>
      <c r="B15" s="129" t="e">
        <f>+#REF!</f>
        <v>#REF!</v>
      </c>
      <c r="C15" s="115" t="s">
        <v>4</v>
      </c>
      <c r="D15" s="115">
        <f>+'CANTIDADES URBANISMO LA MERCED'!D72</f>
        <v>1435.7</v>
      </c>
      <c r="E15" s="127" t="e">
        <f>+#REF!</f>
        <v>#REF!</v>
      </c>
      <c r="F15" s="127" t="e">
        <f>ROUND(D15*E15,0)+3</f>
        <v>#REF!</v>
      </c>
    </row>
    <row r="16" spans="1:6" x14ac:dyDescent="0.2">
      <c r="A16" s="119" t="s">
        <v>111</v>
      </c>
      <c r="B16" s="112" t="e">
        <f>+#REF!</f>
        <v>#REF!</v>
      </c>
      <c r="C16" s="115" t="s">
        <v>8</v>
      </c>
      <c r="D16" s="115">
        <f>+'CANTIDADES URBANISMO LA MERCED'!D76</f>
        <v>1149.4000000000001</v>
      </c>
      <c r="E16" s="127" t="e">
        <f>+#REF!</f>
        <v>#REF!</v>
      </c>
      <c r="F16" s="127" t="e">
        <f>ROUND(D16*E16,0)</f>
        <v>#REF!</v>
      </c>
    </row>
    <row r="17" spans="1:6" x14ac:dyDescent="0.2">
      <c r="A17" s="119" t="s">
        <v>112</v>
      </c>
      <c r="B17" s="112" t="e">
        <f>+#REF!</f>
        <v>#REF!</v>
      </c>
      <c r="C17" s="115" t="s">
        <v>8</v>
      </c>
      <c r="D17" s="115">
        <f>+'CANTIDADES URBANISMO LA MERCED'!D86</f>
        <v>90</v>
      </c>
      <c r="E17" s="127" t="e">
        <f>+#REF!</f>
        <v>#REF!</v>
      </c>
      <c r="F17" s="127" t="e">
        <f>ROUND(D17*E17,0)</f>
        <v>#REF!</v>
      </c>
    </row>
    <row r="18" spans="1:6" ht="15" x14ac:dyDescent="0.25">
      <c r="A18" s="118">
        <v>3</v>
      </c>
      <c r="B18" s="113" t="s">
        <v>321</v>
      </c>
      <c r="C18" s="113"/>
      <c r="D18" s="113"/>
      <c r="E18" s="128"/>
      <c r="F18" s="128"/>
    </row>
    <row r="19" spans="1:6" x14ac:dyDescent="0.2">
      <c r="A19" s="119" t="s">
        <v>113</v>
      </c>
      <c r="B19" s="129" t="e">
        <f>+#REF!</f>
        <v>#REF!</v>
      </c>
      <c r="C19" s="115" t="s">
        <v>4</v>
      </c>
      <c r="D19" s="115">
        <f>+'CANTIDADES URBANISMO LA MERCED'!D91</f>
        <v>33.799999999999997</v>
      </c>
      <c r="E19" s="127" t="e">
        <f>+#REF!</f>
        <v>#REF!</v>
      </c>
      <c r="F19" s="127" t="e">
        <f t="shared" ref="F19:F22" si="0">ROUND(D19*E19,0)</f>
        <v>#REF!</v>
      </c>
    </row>
    <row r="20" spans="1:6" ht="51.75" customHeight="1" x14ac:dyDescent="0.2">
      <c r="A20" s="119" t="s">
        <v>115</v>
      </c>
      <c r="B20" s="129" t="e">
        <f>+#REF!</f>
        <v>#REF!</v>
      </c>
      <c r="C20" s="115" t="s">
        <v>16</v>
      </c>
      <c r="D20" s="115">
        <f>+'CANTIDADES URBANISMO LA MERCED'!D101</f>
        <v>0</v>
      </c>
      <c r="E20" s="127" t="e">
        <f>+#REF!</f>
        <v>#REF!</v>
      </c>
      <c r="F20" s="127" t="e">
        <f t="shared" si="0"/>
        <v>#REF!</v>
      </c>
    </row>
    <row r="21" spans="1:6" x14ac:dyDescent="0.2">
      <c r="A21" s="119" t="s">
        <v>105</v>
      </c>
      <c r="B21" s="129" t="e">
        <f>+#REF!</f>
        <v>#REF!</v>
      </c>
      <c r="C21" s="115" t="s">
        <v>8</v>
      </c>
      <c r="D21" s="115">
        <f>+'CANTIDADES URBANISMO LA MERCED'!D108</f>
        <v>98.399999999999991</v>
      </c>
      <c r="E21" s="127" t="e">
        <f>+#REF!</f>
        <v>#REF!</v>
      </c>
      <c r="F21" s="127" t="e">
        <f t="shared" si="0"/>
        <v>#REF!</v>
      </c>
    </row>
    <row r="22" spans="1:6" ht="30.2" customHeight="1" x14ac:dyDescent="0.2">
      <c r="A22" s="119" t="s">
        <v>277</v>
      </c>
      <c r="B22" s="129" t="e">
        <f>+#REF!</f>
        <v>#REF!</v>
      </c>
      <c r="C22" s="115" t="s">
        <v>4</v>
      </c>
      <c r="D22" s="115">
        <f>+'CANTIDADES URBANISMO LA MERCED'!D115</f>
        <v>11.04</v>
      </c>
      <c r="E22" s="127" t="e">
        <f>+#REF!</f>
        <v>#REF!</v>
      </c>
      <c r="F22" s="127" t="e">
        <f t="shared" si="0"/>
        <v>#REF!</v>
      </c>
    </row>
    <row r="23" spans="1:6" x14ac:dyDescent="0.2">
      <c r="A23" s="119"/>
      <c r="B23" s="129"/>
      <c r="C23" s="115"/>
      <c r="D23" s="115"/>
      <c r="E23" s="127"/>
      <c r="F23" s="127"/>
    </row>
    <row r="24" spans="1:6" x14ac:dyDescent="0.2">
      <c r="A24" s="119"/>
      <c r="B24" s="129"/>
      <c r="C24" s="115"/>
      <c r="D24" s="115"/>
      <c r="E24" s="127"/>
      <c r="F24" s="127"/>
    </row>
    <row r="25" spans="1:6" ht="15" x14ac:dyDescent="0.25">
      <c r="A25" s="118">
        <v>4</v>
      </c>
      <c r="B25" s="113" t="s">
        <v>118</v>
      </c>
      <c r="C25" s="113"/>
      <c r="D25" s="113"/>
      <c r="E25" s="128"/>
      <c r="F25" s="128"/>
    </row>
    <row r="26" spans="1:6" ht="47.25" customHeight="1" x14ac:dyDescent="0.2">
      <c r="A26" s="119" t="s">
        <v>119</v>
      </c>
      <c r="B26" s="129" t="e">
        <f>+#REF!</f>
        <v>#REF!</v>
      </c>
      <c r="C26" s="115" t="s">
        <v>1</v>
      </c>
      <c r="D26" s="115">
        <f>+'CANTIDADES URBANISMO LA MERCED'!D123</f>
        <v>1</v>
      </c>
      <c r="E26" s="127" t="e">
        <f>+#REF!</f>
        <v>#REF!</v>
      </c>
      <c r="F26" s="127" t="e">
        <f t="shared" ref="F26:F39" si="1">ROUND(D26*E26,0)</f>
        <v>#REF!</v>
      </c>
    </row>
    <row r="27" spans="1:6" x14ac:dyDescent="0.2">
      <c r="A27" s="119" t="s">
        <v>121</v>
      </c>
      <c r="B27" s="129" t="e">
        <f>+#REF!</f>
        <v>#REF!</v>
      </c>
      <c r="C27" s="115" t="s">
        <v>16</v>
      </c>
      <c r="D27" s="115">
        <f>+'CANTIDADES URBANISMO LA MERCED'!D127</f>
        <v>73</v>
      </c>
      <c r="E27" s="127" t="e">
        <f>+#REF!</f>
        <v>#REF!</v>
      </c>
      <c r="F27" s="127" t="e">
        <f t="shared" si="1"/>
        <v>#REF!</v>
      </c>
    </row>
    <row r="28" spans="1:6" x14ac:dyDescent="0.2">
      <c r="A28" s="119" t="s">
        <v>122</v>
      </c>
      <c r="B28" s="129" t="e">
        <f>+#REF!</f>
        <v>#REF!</v>
      </c>
      <c r="C28" s="115" t="s">
        <v>1</v>
      </c>
      <c r="D28" s="115">
        <f>+'CANTIDADES URBANISMO LA MERCED'!D134</f>
        <v>1</v>
      </c>
      <c r="E28" s="127" t="e">
        <f>+#REF!</f>
        <v>#REF!</v>
      </c>
      <c r="F28" s="127" t="e">
        <f t="shared" si="1"/>
        <v>#REF!</v>
      </c>
    </row>
    <row r="29" spans="1:6" x14ac:dyDescent="0.2">
      <c r="A29" s="119" t="s">
        <v>123</v>
      </c>
      <c r="B29" s="129" t="e">
        <f>+#REF!</f>
        <v>#REF!</v>
      </c>
      <c r="C29" s="115" t="s">
        <v>16</v>
      </c>
      <c r="D29" s="115">
        <f>+'CANTIDADES URBANISMO LA MERCED'!D138</f>
        <v>32</v>
      </c>
      <c r="E29" s="127" t="e">
        <f>+#REF!</f>
        <v>#REF!</v>
      </c>
      <c r="F29" s="127" t="e">
        <f t="shared" si="1"/>
        <v>#REF!</v>
      </c>
    </row>
    <row r="30" spans="1:6" x14ac:dyDescent="0.2">
      <c r="A30" s="119" t="s">
        <v>114</v>
      </c>
      <c r="B30" s="129" t="e">
        <f>+#REF!</f>
        <v>#REF!</v>
      </c>
      <c r="C30" s="115" t="s">
        <v>16</v>
      </c>
      <c r="D30" s="115">
        <f>+'CANTIDADES URBANISMO LA MERCED'!D142</f>
        <v>146.69999999999999</v>
      </c>
      <c r="E30" s="127" t="e">
        <f>+#REF!</f>
        <v>#REF!</v>
      </c>
      <c r="F30" s="127" t="e">
        <f t="shared" si="1"/>
        <v>#REF!</v>
      </c>
    </row>
    <row r="31" spans="1:6" ht="40.700000000000003" customHeight="1" x14ac:dyDescent="0.2">
      <c r="A31" s="119" t="s">
        <v>124</v>
      </c>
      <c r="B31" s="129" t="e">
        <f>+#REF!</f>
        <v>#REF!</v>
      </c>
      <c r="C31" s="115" t="s">
        <v>16</v>
      </c>
      <c r="D31" s="115">
        <f>+'CANTIDADES URBANISMO LA MERCED'!D151</f>
        <v>0</v>
      </c>
      <c r="E31" s="127" t="e">
        <f>+#REF!</f>
        <v>#REF!</v>
      </c>
      <c r="F31" s="127" t="e">
        <f t="shared" si="1"/>
        <v>#REF!</v>
      </c>
    </row>
    <row r="32" spans="1:6" x14ac:dyDescent="0.2">
      <c r="A32" s="119" t="s">
        <v>125</v>
      </c>
      <c r="B32" s="129" t="e">
        <f>+#REF!</f>
        <v>#REF!</v>
      </c>
      <c r="C32" s="115" t="s">
        <v>16</v>
      </c>
      <c r="D32" s="115">
        <f>+'CANTIDADES URBANISMO LA MERCED'!D155</f>
        <v>6</v>
      </c>
      <c r="E32" s="127" t="e">
        <f>+#REF!</f>
        <v>#REF!</v>
      </c>
      <c r="F32" s="127" t="e">
        <f t="shared" si="1"/>
        <v>#REF!</v>
      </c>
    </row>
    <row r="33" spans="1:6" ht="45" customHeight="1" x14ac:dyDescent="0.2">
      <c r="A33" s="119" t="s">
        <v>126</v>
      </c>
      <c r="B33" s="129" t="e">
        <f>+#REF!</f>
        <v>#REF!</v>
      </c>
      <c r="C33" s="115" t="s">
        <v>16</v>
      </c>
      <c r="D33" s="115">
        <f>+'CANTIDADES URBANISMO LA MERCED'!D160</f>
        <v>0</v>
      </c>
      <c r="E33" s="127" t="e">
        <f>+#REF!</f>
        <v>#REF!</v>
      </c>
      <c r="F33" s="127" t="e">
        <f t="shared" si="1"/>
        <v>#REF!</v>
      </c>
    </row>
    <row r="34" spans="1:6" ht="48.75" customHeight="1" x14ac:dyDescent="0.2">
      <c r="A34" s="119" t="s">
        <v>127</v>
      </c>
      <c r="B34" s="129" t="e">
        <f>+#REF!</f>
        <v>#REF!</v>
      </c>
      <c r="C34" s="115" t="s">
        <v>1</v>
      </c>
      <c r="D34" s="115">
        <f>+'CANTIDADES URBANISMO LA MERCED'!D164</f>
        <v>10</v>
      </c>
      <c r="E34" s="127" t="e">
        <f>+#REF!</f>
        <v>#REF!</v>
      </c>
      <c r="F34" s="127" t="e">
        <f t="shared" si="1"/>
        <v>#REF!</v>
      </c>
    </row>
    <row r="35" spans="1:6" x14ac:dyDescent="0.2">
      <c r="A35" s="119" t="s">
        <v>128</v>
      </c>
      <c r="B35" s="129" t="e">
        <f>+#REF!</f>
        <v>#REF!</v>
      </c>
      <c r="C35" s="115" t="s">
        <v>16</v>
      </c>
      <c r="D35" s="115">
        <f>+'CANTIDADES URBANISMO LA MERCED'!D168</f>
        <v>7</v>
      </c>
      <c r="E35" s="127" t="e">
        <f>+#REF!</f>
        <v>#REF!</v>
      </c>
      <c r="F35" s="127" t="e">
        <f t="shared" si="1"/>
        <v>#REF!</v>
      </c>
    </row>
    <row r="36" spans="1:6" x14ac:dyDescent="0.2">
      <c r="A36" s="119">
        <v>4.1100000000000003</v>
      </c>
      <c r="B36" s="129" t="e">
        <f>+#REF!</f>
        <v>#REF!</v>
      </c>
      <c r="C36" s="115" t="s">
        <v>1</v>
      </c>
      <c r="D36" s="115">
        <f>+'CANTIDADES URBANISMO LA MERCED'!D178</f>
        <v>4</v>
      </c>
      <c r="E36" s="127" t="e">
        <f>+#REF!</f>
        <v>#REF!</v>
      </c>
      <c r="F36" s="127" t="e">
        <f t="shared" si="1"/>
        <v>#REF!</v>
      </c>
    </row>
    <row r="37" spans="1:6" x14ac:dyDescent="0.2">
      <c r="A37" s="120">
        <v>4.12</v>
      </c>
      <c r="B37" s="129" t="e">
        <f>+#REF!</f>
        <v>#REF!</v>
      </c>
      <c r="C37" s="115" t="s">
        <v>1</v>
      </c>
      <c r="D37" s="115">
        <f>+'CANTIDADES URBANISMO LA MERCED'!D188</f>
        <v>4</v>
      </c>
      <c r="E37" s="127" t="e">
        <f>+#REF!</f>
        <v>#REF!</v>
      </c>
      <c r="F37" s="127" t="e">
        <f t="shared" si="1"/>
        <v>#REF!</v>
      </c>
    </row>
    <row r="38" spans="1:6" ht="61.5" customHeight="1" x14ac:dyDescent="0.2">
      <c r="A38" s="120">
        <v>4.13</v>
      </c>
      <c r="B38" s="129" t="e">
        <f>+#REF!</f>
        <v>#REF!</v>
      </c>
      <c r="C38" s="115" t="s">
        <v>4</v>
      </c>
      <c r="D38" s="115">
        <f>+'CANTIDADES URBANISMO LA MERCED'!D198</f>
        <v>17.2</v>
      </c>
      <c r="E38" s="127" t="e">
        <f>+#REF!</f>
        <v>#REF!</v>
      </c>
      <c r="F38" s="127" t="e">
        <f t="shared" si="1"/>
        <v>#REF!</v>
      </c>
    </row>
    <row r="39" spans="1:6" ht="55.5" customHeight="1" x14ac:dyDescent="0.2">
      <c r="A39" s="119">
        <v>4.1399999999999997</v>
      </c>
      <c r="B39" s="129" t="e">
        <f>+#REF!</f>
        <v>#REF!</v>
      </c>
      <c r="C39" s="115" t="s">
        <v>4</v>
      </c>
      <c r="D39" s="115">
        <f>+'CANTIDADES URBANISMO LA MERCED'!D205</f>
        <v>0</v>
      </c>
      <c r="E39" s="141" t="e">
        <f>+#REF!</f>
        <v>#REF!</v>
      </c>
      <c r="F39" s="141" t="e">
        <f t="shared" si="1"/>
        <v>#REF!</v>
      </c>
    </row>
    <row r="40" spans="1:6" x14ac:dyDescent="0.2">
      <c r="A40" s="121"/>
      <c r="B40" s="130"/>
      <c r="C40" s="131"/>
      <c r="D40" s="131"/>
      <c r="E40" s="127"/>
      <c r="F40" s="127"/>
    </row>
    <row r="41" spans="1:6" ht="45.75" customHeight="1" x14ac:dyDescent="0.25">
      <c r="A41" s="121"/>
      <c r="B41" s="135" t="s">
        <v>193</v>
      </c>
      <c r="C41" s="136"/>
      <c r="D41" s="136"/>
      <c r="E41" s="137"/>
      <c r="F41" s="132" t="e">
        <f>+SUM(F8:F39)</f>
        <v>#REF!</v>
      </c>
    </row>
    <row r="42" spans="1:6" x14ac:dyDescent="0.2">
      <c r="A42" s="133"/>
      <c r="B42" s="81"/>
      <c r="C42" s="81"/>
      <c r="D42" s="81"/>
      <c r="E42" s="81"/>
      <c r="F42" s="134"/>
    </row>
    <row r="43" spans="1:6" x14ac:dyDescent="0.2">
      <c r="A43" s="133"/>
      <c r="B43" s="81"/>
      <c r="C43" s="81"/>
      <c r="D43" s="81"/>
      <c r="E43" s="81"/>
      <c r="F43" s="134"/>
    </row>
    <row r="44" spans="1:6" ht="18.75" customHeight="1" x14ac:dyDescent="0.25">
      <c r="A44" s="133"/>
      <c r="B44" s="146" t="s">
        <v>350</v>
      </c>
      <c r="C44" s="138" t="s">
        <v>1</v>
      </c>
      <c r="D44" s="138">
        <v>0</v>
      </c>
      <c r="E44" s="138" t="e">
        <f>+'PTO VIVIENDA UNIFAMILIAR'!F62</f>
        <v>#REF!</v>
      </c>
      <c r="F44" s="139" t="e">
        <f>+D44*E44</f>
        <v>#REF!</v>
      </c>
    </row>
    <row r="45" spans="1:6" ht="21.75" customHeight="1" x14ac:dyDescent="0.25">
      <c r="A45" s="133"/>
      <c r="B45" s="146" t="s">
        <v>351</v>
      </c>
      <c r="C45" s="138" t="s">
        <v>1</v>
      </c>
      <c r="D45" s="138">
        <v>10</v>
      </c>
      <c r="E45" s="138" t="e">
        <f>+'PTO VIVIENDA BIFAMILIAR'!F124</f>
        <v>#REF!</v>
      </c>
      <c r="F45" s="139" t="e">
        <f>+D45*E45</f>
        <v>#REF!</v>
      </c>
    </row>
    <row r="46" spans="1:6" x14ac:dyDescent="0.2">
      <c r="B46" s="54"/>
      <c r="C46" s="54"/>
      <c r="D46" s="54"/>
      <c r="E46" s="54"/>
      <c r="F46" s="54"/>
    </row>
    <row r="47" spans="1:6" x14ac:dyDescent="0.2">
      <c r="A47" s="6"/>
      <c r="B47" s="54"/>
      <c r="C47" s="54"/>
      <c r="D47" s="54"/>
      <c r="E47" s="54"/>
      <c r="F47" s="54"/>
    </row>
    <row r="48" spans="1:6" ht="22.7" customHeight="1" x14ac:dyDescent="0.25">
      <c r="A48" s="6"/>
      <c r="B48" s="362" t="s">
        <v>362</v>
      </c>
      <c r="C48" s="363"/>
      <c r="D48" s="363"/>
      <c r="E48" s="364"/>
      <c r="F48" s="140" t="e">
        <f>+SUM(F41:F45)</f>
        <v>#REF!</v>
      </c>
    </row>
    <row r="49" spans="1:6" x14ac:dyDescent="0.2">
      <c r="A49" s="6"/>
      <c r="B49" s="54"/>
      <c r="C49" s="54"/>
      <c r="D49" s="54"/>
      <c r="E49" s="54"/>
      <c r="F49" s="54"/>
    </row>
    <row r="50" spans="1:6" x14ac:dyDescent="0.2">
      <c r="A50" s="6"/>
      <c r="B50" s="54"/>
      <c r="C50" s="54"/>
      <c r="D50" s="54"/>
      <c r="E50" s="54"/>
      <c r="F50" s="54"/>
    </row>
    <row r="51" spans="1:6" x14ac:dyDescent="0.2">
      <c r="A51" s="6"/>
      <c r="B51" s="54"/>
      <c r="C51" s="54"/>
      <c r="D51" s="54"/>
      <c r="E51" s="54"/>
      <c r="F51" s="54"/>
    </row>
    <row r="52" spans="1:6" x14ac:dyDescent="0.2">
      <c r="A52" s="6"/>
      <c r="B52" s="54"/>
      <c r="C52" s="54"/>
      <c r="D52" s="54"/>
      <c r="E52" s="54"/>
      <c r="F52" s="54"/>
    </row>
    <row r="53" spans="1:6" x14ac:dyDescent="0.2">
      <c r="A53" s="6"/>
      <c r="B53" s="54"/>
      <c r="C53" s="54"/>
      <c r="D53" s="54"/>
      <c r="E53" s="54"/>
      <c r="F53" s="54"/>
    </row>
    <row r="54" spans="1:6" x14ac:dyDescent="0.2">
      <c r="A54" s="6"/>
      <c r="B54" s="54"/>
      <c r="C54" s="54"/>
      <c r="D54" s="54"/>
      <c r="E54" s="54"/>
      <c r="F54" s="54"/>
    </row>
    <row r="55" spans="1:6" x14ac:dyDescent="0.2">
      <c r="A55" s="6"/>
      <c r="B55" s="54"/>
      <c r="C55" s="54"/>
      <c r="D55" s="54"/>
      <c r="E55" s="54"/>
      <c r="F55" s="54"/>
    </row>
    <row r="56" spans="1:6" x14ac:dyDescent="0.2">
      <c r="A56" s="6"/>
      <c r="B56" s="54"/>
      <c r="C56" s="54"/>
      <c r="D56" s="54"/>
      <c r="E56" s="54"/>
      <c r="F56" s="54"/>
    </row>
    <row r="57" spans="1:6" x14ac:dyDescent="0.2">
      <c r="A57" s="6"/>
      <c r="B57" s="54"/>
      <c r="C57" s="54"/>
      <c r="D57" s="54"/>
      <c r="E57" s="54"/>
      <c r="F57" s="54"/>
    </row>
    <row r="58" spans="1:6" x14ac:dyDescent="0.2">
      <c r="A58" s="6"/>
      <c r="B58" s="54"/>
      <c r="C58" s="54"/>
      <c r="D58" s="54"/>
      <c r="E58" s="54"/>
      <c r="F58" s="54"/>
    </row>
  </sheetData>
  <mergeCells count="4">
    <mergeCell ref="A3:F3"/>
    <mergeCell ref="A5:A6"/>
    <mergeCell ref="B48:E48"/>
    <mergeCell ref="A1:F1"/>
  </mergeCells>
  <pageMargins left="0.70866141732283472" right="0.70866141732283472" top="0.74803149606299213" bottom="1.1417322834645669" header="0.31496062992125984" footer="0.31496062992125984"/>
  <pageSetup scale="68" orientation="portrait" horizontalDpi="4294967293" r:id="rId1"/>
  <headerFooter>
    <oddHeader>&amp;L&amp;G</oddHeader>
    <oddFooter>&amp;C&amp;G&amp;R&amp;P</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58"/>
  <sheetViews>
    <sheetView view="pageBreakPreview" topLeftCell="A37" zoomScale="85" zoomScaleNormal="100" zoomScaleSheetLayoutView="85" workbookViewId="0">
      <selection activeCell="D53" sqref="D53"/>
    </sheetView>
  </sheetViews>
  <sheetFormatPr baseColWidth="10" defaultColWidth="11.42578125" defaultRowHeight="14.25" x14ac:dyDescent="0.2"/>
  <cols>
    <col min="1" max="1" width="10.42578125" style="120" customWidth="1"/>
    <col min="2" max="2" width="51.140625" style="6" customWidth="1"/>
    <col min="3" max="3" width="4.42578125" style="6" customWidth="1"/>
    <col min="4" max="4" width="12.28515625" style="6" customWidth="1"/>
    <col min="5" max="5" width="19.42578125" style="6" bestFit="1" customWidth="1"/>
    <col min="6" max="6" width="25.7109375" style="6" customWidth="1"/>
    <col min="7" max="7" width="21" style="6" customWidth="1"/>
    <col min="8" max="16384" width="11.42578125" style="6"/>
  </cols>
  <sheetData>
    <row r="1" spans="1:7" ht="81.75" customHeight="1" x14ac:dyDescent="0.2">
      <c r="A1" s="360" t="s">
        <v>355</v>
      </c>
      <c r="B1" s="361"/>
      <c r="C1" s="361"/>
      <c r="D1" s="361"/>
      <c r="E1" s="361"/>
      <c r="F1" s="361"/>
    </row>
    <row r="2" spans="1:7" ht="15" x14ac:dyDescent="0.2">
      <c r="A2" s="122"/>
      <c r="B2" s="123"/>
      <c r="C2" s="123"/>
      <c r="D2" s="123"/>
      <c r="E2" s="123"/>
      <c r="F2" s="124"/>
    </row>
    <row r="3" spans="1:7" ht="15" customHeight="1" x14ac:dyDescent="0.25">
      <c r="A3" s="365" t="s">
        <v>82</v>
      </c>
      <c r="B3" s="366"/>
      <c r="C3" s="366"/>
      <c r="D3" s="366"/>
      <c r="E3" s="366"/>
      <c r="F3" s="366"/>
    </row>
    <row r="4" spans="1:7" ht="15" x14ac:dyDescent="0.2">
      <c r="A4" s="34"/>
      <c r="B4" s="34"/>
      <c r="C4" s="34"/>
      <c r="D4" s="34"/>
      <c r="E4" s="34"/>
      <c r="F4" s="34"/>
    </row>
    <row r="5" spans="1:7" ht="15" x14ac:dyDescent="0.2">
      <c r="A5" s="367" t="s">
        <v>25</v>
      </c>
      <c r="B5" s="118" t="s">
        <v>26</v>
      </c>
      <c r="C5" s="118" t="s">
        <v>1</v>
      </c>
      <c r="D5" s="118" t="s">
        <v>79</v>
      </c>
      <c r="E5" s="118" t="s">
        <v>31</v>
      </c>
      <c r="F5" s="118" t="s">
        <v>31</v>
      </c>
    </row>
    <row r="6" spans="1:7" ht="15" x14ac:dyDescent="0.2">
      <c r="A6" s="367"/>
      <c r="B6" s="118"/>
      <c r="C6" s="118"/>
      <c r="D6" s="118"/>
      <c r="E6" s="118" t="s">
        <v>32</v>
      </c>
      <c r="F6" s="118" t="s">
        <v>2</v>
      </c>
    </row>
    <row r="7" spans="1:7" ht="15" x14ac:dyDescent="0.25">
      <c r="A7" s="118">
        <v>1</v>
      </c>
      <c r="B7" s="113" t="s">
        <v>27</v>
      </c>
      <c r="C7" s="113"/>
      <c r="D7" s="113"/>
      <c r="E7" s="113"/>
      <c r="F7" s="113"/>
    </row>
    <row r="8" spans="1:7" ht="31.7" customHeight="1" x14ac:dyDescent="0.2">
      <c r="A8" s="119">
        <v>1.1000000000000001</v>
      </c>
      <c r="B8" s="125" t="e">
        <f>+#REF!</f>
        <v>#REF!</v>
      </c>
      <c r="C8" s="119" t="s">
        <v>55</v>
      </c>
      <c r="D8" s="119">
        <f>+'CANTIDADES  URBANISMO AGUADAS'!D7</f>
        <v>3</v>
      </c>
      <c r="E8" s="126" t="e">
        <f>+#REF!</f>
        <v>#REF!</v>
      </c>
      <c r="F8" s="126" t="e">
        <f>ROUND(D8*E8,0)</f>
        <v>#REF!</v>
      </c>
      <c r="G8" s="23"/>
    </row>
    <row r="9" spans="1:7" x14ac:dyDescent="0.2">
      <c r="A9" s="119">
        <v>1.2</v>
      </c>
      <c r="B9" s="112" t="e">
        <f>+#REF!</f>
        <v>#REF!</v>
      </c>
      <c r="C9" s="115" t="s">
        <v>8</v>
      </c>
      <c r="D9" s="115">
        <f>+'CANTIDADES  URBANISMO AGUADAS'!D17</f>
        <v>661</v>
      </c>
      <c r="E9" s="127" t="e">
        <f>+#REF!</f>
        <v>#REF!</v>
      </c>
      <c r="F9" s="127" t="e">
        <f>ROUND(D9*E9,0)</f>
        <v>#REF!</v>
      </c>
      <c r="G9" s="23"/>
    </row>
    <row r="10" spans="1:7" x14ac:dyDescent="0.2">
      <c r="A10" s="119"/>
      <c r="B10" s="112"/>
      <c r="C10" s="115"/>
      <c r="D10" s="115"/>
      <c r="E10" s="127"/>
      <c r="F10" s="127">
        <f>ROUND(D10*E10,0)</f>
        <v>0</v>
      </c>
      <c r="G10" s="23"/>
    </row>
    <row r="11" spans="1:7" ht="15" x14ac:dyDescent="0.25">
      <c r="A11" s="118">
        <v>2</v>
      </c>
      <c r="B11" s="113" t="s">
        <v>33</v>
      </c>
      <c r="C11" s="113"/>
      <c r="D11" s="113"/>
      <c r="E11" s="128"/>
      <c r="F11" s="128"/>
      <c r="G11" s="23"/>
    </row>
    <row r="12" spans="1:7" x14ac:dyDescent="0.2">
      <c r="A12" s="119" t="s">
        <v>103</v>
      </c>
      <c r="B12" s="129" t="e">
        <f>+#REF!</f>
        <v>#REF!</v>
      </c>
      <c r="C12" s="115" t="s">
        <v>4</v>
      </c>
      <c r="D12" s="115">
        <f>+'CANTIDADES  URBANISMO AGUADAS'!D24</f>
        <v>0</v>
      </c>
      <c r="E12" s="127" t="e">
        <f>+#REF!</f>
        <v>#REF!</v>
      </c>
      <c r="F12" s="127" t="e">
        <f t="shared" ref="F12:F17" si="0">ROUND(D12*E12,0)</f>
        <v>#REF!</v>
      </c>
      <c r="G12" s="23"/>
    </row>
    <row r="13" spans="1:7" x14ac:dyDescent="0.2">
      <c r="A13" s="119" t="s">
        <v>104</v>
      </c>
      <c r="B13" s="129" t="e">
        <f>+#REF!</f>
        <v>#REF!</v>
      </c>
      <c r="C13" s="115" t="s">
        <v>4</v>
      </c>
      <c r="D13" s="115">
        <f>+'CANTIDADES  URBANISMO AGUADAS'!D29</f>
        <v>476.4</v>
      </c>
      <c r="E13" s="127" t="e">
        <f>+#REF!</f>
        <v>#REF!</v>
      </c>
      <c r="F13" s="127" t="e">
        <f t="shared" si="0"/>
        <v>#REF!</v>
      </c>
      <c r="G13" s="23"/>
    </row>
    <row r="14" spans="1:7" x14ac:dyDescent="0.2">
      <c r="A14" s="119" t="s">
        <v>106</v>
      </c>
      <c r="B14" s="129" t="e">
        <f>+#REF!</f>
        <v>#REF!</v>
      </c>
      <c r="C14" s="115" t="s">
        <v>4</v>
      </c>
      <c r="D14" s="115">
        <f>+'CANTIDADES  URBANISMO AGUADAS'!D68</f>
        <v>425.9</v>
      </c>
      <c r="E14" s="127" t="e">
        <f>+#REF!</f>
        <v>#REF!</v>
      </c>
      <c r="F14" s="127" t="e">
        <f t="shared" si="0"/>
        <v>#REF!</v>
      </c>
      <c r="G14" s="23"/>
    </row>
    <row r="15" spans="1:7" ht="36.75" customHeight="1" x14ac:dyDescent="0.2">
      <c r="A15" s="119" t="s">
        <v>108</v>
      </c>
      <c r="B15" s="129" t="e">
        <f>+#REF!</f>
        <v>#REF!</v>
      </c>
      <c r="C15" s="115" t="s">
        <v>4</v>
      </c>
      <c r="D15" s="115">
        <f>+'CANTIDADES  URBANISMO AGUADAS'!D99</f>
        <v>50.5</v>
      </c>
      <c r="E15" s="127" t="e">
        <f>+#REF!</f>
        <v>#REF!</v>
      </c>
      <c r="F15" s="127" t="e">
        <f t="shared" si="0"/>
        <v>#REF!</v>
      </c>
      <c r="G15" s="23"/>
    </row>
    <row r="16" spans="1:7" x14ac:dyDescent="0.2">
      <c r="A16" s="119" t="s">
        <v>111</v>
      </c>
      <c r="B16" s="112" t="e">
        <f>+#REF!</f>
        <v>#REF!</v>
      </c>
      <c r="C16" s="115" t="s">
        <v>8</v>
      </c>
      <c r="D16" s="115">
        <f>+'CANTIDADES  URBANISMO AGUADAS'!D103</f>
        <v>608</v>
      </c>
      <c r="E16" s="127" t="e">
        <f>+#REF!</f>
        <v>#REF!</v>
      </c>
      <c r="F16" s="127" t="e">
        <f t="shared" si="0"/>
        <v>#REF!</v>
      </c>
      <c r="G16" s="23"/>
    </row>
    <row r="17" spans="1:7" x14ac:dyDescent="0.2">
      <c r="A17" s="119" t="s">
        <v>112</v>
      </c>
      <c r="B17" s="112" t="e">
        <f>+#REF!</f>
        <v>#REF!</v>
      </c>
      <c r="C17" s="115" t="s">
        <v>8</v>
      </c>
      <c r="D17" s="115">
        <f>+'CANTIDADES  URBANISMO AGUADAS'!D110</f>
        <v>104</v>
      </c>
      <c r="E17" s="127" t="e">
        <f>+#REF!</f>
        <v>#REF!</v>
      </c>
      <c r="F17" s="127" t="e">
        <f t="shared" si="0"/>
        <v>#REF!</v>
      </c>
      <c r="G17" s="23"/>
    </row>
    <row r="18" spans="1:7" ht="15" x14ac:dyDescent="0.25">
      <c r="A18" s="118">
        <v>3</v>
      </c>
      <c r="B18" s="113" t="s">
        <v>321</v>
      </c>
      <c r="C18" s="113"/>
      <c r="D18" s="113"/>
      <c r="E18" s="128"/>
      <c r="F18" s="128"/>
      <c r="G18" s="23"/>
    </row>
    <row r="19" spans="1:7" x14ac:dyDescent="0.2">
      <c r="A19" s="119" t="s">
        <v>113</v>
      </c>
      <c r="B19" s="129" t="e">
        <f>+#REF!</f>
        <v>#REF!</v>
      </c>
      <c r="C19" s="115" t="s">
        <v>4</v>
      </c>
      <c r="D19" s="115">
        <f>+'CANTIDADES  URBANISMO AGUADAS'!D115</f>
        <v>61.29</v>
      </c>
      <c r="E19" s="127" t="e">
        <f>+#REF!</f>
        <v>#REF!</v>
      </c>
      <c r="F19" s="127" t="e">
        <f t="shared" ref="F19:F24" si="1">ROUND(D19*E19,0)</f>
        <v>#REF!</v>
      </c>
      <c r="G19" s="23"/>
    </row>
    <row r="20" spans="1:7" ht="51.75" customHeight="1" x14ac:dyDescent="0.2">
      <c r="A20" s="119" t="s">
        <v>115</v>
      </c>
      <c r="B20" s="129" t="e">
        <f>+#REF!</f>
        <v>#REF!</v>
      </c>
      <c r="C20" s="115" t="s">
        <v>16</v>
      </c>
      <c r="D20" s="115">
        <f>+'CANTIDADES  URBANISMO AGUADAS'!D127</f>
        <v>0</v>
      </c>
      <c r="E20" s="127" t="e">
        <f>+#REF!</f>
        <v>#REF!</v>
      </c>
      <c r="F20" s="127" t="e">
        <f t="shared" si="1"/>
        <v>#REF!</v>
      </c>
      <c r="G20" s="23"/>
    </row>
    <row r="21" spans="1:7" x14ac:dyDescent="0.2">
      <c r="A21" s="119" t="s">
        <v>105</v>
      </c>
      <c r="B21" s="129" t="e">
        <f>+#REF!</f>
        <v>#REF!</v>
      </c>
      <c r="C21" s="115" t="s">
        <v>8</v>
      </c>
      <c r="D21" s="115">
        <f>+'CANTIDADES  URBANISMO AGUADAS'!D134</f>
        <v>91.32</v>
      </c>
      <c r="E21" s="127" t="e">
        <f>+#REF!</f>
        <v>#REF!</v>
      </c>
      <c r="F21" s="127" t="e">
        <f t="shared" si="1"/>
        <v>#REF!</v>
      </c>
      <c r="G21" s="23"/>
    </row>
    <row r="22" spans="1:7" ht="30.2" customHeight="1" x14ac:dyDescent="0.2">
      <c r="A22" s="119" t="s">
        <v>277</v>
      </c>
      <c r="B22" s="129" t="e">
        <f>+#REF!</f>
        <v>#REF!</v>
      </c>
      <c r="C22" s="115" t="s">
        <v>4</v>
      </c>
      <c r="D22" s="115">
        <f>+'CANTIDADES  URBANISMO AGUADAS'!D141</f>
        <v>37.700000000000003</v>
      </c>
      <c r="E22" s="127" t="e">
        <f>+#REF!</f>
        <v>#REF!</v>
      </c>
      <c r="F22" s="127" t="e">
        <f t="shared" si="1"/>
        <v>#REF!</v>
      </c>
      <c r="G22" s="23"/>
    </row>
    <row r="23" spans="1:7" x14ac:dyDescent="0.2">
      <c r="A23" s="119"/>
      <c r="B23" s="129"/>
      <c r="C23" s="115"/>
      <c r="D23" s="115"/>
      <c r="E23" s="127"/>
      <c r="F23" s="127">
        <f t="shared" si="1"/>
        <v>0</v>
      </c>
      <c r="G23" s="23"/>
    </row>
    <row r="24" spans="1:7" x14ac:dyDescent="0.2">
      <c r="A24" s="119"/>
      <c r="B24" s="129"/>
      <c r="C24" s="115"/>
      <c r="D24" s="115"/>
      <c r="E24" s="127"/>
      <c r="F24" s="127">
        <f t="shared" si="1"/>
        <v>0</v>
      </c>
      <c r="G24" s="23"/>
    </row>
    <row r="25" spans="1:7" ht="15" x14ac:dyDescent="0.25">
      <c r="A25" s="118">
        <v>4</v>
      </c>
      <c r="B25" s="113" t="s">
        <v>118</v>
      </c>
      <c r="C25" s="113"/>
      <c r="D25" s="113"/>
      <c r="E25" s="128"/>
      <c r="F25" s="128"/>
      <c r="G25" s="23"/>
    </row>
    <row r="26" spans="1:7" ht="47.25" customHeight="1" x14ac:dyDescent="0.2">
      <c r="A26" s="119" t="s">
        <v>119</v>
      </c>
      <c r="B26" s="129" t="e">
        <f>+#REF!</f>
        <v>#REF!</v>
      </c>
      <c r="C26" s="115" t="s">
        <v>1</v>
      </c>
      <c r="D26" s="115">
        <f>+'CANTIDADES  URBANISMO AGUADAS'!D152</f>
        <v>1</v>
      </c>
      <c r="E26" s="127" t="e">
        <f>+#REF!</f>
        <v>#REF!</v>
      </c>
      <c r="F26" s="127" t="e">
        <f t="shared" ref="F26:F39" si="2">ROUND(D26*E26,0)</f>
        <v>#REF!</v>
      </c>
      <c r="G26" s="23"/>
    </row>
    <row r="27" spans="1:7" x14ac:dyDescent="0.2">
      <c r="A27" s="119" t="s">
        <v>121</v>
      </c>
      <c r="B27" s="129" t="e">
        <f>+#REF!</f>
        <v>#REF!</v>
      </c>
      <c r="C27" s="115" t="s">
        <v>16</v>
      </c>
      <c r="D27" s="115">
        <f>+'CANTIDADES  URBANISMO AGUADAS'!D156</f>
        <v>78</v>
      </c>
      <c r="E27" s="127" t="e">
        <f>+#REF!</f>
        <v>#REF!</v>
      </c>
      <c r="F27" s="127" t="e">
        <f t="shared" si="2"/>
        <v>#REF!</v>
      </c>
      <c r="G27" s="23"/>
    </row>
    <row r="28" spans="1:7" x14ac:dyDescent="0.2">
      <c r="A28" s="119" t="s">
        <v>122</v>
      </c>
      <c r="B28" s="129" t="e">
        <f>+#REF!</f>
        <v>#REF!</v>
      </c>
      <c r="C28" s="115" t="s">
        <v>1</v>
      </c>
      <c r="D28" s="115">
        <f>+'CANTIDADES  URBANISMO AGUADAS'!D163</f>
        <v>1</v>
      </c>
      <c r="E28" s="127" t="e">
        <f>+#REF!</f>
        <v>#REF!</v>
      </c>
      <c r="F28" s="127" t="e">
        <f t="shared" si="2"/>
        <v>#REF!</v>
      </c>
      <c r="G28" s="23"/>
    </row>
    <row r="29" spans="1:7" x14ac:dyDescent="0.2">
      <c r="A29" s="119" t="s">
        <v>123</v>
      </c>
      <c r="B29" s="129" t="e">
        <f>+#REF!</f>
        <v>#REF!</v>
      </c>
      <c r="C29" s="115" t="s">
        <v>16</v>
      </c>
      <c r="D29" s="115">
        <f>+'CANTIDADES  URBANISMO AGUADAS'!D167</f>
        <v>42.7</v>
      </c>
      <c r="E29" s="127" t="e">
        <f>+#REF!</f>
        <v>#REF!</v>
      </c>
      <c r="F29" s="127" t="e">
        <f t="shared" si="2"/>
        <v>#REF!</v>
      </c>
      <c r="G29" s="23"/>
    </row>
    <row r="30" spans="1:7" x14ac:dyDescent="0.2">
      <c r="A30" s="119" t="s">
        <v>114</v>
      </c>
      <c r="B30" s="129" t="e">
        <f>+#REF!</f>
        <v>#REF!</v>
      </c>
      <c r="C30" s="115" t="s">
        <v>16</v>
      </c>
      <c r="D30" s="115">
        <f>+'CANTIDADES  URBANISMO AGUADAS'!D171</f>
        <v>67.8</v>
      </c>
      <c r="E30" s="127" t="e">
        <f>+#REF!</f>
        <v>#REF!</v>
      </c>
      <c r="F30" s="127" t="e">
        <f t="shared" si="2"/>
        <v>#REF!</v>
      </c>
      <c r="G30" s="23"/>
    </row>
    <row r="31" spans="1:7" ht="40.700000000000003" customHeight="1" x14ac:dyDescent="0.2">
      <c r="A31" s="119" t="s">
        <v>124</v>
      </c>
      <c r="B31" s="129" t="e">
        <f>+#REF!</f>
        <v>#REF!</v>
      </c>
      <c r="C31" s="115" t="s">
        <v>16</v>
      </c>
      <c r="D31" s="115">
        <f>+'CANTIDADES  URBANISMO AGUADAS'!D181</f>
        <v>0</v>
      </c>
      <c r="E31" s="127" t="e">
        <f>+#REF!</f>
        <v>#REF!</v>
      </c>
      <c r="F31" s="127" t="e">
        <f t="shared" si="2"/>
        <v>#REF!</v>
      </c>
      <c r="G31" s="23"/>
    </row>
    <row r="32" spans="1:7" x14ac:dyDescent="0.2">
      <c r="A32" s="119" t="s">
        <v>125</v>
      </c>
      <c r="B32" s="129" t="e">
        <f>+#REF!</f>
        <v>#REF!</v>
      </c>
      <c r="C32" s="115" t="s">
        <v>16</v>
      </c>
      <c r="D32" s="115">
        <f>+'CANTIDADES  URBANISMO AGUADAS'!D185</f>
        <v>0</v>
      </c>
      <c r="E32" s="127" t="e">
        <f>+#REF!</f>
        <v>#REF!</v>
      </c>
      <c r="F32" s="127" t="e">
        <f t="shared" si="2"/>
        <v>#REF!</v>
      </c>
      <c r="G32" s="23"/>
    </row>
    <row r="33" spans="1:8" ht="45" customHeight="1" x14ac:dyDescent="0.2">
      <c r="A33" s="119" t="s">
        <v>126</v>
      </c>
      <c r="B33" s="129" t="e">
        <f>+#REF!</f>
        <v>#REF!</v>
      </c>
      <c r="C33" s="115" t="s">
        <v>16</v>
      </c>
      <c r="D33" s="115">
        <f>+'CANTIDADES  URBANISMO AGUADAS'!D190</f>
        <v>0</v>
      </c>
      <c r="E33" s="127" t="e">
        <f>+#REF!</f>
        <v>#REF!</v>
      </c>
      <c r="F33" s="127" t="e">
        <f t="shared" si="2"/>
        <v>#REF!</v>
      </c>
      <c r="G33" s="23"/>
    </row>
    <row r="34" spans="1:8" ht="48.75" customHeight="1" x14ac:dyDescent="0.2">
      <c r="A34" s="119" t="s">
        <v>127</v>
      </c>
      <c r="B34" s="129" t="e">
        <f>+#REF!</f>
        <v>#REF!</v>
      </c>
      <c r="C34" s="115" t="s">
        <v>1</v>
      </c>
      <c r="D34" s="115">
        <f>+'CANTIDADES  URBANISMO AGUADAS'!D194</f>
        <v>6</v>
      </c>
      <c r="E34" s="127" t="e">
        <f>+#REF!</f>
        <v>#REF!</v>
      </c>
      <c r="F34" s="127" t="e">
        <f t="shared" si="2"/>
        <v>#REF!</v>
      </c>
      <c r="G34" s="23"/>
    </row>
    <row r="35" spans="1:8" x14ac:dyDescent="0.2">
      <c r="A35" s="119" t="s">
        <v>128</v>
      </c>
      <c r="B35" s="129" t="e">
        <f>+#REF!</f>
        <v>#REF!</v>
      </c>
      <c r="C35" s="115" t="s">
        <v>16</v>
      </c>
      <c r="D35" s="115">
        <f>+'CANTIDADES  URBANISMO AGUADAS'!D198</f>
        <v>10.299999999999994</v>
      </c>
      <c r="E35" s="127" t="e">
        <f>+#REF!</f>
        <v>#REF!</v>
      </c>
      <c r="F35" s="127" t="e">
        <f t="shared" si="2"/>
        <v>#REF!</v>
      </c>
      <c r="G35" s="23"/>
    </row>
    <row r="36" spans="1:8" x14ac:dyDescent="0.2">
      <c r="A36" s="119">
        <v>4.1100000000000003</v>
      </c>
      <c r="B36" s="129" t="e">
        <f>+#REF!</f>
        <v>#REF!</v>
      </c>
      <c r="C36" s="115" t="s">
        <v>1</v>
      </c>
      <c r="D36" s="115">
        <f>+'CANTIDADES  URBANISMO AGUADAS'!D209</f>
        <v>5</v>
      </c>
      <c r="E36" s="127" t="e">
        <f>+#REF!</f>
        <v>#REF!</v>
      </c>
      <c r="F36" s="127" t="e">
        <f t="shared" si="2"/>
        <v>#REF!</v>
      </c>
      <c r="G36" s="23"/>
    </row>
    <row r="37" spans="1:8" x14ac:dyDescent="0.2">
      <c r="A37" s="120">
        <v>4.12</v>
      </c>
      <c r="B37" s="129" t="e">
        <f>+#REF!</f>
        <v>#REF!</v>
      </c>
      <c r="C37" s="115" t="s">
        <v>1</v>
      </c>
      <c r="D37" s="115">
        <f>+'CANTIDADES  URBANISMO AGUADAS'!D220</f>
        <v>5</v>
      </c>
      <c r="E37" s="127" t="e">
        <f>+#REF!</f>
        <v>#REF!</v>
      </c>
      <c r="F37" s="127" t="e">
        <f t="shared" si="2"/>
        <v>#REF!</v>
      </c>
      <c r="G37" s="23"/>
    </row>
    <row r="38" spans="1:8" ht="61.5" customHeight="1" x14ac:dyDescent="0.2">
      <c r="A38" s="120">
        <v>4.13</v>
      </c>
      <c r="B38" s="129" t="e">
        <f>+#REF!</f>
        <v>#REF!</v>
      </c>
      <c r="C38" s="115" t="s">
        <v>4</v>
      </c>
      <c r="D38" s="115">
        <f>+'CANTIDADES  URBANISMO AGUADAS'!D231</f>
        <v>4.6000000000000005</v>
      </c>
      <c r="E38" s="127" t="e">
        <f>+#REF!</f>
        <v>#REF!</v>
      </c>
      <c r="F38" s="127" t="e">
        <f t="shared" si="2"/>
        <v>#REF!</v>
      </c>
      <c r="G38" s="23"/>
    </row>
    <row r="39" spans="1:8" ht="55.5" customHeight="1" x14ac:dyDescent="0.2">
      <c r="A39" s="119">
        <v>4.1399999999999997</v>
      </c>
      <c r="B39" s="129" t="e">
        <f>+#REF!</f>
        <v>#REF!</v>
      </c>
      <c r="C39" s="115" t="s">
        <v>4</v>
      </c>
      <c r="D39" s="115">
        <f>+'CANTIDADES  URBANISMO AGUADAS'!D238</f>
        <v>4.8</v>
      </c>
      <c r="E39" s="141" t="e">
        <f>+#REF!</f>
        <v>#REF!</v>
      </c>
      <c r="F39" s="141" t="e">
        <f t="shared" si="2"/>
        <v>#REF!</v>
      </c>
      <c r="G39" s="23"/>
    </row>
    <row r="40" spans="1:8" x14ac:dyDescent="0.2">
      <c r="A40" s="121"/>
      <c r="B40" s="130"/>
      <c r="C40" s="131"/>
      <c r="D40" s="131"/>
      <c r="E40" s="127"/>
      <c r="F40" s="127"/>
    </row>
    <row r="41" spans="1:8" ht="24" customHeight="1" x14ac:dyDescent="0.25">
      <c r="A41" s="121"/>
      <c r="B41" s="368" t="s">
        <v>193</v>
      </c>
      <c r="C41" s="369"/>
      <c r="D41" s="369"/>
      <c r="E41" s="370"/>
      <c r="F41" s="132" t="e">
        <f>+SUM(F8:F39)</f>
        <v>#REF!</v>
      </c>
    </row>
    <row r="42" spans="1:8" x14ac:dyDescent="0.2">
      <c r="A42" s="133"/>
      <c r="B42" s="81"/>
      <c r="C42" s="81"/>
      <c r="D42" s="81"/>
      <c r="E42" s="81"/>
      <c r="F42" s="134"/>
    </row>
    <row r="43" spans="1:8" x14ac:dyDescent="0.2">
      <c r="A43" s="133"/>
      <c r="B43" s="81"/>
      <c r="C43" s="81"/>
      <c r="D43" s="81"/>
      <c r="E43" s="81"/>
      <c r="F43" s="134"/>
    </row>
    <row r="44" spans="1:8" ht="18.75" customHeight="1" x14ac:dyDescent="0.25">
      <c r="A44" s="133"/>
      <c r="B44" s="146" t="s">
        <v>350</v>
      </c>
      <c r="C44" s="138" t="s">
        <v>1</v>
      </c>
      <c r="D44" s="138">
        <v>1</v>
      </c>
      <c r="E44" s="138" t="e">
        <f>+'PTO VIVIENDA UNIFAMILIAR'!F62</f>
        <v>#REF!</v>
      </c>
      <c r="F44" s="139" t="e">
        <f>+D44*E44</f>
        <v>#REF!</v>
      </c>
    </row>
    <row r="45" spans="1:8" ht="21.75" customHeight="1" x14ac:dyDescent="0.25">
      <c r="A45" s="133"/>
      <c r="B45" s="146" t="s">
        <v>351</v>
      </c>
      <c r="C45" s="138" t="s">
        <v>1</v>
      </c>
      <c r="D45" s="138">
        <v>5</v>
      </c>
      <c r="E45" s="138" t="e">
        <f>+'PTO VIVIENDA BIFAMILIAR'!F124</f>
        <v>#REF!</v>
      </c>
      <c r="F45" s="139" t="e">
        <f>+D45*E45</f>
        <v>#REF!</v>
      </c>
    </row>
    <row r="46" spans="1:8" x14ac:dyDescent="0.2">
      <c r="B46" s="54"/>
      <c r="C46" s="54"/>
      <c r="D46" s="54"/>
      <c r="E46" s="54"/>
      <c r="F46" s="54"/>
    </row>
    <row r="47" spans="1:8" x14ac:dyDescent="0.2">
      <c r="A47" s="6"/>
      <c r="B47" s="54"/>
      <c r="C47" s="54"/>
      <c r="D47" s="54"/>
      <c r="E47" s="54"/>
      <c r="F47" s="54"/>
    </row>
    <row r="48" spans="1:8" ht="22.7" customHeight="1" x14ac:dyDescent="0.25">
      <c r="A48" s="6"/>
      <c r="B48" s="362" t="s">
        <v>361</v>
      </c>
      <c r="C48" s="363"/>
      <c r="D48" s="363"/>
      <c r="E48" s="364"/>
      <c r="F48" s="140" t="e">
        <f>+SUM(F41:F45)</f>
        <v>#REF!</v>
      </c>
      <c r="H48" s="160"/>
    </row>
    <row r="49" spans="1:6" x14ac:dyDescent="0.2">
      <c r="A49" s="6"/>
      <c r="B49" s="54"/>
      <c r="C49" s="54"/>
      <c r="D49" s="54"/>
      <c r="E49" s="54"/>
      <c r="F49" s="54"/>
    </row>
    <row r="50" spans="1:6" x14ac:dyDescent="0.2">
      <c r="A50" s="6"/>
      <c r="B50" s="54"/>
      <c r="C50" s="54"/>
      <c r="D50" s="54"/>
      <c r="E50" s="54"/>
      <c r="F50" s="54"/>
    </row>
    <row r="51" spans="1:6" x14ac:dyDescent="0.2">
      <c r="A51" s="6"/>
      <c r="B51" s="54"/>
      <c r="C51" s="54"/>
      <c r="D51" s="54"/>
      <c r="E51" s="54"/>
      <c r="F51" s="54"/>
    </row>
    <row r="52" spans="1:6" x14ac:dyDescent="0.2">
      <c r="A52" s="6"/>
      <c r="B52" s="54"/>
      <c r="C52" s="54"/>
      <c r="D52" s="54"/>
      <c r="E52" s="54"/>
      <c r="F52" s="54"/>
    </row>
    <row r="53" spans="1:6" x14ac:dyDescent="0.2">
      <c r="A53" s="6"/>
      <c r="B53" s="54"/>
      <c r="C53" s="54"/>
      <c r="D53" s="54"/>
      <c r="E53" s="54"/>
      <c r="F53" s="54"/>
    </row>
    <row r="54" spans="1:6" x14ac:dyDescent="0.2">
      <c r="A54" s="6"/>
      <c r="B54" s="54"/>
      <c r="C54" s="54"/>
      <c r="D54" s="54"/>
      <c r="E54" s="54"/>
      <c r="F54" s="54"/>
    </row>
    <row r="55" spans="1:6" x14ac:dyDescent="0.2">
      <c r="A55" s="6"/>
      <c r="B55" s="54"/>
      <c r="C55" s="54"/>
      <c r="D55" s="54"/>
      <c r="E55" s="54"/>
      <c r="F55" s="54"/>
    </row>
    <row r="56" spans="1:6" x14ac:dyDescent="0.2">
      <c r="A56" s="6"/>
      <c r="B56" s="54"/>
      <c r="C56" s="54"/>
      <c r="D56" s="54"/>
      <c r="E56" s="54"/>
      <c r="F56" s="54"/>
    </row>
    <row r="57" spans="1:6" x14ac:dyDescent="0.2">
      <c r="A57" s="6"/>
      <c r="B57" s="54"/>
      <c r="C57" s="54"/>
      <c r="D57" s="54"/>
      <c r="E57" s="54"/>
      <c r="F57" s="54"/>
    </row>
    <row r="58" spans="1:6" x14ac:dyDescent="0.2">
      <c r="A58" s="6"/>
      <c r="B58" s="54"/>
      <c r="C58" s="54"/>
      <c r="D58" s="54"/>
      <c r="E58" s="54"/>
      <c r="F58" s="54"/>
    </row>
  </sheetData>
  <mergeCells count="5">
    <mergeCell ref="A3:F3"/>
    <mergeCell ref="A5:A6"/>
    <mergeCell ref="B41:E41"/>
    <mergeCell ref="B48:E48"/>
    <mergeCell ref="A1:F1"/>
  </mergeCells>
  <pageMargins left="0.70866141732283472" right="0.70866141732283472" top="0.74803149606299213" bottom="1.1417322834645669" header="0.31496062992125984" footer="0.31496062992125984"/>
  <pageSetup scale="70" orientation="portrait" horizontalDpi="4294967293" r:id="rId1"/>
  <headerFooter>
    <oddHeader>&amp;L&amp;G</oddHeader>
    <oddFooter>&amp;C&amp;G&amp;R&amp;P</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58"/>
  <sheetViews>
    <sheetView view="pageBreakPreview" topLeftCell="A40" zoomScale="85" zoomScaleNormal="100" zoomScaleSheetLayoutView="85" workbookViewId="0">
      <selection activeCell="G1" sqref="G1:G1048576"/>
    </sheetView>
  </sheetViews>
  <sheetFormatPr baseColWidth="10" defaultColWidth="11.42578125" defaultRowHeight="14.25" x14ac:dyDescent="0.2"/>
  <cols>
    <col min="1" max="1" width="10.42578125" style="120" customWidth="1"/>
    <col min="2" max="2" width="51.140625" style="6" customWidth="1"/>
    <col min="3" max="3" width="4.42578125" style="6" customWidth="1"/>
    <col min="4" max="4" width="12.28515625" style="6" customWidth="1"/>
    <col min="5" max="5" width="19.42578125" style="6" bestFit="1" customWidth="1"/>
    <col min="6" max="6" width="25.7109375" style="6" customWidth="1"/>
    <col min="7" max="16384" width="11.42578125" style="6"/>
  </cols>
  <sheetData>
    <row r="1" spans="1:6" ht="81.75" customHeight="1" x14ac:dyDescent="0.2">
      <c r="A1" s="360" t="s">
        <v>356</v>
      </c>
      <c r="B1" s="361"/>
      <c r="C1" s="361"/>
      <c r="D1" s="361"/>
      <c r="E1" s="361"/>
      <c r="F1" s="361"/>
    </row>
    <row r="2" spans="1:6" ht="15" x14ac:dyDescent="0.2">
      <c r="A2" s="122"/>
      <c r="B2" s="123"/>
      <c r="C2" s="123"/>
      <c r="D2" s="123"/>
      <c r="E2" s="123"/>
      <c r="F2" s="124"/>
    </row>
    <row r="3" spans="1:6" ht="15" customHeight="1" x14ac:dyDescent="0.25">
      <c r="A3" s="365" t="s">
        <v>82</v>
      </c>
      <c r="B3" s="366"/>
      <c r="C3" s="366"/>
      <c r="D3" s="366"/>
      <c r="E3" s="366"/>
      <c r="F3" s="366"/>
    </row>
    <row r="4" spans="1:6" ht="15" x14ac:dyDescent="0.2">
      <c r="A4" s="34"/>
      <c r="B4" s="34"/>
      <c r="C4" s="34"/>
      <c r="D4" s="34"/>
      <c r="E4" s="34"/>
      <c r="F4" s="34"/>
    </row>
    <row r="5" spans="1:6" ht="15" x14ac:dyDescent="0.2">
      <c r="A5" s="367" t="s">
        <v>25</v>
      </c>
      <c r="B5" s="118" t="s">
        <v>26</v>
      </c>
      <c r="C5" s="118" t="s">
        <v>1</v>
      </c>
      <c r="D5" s="7" t="s">
        <v>79</v>
      </c>
      <c r="E5" s="118" t="s">
        <v>31</v>
      </c>
      <c r="F5" s="118" t="s">
        <v>31</v>
      </c>
    </row>
    <row r="6" spans="1:6" ht="15" x14ac:dyDescent="0.2">
      <c r="A6" s="367"/>
      <c r="B6" s="118"/>
      <c r="C6" s="118"/>
      <c r="D6" s="7"/>
      <c r="E6" s="118" t="s">
        <v>32</v>
      </c>
      <c r="F6" s="118" t="s">
        <v>2</v>
      </c>
    </row>
    <row r="7" spans="1:6" ht="15" x14ac:dyDescent="0.25">
      <c r="A7" s="118">
        <v>1</v>
      </c>
      <c r="B7" s="113" t="s">
        <v>27</v>
      </c>
      <c r="C7" s="113"/>
      <c r="D7" s="113"/>
      <c r="E7" s="113"/>
      <c r="F7" s="113"/>
    </row>
    <row r="8" spans="1:6" ht="31.7" customHeight="1" x14ac:dyDescent="0.2">
      <c r="A8" s="119">
        <v>1.1000000000000001</v>
      </c>
      <c r="B8" s="125" t="e">
        <f>+#REF!</f>
        <v>#REF!</v>
      </c>
      <c r="C8" s="119" t="s">
        <v>55</v>
      </c>
      <c r="D8" s="119">
        <f>+'CANTIDADES URBANISMO LA DORADA'!D7</f>
        <v>2</v>
      </c>
      <c r="E8" s="126" t="e">
        <f>+#REF!</f>
        <v>#REF!</v>
      </c>
      <c r="F8" s="126" t="e">
        <f>ROUND(D8*E8,0)</f>
        <v>#REF!</v>
      </c>
    </row>
    <row r="9" spans="1:6" x14ac:dyDescent="0.2">
      <c r="A9" s="119">
        <v>1.2</v>
      </c>
      <c r="B9" s="112" t="e">
        <f>+#REF!</f>
        <v>#REF!</v>
      </c>
      <c r="C9" s="115" t="s">
        <v>8</v>
      </c>
      <c r="D9" s="115">
        <f>+'CANTIDADES URBANISMO LA DORADA'!D16</f>
        <v>1020</v>
      </c>
      <c r="E9" s="127" t="e">
        <f>+#REF!</f>
        <v>#REF!</v>
      </c>
      <c r="F9" s="127" t="e">
        <f>ROUND(D9*E9,0)</f>
        <v>#REF!</v>
      </c>
    </row>
    <row r="10" spans="1:6" x14ac:dyDescent="0.2">
      <c r="A10" s="119"/>
      <c r="B10" s="112"/>
      <c r="C10" s="115"/>
      <c r="D10" s="115"/>
      <c r="E10" s="127"/>
      <c r="F10" s="127"/>
    </row>
    <row r="11" spans="1:6" ht="15" x14ac:dyDescent="0.25">
      <c r="A11" s="118">
        <v>2</v>
      </c>
      <c r="B11" s="113" t="s">
        <v>33</v>
      </c>
      <c r="C11" s="113"/>
      <c r="D11" s="113"/>
      <c r="E11" s="128"/>
      <c r="F11" s="128"/>
    </row>
    <row r="12" spans="1:6" x14ac:dyDescent="0.2">
      <c r="A12" s="119" t="s">
        <v>103</v>
      </c>
      <c r="B12" s="129" t="e">
        <f>+#REF!</f>
        <v>#REF!</v>
      </c>
      <c r="C12" s="115" t="s">
        <v>4</v>
      </c>
      <c r="D12" s="115">
        <f>+'CANTIDADES URBANISMO LA DORADA'!D23</f>
        <v>0</v>
      </c>
      <c r="E12" s="127" t="e">
        <f>+#REF!</f>
        <v>#REF!</v>
      </c>
      <c r="F12" s="127" t="e">
        <f t="shared" ref="F12:F17" si="0">ROUND(D12*E12,0)</f>
        <v>#REF!</v>
      </c>
    </row>
    <row r="13" spans="1:6" x14ac:dyDescent="0.2">
      <c r="A13" s="119" t="s">
        <v>104</v>
      </c>
      <c r="B13" s="129" t="e">
        <f>+#REF!</f>
        <v>#REF!</v>
      </c>
      <c r="C13" s="115" t="s">
        <v>4</v>
      </c>
      <c r="D13" s="115">
        <f>+'CANTIDADES URBANISMO LA DORADA'!D28</f>
        <v>64.3</v>
      </c>
      <c r="E13" s="127" t="e">
        <f>+#REF!</f>
        <v>#REF!</v>
      </c>
      <c r="F13" s="127" t="e">
        <f t="shared" si="0"/>
        <v>#REF!</v>
      </c>
    </row>
    <row r="14" spans="1:6" x14ac:dyDescent="0.2">
      <c r="A14" s="119" t="s">
        <v>106</v>
      </c>
      <c r="B14" s="129" t="e">
        <f>+#REF!</f>
        <v>#REF!</v>
      </c>
      <c r="C14" s="115" t="s">
        <v>4</v>
      </c>
      <c r="D14" s="115">
        <f>+'CANTIDADES URBANISMO LA DORADA'!D36</f>
        <v>30</v>
      </c>
      <c r="E14" s="127" t="e">
        <f>+#REF!</f>
        <v>#REF!</v>
      </c>
      <c r="F14" s="127" t="e">
        <f t="shared" si="0"/>
        <v>#REF!</v>
      </c>
    </row>
    <row r="15" spans="1:6" ht="36.75" customHeight="1" x14ac:dyDescent="0.2">
      <c r="A15" s="119" t="s">
        <v>108</v>
      </c>
      <c r="B15" s="129" t="e">
        <f>+#REF!</f>
        <v>#REF!</v>
      </c>
      <c r="C15" s="115" t="s">
        <v>4</v>
      </c>
      <c r="D15" s="115">
        <f>+'CANTIDADES URBANISMO LA DORADA'!D43</f>
        <v>34.299999999999997</v>
      </c>
      <c r="E15" s="127" t="e">
        <f>+#REF!</f>
        <v>#REF!</v>
      </c>
      <c r="F15" s="127" t="e">
        <f t="shared" si="0"/>
        <v>#REF!</v>
      </c>
    </row>
    <row r="16" spans="1:6" x14ac:dyDescent="0.2">
      <c r="A16" s="119" t="s">
        <v>111</v>
      </c>
      <c r="B16" s="112" t="e">
        <f>+#REF!</f>
        <v>#REF!</v>
      </c>
      <c r="C16" s="115" t="s">
        <v>8</v>
      </c>
      <c r="D16" s="115">
        <f>+'CANTIDADES URBANISMO LA DORADA'!E50</f>
        <v>1020</v>
      </c>
      <c r="E16" s="127" t="e">
        <f>+#REF!</f>
        <v>#REF!</v>
      </c>
      <c r="F16" s="127" t="e">
        <f t="shared" si="0"/>
        <v>#REF!</v>
      </c>
    </row>
    <row r="17" spans="1:6" x14ac:dyDescent="0.2">
      <c r="A17" s="119" t="s">
        <v>112</v>
      </c>
      <c r="B17" s="112" t="e">
        <f>+#REF!</f>
        <v>#REF!</v>
      </c>
      <c r="C17" s="115" t="s">
        <v>8</v>
      </c>
      <c r="D17" s="115">
        <f>+'CANTIDADES URBANISMO LA DORADA'!D54</f>
        <v>0</v>
      </c>
      <c r="E17" s="127" t="e">
        <f>+#REF!</f>
        <v>#REF!</v>
      </c>
      <c r="F17" s="127" t="e">
        <f t="shared" si="0"/>
        <v>#REF!</v>
      </c>
    </row>
    <row r="18" spans="1:6" ht="15" x14ac:dyDescent="0.25">
      <c r="A18" s="118">
        <v>3</v>
      </c>
      <c r="B18" s="113" t="s">
        <v>321</v>
      </c>
      <c r="C18" s="113"/>
      <c r="D18" s="113"/>
      <c r="E18" s="128"/>
      <c r="F18" s="128"/>
    </row>
    <row r="19" spans="1:6" x14ac:dyDescent="0.2">
      <c r="A19" s="119" t="s">
        <v>113</v>
      </c>
      <c r="B19" s="129" t="e">
        <f>+#REF!</f>
        <v>#REF!</v>
      </c>
      <c r="C19" s="115" t="s">
        <v>4</v>
      </c>
      <c r="D19" s="115">
        <f>+'CANTIDADES URBANISMO LA DORADA'!D59</f>
        <v>7.1400000000000006</v>
      </c>
      <c r="E19" s="127" t="e">
        <f>+#REF!</f>
        <v>#REF!</v>
      </c>
      <c r="F19" s="127" t="e">
        <f t="shared" ref="F19:F39" si="1">ROUND(D19*E19,0)</f>
        <v>#REF!</v>
      </c>
    </row>
    <row r="20" spans="1:6" ht="51.75" customHeight="1" x14ac:dyDescent="0.2">
      <c r="A20" s="119" t="s">
        <v>115</v>
      </c>
      <c r="B20" s="129" t="e">
        <f>+#REF!</f>
        <v>#REF!</v>
      </c>
      <c r="C20" s="115" t="s">
        <v>16</v>
      </c>
      <c r="D20" s="115">
        <f>+'CANTIDADES URBANISMO LA DORADA'!D72</f>
        <v>102</v>
      </c>
      <c r="E20" s="127" t="e">
        <f>+#REF!</f>
        <v>#REF!</v>
      </c>
      <c r="F20" s="127" t="e">
        <f t="shared" si="1"/>
        <v>#REF!</v>
      </c>
    </row>
    <row r="21" spans="1:6" x14ac:dyDescent="0.2">
      <c r="A21" s="119" t="s">
        <v>105</v>
      </c>
      <c r="B21" s="129" t="e">
        <f>+#REF!</f>
        <v>#REF!</v>
      </c>
      <c r="C21" s="115" t="s">
        <v>8</v>
      </c>
      <c r="D21" s="115">
        <f>+'CANTIDADES URBANISMO LA DORADA'!D79</f>
        <v>122.39999999999999</v>
      </c>
      <c r="E21" s="127" t="e">
        <f>+#REF!</f>
        <v>#REF!</v>
      </c>
      <c r="F21" s="127" t="e">
        <f t="shared" si="1"/>
        <v>#REF!</v>
      </c>
    </row>
    <row r="22" spans="1:6" ht="30.2" customHeight="1" x14ac:dyDescent="0.2">
      <c r="A22" s="119" t="s">
        <v>277</v>
      </c>
      <c r="B22" s="129" t="e">
        <f>+#REF!</f>
        <v>#REF!</v>
      </c>
      <c r="C22" s="115" t="s">
        <v>4</v>
      </c>
      <c r="D22" s="115">
        <f>+'CANTIDADES URBANISMO LA DORADA'!D86</f>
        <v>0</v>
      </c>
      <c r="E22" s="127" t="e">
        <f>+#REF!</f>
        <v>#REF!</v>
      </c>
      <c r="F22" s="127" t="e">
        <f t="shared" si="1"/>
        <v>#REF!</v>
      </c>
    </row>
    <row r="23" spans="1:6" x14ac:dyDescent="0.2">
      <c r="A23" s="119"/>
      <c r="B23" s="129"/>
      <c r="C23" s="115"/>
      <c r="D23" s="115"/>
      <c r="E23" s="127"/>
      <c r="F23" s="127"/>
    </row>
    <row r="24" spans="1:6" x14ac:dyDescent="0.2">
      <c r="A24" s="119"/>
      <c r="B24" s="129"/>
      <c r="C24" s="115"/>
      <c r="D24" s="115"/>
      <c r="E24" s="127"/>
      <c r="F24" s="127"/>
    </row>
    <row r="25" spans="1:6" ht="15" x14ac:dyDescent="0.25">
      <c r="A25" s="118">
        <v>4</v>
      </c>
      <c r="B25" s="113" t="s">
        <v>118</v>
      </c>
      <c r="C25" s="113"/>
      <c r="D25" s="113"/>
      <c r="E25" s="128"/>
      <c r="F25" s="128"/>
    </row>
    <row r="26" spans="1:6" ht="47.25" customHeight="1" x14ac:dyDescent="0.2">
      <c r="A26" s="119" t="s">
        <v>119</v>
      </c>
      <c r="B26" s="129" t="e">
        <f>+#REF!</f>
        <v>#REF!</v>
      </c>
      <c r="C26" s="115" t="s">
        <v>1</v>
      </c>
      <c r="D26" s="115">
        <f>+'CANTIDADES URBANISMO LA DORADA'!D94</f>
        <v>0</v>
      </c>
      <c r="E26" s="127" t="e">
        <f>+#REF!</f>
        <v>#REF!</v>
      </c>
      <c r="F26" s="127" t="e">
        <f t="shared" si="1"/>
        <v>#REF!</v>
      </c>
    </row>
    <row r="27" spans="1:6" x14ac:dyDescent="0.2">
      <c r="A27" s="119" t="s">
        <v>121</v>
      </c>
      <c r="B27" s="129" t="e">
        <f>+#REF!</f>
        <v>#REF!</v>
      </c>
      <c r="C27" s="115" t="s">
        <v>16</v>
      </c>
      <c r="D27" s="115">
        <f>+'CANTIDADES URBANISMO LA DORADA'!D98</f>
        <v>0</v>
      </c>
      <c r="E27" s="127" t="e">
        <f>+#REF!</f>
        <v>#REF!</v>
      </c>
      <c r="F27" s="127" t="e">
        <f t="shared" si="1"/>
        <v>#REF!</v>
      </c>
    </row>
    <row r="28" spans="1:6" x14ac:dyDescent="0.2">
      <c r="A28" s="119" t="s">
        <v>122</v>
      </c>
      <c r="B28" s="129" t="e">
        <f>+#REF!</f>
        <v>#REF!</v>
      </c>
      <c r="C28" s="115" t="s">
        <v>1</v>
      </c>
      <c r="D28" s="115">
        <f>+'CANTIDADES URBANISMO LA DORADA'!D105</f>
        <v>0</v>
      </c>
      <c r="E28" s="127" t="e">
        <f>+#REF!</f>
        <v>#REF!</v>
      </c>
      <c r="F28" s="127" t="e">
        <f t="shared" si="1"/>
        <v>#REF!</v>
      </c>
    </row>
    <row r="29" spans="1:6" x14ac:dyDescent="0.2">
      <c r="A29" s="119" t="s">
        <v>123</v>
      </c>
      <c r="B29" s="129" t="e">
        <f>+#REF!</f>
        <v>#REF!</v>
      </c>
      <c r="C29" s="115" t="s">
        <v>16</v>
      </c>
      <c r="D29" s="115">
        <f>+'CANTIDADES URBANISMO LA DORADA'!D109</f>
        <v>58.5</v>
      </c>
      <c r="E29" s="127" t="e">
        <f>+#REF!</f>
        <v>#REF!</v>
      </c>
      <c r="F29" s="127" t="e">
        <f t="shared" si="1"/>
        <v>#REF!</v>
      </c>
    </row>
    <row r="30" spans="1:6" x14ac:dyDescent="0.2">
      <c r="A30" s="119" t="s">
        <v>114</v>
      </c>
      <c r="B30" s="129" t="e">
        <f>+#REF!</f>
        <v>#REF!</v>
      </c>
      <c r="C30" s="115" t="s">
        <v>16</v>
      </c>
      <c r="D30" s="115">
        <f>+'CANTIDADES URBANISMO LA DORADA'!D116</f>
        <v>0</v>
      </c>
      <c r="E30" s="127" t="e">
        <f>+#REF!</f>
        <v>#REF!</v>
      </c>
      <c r="F30" s="127" t="e">
        <f t="shared" si="1"/>
        <v>#REF!</v>
      </c>
    </row>
    <row r="31" spans="1:6" ht="40.700000000000003" customHeight="1" x14ac:dyDescent="0.2">
      <c r="A31" s="119" t="s">
        <v>124</v>
      </c>
      <c r="B31" s="129" t="e">
        <f>+#REF!</f>
        <v>#REF!</v>
      </c>
      <c r="C31" s="115" t="s">
        <v>16</v>
      </c>
      <c r="D31" s="115">
        <f>+'CANTIDADES URBANISMO LA DORADA'!D120</f>
        <v>0</v>
      </c>
      <c r="E31" s="127" t="e">
        <f>+#REF!</f>
        <v>#REF!</v>
      </c>
      <c r="F31" s="127" t="e">
        <f t="shared" si="1"/>
        <v>#REF!</v>
      </c>
    </row>
    <row r="32" spans="1:6" x14ac:dyDescent="0.2">
      <c r="A32" s="119" t="s">
        <v>125</v>
      </c>
      <c r="B32" s="129" t="e">
        <f>+#REF!</f>
        <v>#REF!</v>
      </c>
      <c r="C32" s="115" t="s">
        <v>16</v>
      </c>
      <c r="D32" s="115">
        <f>+'CANTIDADES URBANISMO LA DORADA'!D124</f>
        <v>0</v>
      </c>
      <c r="E32" s="127" t="e">
        <f>+#REF!</f>
        <v>#REF!</v>
      </c>
      <c r="F32" s="127" t="e">
        <f t="shared" si="1"/>
        <v>#REF!</v>
      </c>
    </row>
    <row r="33" spans="1:6" ht="45" customHeight="1" x14ac:dyDescent="0.2">
      <c r="A33" s="119" t="s">
        <v>126</v>
      </c>
      <c r="B33" s="129" t="e">
        <f>+#REF!</f>
        <v>#REF!</v>
      </c>
      <c r="C33" s="115" t="s">
        <v>16</v>
      </c>
      <c r="D33" s="115">
        <f>+'CANTIDADES URBANISMO LA DORADA'!D129</f>
        <v>0</v>
      </c>
      <c r="E33" s="127" t="e">
        <f>+#REF!</f>
        <v>#REF!</v>
      </c>
      <c r="F33" s="127" t="e">
        <f t="shared" si="1"/>
        <v>#REF!</v>
      </c>
    </row>
    <row r="34" spans="1:6" ht="48.75" customHeight="1" x14ac:dyDescent="0.2">
      <c r="A34" s="119" t="s">
        <v>127</v>
      </c>
      <c r="B34" s="129" t="e">
        <f>+#REF!</f>
        <v>#REF!</v>
      </c>
      <c r="C34" s="115" t="s">
        <v>1</v>
      </c>
      <c r="D34" s="115">
        <f>+'CANTIDADES URBANISMO LA DORADA'!D133</f>
        <v>13</v>
      </c>
      <c r="E34" s="127" t="e">
        <f>+#REF!</f>
        <v>#REF!</v>
      </c>
      <c r="F34" s="127" t="e">
        <f t="shared" si="1"/>
        <v>#REF!</v>
      </c>
    </row>
    <row r="35" spans="1:6" x14ac:dyDescent="0.2">
      <c r="A35" s="119" t="s">
        <v>128</v>
      </c>
      <c r="B35" s="129" t="e">
        <f>+#REF!</f>
        <v>#REF!</v>
      </c>
      <c r="C35" s="115" t="s">
        <v>16</v>
      </c>
      <c r="D35" s="115">
        <f>+'CANTIDADES URBANISMO LA DORADA'!D137</f>
        <v>0</v>
      </c>
      <c r="E35" s="127" t="e">
        <f>+#REF!</f>
        <v>#REF!</v>
      </c>
      <c r="F35" s="127" t="e">
        <f t="shared" si="1"/>
        <v>#REF!</v>
      </c>
    </row>
    <row r="36" spans="1:6" x14ac:dyDescent="0.2">
      <c r="A36" s="119">
        <v>4.1100000000000003</v>
      </c>
      <c r="B36" s="129" t="e">
        <f>+#REF!</f>
        <v>#REF!</v>
      </c>
      <c r="C36" s="115" t="s">
        <v>1</v>
      </c>
      <c r="D36" s="115">
        <f>+'CANTIDADES URBANISMO LA DORADA'!D142</f>
        <v>0</v>
      </c>
      <c r="E36" s="127" t="e">
        <f>+#REF!</f>
        <v>#REF!</v>
      </c>
      <c r="F36" s="127" t="e">
        <f t="shared" si="1"/>
        <v>#REF!</v>
      </c>
    </row>
    <row r="37" spans="1:6" x14ac:dyDescent="0.2">
      <c r="A37" s="120">
        <v>4.12</v>
      </c>
      <c r="B37" s="129" t="e">
        <f>+#REF!</f>
        <v>#REF!</v>
      </c>
      <c r="C37" s="115" t="s">
        <v>1</v>
      </c>
      <c r="D37" s="115">
        <f>+'CANTIDADES URBANISMO LA DORADA'!D146</f>
        <v>0</v>
      </c>
      <c r="E37" s="127" t="e">
        <f>+#REF!</f>
        <v>#REF!</v>
      </c>
      <c r="F37" s="127" t="e">
        <f t="shared" si="1"/>
        <v>#REF!</v>
      </c>
    </row>
    <row r="38" spans="1:6" ht="61.5" customHeight="1" x14ac:dyDescent="0.2">
      <c r="A38" s="120">
        <v>4.13</v>
      </c>
      <c r="B38" s="129" t="e">
        <f>+#REF!</f>
        <v>#REF!</v>
      </c>
      <c r="C38" s="115" t="s">
        <v>4</v>
      </c>
      <c r="D38" s="115">
        <f>+'CANTIDADES URBANISMO LA DORADA'!D150</f>
        <v>0</v>
      </c>
      <c r="E38" s="127" t="e">
        <f>+#REF!</f>
        <v>#REF!</v>
      </c>
      <c r="F38" s="127" t="e">
        <f t="shared" si="1"/>
        <v>#REF!</v>
      </c>
    </row>
    <row r="39" spans="1:6" ht="55.5" customHeight="1" x14ac:dyDescent="0.2">
      <c r="A39" s="119">
        <v>4.1399999999999997</v>
      </c>
      <c r="B39" s="129" t="e">
        <f>+#REF!</f>
        <v>#REF!</v>
      </c>
      <c r="C39" s="115" t="s">
        <v>4</v>
      </c>
      <c r="D39" s="115">
        <f>+'CANTIDADES URBANISMO LA DORADA'!D154</f>
        <v>0</v>
      </c>
      <c r="E39" s="141" t="e">
        <f>+#REF!</f>
        <v>#REF!</v>
      </c>
      <c r="F39" s="141" t="e">
        <f t="shared" si="1"/>
        <v>#REF!</v>
      </c>
    </row>
    <row r="40" spans="1:6" x14ac:dyDescent="0.2">
      <c r="A40" s="121"/>
      <c r="B40" s="130"/>
      <c r="C40" s="131"/>
      <c r="D40" s="131"/>
      <c r="E40" s="127"/>
      <c r="F40" s="127"/>
    </row>
    <row r="41" spans="1:6" ht="24" customHeight="1" x14ac:dyDescent="0.25">
      <c r="A41" s="121"/>
      <c r="B41" s="368" t="s">
        <v>193</v>
      </c>
      <c r="C41" s="369"/>
      <c r="D41" s="369"/>
      <c r="E41" s="370"/>
      <c r="F41" s="132" t="e">
        <f>+SUM(F8:F39)</f>
        <v>#REF!</v>
      </c>
    </row>
    <row r="42" spans="1:6" x14ac:dyDescent="0.2">
      <c r="A42" s="133"/>
      <c r="B42" s="81"/>
      <c r="C42" s="81"/>
      <c r="D42" s="81"/>
      <c r="E42" s="81"/>
      <c r="F42" s="134"/>
    </row>
    <row r="43" spans="1:6" x14ac:dyDescent="0.2">
      <c r="A43" s="133"/>
      <c r="B43" s="81"/>
      <c r="C43" s="81"/>
      <c r="D43" s="81"/>
      <c r="E43" s="81"/>
      <c r="F43" s="134"/>
    </row>
    <row r="44" spans="1:6" ht="18.75" customHeight="1" x14ac:dyDescent="0.25">
      <c r="A44" s="133"/>
      <c r="B44" s="146" t="s">
        <v>350</v>
      </c>
      <c r="C44" s="138" t="s">
        <v>1</v>
      </c>
      <c r="D44" s="138">
        <v>9</v>
      </c>
      <c r="E44" s="138" t="e">
        <f>+'PTO VIVIENDA UNIFAMILIAR'!F62</f>
        <v>#REF!</v>
      </c>
      <c r="F44" s="139" t="e">
        <f>+D44*E44</f>
        <v>#REF!</v>
      </c>
    </row>
    <row r="45" spans="1:6" ht="21.75" customHeight="1" x14ac:dyDescent="0.25">
      <c r="A45" s="133"/>
      <c r="B45" s="146" t="s">
        <v>351</v>
      </c>
      <c r="C45" s="138" t="s">
        <v>1</v>
      </c>
      <c r="D45" s="138">
        <v>8</v>
      </c>
      <c r="E45" s="138" t="e">
        <f>+'PTO VIVIENDA BIFAMILIAR'!F124</f>
        <v>#REF!</v>
      </c>
      <c r="F45" s="139" t="e">
        <f>+D45*E45</f>
        <v>#REF!</v>
      </c>
    </row>
    <row r="46" spans="1:6" x14ac:dyDescent="0.2">
      <c r="B46" s="54"/>
      <c r="C46" s="54"/>
      <c r="D46" s="54"/>
      <c r="E46" s="54"/>
      <c r="F46" s="54"/>
    </row>
    <row r="47" spans="1:6" x14ac:dyDescent="0.2">
      <c r="A47" s="6"/>
      <c r="B47" s="54"/>
      <c r="C47" s="54"/>
      <c r="D47" s="54"/>
      <c r="E47" s="54"/>
      <c r="F47" s="54"/>
    </row>
    <row r="48" spans="1:6" ht="22.7" customHeight="1" x14ac:dyDescent="0.25">
      <c r="A48" s="6"/>
      <c r="B48" s="362" t="s">
        <v>360</v>
      </c>
      <c r="C48" s="363"/>
      <c r="D48" s="363"/>
      <c r="E48" s="364"/>
      <c r="F48" s="140" t="e">
        <f>+SUM(F41:F45)</f>
        <v>#REF!</v>
      </c>
    </row>
    <row r="49" spans="1:6" x14ac:dyDescent="0.2">
      <c r="A49" s="6"/>
      <c r="B49" s="54"/>
      <c r="C49" s="54"/>
      <c r="D49" s="54"/>
      <c r="E49" s="54"/>
      <c r="F49" s="54"/>
    </row>
    <row r="50" spans="1:6" x14ac:dyDescent="0.2">
      <c r="A50" s="6"/>
      <c r="B50" s="54"/>
      <c r="C50" s="54"/>
      <c r="D50" s="54"/>
      <c r="E50" s="54"/>
      <c r="F50" s="54"/>
    </row>
    <row r="51" spans="1:6" x14ac:dyDescent="0.2">
      <c r="A51" s="6"/>
      <c r="B51" s="54"/>
      <c r="C51" s="54"/>
      <c r="D51" s="54"/>
      <c r="E51" s="54"/>
      <c r="F51" s="54"/>
    </row>
    <row r="52" spans="1:6" x14ac:dyDescent="0.2">
      <c r="A52" s="6"/>
      <c r="B52" s="54"/>
      <c r="C52" s="54"/>
      <c r="D52" s="54"/>
      <c r="E52" s="54"/>
      <c r="F52" s="54"/>
    </row>
    <row r="53" spans="1:6" x14ac:dyDescent="0.2">
      <c r="A53" s="6"/>
      <c r="B53" s="54"/>
      <c r="C53" s="54"/>
      <c r="D53" s="54"/>
      <c r="E53" s="54"/>
      <c r="F53" s="54"/>
    </row>
    <row r="54" spans="1:6" x14ac:dyDescent="0.2">
      <c r="A54" s="6"/>
      <c r="B54" s="54"/>
      <c r="C54" s="54"/>
      <c r="D54" s="54"/>
      <c r="E54" s="54"/>
      <c r="F54" s="54"/>
    </row>
    <row r="55" spans="1:6" x14ac:dyDescent="0.2">
      <c r="A55" s="6"/>
      <c r="B55" s="54"/>
      <c r="C55" s="54"/>
      <c r="D55" s="54"/>
      <c r="E55" s="54"/>
      <c r="F55" s="54"/>
    </row>
    <row r="56" spans="1:6" x14ac:dyDescent="0.2">
      <c r="A56" s="6"/>
      <c r="B56" s="54"/>
      <c r="C56" s="54"/>
      <c r="D56" s="54"/>
      <c r="E56" s="54"/>
      <c r="F56" s="54"/>
    </row>
    <row r="57" spans="1:6" x14ac:dyDescent="0.2">
      <c r="A57" s="6"/>
      <c r="B57" s="54"/>
      <c r="C57" s="54"/>
      <c r="D57" s="54"/>
      <c r="E57" s="54"/>
      <c r="F57" s="54"/>
    </row>
    <row r="58" spans="1:6" x14ac:dyDescent="0.2">
      <c r="A58" s="6"/>
      <c r="B58" s="54"/>
      <c r="C58" s="54"/>
      <c r="D58" s="54"/>
      <c r="E58" s="54"/>
      <c r="F58" s="54"/>
    </row>
  </sheetData>
  <mergeCells count="5">
    <mergeCell ref="A3:F3"/>
    <mergeCell ref="A5:A6"/>
    <mergeCell ref="B41:E41"/>
    <mergeCell ref="B48:E48"/>
    <mergeCell ref="A1:F1"/>
  </mergeCells>
  <pageMargins left="0.70866141732283472" right="0.70866141732283472" top="0.74803149606299213" bottom="1.1417322834645669" header="0.31496062992125984" footer="0.31496062992125984"/>
  <pageSetup scale="68" orientation="portrait" horizontalDpi="4294967293" r:id="rId1"/>
  <headerFooter>
    <oddHeader>&amp;L&amp;G</oddHeader>
    <oddFooter>&amp;C&amp;G&amp;R&amp;P</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58"/>
  <sheetViews>
    <sheetView view="pageBreakPreview" topLeftCell="A37" zoomScale="85" zoomScaleNormal="100" zoomScaleSheetLayoutView="85" workbookViewId="0">
      <selection activeCell="I45" sqref="I45"/>
    </sheetView>
  </sheetViews>
  <sheetFormatPr baseColWidth="10" defaultColWidth="11.42578125" defaultRowHeight="14.25" x14ac:dyDescent="0.2"/>
  <cols>
    <col min="1" max="1" width="10.42578125" style="120" customWidth="1"/>
    <col min="2" max="2" width="81.140625" style="6" bestFit="1" customWidth="1"/>
    <col min="3" max="3" width="4.42578125" style="6" customWidth="1"/>
    <col min="4" max="4" width="12.28515625" style="6" customWidth="1"/>
    <col min="5" max="5" width="19.42578125" style="6" bestFit="1" customWidth="1"/>
    <col min="6" max="6" width="22.28515625" style="6" customWidth="1"/>
    <col min="7" max="16384" width="11.42578125" style="6"/>
  </cols>
  <sheetData>
    <row r="1" spans="1:6" ht="81.75" customHeight="1" x14ac:dyDescent="0.2">
      <c r="A1" s="360" t="s">
        <v>359</v>
      </c>
      <c r="B1" s="361"/>
      <c r="C1" s="361"/>
      <c r="D1" s="361"/>
      <c r="E1" s="361"/>
      <c r="F1" s="361"/>
    </row>
    <row r="2" spans="1:6" ht="15" x14ac:dyDescent="0.2">
      <c r="A2" s="122"/>
      <c r="B2" s="123"/>
      <c r="C2" s="123"/>
      <c r="D2" s="123"/>
      <c r="E2" s="123"/>
      <c r="F2" s="124"/>
    </row>
    <row r="3" spans="1:6" ht="15" customHeight="1" x14ac:dyDescent="0.25">
      <c r="A3" s="365" t="s">
        <v>82</v>
      </c>
      <c r="B3" s="366"/>
      <c r="C3" s="366"/>
      <c r="D3" s="366"/>
      <c r="E3" s="366"/>
      <c r="F3" s="366"/>
    </row>
    <row r="4" spans="1:6" ht="15" x14ac:dyDescent="0.2">
      <c r="A4" s="34"/>
      <c r="B4" s="34"/>
      <c r="C4" s="34"/>
      <c r="D4" s="34"/>
      <c r="E4" s="34"/>
      <c r="F4" s="34"/>
    </row>
    <row r="5" spans="1:6" ht="15" x14ac:dyDescent="0.2">
      <c r="A5" s="367" t="s">
        <v>25</v>
      </c>
      <c r="B5" s="118" t="s">
        <v>26</v>
      </c>
      <c r="C5" s="118" t="s">
        <v>1</v>
      </c>
      <c r="D5" s="118" t="s">
        <v>79</v>
      </c>
      <c r="E5" s="118" t="s">
        <v>31</v>
      </c>
      <c r="F5" s="118" t="s">
        <v>31</v>
      </c>
    </row>
    <row r="6" spans="1:6" ht="15" x14ac:dyDescent="0.2">
      <c r="A6" s="367"/>
      <c r="B6" s="118"/>
      <c r="C6" s="118"/>
      <c r="D6" s="118"/>
      <c r="E6" s="118" t="s">
        <v>32</v>
      </c>
      <c r="F6" s="118" t="s">
        <v>2</v>
      </c>
    </row>
    <row r="7" spans="1:6" ht="15" x14ac:dyDescent="0.25">
      <c r="A7" s="118">
        <v>1</v>
      </c>
      <c r="B7" s="113" t="s">
        <v>27</v>
      </c>
      <c r="C7" s="113"/>
      <c r="D7" s="113"/>
      <c r="E7" s="113"/>
      <c r="F7" s="113"/>
    </row>
    <row r="8" spans="1:6" ht="31.7" customHeight="1" x14ac:dyDescent="0.2">
      <c r="A8" s="119">
        <v>1.1000000000000001</v>
      </c>
      <c r="B8" s="125" t="e">
        <f>+#REF!</f>
        <v>#REF!</v>
      </c>
      <c r="C8" s="119" t="s">
        <v>55</v>
      </c>
      <c r="D8" s="119">
        <f>+'CANTIDADES URBANISMO NORCASIA'!D8</f>
        <v>4</v>
      </c>
      <c r="E8" s="126" t="e">
        <f>+#REF!</f>
        <v>#REF!</v>
      </c>
      <c r="F8" s="126" t="e">
        <f>ROUND(D8*E8,0)</f>
        <v>#REF!</v>
      </c>
    </row>
    <row r="9" spans="1:6" x14ac:dyDescent="0.2">
      <c r="A9" s="119">
        <v>1.2</v>
      </c>
      <c r="B9" s="112" t="e">
        <f>+#REF!</f>
        <v>#REF!</v>
      </c>
      <c r="C9" s="115" t="s">
        <v>8</v>
      </c>
      <c r="D9" s="115">
        <f>+'CANTIDADES URBANISMO NORCASIA'!D18</f>
        <v>2023</v>
      </c>
      <c r="E9" s="127" t="e">
        <f>+#REF!</f>
        <v>#REF!</v>
      </c>
      <c r="F9" s="127" t="e">
        <f>ROUND(D9*E9,0)</f>
        <v>#REF!</v>
      </c>
    </row>
    <row r="10" spans="1:6" x14ac:dyDescent="0.2">
      <c r="A10" s="119"/>
      <c r="B10" s="112"/>
      <c r="C10" s="115"/>
      <c r="D10" s="115"/>
      <c r="E10" s="127"/>
      <c r="F10" s="127">
        <f>ROUND(D10*E10,0)</f>
        <v>0</v>
      </c>
    </row>
    <row r="11" spans="1:6" ht="15" x14ac:dyDescent="0.25">
      <c r="A11" s="118">
        <v>2</v>
      </c>
      <c r="B11" s="113" t="s">
        <v>33</v>
      </c>
      <c r="C11" s="113"/>
      <c r="D11" s="113"/>
      <c r="E11" s="128"/>
      <c r="F11" s="128"/>
    </row>
    <row r="12" spans="1:6" x14ac:dyDescent="0.2">
      <c r="A12" s="119" t="s">
        <v>103</v>
      </c>
      <c r="B12" s="129" t="e">
        <f>+#REF!</f>
        <v>#REF!</v>
      </c>
      <c r="C12" s="115" t="s">
        <v>4</v>
      </c>
      <c r="D12" s="115">
        <f>+'CANTIDADES URBANISMO NORCASIA'!D25</f>
        <v>1443.12</v>
      </c>
      <c r="E12" s="127" t="e">
        <f>+#REF!</f>
        <v>#REF!</v>
      </c>
      <c r="F12" s="127" t="e">
        <f t="shared" ref="F12:F17" si="0">ROUND(D12*E12,0)</f>
        <v>#REF!</v>
      </c>
    </row>
    <row r="13" spans="1:6" x14ac:dyDescent="0.2">
      <c r="A13" s="119" t="s">
        <v>104</v>
      </c>
      <c r="B13" s="129" t="e">
        <f>+#REF!</f>
        <v>#REF!</v>
      </c>
      <c r="C13" s="115" t="s">
        <v>4</v>
      </c>
      <c r="D13" s="115">
        <f>+'CANTIDADES URBANISMO NORCASIA'!D43</f>
        <v>263.10000000000002</v>
      </c>
      <c r="E13" s="127" t="e">
        <f>+#REF!</f>
        <v>#REF!</v>
      </c>
      <c r="F13" s="127" t="e">
        <f t="shared" si="0"/>
        <v>#REF!</v>
      </c>
    </row>
    <row r="14" spans="1:6" x14ac:dyDescent="0.2">
      <c r="A14" s="119" t="s">
        <v>106</v>
      </c>
      <c r="B14" s="129" t="e">
        <f>+#REF!</f>
        <v>#REF!</v>
      </c>
      <c r="C14" s="115" t="s">
        <v>4</v>
      </c>
      <c r="D14" s="115">
        <f>+'CANTIDADES URBANISMO NORCASIA'!D65</f>
        <v>199.5</v>
      </c>
      <c r="E14" s="127" t="e">
        <f>+#REF!</f>
        <v>#REF!</v>
      </c>
      <c r="F14" s="127" t="e">
        <f t="shared" si="0"/>
        <v>#REF!</v>
      </c>
    </row>
    <row r="15" spans="1:6" ht="36.75" customHeight="1" x14ac:dyDescent="0.2">
      <c r="A15" s="119" t="s">
        <v>108</v>
      </c>
      <c r="B15" s="129" t="e">
        <f>+#REF!</f>
        <v>#REF!</v>
      </c>
      <c r="C15" s="115" t="s">
        <v>4</v>
      </c>
      <c r="D15" s="145">
        <f>+'CANTIDADES URBANISMO NORCASIA'!D81</f>
        <v>1506.7199999999998</v>
      </c>
      <c r="E15" s="127" t="e">
        <f>+#REF!</f>
        <v>#REF!</v>
      </c>
      <c r="F15" s="127" t="e">
        <f t="shared" si="0"/>
        <v>#REF!</v>
      </c>
    </row>
    <row r="16" spans="1:6" x14ac:dyDescent="0.2">
      <c r="A16" s="119" t="s">
        <v>111</v>
      </c>
      <c r="B16" s="112" t="e">
        <f>+#REF!</f>
        <v>#REF!</v>
      </c>
      <c r="C16" s="115" t="s">
        <v>8</v>
      </c>
      <c r="D16" s="115">
        <f>+'CANTIDADES URBANISMO NORCASIA'!D85</f>
        <v>1250</v>
      </c>
      <c r="E16" s="127" t="e">
        <f>+#REF!</f>
        <v>#REF!</v>
      </c>
      <c r="F16" s="127" t="e">
        <f t="shared" si="0"/>
        <v>#REF!</v>
      </c>
    </row>
    <row r="17" spans="1:6" x14ac:dyDescent="0.2">
      <c r="A17" s="119" t="s">
        <v>112</v>
      </c>
      <c r="B17" s="112" t="e">
        <f>+#REF!</f>
        <v>#REF!</v>
      </c>
      <c r="C17" s="115" t="s">
        <v>8</v>
      </c>
      <c r="D17" s="115">
        <f>+'CANTIDADES URBANISMO NORCASIA'!D92</f>
        <v>578</v>
      </c>
      <c r="E17" s="127" t="e">
        <f>+#REF!</f>
        <v>#REF!</v>
      </c>
      <c r="F17" s="127" t="e">
        <f t="shared" si="0"/>
        <v>#REF!</v>
      </c>
    </row>
    <row r="18" spans="1:6" ht="15" x14ac:dyDescent="0.25">
      <c r="A18" s="118">
        <v>3</v>
      </c>
      <c r="B18" s="113" t="s">
        <v>321</v>
      </c>
      <c r="C18" s="113"/>
      <c r="D18" s="113"/>
      <c r="E18" s="128"/>
      <c r="F18" s="128"/>
    </row>
    <row r="19" spans="1:6" x14ac:dyDescent="0.2">
      <c r="A19" s="119" t="s">
        <v>113</v>
      </c>
      <c r="B19" s="129" t="e">
        <f>+#REF!</f>
        <v>#REF!</v>
      </c>
      <c r="C19" s="115" t="s">
        <v>4</v>
      </c>
      <c r="D19" s="143">
        <f>+'CANTIDADES URBANISMO NORCASIA'!D100</f>
        <v>46.4</v>
      </c>
      <c r="E19" s="127" t="e">
        <f>+#REF!</f>
        <v>#REF!</v>
      </c>
      <c r="F19" s="127" t="e">
        <f t="shared" ref="F19:F24" si="1">ROUND(D19*E19,0)</f>
        <v>#REF!</v>
      </c>
    </row>
    <row r="20" spans="1:6" ht="51.75" customHeight="1" x14ac:dyDescent="0.2">
      <c r="A20" s="119" t="s">
        <v>115</v>
      </c>
      <c r="B20" s="129" t="e">
        <f>+#REF!</f>
        <v>#REF!</v>
      </c>
      <c r="C20" s="115" t="s">
        <v>16</v>
      </c>
      <c r="D20" s="115">
        <f>+'CANTIDADES URBANISMO NORCASIA'!D110</f>
        <v>45</v>
      </c>
      <c r="E20" s="127" t="e">
        <f>+#REF!</f>
        <v>#REF!</v>
      </c>
      <c r="F20" s="127" t="e">
        <f t="shared" si="1"/>
        <v>#REF!</v>
      </c>
    </row>
    <row r="21" spans="1:6" x14ac:dyDescent="0.2">
      <c r="A21" s="119" t="s">
        <v>105</v>
      </c>
      <c r="B21" s="129" t="e">
        <f>+#REF!</f>
        <v>#REF!</v>
      </c>
      <c r="C21" s="115" t="s">
        <v>8</v>
      </c>
      <c r="D21" s="115">
        <f>+'CANTIDADES URBANISMO NORCASIA'!D117</f>
        <v>152.4</v>
      </c>
      <c r="E21" s="127" t="e">
        <f>+#REF!</f>
        <v>#REF!</v>
      </c>
      <c r="F21" s="127" t="e">
        <f t="shared" si="1"/>
        <v>#REF!</v>
      </c>
    </row>
    <row r="22" spans="1:6" ht="30.2" customHeight="1" x14ac:dyDescent="0.2">
      <c r="A22" s="119" t="s">
        <v>277</v>
      </c>
      <c r="B22" s="129" t="e">
        <f>+#REF!</f>
        <v>#REF!</v>
      </c>
      <c r="C22" s="115" t="s">
        <v>4</v>
      </c>
      <c r="D22" s="115">
        <f>+'CANTIDADES URBANISMO NORCASIA'!D124</f>
        <v>0</v>
      </c>
      <c r="E22" s="127" t="e">
        <f>+#REF!</f>
        <v>#REF!</v>
      </c>
      <c r="F22" s="127" t="e">
        <f t="shared" si="1"/>
        <v>#REF!</v>
      </c>
    </row>
    <row r="23" spans="1:6" x14ac:dyDescent="0.2">
      <c r="A23" s="119"/>
      <c r="B23" s="129"/>
      <c r="C23" s="115"/>
      <c r="D23" s="115"/>
      <c r="E23" s="127"/>
      <c r="F23" s="127">
        <f t="shared" si="1"/>
        <v>0</v>
      </c>
    </row>
    <row r="24" spans="1:6" x14ac:dyDescent="0.2">
      <c r="A24" s="119"/>
      <c r="B24" s="129"/>
      <c r="C24" s="115"/>
      <c r="D24" s="115"/>
      <c r="E24" s="127"/>
      <c r="F24" s="127">
        <f t="shared" si="1"/>
        <v>0</v>
      </c>
    </row>
    <row r="25" spans="1:6" ht="15" x14ac:dyDescent="0.25">
      <c r="A25" s="118">
        <v>4</v>
      </c>
      <c r="B25" s="113" t="s">
        <v>118</v>
      </c>
      <c r="C25" s="113"/>
      <c r="D25" s="113"/>
      <c r="E25" s="128"/>
      <c r="F25" s="128"/>
    </row>
    <row r="26" spans="1:6" ht="47.25" customHeight="1" x14ac:dyDescent="0.2">
      <c r="A26" s="119" t="s">
        <v>119</v>
      </c>
      <c r="B26" s="129" t="e">
        <f>+#REF!</f>
        <v>#REF!</v>
      </c>
      <c r="C26" s="115" t="s">
        <v>1</v>
      </c>
      <c r="D26" s="115">
        <f>+'CANTIDADES URBANISMO NORCASIA'!D132</f>
        <v>1</v>
      </c>
      <c r="E26" s="127" t="e">
        <f>+#REF!</f>
        <v>#REF!</v>
      </c>
      <c r="F26" s="127" t="e">
        <f t="shared" ref="F26:F31" si="2">ROUND(D26*E26,0)</f>
        <v>#REF!</v>
      </c>
    </row>
    <row r="27" spans="1:6" x14ac:dyDescent="0.2">
      <c r="A27" s="119" t="s">
        <v>121</v>
      </c>
      <c r="B27" s="129" t="e">
        <f>+#REF!</f>
        <v>#REF!</v>
      </c>
      <c r="C27" s="115" t="s">
        <v>16</v>
      </c>
      <c r="D27" s="115">
        <f>+'CANTIDADES URBANISMO NORCASIA'!D136</f>
        <v>117.6</v>
      </c>
      <c r="E27" s="127" t="e">
        <f>+#REF!</f>
        <v>#REF!</v>
      </c>
      <c r="F27" s="127" t="e">
        <f t="shared" si="2"/>
        <v>#REF!</v>
      </c>
    </row>
    <row r="28" spans="1:6" x14ac:dyDescent="0.2">
      <c r="A28" s="119" t="s">
        <v>122</v>
      </c>
      <c r="B28" s="129" t="e">
        <f>+#REF!</f>
        <v>#REF!</v>
      </c>
      <c r="C28" s="115" t="s">
        <v>1</v>
      </c>
      <c r="D28" s="115">
        <f>+'CANTIDADES URBANISMO NORCASIA'!D143</f>
        <v>1</v>
      </c>
      <c r="E28" s="127" t="e">
        <f>+#REF!</f>
        <v>#REF!</v>
      </c>
      <c r="F28" s="127" t="e">
        <f t="shared" si="2"/>
        <v>#REF!</v>
      </c>
    </row>
    <row r="29" spans="1:6" x14ac:dyDescent="0.2">
      <c r="A29" s="119" t="s">
        <v>123</v>
      </c>
      <c r="B29" s="129" t="e">
        <f>+#REF!</f>
        <v>#REF!</v>
      </c>
      <c r="C29" s="115" t="s">
        <v>16</v>
      </c>
      <c r="D29" s="115">
        <f>+'CANTIDADES URBANISMO NORCASIA'!D147</f>
        <v>21.8</v>
      </c>
      <c r="E29" s="127" t="e">
        <f>+#REF!</f>
        <v>#REF!</v>
      </c>
      <c r="F29" s="127" t="e">
        <f t="shared" si="2"/>
        <v>#REF!</v>
      </c>
    </row>
    <row r="30" spans="1:6" x14ac:dyDescent="0.2">
      <c r="A30" s="119" t="s">
        <v>114</v>
      </c>
      <c r="B30" s="129" t="e">
        <f>+#REF!</f>
        <v>#REF!</v>
      </c>
      <c r="C30" s="115" t="s">
        <v>16</v>
      </c>
      <c r="D30" s="115">
        <f>+'CANTIDADES URBANISMO NORCASIA'!D151</f>
        <v>79.199999999999989</v>
      </c>
      <c r="E30" s="127" t="e">
        <f>+#REF!</f>
        <v>#REF!</v>
      </c>
      <c r="F30" s="127" t="e">
        <f t="shared" si="2"/>
        <v>#REF!</v>
      </c>
    </row>
    <row r="31" spans="1:6" ht="40.700000000000003" customHeight="1" x14ac:dyDescent="0.2">
      <c r="A31" s="119" t="s">
        <v>124</v>
      </c>
      <c r="B31" s="129" t="e">
        <f>+#REF!</f>
        <v>#REF!</v>
      </c>
      <c r="C31" s="115" t="s">
        <v>16</v>
      </c>
      <c r="D31" s="115">
        <f>+'CANTIDADES URBANISMO NORCASIA'!D160</f>
        <v>7</v>
      </c>
      <c r="E31" s="127" t="e">
        <f>+#REF!</f>
        <v>#REF!</v>
      </c>
      <c r="F31" s="127" t="e">
        <f t="shared" si="2"/>
        <v>#REF!</v>
      </c>
    </row>
    <row r="32" spans="1:6" x14ac:dyDescent="0.2">
      <c r="A32" s="119" t="s">
        <v>125</v>
      </c>
      <c r="B32" s="129" t="e">
        <f>+#REF!</f>
        <v>#REF!</v>
      </c>
      <c r="C32" s="115" t="s">
        <v>16</v>
      </c>
      <c r="D32" s="115">
        <f>+'CANTIDADES URBANISMO NORCASIA'!D166</f>
        <v>0</v>
      </c>
      <c r="E32" s="127" t="e">
        <f>+#REF!</f>
        <v>#REF!</v>
      </c>
      <c r="F32" s="127" t="e">
        <f>ROUND(D32*E32,0)</f>
        <v>#REF!</v>
      </c>
    </row>
    <row r="33" spans="1:6" ht="45" customHeight="1" x14ac:dyDescent="0.2">
      <c r="A33" s="119" t="s">
        <v>126</v>
      </c>
      <c r="B33" s="129" t="e">
        <f>+#REF!</f>
        <v>#REF!</v>
      </c>
      <c r="C33" s="115" t="s">
        <v>16</v>
      </c>
      <c r="D33" s="115">
        <f>+'CANTIDADES URBANISMO NORCASIA'!D171</f>
        <v>0</v>
      </c>
      <c r="E33" s="127" t="e">
        <f>+#REF!</f>
        <v>#REF!</v>
      </c>
      <c r="F33" s="127" t="e">
        <f>ROUND(D33*E33,0)</f>
        <v>#REF!</v>
      </c>
    </row>
    <row r="34" spans="1:6" ht="48.75" customHeight="1" x14ac:dyDescent="0.2">
      <c r="A34" s="119" t="s">
        <v>127</v>
      </c>
      <c r="B34" s="129" t="e">
        <f>+#REF!</f>
        <v>#REF!</v>
      </c>
      <c r="C34" s="115" t="s">
        <v>1</v>
      </c>
      <c r="D34" s="115">
        <f>+'CANTIDADES URBANISMO NORCASIA'!D175</f>
        <v>13</v>
      </c>
      <c r="E34" s="127" t="e">
        <f>+#REF!</f>
        <v>#REF!</v>
      </c>
      <c r="F34" s="127" t="e">
        <f t="shared" ref="F34:F39" si="3">ROUND(D34*E34,0)</f>
        <v>#REF!</v>
      </c>
    </row>
    <row r="35" spans="1:6" x14ac:dyDescent="0.2">
      <c r="A35" s="119" t="s">
        <v>128</v>
      </c>
      <c r="B35" s="129" t="e">
        <f>+#REF!</f>
        <v>#REF!</v>
      </c>
      <c r="C35" s="115" t="s">
        <v>16</v>
      </c>
      <c r="D35" s="115">
        <f>+'CANTIDADES URBANISMO NORCASIA'!D179</f>
        <v>8.3000000000000007</v>
      </c>
      <c r="E35" s="127" t="e">
        <f>+#REF!</f>
        <v>#REF!</v>
      </c>
      <c r="F35" s="127" t="e">
        <f t="shared" si="3"/>
        <v>#REF!</v>
      </c>
    </row>
    <row r="36" spans="1:6" x14ac:dyDescent="0.2">
      <c r="A36" s="119">
        <v>4.1100000000000003</v>
      </c>
      <c r="B36" s="129" t="e">
        <f>+#REF!</f>
        <v>#REF!</v>
      </c>
      <c r="C36" s="115" t="s">
        <v>1</v>
      </c>
      <c r="D36" s="115">
        <f>+'CANTIDADES URBANISMO NORCASIA'!D191</f>
        <v>6</v>
      </c>
      <c r="E36" s="127" t="e">
        <f>+#REF!</f>
        <v>#REF!</v>
      </c>
      <c r="F36" s="127" t="e">
        <f t="shared" si="3"/>
        <v>#REF!</v>
      </c>
    </row>
    <row r="37" spans="1:6" x14ac:dyDescent="0.2">
      <c r="A37" s="120">
        <v>4.12</v>
      </c>
      <c r="B37" s="129" t="e">
        <f>+#REF!</f>
        <v>#REF!</v>
      </c>
      <c r="C37" s="115" t="s">
        <v>1</v>
      </c>
      <c r="D37" s="115">
        <f>+'CANTIDADES URBANISMO NORCASIA'!D203</f>
        <v>6</v>
      </c>
      <c r="E37" s="127" t="e">
        <f>+#REF!</f>
        <v>#REF!</v>
      </c>
      <c r="F37" s="127" t="e">
        <f t="shared" si="3"/>
        <v>#REF!</v>
      </c>
    </row>
    <row r="38" spans="1:6" ht="61.5" customHeight="1" x14ac:dyDescent="0.2">
      <c r="A38" s="120">
        <v>4.13</v>
      </c>
      <c r="B38" s="129" t="e">
        <f>+#REF!</f>
        <v>#REF!</v>
      </c>
      <c r="C38" s="115" t="s">
        <v>4</v>
      </c>
      <c r="D38" s="142">
        <f>+'CANTIDADES URBANISMO NORCASIA'!D215</f>
        <v>11.639999999999999</v>
      </c>
      <c r="E38" s="127" t="e">
        <f>+#REF!</f>
        <v>#REF!</v>
      </c>
      <c r="F38" s="127" t="e">
        <f t="shared" si="3"/>
        <v>#REF!</v>
      </c>
    </row>
    <row r="39" spans="1:6" ht="55.5" customHeight="1" x14ac:dyDescent="0.2">
      <c r="A39" s="119">
        <v>4.1399999999999997</v>
      </c>
      <c r="B39" s="129" t="e">
        <f>+#REF!</f>
        <v>#REF!</v>
      </c>
      <c r="C39" s="115" t="s">
        <v>4</v>
      </c>
      <c r="D39" s="144">
        <f>+'CANTIDADES URBANISMO NORCASIA'!D222</f>
        <v>13.1</v>
      </c>
      <c r="E39" s="141" t="e">
        <f>+#REF!</f>
        <v>#REF!</v>
      </c>
      <c r="F39" s="141" t="e">
        <f t="shared" si="3"/>
        <v>#REF!</v>
      </c>
    </row>
    <row r="40" spans="1:6" x14ac:dyDescent="0.2">
      <c r="A40" s="121"/>
      <c r="B40" s="130"/>
      <c r="C40" s="131"/>
      <c r="D40" s="131"/>
      <c r="E40" s="127"/>
      <c r="F40" s="127"/>
    </row>
    <row r="41" spans="1:6" ht="24" customHeight="1" x14ac:dyDescent="0.25">
      <c r="A41" s="121"/>
      <c r="B41" s="368" t="s">
        <v>193</v>
      </c>
      <c r="C41" s="369"/>
      <c r="D41" s="369"/>
      <c r="E41" s="370"/>
      <c r="F41" s="132" t="e">
        <f>+SUM(F8:F39)</f>
        <v>#REF!</v>
      </c>
    </row>
    <row r="42" spans="1:6" x14ac:dyDescent="0.2">
      <c r="A42" s="133"/>
      <c r="B42" s="81"/>
      <c r="C42" s="81"/>
      <c r="D42" s="81"/>
      <c r="E42" s="81"/>
      <c r="F42" s="134"/>
    </row>
    <row r="43" spans="1:6" x14ac:dyDescent="0.2">
      <c r="A43" s="133"/>
      <c r="B43" s="81"/>
      <c r="C43" s="81"/>
      <c r="D43" s="81"/>
      <c r="E43" s="81"/>
      <c r="F43" s="134"/>
    </row>
    <row r="44" spans="1:6" ht="18.75" customHeight="1" x14ac:dyDescent="0.25">
      <c r="A44" s="133"/>
      <c r="B44" s="146" t="s">
        <v>350</v>
      </c>
      <c r="C44" s="138" t="s">
        <v>1</v>
      </c>
      <c r="D44" s="138">
        <v>1</v>
      </c>
      <c r="E44" s="138" t="e">
        <f>+'PTO VIVIENDA UNIFAMILIAR'!F62</f>
        <v>#REF!</v>
      </c>
      <c r="F44" s="139" t="e">
        <f>+D44*E44</f>
        <v>#REF!</v>
      </c>
    </row>
    <row r="45" spans="1:6" ht="21.75" customHeight="1" x14ac:dyDescent="0.25">
      <c r="A45" s="133"/>
      <c r="B45" s="146" t="s">
        <v>351</v>
      </c>
      <c r="C45" s="138" t="s">
        <v>1</v>
      </c>
      <c r="D45" s="138">
        <v>12</v>
      </c>
      <c r="E45" s="138" t="e">
        <f>+'PTO VIVIENDA BIFAMILIAR'!F124</f>
        <v>#REF!</v>
      </c>
      <c r="F45" s="139" t="e">
        <f>+D45*E45</f>
        <v>#REF!</v>
      </c>
    </row>
    <row r="46" spans="1:6" x14ac:dyDescent="0.2">
      <c r="B46" s="54"/>
      <c r="C46" s="54"/>
      <c r="D46" s="54"/>
      <c r="E46" s="54"/>
      <c r="F46" s="54"/>
    </row>
    <row r="47" spans="1:6" x14ac:dyDescent="0.2">
      <c r="A47" s="6"/>
      <c r="B47" s="54"/>
      <c r="C47" s="54"/>
      <c r="D47" s="54"/>
      <c r="E47" s="54"/>
      <c r="F47" s="54"/>
    </row>
    <row r="48" spans="1:6" ht="22.7" customHeight="1" x14ac:dyDescent="0.25">
      <c r="A48" s="6"/>
      <c r="B48" s="362" t="s">
        <v>352</v>
      </c>
      <c r="C48" s="363"/>
      <c r="D48" s="363"/>
      <c r="E48" s="364"/>
      <c r="F48" s="140" t="e">
        <f>+SUM(F41:F45)</f>
        <v>#REF!</v>
      </c>
    </row>
    <row r="49" spans="1:6" x14ac:dyDescent="0.2">
      <c r="A49" s="6"/>
      <c r="B49" s="54"/>
      <c r="C49" s="54"/>
      <c r="D49" s="54"/>
      <c r="E49" s="54"/>
      <c r="F49" s="54"/>
    </row>
    <row r="50" spans="1:6" x14ac:dyDescent="0.2">
      <c r="A50" s="6"/>
      <c r="B50" s="54"/>
      <c r="C50" s="54"/>
      <c r="D50" s="54"/>
      <c r="E50" s="54"/>
      <c r="F50" s="54"/>
    </row>
    <row r="51" spans="1:6" x14ac:dyDescent="0.2">
      <c r="A51" s="6"/>
      <c r="B51" s="54"/>
      <c r="C51" s="54"/>
      <c r="D51" s="54"/>
      <c r="E51" s="54"/>
      <c r="F51" s="54"/>
    </row>
    <row r="52" spans="1:6" x14ac:dyDescent="0.2">
      <c r="A52" s="6"/>
      <c r="B52" s="54"/>
      <c r="C52" s="54"/>
      <c r="D52" s="54"/>
      <c r="E52" s="54"/>
      <c r="F52" s="54"/>
    </row>
    <row r="53" spans="1:6" x14ac:dyDescent="0.2">
      <c r="A53" s="6"/>
      <c r="B53" s="54"/>
      <c r="C53" s="54"/>
      <c r="D53" s="54"/>
      <c r="E53" s="54"/>
      <c r="F53" s="54"/>
    </row>
    <row r="54" spans="1:6" x14ac:dyDescent="0.2">
      <c r="A54" s="6"/>
      <c r="B54" s="54"/>
      <c r="C54" s="54"/>
      <c r="D54" s="54"/>
      <c r="E54" s="54"/>
      <c r="F54" s="54"/>
    </row>
    <row r="55" spans="1:6" x14ac:dyDescent="0.2">
      <c r="A55" s="6"/>
      <c r="B55" s="54"/>
      <c r="C55" s="54"/>
      <c r="D55" s="54"/>
      <c r="E55" s="54"/>
      <c r="F55" s="54"/>
    </row>
    <row r="56" spans="1:6" x14ac:dyDescent="0.2">
      <c r="A56" s="6"/>
      <c r="B56" s="54"/>
      <c r="C56" s="54"/>
      <c r="D56" s="54"/>
      <c r="E56" s="54"/>
      <c r="F56" s="54"/>
    </row>
    <row r="57" spans="1:6" x14ac:dyDescent="0.2">
      <c r="A57" s="6"/>
      <c r="B57" s="54"/>
      <c r="C57" s="54"/>
      <c r="D57" s="54"/>
      <c r="E57" s="54"/>
      <c r="F57" s="54"/>
    </row>
    <row r="58" spans="1:6" x14ac:dyDescent="0.2">
      <c r="A58" s="6"/>
      <c r="B58" s="54"/>
      <c r="C58" s="54"/>
      <c r="D58" s="54"/>
      <c r="E58" s="54"/>
      <c r="F58" s="54"/>
    </row>
  </sheetData>
  <mergeCells count="5">
    <mergeCell ref="B41:E41"/>
    <mergeCell ref="B48:E48"/>
    <mergeCell ref="A5:A6"/>
    <mergeCell ref="A3:F3"/>
    <mergeCell ref="A1:F1"/>
  </mergeCells>
  <pageMargins left="0.70866141732283472" right="0.70866141732283472" top="0.74803149606299213" bottom="1.1417322834645669" header="0.31496062992125984" footer="0.31496062992125984"/>
  <pageSetup scale="60" orientation="portrait" horizontalDpi="4294967293" r:id="rId1"/>
  <headerFooter>
    <oddHeader>&amp;L&amp;G</oddHeader>
    <oddFooter>&amp;C&amp;G&amp;R&amp;P</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3:G600"/>
  <sheetViews>
    <sheetView view="pageBreakPreview" zoomScaleNormal="100" zoomScaleSheetLayoutView="100" workbookViewId="0">
      <selection activeCell="L27" sqref="L27"/>
    </sheetView>
  </sheetViews>
  <sheetFormatPr baseColWidth="10" defaultColWidth="11.42578125" defaultRowHeight="12.75" x14ac:dyDescent="0.2"/>
  <cols>
    <col min="1" max="1" width="4.7109375" style="27" customWidth="1"/>
    <col min="2" max="2" width="39.28515625" style="6" customWidth="1"/>
    <col min="3" max="4" width="13" style="6" customWidth="1"/>
    <col min="5" max="5" width="11.7109375" style="6" customWidth="1"/>
    <col min="6" max="6" width="12.140625" style="6" customWidth="1"/>
    <col min="7" max="8" width="11.7109375" style="6" customWidth="1"/>
    <col min="9" max="16384" width="11.42578125" style="6"/>
  </cols>
  <sheetData>
    <row r="3" spans="1:6" x14ac:dyDescent="0.2">
      <c r="B3" s="394" t="s">
        <v>417</v>
      </c>
      <c r="C3" s="395"/>
      <c r="D3" s="395"/>
      <c r="E3" s="395"/>
      <c r="F3" s="396"/>
    </row>
    <row r="4" spans="1:6" x14ac:dyDescent="0.2">
      <c r="B4" s="397"/>
      <c r="C4" s="398"/>
      <c r="D4" s="398"/>
      <c r="E4" s="398"/>
      <c r="F4" s="399"/>
    </row>
    <row r="5" spans="1:6" ht="39.200000000000003" customHeight="1" x14ac:dyDescent="0.2">
      <c r="B5" s="360"/>
      <c r="C5" s="361"/>
      <c r="D5" s="361"/>
      <c r="E5" s="361"/>
      <c r="F5" s="400"/>
    </row>
    <row r="8" spans="1:6" x14ac:dyDescent="0.2">
      <c r="B8" s="31" t="s">
        <v>44</v>
      </c>
      <c r="C8" s="31" t="s">
        <v>6</v>
      </c>
      <c r="D8" s="31" t="s">
        <v>7</v>
      </c>
    </row>
    <row r="9" spans="1:6" x14ac:dyDescent="0.2">
      <c r="A9" s="27" t="s">
        <v>110</v>
      </c>
      <c r="B9" s="26" t="e">
        <f>+#REF!</f>
        <v>#REF!</v>
      </c>
      <c r="C9" s="4" t="s">
        <v>4</v>
      </c>
      <c r="D9" s="38">
        <f>ROUND(SUM(F12:F20),2)</f>
        <v>7.87</v>
      </c>
    </row>
    <row r="11" spans="1:6" x14ac:dyDescent="0.2">
      <c r="B11" s="47" t="s">
        <v>57</v>
      </c>
      <c r="C11" s="47" t="s">
        <v>166</v>
      </c>
      <c r="D11" s="47" t="s">
        <v>140</v>
      </c>
      <c r="E11" s="47" t="s">
        <v>141</v>
      </c>
      <c r="F11" s="47" t="s">
        <v>142</v>
      </c>
    </row>
    <row r="12" spans="1:6" x14ac:dyDescent="0.2">
      <c r="B12" s="40" t="s">
        <v>381</v>
      </c>
      <c r="C12" s="14">
        <v>7.68</v>
      </c>
      <c r="D12" s="14">
        <v>0.3</v>
      </c>
      <c r="E12" s="14">
        <v>0.5</v>
      </c>
      <c r="F12" s="14">
        <f t="shared" ref="F12:F20" si="0">+C12*D12*E12</f>
        <v>1.1519999999999999</v>
      </c>
    </row>
    <row r="13" spans="1:6" x14ac:dyDescent="0.2">
      <c r="B13" s="40" t="s">
        <v>215</v>
      </c>
      <c r="C13" s="14">
        <v>0.92</v>
      </c>
      <c r="D13" s="14">
        <v>0.3</v>
      </c>
      <c r="E13" s="14">
        <v>0.5</v>
      </c>
      <c r="F13" s="14">
        <f t="shared" si="0"/>
        <v>0.13800000000000001</v>
      </c>
    </row>
    <row r="14" spans="1:6" x14ac:dyDescent="0.2">
      <c r="B14" s="40" t="s">
        <v>216</v>
      </c>
      <c r="C14" s="14">
        <v>7.68</v>
      </c>
      <c r="D14" s="14">
        <v>0.3</v>
      </c>
      <c r="E14" s="14">
        <v>0.5</v>
      </c>
      <c r="F14" s="14">
        <f t="shared" si="0"/>
        <v>1.1519999999999999</v>
      </c>
    </row>
    <row r="15" spans="1:6" x14ac:dyDescent="0.2">
      <c r="B15" s="40" t="s">
        <v>382</v>
      </c>
      <c r="C15" s="14">
        <v>7.68</v>
      </c>
      <c r="D15" s="14">
        <v>0.3</v>
      </c>
      <c r="E15" s="14">
        <v>0.5</v>
      </c>
      <c r="F15" s="14">
        <f t="shared" si="0"/>
        <v>1.1519999999999999</v>
      </c>
    </row>
    <row r="16" spans="1:6" x14ac:dyDescent="0.2">
      <c r="B16" s="40" t="s">
        <v>383</v>
      </c>
      <c r="C16" s="14">
        <v>5.7</v>
      </c>
      <c r="D16" s="14">
        <v>0.3</v>
      </c>
      <c r="E16" s="14">
        <v>0.5</v>
      </c>
      <c r="F16" s="14">
        <f t="shared" si="0"/>
        <v>0.85499999999999998</v>
      </c>
    </row>
    <row r="17" spans="2:6" x14ac:dyDescent="0.2">
      <c r="B17" s="40" t="s">
        <v>219</v>
      </c>
      <c r="C17" s="14">
        <v>5.7</v>
      </c>
      <c r="D17" s="14">
        <v>0.3</v>
      </c>
      <c r="E17" s="14">
        <v>0.5</v>
      </c>
      <c r="F17" s="14">
        <f t="shared" si="0"/>
        <v>0.85499999999999998</v>
      </c>
    </row>
    <row r="18" spans="2:6" x14ac:dyDescent="0.2">
      <c r="B18" s="40" t="s">
        <v>220</v>
      </c>
      <c r="C18" s="14">
        <v>5.7</v>
      </c>
      <c r="D18" s="14">
        <v>0.3</v>
      </c>
      <c r="E18" s="14">
        <v>0.5</v>
      </c>
      <c r="F18" s="14">
        <f t="shared" si="0"/>
        <v>0.85499999999999998</v>
      </c>
    </row>
    <row r="19" spans="2:6" x14ac:dyDescent="0.2">
      <c r="B19" s="40" t="s">
        <v>221</v>
      </c>
      <c r="C19" s="14">
        <v>5.7</v>
      </c>
      <c r="D19" s="14">
        <v>0.3</v>
      </c>
      <c r="E19" s="14">
        <v>0.5</v>
      </c>
      <c r="F19" s="14">
        <f t="shared" si="0"/>
        <v>0.85499999999999998</v>
      </c>
    </row>
    <row r="20" spans="2:6" x14ac:dyDescent="0.2">
      <c r="B20" s="40" t="s">
        <v>384</v>
      </c>
      <c r="C20" s="14">
        <v>5.7</v>
      </c>
      <c r="D20" s="14">
        <v>0.3</v>
      </c>
      <c r="E20" s="14">
        <v>0.5</v>
      </c>
      <c r="F20" s="14">
        <f t="shared" si="0"/>
        <v>0.85499999999999998</v>
      </c>
    </row>
    <row r="41" spans="1:4" x14ac:dyDescent="0.2">
      <c r="B41" s="31" t="s">
        <v>44</v>
      </c>
      <c r="C41" s="31" t="s">
        <v>6</v>
      </c>
      <c r="D41" s="31" t="s">
        <v>7</v>
      </c>
    </row>
    <row r="42" spans="1:4" ht="33.75" customHeight="1" x14ac:dyDescent="0.2">
      <c r="A42" s="27" t="s">
        <v>153</v>
      </c>
      <c r="B42" s="26" t="e">
        <f>+#REF!</f>
        <v>#REF!</v>
      </c>
      <c r="C42" s="4" t="s">
        <v>4</v>
      </c>
      <c r="D42" s="38">
        <f>+D9</f>
        <v>7.87</v>
      </c>
    </row>
    <row r="45" spans="1:4" x14ac:dyDescent="0.2">
      <c r="B45" s="31" t="s">
        <v>44</v>
      </c>
      <c r="C45" s="31" t="s">
        <v>6</v>
      </c>
      <c r="D45" s="31" t="s">
        <v>7</v>
      </c>
    </row>
    <row r="46" spans="1:4" ht="72" customHeight="1" x14ac:dyDescent="0.2">
      <c r="A46" s="27" t="s">
        <v>107</v>
      </c>
      <c r="B46" s="26" t="e">
        <f>+#REF!</f>
        <v>#REF!</v>
      </c>
      <c r="C46" s="4" t="s">
        <v>16</v>
      </c>
      <c r="D46" s="38">
        <v>0</v>
      </c>
    </row>
    <row r="49" spans="1:4" x14ac:dyDescent="0.2">
      <c r="B49" s="31" t="s">
        <v>44</v>
      </c>
      <c r="C49" s="31" t="s">
        <v>6</v>
      </c>
      <c r="D49" s="31" t="s">
        <v>7</v>
      </c>
    </row>
    <row r="50" spans="1:4" ht="83.25" customHeight="1" x14ac:dyDescent="0.2">
      <c r="A50" s="27" t="s">
        <v>154</v>
      </c>
      <c r="B50" s="26" t="e">
        <f>+#REF!</f>
        <v>#REF!</v>
      </c>
      <c r="C50" s="4" t="s">
        <v>16</v>
      </c>
      <c r="D50" s="38">
        <f>+SUM(C53:C62)</f>
        <v>52.460000000000008</v>
      </c>
    </row>
    <row r="52" spans="1:4" x14ac:dyDescent="0.2">
      <c r="B52" s="47" t="s">
        <v>57</v>
      </c>
      <c r="C52" s="47" t="s">
        <v>166</v>
      </c>
    </row>
    <row r="53" spans="1:4" x14ac:dyDescent="0.2">
      <c r="B53" s="40" t="s">
        <v>381</v>
      </c>
      <c r="C53" s="14">
        <v>7.68</v>
      </c>
    </row>
    <row r="54" spans="1:4" x14ac:dyDescent="0.2">
      <c r="B54" s="40" t="s">
        <v>215</v>
      </c>
      <c r="C54" s="14">
        <v>0.92</v>
      </c>
    </row>
    <row r="55" spans="1:4" x14ac:dyDescent="0.2">
      <c r="B55" s="40" t="s">
        <v>216</v>
      </c>
      <c r="C55" s="14">
        <v>7.68</v>
      </c>
    </row>
    <row r="56" spans="1:4" x14ac:dyDescent="0.2">
      <c r="B56" s="40" t="s">
        <v>382</v>
      </c>
      <c r="C56" s="14">
        <v>7.68</v>
      </c>
    </row>
    <row r="57" spans="1:4" x14ac:dyDescent="0.2">
      <c r="B57" s="40" t="s">
        <v>383</v>
      </c>
      <c r="C57" s="14">
        <v>5.7</v>
      </c>
    </row>
    <row r="58" spans="1:4" x14ac:dyDescent="0.2">
      <c r="B58" s="40" t="s">
        <v>219</v>
      </c>
      <c r="C58" s="14">
        <v>5.7</v>
      </c>
    </row>
    <row r="59" spans="1:4" x14ac:dyDescent="0.2">
      <c r="B59" s="40" t="s">
        <v>220</v>
      </c>
      <c r="C59" s="14">
        <v>5.7</v>
      </c>
    </row>
    <row r="60" spans="1:4" x14ac:dyDescent="0.2">
      <c r="B60" s="40" t="s">
        <v>221</v>
      </c>
      <c r="C60" s="14">
        <v>5.7</v>
      </c>
    </row>
    <row r="61" spans="1:4" x14ac:dyDescent="0.2">
      <c r="B61" s="40" t="s">
        <v>384</v>
      </c>
      <c r="C61" s="14">
        <v>5.7</v>
      </c>
    </row>
    <row r="82" spans="1:4" x14ac:dyDescent="0.2">
      <c r="B82" s="31" t="s">
        <v>44</v>
      </c>
      <c r="C82" s="31" t="s">
        <v>6</v>
      </c>
      <c r="D82" s="31" t="s">
        <v>7</v>
      </c>
    </row>
    <row r="83" spans="1:4" ht="88.5" customHeight="1" x14ac:dyDescent="0.2">
      <c r="A83" s="27" t="s">
        <v>109</v>
      </c>
      <c r="B83" s="26" t="e">
        <f>+#REF!</f>
        <v>#REF!</v>
      </c>
      <c r="C83" s="4" t="s">
        <v>16</v>
      </c>
      <c r="D83" s="38">
        <f>+SUM(C87:C95)</f>
        <v>53.389999999999993</v>
      </c>
    </row>
    <row r="86" spans="1:4" x14ac:dyDescent="0.2">
      <c r="B86" s="5" t="s">
        <v>57</v>
      </c>
      <c r="C86" s="5" t="s">
        <v>147</v>
      </c>
    </row>
    <row r="87" spans="1:4" x14ac:dyDescent="0.2">
      <c r="B87" s="5" t="s">
        <v>385</v>
      </c>
      <c r="C87" s="14">
        <v>7.78</v>
      </c>
    </row>
    <row r="88" spans="1:4" x14ac:dyDescent="0.2">
      <c r="B88" s="5" t="s">
        <v>144</v>
      </c>
      <c r="C88" s="14">
        <v>1.05</v>
      </c>
    </row>
    <row r="89" spans="1:4" x14ac:dyDescent="0.2">
      <c r="B89" s="5" t="s">
        <v>145</v>
      </c>
      <c r="C89" s="14">
        <v>7.78</v>
      </c>
    </row>
    <row r="90" spans="1:4" x14ac:dyDescent="0.2">
      <c r="B90" s="5" t="s">
        <v>388</v>
      </c>
      <c r="C90" s="14">
        <v>7.78</v>
      </c>
    </row>
    <row r="91" spans="1:4" x14ac:dyDescent="0.2">
      <c r="B91" s="5" t="s">
        <v>386</v>
      </c>
      <c r="C91" s="14">
        <v>5.8</v>
      </c>
    </row>
    <row r="92" spans="1:4" x14ac:dyDescent="0.2">
      <c r="B92" s="5" t="s">
        <v>149</v>
      </c>
      <c r="C92" s="14">
        <v>5.8</v>
      </c>
    </row>
    <row r="93" spans="1:4" x14ac:dyDescent="0.2">
      <c r="B93" s="5" t="s">
        <v>151</v>
      </c>
      <c r="C93" s="14">
        <v>5.8</v>
      </c>
    </row>
    <row r="94" spans="1:4" x14ac:dyDescent="0.2">
      <c r="B94" s="5" t="s">
        <v>150</v>
      </c>
      <c r="C94" s="14">
        <v>5.8</v>
      </c>
    </row>
    <row r="95" spans="1:4" x14ac:dyDescent="0.2">
      <c r="B95" s="5" t="s">
        <v>387</v>
      </c>
      <c r="C95" s="14">
        <v>5.8</v>
      </c>
    </row>
    <row r="117" spans="1:5" x14ac:dyDescent="0.2">
      <c r="B117" s="31" t="s">
        <v>44</v>
      </c>
      <c r="C117" s="31" t="s">
        <v>6</v>
      </c>
      <c r="D117" s="31" t="s">
        <v>7</v>
      </c>
    </row>
    <row r="118" spans="1:5" ht="52.5" customHeight="1" x14ac:dyDescent="0.2">
      <c r="A118" s="27" t="s">
        <v>120</v>
      </c>
      <c r="B118" s="26" t="e">
        <f>+#REF!</f>
        <v>#REF!</v>
      </c>
      <c r="C118" s="4" t="s">
        <v>9</v>
      </c>
      <c r="D118" s="38">
        <f>ROUND(SUM(E122),1)</f>
        <v>44.6</v>
      </c>
    </row>
    <row r="121" spans="1:5" x14ac:dyDescent="0.2">
      <c r="B121" s="5" t="s">
        <v>57</v>
      </c>
      <c r="C121" s="5" t="s">
        <v>147</v>
      </c>
      <c r="D121" s="5" t="s">
        <v>140</v>
      </c>
      <c r="E121" s="5" t="s">
        <v>65</v>
      </c>
    </row>
    <row r="122" spans="1:5" x14ac:dyDescent="0.2">
      <c r="B122" s="5" t="s">
        <v>155</v>
      </c>
      <c r="C122" s="5">
        <v>7.74</v>
      </c>
      <c r="D122" s="5">
        <v>5.76</v>
      </c>
      <c r="E122" s="5">
        <f>+C122*D122</f>
        <v>44.5824</v>
      </c>
    </row>
    <row r="146" spans="1:7" x14ac:dyDescent="0.2">
      <c r="B146" s="31" t="s">
        <v>44</v>
      </c>
      <c r="C146" s="31" t="s">
        <v>6</v>
      </c>
      <c r="D146" s="31" t="s">
        <v>7</v>
      </c>
    </row>
    <row r="147" spans="1:7" ht="53.45" customHeight="1" x14ac:dyDescent="0.2">
      <c r="A147" s="27" t="s">
        <v>157</v>
      </c>
      <c r="B147" s="26" t="e">
        <f>+#REF!</f>
        <v>#REF!</v>
      </c>
      <c r="C147" s="4" t="s">
        <v>16</v>
      </c>
      <c r="D147" s="38">
        <f>ROUND(SUM(G151:G155),1)</f>
        <v>69.400000000000006</v>
      </c>
      <c r="G147" s="52"/>
    </row>
    <row r="149" spans="1:7" x14ac:dyDescent="0.2">
      <c r="G149" s="22"/>
    </row>
    <row r="150" spans="1:7" x14ac:dyDescent="0.2">
      <c r="B150" s="47" t="s">
        <v>57</v>
      </c>
      <c r="C150" s="47" t="s">
        <v>389</v>
      </c>
      <c r="D150" s="4" t="s">
        <v>390</v>
      </c>
      <c r="E150" s="4" t="s">
        <v>391</v>
      </c>
      <c r="F150" s="47" t="s">
        <v>165</v>
      </c>
      <c r="G150" s="47" t="s">
        <v>223</v>
      </c>
    </row>
    <row r="151" spans="1:7" x14ac:dyDescent="0.2">
      <c r="B151" s="40" t="s">
        <v>218</v>
      </c>
      <c r="C151" s="13">
        <v>2.2799999999999998</v>
      </c>
      <c r="D151" s="5">
        <v>2.2000000000000002</v>
      </c>
      <c r="E151" s="5">
        <f>+C151+D151</f>
        <v>4.4800000000000004</v>
      </c>
      <c r="F151" s="13">
        <v>3</v>
      </c>
      <c r="G151" s="13">
        <f>+E151*F151</f>
        <v>13.440000000000001</v>
      </c>
    </row>
    <row r="152" spans="1:7" x14ac:dyDescent="0.2">
      <c r="B152" s="40" t="s">
        <v>219</v>
      </c>
      <c r="C152" s="13">
        <v>2.2799999999999998</v>
      </c>
      <c r="D152" s="5">
        <v>2.2000000000000002</v>
      </c>
      <c r="E152" s="5">
        <f>+C152+D152</f>
        <v>4.4800000000000004</v>
      </c>
      <c r="F152" s="13">
        <v>3</v>
      </c>
      <c r="G152" s="13">
        <f>+E152*F152</f>
        <v>13.440000000000001</v>
      </c>
    </row>
    <row r="153" spans="1:7" x14ac:dyDescent="0.2">
      <c r="B153" s="40" t="s">
        <v>220</v>
      </c>
      <c r="C153" s="13">
        <v>2.2799999999999998</v>
      </c>
      <c r="D153" s="5">
        <v>2.93</v>
      </c>
      <c r="E153" s="5">
        <f>+C153+D153</f>
        <v>5.21</v>
      </c>
      <c r="F153" s="13">
        <v>3</v>
      </c>
      <c r="G153" s="13">
        <f>+E153*F153</f>
        <v>15.629999999999999</v>
      </c>
    </row>
    <row r="154" spans="1:7" x14ac:dyDescent="0.2">
      <c r="B154" s="40" t="s">
        <v>221</v>
      </c>
      <c r="C154" s="13">
        <v>2.2799999999999998</v>
      </c>
      <c r="D154" s="5">
        <v>2.2000000000000002</v>
      </c>
      <c r="E154" s="5">
        <f>+C154+D154</f>
        <v>4.4800000000000004</v>
      </c>
      <c r="F154" s="13">
        <v>3</v>
      </c>
      <c r="G154" s="13">
        <f>+E154*F154</f>
        <v>13.440000000000001</v>
      </c>
    </row>
    <row r="155" spans="1:7" x14ac:dyDescent="0.2">
      <c r="B155" s="40" t="s">
        <v>222</v>
      </c>
      <c r="C155" s="13">
        <v>2.2799999999999998</v>
      </c>
      <c r="D155" s="5">
        <v>2.2000000000000002</v>
      </c>
      <c r="E155" s="5">
        <f>+C155+D155</f>
        <v>4.4800000000000004</v>
      </c>
      <c r="F155" s="13">
        <v>3</v>
      </c>
      <c r="G155" s="13">
        <f>+E155*F155</f>
        <v>13.440000000000001</v>
      </c>
    </row>
    <row r="197" spans="1:5" x14ac:dyDescent="0.2">
      <c r="B197" s="31" t="s">
        <v>44</v>
      </c>
      <c r="C197" s="31" t="s">
        <v>6</v>
      </c>
      <c r="D197" s="31" t="s">
        <v>7</v>
      </c>
    </row>
    <row r="198" spans="1:5" x14ac:dyDescent="0.2">
      <c r="A198" s="27" t="s">
        <v>116</v>
      </c>
      <c r="B198" s="26" t="e">
        <f>+#REF!</f>
        <v>#REF!</v>
      </c>
      <c r="C198" s="4" t="s">
        <v>16</v>
      </c>
      <c r="D198" s="38">
        <v>0</v>
      </c>
    </row>
    <row r="201" spans="1:5" x14ac:dyDescent="0.2">
      <c r="B201" s="31" t="s">
        <v>44</v>
      </c>
      <c r="C201" s="31" t="s">
        <v>6</v>
      </c>
      <c r="D201" s="31" t="s">
        <v>7</v>
      </c>
    </row>
    <row r="202" spans="1:5" x14ac:dyDescent="0.2">
      <c r="A202" s="27" t="s">
        <v>117</v>
      </c>
      <c r="B202" s="26" t="e">
        <f>+#REF!</f>
        <v>#REF!</v>
      </c>
      <c r="C202" s="4" t="s">
        <v>16</v>
      </c>
      <c r="D202" s="38">
        <f>+SUM(E205:E213)</f>
        <v>108.82000000000001</v>
      </c>
    </row>
    <row r="204" spans="1:5" x14ac:dyDescent="0.2">
      <c r="B204" s="47" t="s">
        <v>57</v>
      </c>
      <c r="C204" s="47" t="s">
        <v>392</v>
      </c>
      <c r="D204" s="47" t="s">
        <v>393</v>
      </c>
      <c r="E204" s="47" t="s">
        <v>223</v>
      </c>
    </row>
    <row r="205" spans="1:5" x14ac:dyDescent="0.2">
      <c r="B205" s="40" t="s">
        <v>214</v>
      </c>
      <c r="C205" s="13">
        <v>7.86</v>
      </c>
      <c r="D205" s="5">
        <v>8.2799999999999994</v>
      </c>
      <c r="E205" s="5">
        <f t="shared" ref="E205:E213" si="1">+C205+D205</f>
        <v>16.14</v>
      </c>
    </row>
    <row r="206" spans="1:5" x14ac:dyDescent="0.2">
      <c r="B206" s="40" t="s">
        <v>215</v>
      </c>
      <c r="C206" s="13">
        <v>1.1000000000000001</v>
      </c>
      <c r="D206" s="5">
        <v>1.1000000000000001</v>
      </c>
      <c r="E206" s="5">
        <f t="shared" si="1"/>
        <v>2.2000000000000002</v>
      </c>
    </row>
    <row r="207" spans="1:5" x14ac:dyDescent="0.2">
      <c r="B207" s="40" t="s">
        <v>216</v>
      </c>
      <c r="C207" s="13">
        <v>7.86</v>
      </c>
      <c r="D207" s="5">
        <v>8.2799999999999994</v>
      </c>
      <c r="E207" s="5">
        <f t="shared" si="1"/>
        <v>16.14</v>
      </c>
    </row>
    <row r="208" spans="1:5" x14ac:dyDescent="0.2">
      <c r="B208" s="40" t="s">
        <v>217</v>
      </c>
      <c r="C208" s="13">
        <v>7.86</v>
      </c>
      <c r="D208" s="5">
        <v>8.2799999999999994</v>
      </c>
      <c r="E208" s="5">
        <f t="shared" si="1"/>
        <v>16.14</v>
      </c>
    </row>
    <row r="209" spans="2:5" x14ac:dyDescent="0.2">
      <c r="B209" s="40" t="s">
        <v>218</v>
      </c>
      <c r="C209" s="14">
        <v>5.88</v>
      </c>
      <c r="D209" s="5">
        <v>5.76</v>
      </c>
      <c r="E209" s="35">
        <f t="shared" si="1"/>
        <v>11.64</v>
      </c>
    </row>
    <row r="210" spans="2:5" x14ac:dyDescent="0.2">
      <c r="B210" s="40" t="s">
        <v>219</v>
      </c>
      <c r="C210" s="14">
        <v>5.88</v>
      </c>
      <c r="D210" s="5">
        <v>5.76</v>
      </c>
      <c r="E210" s="35">
        <f t="shared" si="1"/>
        <v>11.64</v>
      </c>
    </row>
    <row r="211" spans="2:5" x14ac:dyDescent="0.2">
      <c r="B211" s="40" t="s">
        <v>220</v>
      </c>
      <c r="C211" s="14">
        <v>5.88</v>
      </c>
      <c r="D211" s="5">
        <v>5.76</v>
      </c>
      <c r="E211" s="35">
        <f t="shared" si="1"/>
        <v>11.64</v>
      </c>
    </row>
    <row r="212" spans="2:5" x14ac:dyDescent="0.2">
      <c r="B212" s="40" t="s">
        <v>221</v>
      </c>
      <c r="C212" s="14">
        <v>5.88</v>
      </c>
      <c r="D212" s="5">
        <v>5.76</v>
      </c>
      <c r="E212" s="35">
        <f t="shared" si="1"/>
        <v>11.64</v>
      </c>
    </row>
    <row r="213" spans="2:5" x14ac:dyDescent="0.2">
      <c r="B213" s="40" t="s">
        <v>222</v>
      </c>
      <c r="C213" s="14">
        <v>5.88</v>
      </c>
      <c r="D213" s="5">
        <v>5.76</v>
      </c>
      <c r="E213" s="35">
        <f t="shared" si="1"/>
        <v>11.64</v>
      </c>
    </row>
    <row r="236" spans="1:5" x14ac:dyDescent="0.2">
      <c r="B236" s="31" t="s">
        <v>44</v>
      </c>
      <c r="C236" s="31" t="s">
        <v>6</v>
      </c>
      <c r="D236" s="31" t="s">
        <v>7</v>
      </c>
    </row>
    <row r="237" spans="1:5" ht="72.75" customHeight="1" x14ac:dyDescent="0.2">
      <c r="A237" s="27" t="s">
        <v>161</v>
      </c>
      <c r="B237" s="26" t="e">
        <f>+#REF!</f>
        <v>#REF!</v>
      </c>
      <c r="C237" s="4" t="s">
        <v>16</v>
      </c>
      <c r="D237" s="38">
        <f>ROUND(SUM(E241:E251)+G256+G257+G258+G259+G260,1)</f>
        <v>86.2</v>
      </c>
    </row>
    <row r="240" spans="1:5" x14ac:dyDescent="0.2">
      <c r="B240" s="47" t="s">
        <v>394</v>
      </c>
      <c r="C240" s="47" t="s">
        <v>166</v>
      </c>
      <c r="D240" s="47" t="s">
        <v>165</v>
      </c>
      <c r="E240" s="47" t="s">
        <v>223</v>
      </c>
    </row>
    <row r="241" spans="2:7" x14ac:dyDescent="0.2">
      <c r="B241" s="40" t="s">
        <v>143</v>
      </c>
      <c r="C241" s="13">
        <v>7.3</v>
      </c>
      <c r="D241" s="13">
        <v>1</v>
      </c>
      <c r="E241" s="13">
        <f t="shared" ref="E241:E247" si="2">+C241*D241</f>
        <v>7.3</v>
      </c>
    </row>
    <row r="242" spans="2:7" x14ac:dyDescent="0.2">
      <c r="B242" s="40" t="s">
        <v>144</v>
      </c>
      <c r="C242" s="13">
        <v>0</v>
      </c>
      <c r="D242" s="13">
        <v>0</v>
      </c>
      <c r="E242" s="14">
        <f t="shared" si="2"/>
        <v>0</v>
      </c>
    </row>
    <row r="243" spans="2:7" x14ac:dyDescent="0.2">
      <c r="B243" s="40" t="s">
        <v>145</v>
      </c>
      <c r="C243" s="13">
        <v>7.3</v>
      </c>
      <c r="D243" s="13">
        <v>1</v>
      </c>
      <c r="E243" s="14">
        <f t="shared" si="2"/>
        <v>7.3</v>
      </c>
    </row>
    <row r="244" spans="2:7" x14ac:dyDescent="0.2">
      <c r="B244" s="40" t="s">
        <v>146</v>
      </c>
      <c r="C244" s="13">
        <v>7.3</v>
      </c>
      <c r="D244" s="13">
        <v>1</v>
      </c>
      <c r="E244" s="14">
        <f t="shared" si="2"/>
        <v>7.3</v>
      </c>
    </row>
    <row r="245" spans="2:7" x14ac:dyDescent="0.2">
      <c r="B245" s="40" t="s">
        <v>148</v>
      </c>
      <c r="C245" s="13">
        <v>0</v>
      </c>
      <c r="D245" s="13">
        <v>0</v>
      </c>
      <c r="E245" s="14">
        <f t="shared" si="2"/>
        <v>0</v>
      </c>
    </row>
    <row r="246" spans="2:7" x14ac:dyDescent="0.2">
      <c r="B246" s="40" t="s">
        <v>149</v>
      </c>
      <c r="C246" s="13">
        <v>0</v>
      </c>
      <c r="D246" s="13">
        <v>0</v>
      </c>
      <c r="E246" s="14">
        <f t="shared" si="2"/>
        <v>0</v>
      </c>
    </row>
    <row r="247" spans="2:7" x14ac:dyDescent="0.2">
      <c r="B247" s="40" t="s">
        <v>151</v>
      </c>
      <c r="C247" s="13">
        <v>5.76</v>
      </c>
      <c r="D247" s="13">
        <v>1</v>
      </c>
      <c r="E247" s="13">
        <f t="shared" si="2"/>
        <v>5.76</v>
      </c>
    </row>
    <row r="248" spans="2:7" x14ac:dyDescent="0.2">
      <c r="B248" s="48"/>
      <c r="C248" s="48"/>
      <c r="D248" s="48"/>
      <c r="E248" s="48"/>
    </row>
    <row r="249" spans="2:7" x14ac:dyDescent="0.2">
      <c r="B249" s="47" t="s">
        <v>395</v>
      </c>
      <c r="C249" s="47" t="s">
        <v>166</v>
      </c>
      <c r="D249" s="47" t="s">
        <v>165</v>
      </c>
      <c r="E249" s="47" t="s">
        <v>223</v>
      </c>
    </row>
    <row r="250" spans="2:7" x14ac:dyDescent="0.2">
      <c r="B250" s="40" t="s">
        <v>148</v>
      </c>
      <c r="C250" s="13">
        <v>1.2</v>
      </c>
      <c r="D250" s="13">
        <v>2</v>
      </c>
      <c r="E250" s="13">
        <f>+C250*D250</f>
        <v>2.4</v>
      </c>
    </row>
    <row r="251" spans="2:7" x14ac:dyDescent="0.2">
      <c r="B251" s="40" t="s">
        <v>150</v>
      </c>
      <c r="C251" s="13">
        <v>1.2</v>
      </c>
      <c r="D251" s="13">
        <v>2</v>
      </c>
      <c r="E251" s="14">
        <f>+C251*D251</f>
        <v>2.4</v>
      </c>
    </row>
    <row r="252" spans="2:7" x14ac:dyDescent="0.2">
      <c r="B252" s="48"/>
      <c r="C252" s="49"/>
      <c r="D252" s="49"/>
      <c r="E252" s="162"/>
    </row>
    <row r="253" spans="2:7" x14ac:dyDescent="0.2">
      <c r="B253" s="48"/>
      <c r="C253" s="49"/>
      <c r="D253" s="49"/>
      <c r="E253" s="162"/>
    </row>
    <row r="254" spans="2:7" x14ac:dyDescent="0.2">
      <c r="B254" s="48"/>
      <c r="C254" s="393" t="s">
        <v>135</v>
      </c>
      <c r="D254" s="393"/>
      <c r="E254" s="393"/>
    </row>
    <row r="255" spans="2:7" x14ac:dyDescent="0.2">
      <c r="B255" s="47" t="s">
        <v>224</v>
      </c>
      <c r="C255" s="47" t="s">
        <v>397</v>
      </c>
      <c r="D255" s="47" t="s">
        <v>396</v>
      </c>
      <c r="E255" s="47" t="s">
        <v>223</v>
      </c>
      <c r="F255" s="47" t="s">
        <v>165</v>
      </c>
      <c r="G255" s="47" t="s">
        <v>223</v>
      </c>
    </row>
    <row r="256" spans="2:7" x14ac:dyDescent="0.2">
      <c r="B256" s="40" t="s">
        <v>148</v>
      </c>
      <c r="C256" s="13">
        <v>2.2799999999999998</v>
      </c>
      <c r="D256" s="5">
        <v>2.2000000000000002</v>
      </c>
      <c r="E256" s="5">
        <f>+C256+D256</f>
        <v>4.4800000000000004</v>
      </c>
      <c r="F256" s="13">
        <v>4</v>
      </c>
      <c r="G256" s="13">
        <f>+E256*F256</f>
        <v>17.920000000000002</v>
      </c>
    </row>
    <row r="257" spans="2:7" x14ac:dyDescent="0.2">
      <c r="B257" s="40" t="s">
        <v>149</v>
      </c>
      <c r="C257" s="13">
        <v>2.2799999999999998</v>
      </c>
      <c r="D257" s="5">
        <v>2.2000000000000002</v>
      </c>
      <c r="E257" s="5">
        <f>+C257+D257</f>
        <v>4.4800000000000004</v>
      </c>
      <c r="F257" s="13">
        <v>1</v>
      </c>
      <c r="G257" s="13">
        <f>+E257*F257</f>
        <v>4.4800000000000004</v>
      </c>
    </row>
    <row r="258" spans="2:7" x14ac:dyDescent="0.2">
      <c r="B258" s="40" t="s">
        <v>160</v>
      </c>
      <c r="C258" s="13">
        <v>2.2799999999999998</v>
      </c>
      <c r="D258" s="5">
        <v>2.2000000000000002</v>
      </c>
      <c r="E258" s="5">
        <f>+C258+D258</f>
        <v>4.4800000000000004</v>
      </c>
      <c r="F258" s="13">
        <v>1</v>
      </c>
      <c r="G258" s="13">
        <f>+E258*F258</f>
        <v>4.4800000000000004</v>
      </c>
    </row>
    <row r="259" spans="2:7" x14ac:dyDescent="0.2">
      <c r="B259" s="40" t="s">
        <v>151</v>
      </c>
      <c r="C259" s="13">
        <v>2.2799999999999998</v>
      </c>
      <c r="D259" s="5">
        <v>2.2000000000000002</v>
      </c>
      <c r="E259" s="5">
        <f>+C259+D259</f>
        <v>4.4800000000000004</v>
      </c>
      <c r="F259" s="13">
        <v>2</v>
      </c>
      <c r="G259" s="13">
        <f>+E259*F259</f>
        <v>8.9600000000000009</v>
      </c>
    </row>
    <row r="260" spans="2:7" x14ac:dyDescent="0.2">
      <c r="B260" s="40" t="s">
        <v>150</v>
      </c>
      <c r="C260" s="13">
        <v>2.2799999999999998</v>
      </c>
      <c r="D260" s="5">
        <v>2.2000000000000002</v>
      </c>
      <c r="E260" s="5">
        <f>+C260+D260</f>
        <v>4.4800000000000004</v>
      </c>
      <c r="F260" s="13">
        <v>4</v>
      </c>
      <c r="G260" s="13">
        <f>+E260*F260</f>
        <v>17.920000000000002</v>
      </c>
    </row>
    <row r="289" spans="1:6" hidden="1" x14ac:dyDescent="0.2"/>
    <row r="290" spans="1:6" hidden="1" x14ac:dyDescent="0.2">
      <c r="A290" s="163"/>
      <c r="B290" s="164"/>
      <c r="C290" s="164"/>
      <c r="D290" s="164"/>
      <c r="E290" s="164"/>
      <c r="F290" s="164"/>
    </row>
    <row r="291" spans="1:6" hidden="1" x14ac:dyDescent="0.2">
      <c r="A291" s="163"/>
      <c r="B291" s="165" t="s">
        <v>44</v>
      </c>
      <c r="C291" s="165" t="s">
        <v>6</v>
      </c>
      <c r="D291" s="165" t="s">
        <v>7</v>
      </c>
      <c r="E291" s="164"/>
      <c r="F291" s="164"/>
    </row>
    <row r="292" spans="1:6" ht="63.75" hidden="1" customHeight="1" x14ac:dyDescent="0.2">
      <c r="A292" s="163" t="s">
        <v>236</v>
      </c>
      <c r="B292" s="166" t="e">
        <f>+#REF!</f>
        <v>#REF!</v>
      </c>
      <c r="C292" s="165" t="s">
        <v>16</v>
      </c>
      <c r="D292" s="167">
        <v>0</v>
      </c>
      <c r="E292" s="164"/>
      <c r="F292" s="164"/>
    </row>
    <row r="293" spans="1:6" hidden="1" x14ac:dyDescent="0.2">
      <c r="A293" s="163"/>
      <c r="B293" s="164"/>
      <c r="C293" s="164"/>
      <c r="D293" s="164"/>
      <c r="E293" s="164"/>
      <c r="F293" s="164"/>
    </row>
    <row r="294" spans="1:6" hidden="1" x14ac:dyDescent="0.2">
      <c r="A294" s="163"/>
      <c r="B294" s="168" t="s">
        <v>162</v>
      </c>
      <c r="C294" s="168" t="s">
        <v>166</v>
      </c>
      <c r="D294" s="168" t="s">
        <v>165</v>
      </c>
      <c r="E294" s="168" t="s">
        <v>223</v>
      </c>
      <c r="F294" s="164"/>
    </row>
    <row r="295" spans="1:6" hidden="1" x14ac:dyDescent="0.2">
      <c r="A295" s="163"/>
      <c r="B295" s="169" t="s">
        <v>148</v>
      </c>
      <c r="C295" s="170">
        <v>1.4</v>
      </c>
      <c r="D295" s="170">
        <v>4</v>
      </c>
      <c r="E295" s="170">
        <f>+C295*D295</f>
        <v>5.6</v>
      </c>
      <c r="F295" s="164"/>
    </row>
    <row r="296" spans="1:6" hidden="1" x14ac:dyDescent="0.2">
      <c r="A296" s="163"/>
      <c r="B296" s="169" t="s">
        <v>149</v>
      </c>
      <c r="C296" s="170"/>
      <c r="D296" s="170"/>
      <c r="E296" s="171">
        <f>+C296*D296</f>
        <v>0</v>
      </c>
      <c r="F296" s="164"/>
    </row>
    <row r="297" spans="1:6" hidden="1" x14ac:dyDescent="0.2">
      <c r="A297" s="163"/>
      <c r="B297" s="169" t="s">
        <v>151</v>
      </c>
      <c r="C297" s="170"/>
      <c r="D297" s="170"/>
      <c r="E297" s="171">
        <f>+C297*D297</f>
        <v>0</v>
      </c>
      <c r="F297" s="164"/>
    </row>
    <row r="298" spans="1:6" hidden="1" x14ac:dyDescent="0.2">
      <c r="A298" s="163"/>
      <c r="B298" s="169" t="s">
        <v>150</v>
      </c>
      <c r="C298" s="170">
        <v>1.4</v>
      </c>
      <c r="D298" s="170">
        <v>4</v>
      </c>
      <c r="E298" s="171">
        <f>+C298*D298</f>
        <v>5.6</v>
      </c>
      <c r="F298" s="164"/>
    </row>
    <row r="299" spans="1:6" hidden="1" x14ac:dyDescent="0.2">
      <c r="A299" s="163"/>
      <c r="B299" s="169" t="s">
        <v>152</v>
      </c>
      <c r="C299" s="170"/>
      <c r="D299" s="170"/>
      <c r="E299" s="171">
        <f>+C299*D299</f>
        <v>0</v>
      </c>
      <c r="F299" s="164"/>
    </row>
    <row r="302" spans="1:6" x14ac:dyDescent="0.2">
      <c r="B302" s="31" t="s">
        <v>44</v>
      </c>
      <c r="C302" s="31" t="s">
        <v>6</v>
      </c>
      <c r="D302" s="31" t="s">
        <v>7</v>
      </c>
    </row>
    <row r="303" spans="1:6" x14ac:dyDescent="0.2">
      <c r="A303" s="27" t="s">
        <v>236</v>
      </c>
      <c r="B303" s="26" t="e">
        <f>+#REF!</f>
        <v>#REF!</v>
      </c>
      <c r="C303" s="4" t="s">
        <v>8</v>
      </c>
      <c r="D303" s="38">
        <f>+ROUND(E306+E307,2)</f>
        <v>44.12</v>
      </c>
    </row>
    <row r="305" spans="2:5" x14ac:dyDescent="0.2">
      <c r="B305" s="4" t="s">
        <v>307</v>
      </c>
      <c r="C305" s="4" t="s">
        <v>166</v>
      </c>
      <c r="D305" s="4" t="s">
        <v>86</v>
      </c>
      <c r="E305" s="4" t="s">
        <v>65</v>
      </c>
    </row>
    <row r="306" spans="2:5" x14ac:dyDescent="0.2">
      <c r="B306" s="5" t="s">
        <v>308</v>
      </c>
      <c r="C306" s="5">
        <v>6.7</v>
      </c>
      <c r="D306" s="5">
        <v>6</v>
      </c>
      <c r="E306" s="5">
        <f>+C306*D306</f>
        <v>40.200000000000003</v>
      </c>
    </row>
    <row r="307" spans="2:5" x14ac:dyDescent="0.2">
      <c r="B307" s="5" t="s">
        <v>309</v>
      </c>
      <c r="C307" s="5">
        <v>3.06</v>
      </c>
      <c r="D307" s="5">
        <v>1.28</v>
      </c>
      <c r="E307" s="5">
        <f>+C307*D307</f>
        <v>3.9168000000000003</v>
      </c>
    </row>
    <row r="333" spans="1:4" x14ac:dyDescent="0.2">
      <c r="B333" s="31" t="s">
        <v>44</v>
      </c>
      <c r="C333" s="31" t="s">
        <v>6</v>
      </c>
      <c r="D333" s="31" t="s">
        <v>7</v>
      </c>
    </row>
    <row r="334" spans="1:4" ht="135" customHeight="1" x14ac:dyDescent="0.2">
      <c r="A334" s="27" t="s">
        <v>270</v>
      </c>
      <c r="B334" s="26" t="e">
        <f>+#REF!</f>
        <v>#REF!</v>
      </c>
      <c r="C334" s="4" t="s">
        <v>1</v>
      </c>
      <c r="D334" s="38">
        <v>0.5</v>
      </c>
    </row>
    <row r="337" spans="1:6" x14ac:dyDescent="0.2">
      <c r="B337" s="31" t="s">
        <v>44</v>
      </c>
      <c r="C337" s="31" t="s">
        <v>6</v>
      </c>
      <c r="D337" s="31" t="s">
        <v>7</v>
      </c>
    </row>
    <row r="338" spans="1:6" ht="69.75" customHeight="1" x14ac:dyDescent="0.2">
      <c r="A338" s="27">
        <v>7.1</v>
      </c>
      <c r="B338" s="26" t="e">
        <f>+#REF!</f>
        <v>#REF!</v>
      </c>
      <c r="C338" s="4" t="s">
        <v>8</v>
      </c>
      <c r="D338" s="38">
        <f>ROUND(SUM(F341:F369),1)</f>
        <v>174.3</v>
      </c>
    </row>
    <row r="340" spans="1:6" ht="25.5" x14ac:dyDescent="0.2">
      <c r="B340" s="47" t="s">
        <v>225</v>
      </c>
      <c r="C340" s="47" t="s">
        <v>166</v>
      </c>
      <c r="D340" s="47" t="s">
        <v>141</v>
      </c>
      <c r="E340" s="29" t="s">
        <v>226</v>
      </c>
      <c r="F340" s="47" t="s">
        <v>223</v>
      </c>
    </row>
    <row r="341" spans="1:6" x14ac:dyDescent="0.2">
      <c r="B341" s="40" t="s">
        <v>227</v>
      </c>
      <c r="C341" s="13">
        <f>2.5+1.04+2.44+1.1</f>
        <v>7.08</v>
      </c>
      <c r="D341" s="13">
        <v>2.2799999999999998</v>
      </c>
      <c r="E341" s="13"/>
      <c r="F341" s="13">
        <f>+C341*D341-E341</f>
        <v>16.142399999999999</v>
      </c>
    </row>
    <row r="342" spans="1:6" x14ac:dyDescent="0.2">
      <c r="B342" s="40" t="s">
        <v>228</v>
      </c>
      <c r="C342" s="13">
        <v>0.5</v>
      </c>
      <c r="D342" s="13">
        <v>2.2799999999999998</v>
      </c>
      <c r="E342" s="13"/>
      <c r="F342" s="13">
        <f>+C342*D342-E342</f>
        <v>1.1399999999999999</v>
      </c>
    </row>
    <row r="343" spans="1:6" x14ac:dyDescent="0.2">
      <c r="B343" s="40" t="s">
        <v>229</v>
      </c>
      <c r="C343" s="13">
        <f>2.5+2.44</f>
        <v>4.9399999999999995</v>
      </c>
      <c r="D343" s="13">
        <v>2.2799999999999998</v>
      </c>
      <c r="E343" s="13"/>
      <c r="F343" s="13">
        <f>+C343*D343-E343</f>
        <v>11.263199999999998</v>
      </c>
    </row>
    <row r="344" spans="1:6" x14ac:dyDescent="0.2">
      <c r="B344" s="40" t="s">
        <v>230</v>
      </c>
      <c r="C344" s="13">
        <f>2.5+1.04+2.44+1.1</f>
        <v>7.08</v>
      </c>
      <c r="D344" s="13">
        <v>2.2799999999999998</v>
      </c>
      <c r="E344" s="13"/>
      <c r="F344" s="13">
        <f>+C344*D344-E344</f>
        <v>16.142399999999999</v>
      </c>
    </row>
    <row r="345" spans="1:6" x14ac:dyDescent="0.2">
      <c r="B345" s="40"/>
      <c r="C345" s="13"/>
      <c r="D345" s="13"/>
      <c r="E345" s="13"/>
      <c r="F345" s="13"/>
    </row>
    <row r="346" spans="1:6" x14ac:dyDescent="0.2">
      <c r="B346" s="40" t="s">
        <v>218</v>
      </c>
      <c r="C346" s="13">
        <f>2.82+2.82</f>
        <v>5.64</v>
      </c>
      <c r="D346" s="13">
        <v>2.2799999999999998</v>
      </c>
      <c r="E346" s="13">
        <f>1.2*1.2+1.2*1.2+2.2*0.9</f>
        <v>4.8600000000000003</v>
      </c>
      <c r="F346" s="13">
        <f t="shared" ref="F346:F351" si="3">+C346*D346-E346</f>
        <v>7.9991999999999974</v>
      </c>
    </row>
    <row r="347" spans="1:6" x14ac:dyDescent="0.2">
      <c r="B347" s="40" t="s">
        <v>219</v>
      </c>
      <c r="C347" s="13">
        <v>1.9</v>
      </c>
      <c r="D347" s="13">
        <v>2.2799999999999998</v>
      </c>
      <c r="E347" s="13"/>
      <c r="F347" s="13">
        <f t="shared" si="3"/>
        <v>4.3319999999999999</v>
      </c>
    </row>
    <row r="348" spans="1:6" x14ac:dyDescent="0.2">
      <c r="B348" s="40" t="s">
        <v>220</v>
      </c>
      <c r="C348" s="13">
        <v>2.02</v>
      </c>
      <c r="D348" s="13">
        <v>2.2799999999999998</v>
      </c>
      <c r="E348" s="13"/>
      <c r="F348" s="13">
        <f t="shared" si="3"/>
        <v>4.6055999999999999</v>
      </c>
    </row>
    <row r="349" spans="1:6" x14ac:dyDescent="0.2">
      <c r="B349" s="40" t="s">
        <v>231</v>
      </c>
      <c r="C349" s="13">
        <v>1.92</v>
      </c>
      <c r="D349" s="13">
        <v>0.9</v>
      </c>
      <c r="E349" s="13"/>
      <c r="F349" s="13">
        <f t="shared" si="3"/>
        <v>1.728</v>
      </c>
    </row>
    <row r="350" spans="1:6" x14ac:dyDescent="0.2">
      <c r="B350" s="40" t="s">
        <v>221</v>
      </c>
      <c r="C350" s="13">
        <f>2.82+2.82</f>
        <v>5.64</v>
      </c>
      <c r="D350" s="13">
        <v>2.2799999999999998</v>
      </c>
      <c r="E350" s="13">
        <f>1.2*1.2+1.2*0.8+2.2*0.9</f>
        <v>4.38</v>
      </c>
      <c r="F350" s="13">
        <f t="shared" si="3"/>
        <v>8.4791999999999987</v>
      </c>
    </row>
    <row r="351" spans="1:6" x14ac:dyDescent="0.2">
      <c r="B351" s="40" t="s">
        <v>222</v>
      </c>
      <c r="C351" s="13">
        <f>2.82+2.82</f>
        <v>5.64</v>
      </c>
      <c r="D351" s="13">
        <v>2.2799999999999998</v>
      </c>
      <c r="E351" s="13"/>
      <c r="F351" s="13">
        <f t="shared" si="3"/>
        <v>12.859199999999998</v>
      </c>
    </row>
    <row r="352" spans="1:6" x14ac:dyDescent="0.2">
      <c r="B352" s="48"/>
      <c r="C352" s="48"/>
      <c r="D352" s="48"/>
      <c r="E352" s="48"/>
      <c r="F352" s="48"/>
    </row>
    <row r="353" spans="2:6" ht="25.5" x14ac:dyDescent="0.2">
      <c r="B353" s="47" t="s">
        <v>232</v>
      </c>
      <c r="C353" s="47" t="s">
        <v>166</v>
      </c>
      <c r="D353" s="47" t="s">
        <v>141</v>
      </c>
      <c r="E353" s="29" t="s">
        <v>226</v>
      </c>
      <c r="F353" s="47" t="s">
        <v>223</v>
      </c>
    </row>
    <row r="354" spans="2:6" x14ac:dyDescent="0.2">
      <c r="B354" s="40" t="s">
        <v>227</v>
      </c>
      <c r="C354" s="13">
        <f>2.5+1.04+2.44+1.1</f>
        <v>7.08</v>
      </c>
      <c r="D354" s="13">
        <v>2.2000000000000002</v>
      </c>
      <c r="E354" s="13"/>
      <c r="F354" s="13">
        <f>+C354*D354-E354</f>
        <v>15.576000000000002</v>
      </c>
    </row>
    <row r="355" spans="2:6" x14ac:dyDescent="0.2">
      <c r="B355" s="40" t="s">
        <v>233</v>
      </c>
      <c r="C355" s="13"/>
      <c r="D355" s="13"/>
      <c r="E355" s="13"/>
      <c r="F355" s="13">
        <f>0.85+0.57</f>
        <v>1.42</v>
      </c>
    </row>
    <row r="356" spans="2:6" x14ac:dyDescent="0.2">
      <c r="B356" s="40" t="s">
        <v>228</v>
      </c>
      <c r="C356" s="13">
        <v>0.5</v>
      </c>
      <c r="D356" s="13">
        <v>2.2000000000000002</v>
      </c>
      <c r="E356" s="13"/>
      <c r="F356" s="13">
        <f>+C356*D356-E356</f>
        <v>1.1000000000000001</v>
      </c>
    </row>
    <row r="357" spans="2:6" x14ac:dyDescent="0.2">
      <c r="B357" s="40" t="s">
        <v>229</v>
      </c>
      <c r="C357" s="13">
        <f>2.5+2.44</f>
        <v>4.9399999999999995</v>
      </c>
      <c r="D357" s="13">
        <v>2.2000000000000002</v>
      </c>
      <c r="E357" s="13"/>
      <c r="F357" s="13">
        <f>+C357*D357-E357</f>
        <v>10.868</v>
      </c>
    </row>
    <row r="358" spans="2:6" x14ac:dyDescent="0.2">
      <c r="B358" s="40" t="s">
        <v>426</v>
      </c>
      <c r="C358" s="13"/>
      <c r="D358" s="13"/>
      <c r="E358" s="13"/>
      <c r="F358" s="13">
        <f>0.85+0.57</f>
        <v>1.42</v>
      </c>
    </row>
    <row r="359" spans="2:6" x14ac:dyDescent="0.2">
      <c r="B359" s="40" t="s">
        <v>399</v>
      </c>
      <c r="C359" s="13">
        <v>1.1000000000000001</v>
      </c>
      <c r="D359" s="13">
        <v>0.9</v>
      </c>
      <c r="E359" s="13"/>
      <c r="F359" s="13">
        <f>+C359*D359-E359</f>
        <v>0.9900000000000001</v>
      </c>
    </row>
    <row r="360" spans="2:6" x14ac:dyDescent="0.2">
      <c r="B360" s="40" t="s">
        <v>230</v>
      </c>
      <c r="C360" s="13">
        <f>2.5+1.04+2.44+1.1</f>
        <v>7.08</v>
      </c>
      <c r="D360" s="13">
        <v>2.2000000000000002</v>
      </c>
      <c r="E360" s="13"/>
      <c r="F360" s="13">
        <f>+C360*D360-E360</f>
        <v>15.576000000000002</v>
      </c>
    </row>
    <row r="361" spans="2:6" x14ac:dyDescent="0.2">
      <c r="B361" s="40" t="s">
        <v>234</v>
      </c>
      <c r="C361" s="13"/>
      <c r="D361" s="13"/>
      <c r="E361" s="13"/>
      <c r="F361" s="13">
        <f>0.85+0.57</f>
        <v>1.42</v>
      </c>
    </row>
    <row r="362" spans="2:6" x14ac:dyDescent="0.2">
      <c r="B362" s="40"/>
      <c r="C362" s="13"/>
      <c r="D362" s="13"/>
      <c r="E362" s="13"/>
      <c r="F362" s="13"/>
    </row>
    <row r="363" spans="2:6" x14ac:dyDescent="0.2">
      <c r="B363" s="40" t="s">
        <v>218</v>
      </c>
      <c r="C363" s="13">
        <f>2.82*2</f>
        <v>5.64</v>
      </c>
      <c r="D363" s="13">
        <v>2.2000000000000002</v>
      </c>
      <c r="E363" s="13">
        <f>1.2*1.2+1.2*1.2+2.2*0.9</f>
        <v>4.8600000000000003</v>
      </c>
      <c r="F363" s="13">
        <f t="shared" ref="F363:F369" si="4">+C363*D363-E363</f>
        <v>7.5479999999999992</v>
      </c>
    </row>
    <row r="364" spans="2:6" x14ac:dyDescent="0.2">
      <c r="B364" s="40" t="s">
        <v>219</v>
      </c>
      <c r="C364" s="13">
        <v>1.9</v>
      </c>
      <c r="D364" s="13">
        <v>2.2000000000000002</v>
      </c>
      <c r="E364" s="13"/>
      <c r="F364" s="13">
        <f t="shared" si="4"/>
        <v>4.18</v>
      </c>
    </row>
    <row r="365" spans="2:6" x14ac:dyDescent="0.2">
      <c r="B365" s="40" t="s">
        <v>220</v>
      </c>
      <c r="C365" s="13">
        <v>2.02</v>
      </c>
      <c r="D365" s="13">
        <v>2.2000000000000002</v>
      </c>
      <c r="E365" s="13"/>
      <c r="F365" s="13">
        <f t="shared" si="4"/>
        <v>4.4440000000000008</v>
      </c>
    </row>
    <row r="366" spans="2:6" x14ac:dyDescent="0.2">
      <c r="B366" s="40" t="s">
        <v>231</v>
      </c>
      <c r="C366" s="13">
        <v>1.92</v>
      </c>
      <c r="D366" s="13">
        <v>0.9</v>
      </c>
      <c r="E366" s="13"/>
      <c r="F366" s="13">
        <f t="shared" si="4"/>
        <v>1.728</v>
      </c>
    </row>
    <row r="367" spans="2:6" x14ac:dyDescent="0.2">
      <c r="B367" s="40" t="s">
        <v>235</v>
      </c>
      <c r="C367" s="13">
        <v>5.76</v>
      </c>
      <c r="D367" s="13">
        <v>0.5</v>
      </c>
      <c r="E367" s="13"/>
      <c r="F367" s="13">
        <f t="shared" si="4"/>
        <v>2.88</v>
      </c>
    </row>
    <row r="368" spans="2:6" x14ac:dyDescent="0.2">
      <c r="B368" s="40" t="s">
        <v>221</v>
      </c>
      <c r="C368" s="13">
        <f>2.82*2</f>
        <v>5.64</v>
      </c>
      <c r="D368" s="13">
        <v>2.2000000000000002</v>
      </c>
      <c r="E368" s="13">
        <f>1.2*1.2+1.2*0.8+2.2*0.9</f>
        <v>4.38</v>
      </c>
      <c r="F368" s="13">
        <f t="shared" si="4"/>
        <v>8.0279999999999987</v>
      </c>
    </row>
    <row r="369" spans="1:6" x14ac:dyDescent="0.2">
      <c r="B369" s="40" t="s">
        <v>222</v>
      </c>
      <c r="C369" s="13">
        <f>2.82*2</f>
        <v>5.64</v>
      </c>
      <c r="D369" s="13">
        <v>2.2000000000000002</v>
      </c>
      <c r="E369" s="13"/>
      <c r="F369" s="13">
        <f t="shared" si="4"/>
        <v>12.407999999999999</v>
      </c>
    </row>
    <row r="370" spans="1:6" x14ac:dyDescent="0.2">
      <c r="A370" s="6"/>
    </row>
    <row r="371" spans="1:6" x14ac:dyDescent="0.2">
      <c r="A371" s="6"/>
    </row>
    <row r="372" spans="1:6" x14ac:dyDescent="0.2">
      <c r="A372" s="6"/>
    </row>
    <row r="373" spans="1:6" x14ac:dyDescent="0.2">
      <c r="A373" s="6"/>
    </row>
    <row r="374" spans="1:6" x14ac:dyDescent="0.2">
      <c r="A374" s="6"/>
    </row>
    <row r="375" spans="1:6" x14ac:dyDescent="0.2">
      <c r="A375" s="6"/>
    </row>
    <row r="376" spans="1:6" x14ac:dyDescent="0.2">
      <c r="A376" s="6"/>
    </row>
    <row r="377" spans="1:6" x14ac:dyDescent="0.2">
      <c r="A377" s="6"/>
    </row>
    <row r="378" spans="1:6" x14ac:dyDescent="0.2">
      <c r="A378" s="6"/>
    </row>
    <row r="379" spans="1:6" x14ac:dyDescent="0.2">
      <c r="A379" s="6"/>
    </row>
    <row r="380" spans="1:6" x14ac:dyDescent="0.2">
      <c r="A380" s="6"/>
    </row>
    <row r="381" spans="1:6" x14ac:dyDescent="0.2">
      <c r="A381" s="6"/>
    </row>
    <row r="382" spans="1:6" x14ac:dyDescent="0.2">
      <c r="A382" s="6"/>
    </row>
    <row r="383" spans="1:6" x14ac:dyDescent="0.2">
      <c r="A383" s="6"/>
    </row>
    <row r="384" spans="1:6" x14ac:dyDescent="0.2">
      <c r="A384" s="6"/>
    </row>
    <row r="385" spans="1:4" x14ac:dyDescent="0.2">
      <c r="A385" s="6"/>
    </row>
    <row r="386" spans="1:4" x14ac:dyDescent="0.2">
      <c r="A386" s="6"/>
    </row>
    <row r="387" spans="1:4" x14ac:dyDescent="0.2">
      <c r="A387" s="6"/>
    </row>
    <row r="388" spans="1:4" x14ac:dyDescent="0.2">
      <c r="A388" s="6"/>
    </row>
    <row r="389" spans="1:4" x14ac:dyDescent="0.2">
      <c r="A389" s="6"/>
    </row>
    <row r="390" spans="1:4" x14ac:dyDescent="0.2">
      <c r="A390" s="6"/>
    </row>
    <row r="391" spans="1:4" x14ac:dyDescent="0.2">
      <c r="A391" s="6"/>
    </row>
    <row r="392" spans="1:4" x14ac:dyDescent="0.2">
      <c r="A392" s="6"/>
    </row>
    <row r="393" spans="1:4" x14ac:dyDescent="0.2">
      <c r="A393" s="6"/>
    </row>
    <row r="394" spans="1:4" x14ac:dyDescent="0.2">
      <c r="A394" s="6"/>
    </row>
    <row r="395" spans="1:4" x14ac:dyDescent="0.2">
      <c r="A395" s="6"/>
    </row>
    <row r="396" spans="1:4" x14ac:dyDescent="0.2">
      <c r="A396" s="6"/>
    </row>
    <row r="397" spans="1:4" x14ac:dyDescent="0.2">
      <c r="A397" s="6"/>
    </row>
    <row r="398" spans="1:4" x14ac:dyDescent="0.2">
      <c r="A398" s="6"/>
    </row>
    <row r="400" spans="1:4" x14ac:dyDescent="0.2">
      <c r="B400" s="31" t="s">
        <v>44</v>
      </c>
      <c r="C400" s="31" t="s">
        <v>6</v>
      </c>
      <c r="D400" s="31" t="s">
        <v>7</v>
      </c>
    </row>
    <row r="401" spans="1:4" ht="42.75" customHeight="1" x14ac:dyDescent="0.2">
      <c r="A401" s="27">
        <v>8.1</v>
      </c>
      <c r="B401" s="26" t="e">
        <f>+#REF!</f>
        <v>#REF!</v>
      </c>
      <c r="C401" s="4" t="s">
        <v>16</v>
      </c>
      <c r="D401" s="38">
        <f>+D404</f>
        <v>24</v>
      </c>
    </row>
    <row r="403" spans="1:4" x14ac:dyDescent="0.2">
      <c r="B403" s="5" t="s">
        <v>85</v>
      </c>
      <c r="C403" s="5" t="s">
        <v>165</v>
      </c>
      <c r="D403" s="5" t="s">
        <v>159</v>
      </c>
    </row>
    <row r="404" spans="1:4" x14ac:dyDescent="0.2">
      <c r="B404" s="5">
        <v>6</v>
      </c>
      <c r="C404" s="5">
        <v>4</v>
      </c>
      <c r="D404" s="5">
        <f>+B404*C404</f>
        <v>24</v>
      </c>
    </row>
    <row r="430" spans="1:4" x14ac:dyDescent="0.2">
      <c r="B430" s="31" t="s">
        <v>44</v>
      </c>
      <c r="C430" s="31" t="s">
        <v>6</v>
      </c>
      <c r="D430" s="31" t="s">
        <v>7</v>
      </c>
    </row>
    <row r="431" spans="1:4" ht="53.45" customHeight="1" x14ac:dyDescent="0.2">
      <c r="A431" s="27">
        <v>8.1999999999999993</v>
      </c>
      <c r="B431" s="26" t="e">
        <f>+#REF!</f>
        <v>#REF!</v>
      </c>
      <c r="C431" s="4" t="s">
        <v>8</v>
      </c>
      <c r="D431" s="38">
        <f>+D434</f>
        <v>43.8</v>
      </c>
    </row>
    <row r="433" spans="1:7" x14ac:dyDescent="0.2">
      <c r="B433" s="5" t="s">
        <v>166</v>
      </c>
      <c r="C433" s="5" t="s">
        <v>140</v>
      </c>
      <c r="D433" s="5" t="s">
        <v>64</v>
      </c>
    </row>
    <row r="434" spans="1:7" x14ac:dyDescent="0.2">
      <c r="B434" s="5">
        <v>7.3</v>
      </c>
      <c r="C434" s="5">
        <v>6</v>
      </c>
      <c r="D434" s="5">
        <f>+B434*C434</f>
        <v>43.8</v>
      </c>
    </row>
    <row r="436" spans="1:7" x14ac:dyDescent="0.2">
      <c r="B436" s="31" t="s">
        <v>44</v>
      </c>
      <c r="C436" s="31" t="s">
        <v>6</v>
      </c>
      <c r="D436" s="31" t="s">
        <v>7</v>
      </c>
    </row>
    <row r="437" spans="1:7" ht="40.700000000000003" customHeight="1" x14ac:dyDescent="0.2">
      <c r="A437" s="27">
        <v>9.1</v>
      </c>
      <c r="B437" s="26" t="e">
        <f>+#REF!</f>
        <v>#REF!</v>
      </c>
      <c r="C437" s="4" t="s">
        <v>8</v>
      </c>
      <c r="D437" s="38">
        <f>+ROUND(SUM(G440:G442),2)</f>
        <v>35</v>
      </c>
    </row>
    <row r="439" spans="1:7" ht="25.5" x14ac:dyDescent="0.2">
      <c r="B439" s="5" t="s">
        <v>57</v>
      </c>
      <c r="C439" s="5" t="s">
        <v>140</v>
      </c>
      <c r="D439" s="5" t="s">
        <v>147</v>
      </c>
      <c r="E439" s="5" t="s">
        <v>87</v>
      </c>
      <c r="F439" s="32" t="s">
        <v>310</v>
      </c>
      <c r="G439" s="5" t="s">
        <v>64</v>
      </c>
    </row>
    <row r="440" spans="1:7" x14ac:dyDescent="0.2">
      <c r="B440" s="5" t="s">
        <v>168</v>
      </c>
      <c r="C440" s="5">
        <v>1.1000000000000001</v>
      </c>
      <c r="D440" s="5">
        <v>1.9</v>
      </c>
      <c r="E440" s="5"/>
      <c r="F440" s="9">
        <v>2</v>
      </c>
      <c r="G440" s="5">
        <f>+C440*D440*F440</f>
        <v>4.18</v>
      </c>
    </row>
    <row r="441" spans="1:7" x14ac:dyDescent="0.2">
      <c r="B441" s="5" t="s">
        <v>169</v>
      </c>
      <c r="C441" s="5"/>
      <c r="D441" s="5">
        <f>1.1*2+1.9*2</f>
        <v>6</v>
      </c>
      <c r="E441" s="5">
        <v>1.8</v>
      </c>
      <c r="F441" s="9">
        <v>2</v>
      </c>
      <c r="G441" s="5">
        <f>+D441*E441*F441</f>
        <v>21.6</v>
      </c>
    </row>
    <row r="442" spans="1:7" x14ac:dyDescent="0.2">
      <c r="B442" s="5" t="s">
        <v>170</v>
      </c>
      <c r="C442" s="5"/>
      <c r="D442" s="5">
        <v>2.56</v>
      </c>
      <c r="E442" s="5">
        <v>1.8</v>
      </c>
      <c r="F442" s="9">
        <v>2</v>
      </c>
      <c r="G442" s="5">
        <f>+D442*E442*F442</f>
        <v>9.2160000000000011</v>
      </c>
    </row>
    <row r="462" spans="1:4" x14ac:dyDescent="0.2">
      <c r="B462" s="31" t="s">
        <v>44</v>
      </c>
      <c r="C462" s="31" t="s">
        <v>6</v>
      </c>
      <c r="D462" s="31" t="s">
        <v>7</v>
      </c>
    </row>
    <row r="463" spans="1:4" x14ac:dyDescent="0.2">
      <c r="A463" s="27" t="s">
        <v>305</v>
      </c>
      <c r="B463" s="26" t="e">
        <f>+#REF!</f>
        <v>#REF!</v>
      </c>
      <c r="C463" s="4" t="s">
        <v>1</v>
      </c>
      <c r="D463" s="38">
        <v>2</v>
      </c>
    </row>
    <row r="464" spans="1:4" x14ac:dyDescent="0.2">
      <c r="B464" s="45"/>
      <c r="C464" s="46"/>
      <c r="D464" s="50"/>
    </row>
    <row r="465" spans="1:4" x14ac:dyDescent="0.2">
      <c r="B465" s="45"/>
      <c r="C465" s="46"/>
      <c r="D465" s="50"/>
    </row>
    <row r="466" spans="1:4" x14ac:dyDescent="0.2">
      <c r="B466" s="31" t="s">
        <v>44</v>
      </c>
      <c r="C466" s="31" t="s">
        <v>6</v>
      </c>
      <c r="D466" s="31" t="s">
        <v>7</v>
      </c>
    </row>
    <row r="467" spans="1:4" x14ac:dyDescent="0.2">
      <c r="A467" s="27" t="s">
        <v>341</v>
      </c>
      <c r="B467" s="26" t="e">
        <f>+#REF!</f>
        <v>#REF!</v>
      </c>
      <c r="C467" s="4" t="s">
        <v>1</v>
      </c>
      <c r="D467" s="38">
        <f>ROUND(C470+C471,1)</f>
        <v>77.599999999999994</v>
      </c>
    </row>
    <row r="468" spans="1:4" x14ac:dyDescent="0.2">
      <c r="B468" s="45"/>
      <c r="C468" s="46"/>
      <c r="D468" s="50"/>
    </row>
    <row r="469" spans="1:4" x14ac:dyDescent="0.2">
      <c r="C469" s="5" t="s">
        <v>65</v>
      </c>
    </row>
    <row r="470" spans="1:4" x14ac:dyDescent="0.2">
      <c r="B470" s="9" t="s">
        <v>342</v>
      </c>
      <c r="C470" s="5">
        <v>40.520000000000003</v>
      </c>
    </row>
    <row r="471" spans="1:4" x14ac:dyDescent="0.2">
      <c r="B471" s="9" t="s">
        <v>343</v>
      </c>
      <c r="C471" s="5">
        <v>37.1</v>
      </c>
    </row>
    <row r="472" spans="1:4" x14ac:dyDescent="0.2">
      <c r="A472" s="6"/>
    </row>
    <row r="491" spans="1:5" x14ac:dyDescent="0.2">
      <c r="B491" s="31" t="s">
        <v>44</v>
      </c>
      <c r="C491" s="31" t="s">
        <v>6</v>
      </c>
      <c r="D491" s="31" t="s">
        <v>7</v>
      </c>
    </row>
    <row r="492" spans="1:5" x14ac:dyDescent="0.2">
      <c r="A492" s="27" t="s">
        <v>347</v>
      </c>
      <c r="B492" s="26" t="e">
        <f>+#REF!</f>
        <v>#REF!</v>
      </c>
      <c r="C492" s="4" t="s">
        <v>8</v>
      </c>
      <c r="D492" s="38">
        <v>19.7</v>
      </c>
      <c r="E492" s="6" t="s">
        <v>400</v>
      </c>
    </row>
    <row r="509" spans="1:5" x14ac:dyDescent="0.2">
      <c r="B509" s="31" t="s">
        <v>44</v>
      </c>
      <c r="C509" s="31" t="s">
        <v>6</v>
      </c>
      <c r="D509" s="31" t="s">
        <v>7</v>
      </c>
    </row>
    <row r="510" spans="1:5" x14ac:dyDescent="0.2">
      <c r="A510" s="27" t="s">
        <v>348</v>
      </c>
      <c r="B510" s="26" t="e">
        <f>+#REF!</f>
        <v>#REF!</v>
      </c>
      <c r="C510" s="4" t="s">
        <v>8</v>
      </c>
      <c r="D510" s="38">
        <v>19.7</v>
      </c>
      <c r="E510" s="6" t="s">
        <v>401</v>
      </c>
    </row>
    <row r="513" spans="1:5" x14ac:dyDescent="0.2">
      <c r="B513" s="31" t="s">
        <v>44</v>
      </c>
      <c r="C513" s="31" t="s">
        <v>6</v>
      </c>
      <c r="D513" s="31" t="s">
        <v>7</v>
      </c>
    </row>
    <row r="514" spans="1:5" ht="57.75" customHeight="1" x14ac:dyDescent="0.2">
      <c r="A514" s="27">
        <v>10.1</v>
      </c>
      <c r="B514" s="26" t="e">
        <f>+#REF!</f>
        <v>#REF!</v>
      </c>
      <c r="C514" s="4" t="s">
        <v>1</v>
      </c>
      <c r="D514" s="38">
        <v>6</v>
      </c>
    </row>
    <row r="516" spans="1:5" x14ac:dyDescent="0.2">
      <c r="B516" s="31" t="s">
        <v>44</v>
      </c>
      <c r="C516" s="31" t="s">
        <v>6</v>
      </c>
      <c r="D516" s="31" t="s">
        <v>7</v>
      </c>
    </row>
    <row r="517" spans="1:5" ht="67.7" customHeight="1" x14ac:dyDescent="0.2">
      <c r="A517" s="27">
        <v>10.199999999999999</v>
      </c>
      <c r="B517" s="26" t="e">
        <f>+#REF!</f>
        <v>#REF!</v>
      </c>
      <c r="C517" s="4" t="s">
        <v>1</v>
      </c>
      <c r="D517" s="38">
        <v>2</v>
      </c>
    </row>
    <row r="519" spans="1:5" x14ac:dyDescent="0.2">
      <c r="B519" s="31" t="s">
        <v>44</v>
      </c>
      <c r="C519" s="31" t="s">
        <v>6</v>
      </c>
      <c r="D519" s="31" t="s">
        <v>7</v>
      </c>
    </row>
    <row r="520" spans="1:5" ht="81" customHeight="1" x14ac:dyDescent="0.2">
      <c r="A520" s="27">
        <v>10.3</v>
      </c>
      <c r="B520" s="26" t="e">
        <f>+#REF!</f>
        <v>#REF!</v>
      </c>
      <c r="C520" s="4" t="s">
        <v>1</v>
      </c>
      <c r="D520" s="38">
        <v>4</v>
      </c>
    </row>
    <row r="522" spans="1:5" x14ac:dyDescent="0.2">
      <c r="B522" s="31" t="s">
        <v>44</v>
      </c>
      <c r="C522" s="31" t="s">
        <v>6</v>
      </c>
      <c r="D522" s="31" t="s">
        <v>7</v>
      </c>
    </row>
    <row r="523" spans="1:5" ht="57.75" customHeight="1" x14ac:dyDescent="0.2">
      <c r="A523" s="27">
        <v>10.4</v>
      </c>
      <c r="B523" s="26" t="e">
        <f>+#REF!</f>
        <v>#REF!</v>
      </c>
      <c r="C523" s="4" t="s">
        <v>1</v>
      </c>
      <c r="D523" s="38">
        <v>2</v>
      </c>
    </row>
    <row r="525" spans="1:5" x14ac:dyDescent="0.2">
      <c r="B525" s="31" t="s">
        <v>44</v>
      </c>
      <c r="C525" s="31" t="s">
        <v>6</v>
      </c>
      <c r="D525" s="31" t="s">
        <v>7</v>
      </c>
    </row>
    <row r="526" spans="1:5" x14ac:dyDescent="0.2">
      <c r="A526" s="27">
        <v>10.5</v>
      </c>
      <c r="B526" s="26" t="e">
        <f>+#REF!</f>
        <v>#REF!</v>
      </c>
      <c r="C526" s="26" t="s">
        <v>16</v>
      </c>
      <c r="D526" s="26">
        <v>5</v>
      </c>
      <c r="E526" s="6" t="s">
        <v>402</v>
      </c>
    </row>
    <row r="527" spans="1:5" x14ac:dyDescent="0.2">
      <c r="B527" s="45"/>
      <c r="C527" s="46"/>
      <c r="D527" s="50"/>
    </row>
    <row r="528" spans="1:5" x14ac:dyDescent="0.2">
      <c r="B528" s="45"/>
      <c r="C528" s="46"/>
      <c r="D528" s="50"/>
    </row>
    <row r="529" spans="1:4" x14ac:dyDescent="0.2">
      <c r="B529" s="31" t="s">
        <v>44</v>
      </c>
      <c r="C529" s="31" t="s">
        <v>6</v>
      </c>
      <c r="D529" s="31" t="s">
        <v>7</v>
      </c>
    </row>
    <row r="530" spans="1:4" ht="54.75" customHeight="1" x14ac:dyDescent="0.2">
      <c r="A530" s="27">
        <v>11.1</v>
      </c>
      <c r="B530" s="26" t="e">
        <f>+#REF!</f>
        <v>#REF!</v>
      </c>
      <c r="C530" s="4" t="s">
        <v>1</v>
      </c>
      <c r="D530" s="38">
        <v>2</v>
      </c>
    </row>
    <row r="532" spans="1:4" x14ac:dyDescent="0.2">
      <c r="B532" s="31" t="s">
        <v>44</v>
      </c>
      <c r="C532" s="31" t="s">
        <v>6</v>
      </c>
      <c r="D532" s="31" t="s">
        <v>7</v>
      </c>
    </row>
    <row r="533" spans="1:4" x14ac:dyDescent="0.2">
      <c r="A533" s="27">
        <v>11.2</v>
      </c>
      <c r="B533" s="26" t="e">
        <f>+#REF!</f>
        <v>#REF!</v>
      </c>
      <c r="C533" s="4" t="s">
        <v>1</v>
      </c>
      <c r="D533" s="38">
        <v>2</v>
      </c>
    </row>
    <row r="535" spans="1:4" x14ac:dyDescent="0.2">
      <c r="B535" s="31" t="s">
        <v>44</v>
      </c>
      <c r="C535" s="31" t="s">
        <v>6</v>
      </c>
      <c r="D535" s="31" t="s">
        <v>7</v>
      </c>
    </row>
    <row r="536" spans="1:4" x14ac:dyDescent="0.2">
      <c r="A536" s="27">
        <v>11.3</v>
      </c>
      <c r="B536" s="26" t="e">
        <f>+#REF!</f>
        <v>#REF!</v>
      </c>
      <c r="C536" s="4" t="s">
        <v>16</v>
      </c>
      <c r="D536" s="38">
        <v>2.2000000000000002</v>
      </c>
    </row>
    <row r="538" spans="1:4" x14ac:dyDescent="0.2">
      <c r="B538" s="31" t="s">
        <v>44</v>
      </c>
      <c r="C538" s="31" t="s">
        <v>6</v>
      </c>
      <c r="D538" s="31" t="s">
        <v>7</v>
      </c>
    </row>
    <row r="539" spans="1:4" x14ac:dyDescent="0.2">
      <c r="A539" s="27">
        <v>11.4</v>
      </c>
      <c r="B539" s="26" t="e">
        <f>+#REF!</f>
        <v>#REF!</v>
      </c>
      <c r="C539" s="4" t="s">
        <v>1</v>
      </c>
      <c r="D539" s="38">
        <v>2</v>
      </c>
    </row>
    <row r="541" spans="1:4" x14ac:dyDescent="0.2">
      <c r="B541" s="31" t="s">
        <v>44</v>
      </c>
      <c r="C541" s="31" t="s">
        <v>6</v>
      </c>
      <c r="D541" s="31" t="s">
        <v>7</v>
      </c>
    </row>
    <row r="542" spans="1:4" ht="93.75" customHeight="1" x14ac:dyDescent="0.2">
      <c r="A542" s="27">
        <v>11.5</v>
      </c>
      <c r="B542" s="26" t="e">
        <f>+#REF!</f>
        <v>#REF!</v>
      </c>
      <c r="C542" s="4" t="s">
        <v>1</v>
      </c>
      <c r="D542" s="38">
        <v>2</v>
      </c>
    </row>
    <row r="545" spans="1:4" x14ac:dyDescent="0.2">
      <c r="B545" s="31" t="s">
        <v>44</v>
      </c>
      <c r="C545" s="31" t="s">
        <v>6</v>
      </c>
      <c r="D545" s="31" t="s">
        <v>7</v>
      </c>
    </row>
    <row r="546" spans="1:4" ht="72.75" customHeight="1" x14ac:dyDescent="0.2">
      <c r="A546" s="27">
        <v>12.1</v>
      </c>
      <c r="B546" s="26" t="e">
        <f>+#REF!</f>
        <v>#REF!</v>
      </c>
      <c r="C546" s="4" t="s">
        <v>1</v>
      </c>
      <c r="D546" s="38">
        <f>+SUM(C549:C553)</f>
        <v>10</v>
      </c>
    </row>
    <row r="548" spans="1:4" x14ac:dyDescent="0.2">
      <c r="B548" s="4" t="s">
        <v>187</v>
      </c>
      <c r="C548" s="4" t="s">
        <v>158</v>
      </c>
    </row>
    <row r="549" spans="1:4" x14ac:dyDescent="0.2">
      <c r="B549" s="5" t="s">
        <v>188</v>
      </c>
      <c r="C549" s="5">
        <v>2</v>
      </c>
    </row>
    <row r="550" spans="1:4" x14ac:dyDescent="0.2">
      <c r="B550" s="5" t="s">
        <v>189</v>
      </c>
      <c r="C550" s="5">
        <v>2</v>
      </c>
    </row>
    <row r="551" spans="1:4" x14ac:dyDescent="0.2">
      <c r="B551" s="5" t="s">
        <v>190</v>
      </c>
      <c r="C551" s="5">
        <v>2</v>
      </c>
    </row>
    <row r="552" spans="1:4" x14ac:dyDescent="0.2">
      <c r="B552" s="5" t="s">
        <v>191</v>
      </c>
      <c r="C552" s="5">
        <v>2</v>
      </c>
    </row>
    <row r="553" spans="1:4" x14ac:dyDescent="0.2">
      <c r="B553" s="5" t="s">
        <v>192</v>
      </c>
      <c r="C553" s="5">
        <v>2</v>
      </c>
    </row>
    <row r="555" spans="1:4" x14ac:dyDescent="0.2">
      <c r="B555" s="31" t="s">
        <v>44</v>
      </c>
      <c r="C555" s="31" t="s">
        <v>6</v>
      </c>
      <c r="D555" s="31" t="s">
        <v>7</v>
      </c>
    </row>
    <row r="556" spans="1:4" x14ac:dyDescent="0.2">
      <c r="A556" s="27">
        <v>12.2</v>
      </c>
      <c r="B556" s="26" t="e">
        <f>+#REF!</f>
        <v>#REF!</v>
      </c>
      <c r="C556" s="4" t="s">
        <v>16</v>
      </c>
      <c r="D556" s="38">
        <f>14.5*2+2.5</f>
        <v>31.5</v>
      </c>
    </row>
    <row r="558" spans="1:4" x14ac:dyDescent="0.2">
      <c r="B558" s="31" t="s">
        <v>44</v>
      </c>
      <c r="C558" s="31" t="s">
        <v>6</v>
      </c>
      <c r="D558" s="31" t="s">
        <v>7</v>
      </c>
    </row>
    <row r="559" spans="1:4" ht="41.25" customHeight="1" x14ac:dyDescent="0.2">
      <c r="A559" s="27">
        <v>12.3</v>
      </c>
      <c r="B559" s="26" t="e">
        <f>+#REF!</f>
        <v>#REF!</v>
      </c>
      <c r="C559" s="4" t="s">
        <v>1</v>
      </c>
      <c r="D559" s="38">
        <v>2</v>
      </c>
    </row>
    <row r="561" spans="1:4" x14ac:dyDescent="0.2">
      <c r="B561" s="31" t="s">
        <v>44</v>
      </c>
      <c r="C561" s="31" t="s">
        <v>6</v>
      </c>
      <c r="D561" s="31" t="s">
        <v>7</v>
      </c>
    </row>
    <row r="562" spans="1:4" ht="56.25" customHeight="1" x14ac:dyDescent="0.2">
      <c r="A562" s="27">
        <v>12.4</v>
      </c>
      <c r="B562" s="26" t="e">
        <f>+#REF!</f>
        <v>#REF!</v>
      </c>
      <c r="C562" s="4" t="s">
        <v>1</v>
      </c>
      <c r="D562" s="38">
        <f>+SUM(C565:C570)</f>
        <v>11</v>
      </c>
    </row>
    <row r="564" spans="1:4" x14ac:dyDescent="0.2">
      <c r="B564" s="4" t="s">
        <v>187</v>
      </c>
      <c r="C564" s="4" t="s">
        <v>158</v>
      </c>
    </row>
    <row r="565" spans="1:4" x14ac:dyDescent="0.2">
      <c r="B565" s="5" t="s">
        <v>188</v>
      </c>
      <c r="C565" s="5">
        <v>2</v>
      </c>
    </row>
    <row r="566" spans="1:4" x14ac:dyDescent="0.2">
      <c r="B566" s="5" t="s">
        <v>189</v>
      </c>
      <c r="C566" s="5">
        <v>2</v>
      </c>
    </row>
    <row r="567" spans="1:4" x14ac:dyDescent="0.2">
      <c r="B567" s="5" t="s">
        <v>190</v>
      </c>
      <c r="C567" s="5">
        <v>2</v>
      </c>
    </row>
    <row r="568" spans="1:4" x14ac:dyDescent="0.2">
      <c r="B568" s="5" t="s">
        <v>191</v>
      </c>
      <c r="C568" s="5">
        <v>2</v>
      </c>
    </row>
    <row r="569" spans="1:4" x14ac:dyDescent="0.2">
      <c r="B569" s="5" t="s">
        <v>190</v>
      </c>
      <c r="C569" s="5">
        <v>2</v>
      </c>
    </row>
    <row r="570" spans="1:4" x14ac:dyDescent="0.2">
      <c r="B570" s="5" t="s">
        <v>311</v>
      </c>
      <c r="C570" s="5">
        <v>1</v>
      </c>
    </row>
    <row r="572" spans="1:4" x14ac:dyDescent="0.2">
      <c r="B572" s="31" t="s">
        <v>44</v>
      </c>
      <c r="C572" s="31" t="s">
        <v>6</v>
      </c>
      <c r="D572" s="31" t="s">
        <v>7</v>
      </c>
    </row>
    <row r="573" spans="1:4" ht="54" customHeight="1" x14ac:dyDescent="0.2">
      <c r="A573" s="27">
        <v>12.5</v>
      </c>
      <c r="B573" s="26" t="e">
        <f>+#REF!</f>
        <v>#REF!</v>
      </c>
      <c r="C573" s="4" t="s">
        <v>1</v>
      </c>
      <c r="D573" s="38">
        <v>2</v>
      </c>
    </row>
    <row r="575" spans="1:4" x14ac:dyDescent="0.2">
      <c r="B575" s="31" t="s">
        <v>44</v>
      </c>
      <c r="C575" s="31" t="s">
        <v>6</v>
      </c>
      <c r="D575" s="31" t="s">
        <v>7</v>
      </c>
    </row>
    <row r="576" spans="1:4" x14ac:dyDescent="0.2">
      <c r="A576" s="27">
        <v>12.6</v>
      </c>
      <c r="B576" s="26" t="e">
        <f>+#REF!</f>
        <v>#REF!</v>
      </c>
      <c r="C576" s="4" t="s">
        <v>16</v>
      </c>
      <c r="D576" s="38">
        <f>5+2+2.5+1</f>
        <v>10.5</v>
      </c>
    </row>
    <row r="578" spans="1:4" x14ac:dyDescent="0.2">
      <c r="B578" s="31" t="s">
        <v>44</v>
      </c>
      <c r="C578" s="31" t="s">
        <v>6</v>
      </c>
      <c r="D578" s="31" t="s">
        <v>7</v>
      </c>
    </row>
    <row r="579" spans="1:4" x14ac:dyDescent="0.2">
      <c r="A579" s="27" t="s">
        <v>184</v>
      </c>
      <c r="B579" s="26" t="e">
        <f>+#REF!</f>
        <v>#REF!</v>
      </c>
      <c r="C579" s="4" t="s">
        <v>16</v>
      </c>
      <c r="D579" s="38">
        <f>9+1+2.5+1</f>
        <v>13.5</v>
      </c>
    </row>
    <row r="581" spans="1:4" x14ac:dyDescent="0.2">
      <c r="B581" s="31" t="s">
        <v>44</v>
      </c>
      <c r="C581" s="31" t="s">
        <v>6</v>
      </c>
      <c r="D581" s="31" t="s">
        <v>7</v>
      </c>
    </row>
    <row r="582" spans="1:4" ht="37.5" customHeight="1" x14ac:dyDescent="0.2">
      <c r="A582" s="27" t="s">
        <v>186</v>
      </c>
      <c r="B582" s="26" t="e">
        <f>+#REF!</f>
        <v>#REF!</v>
      </c>
      <c r="C582" s="4" t="s">
        <v>1</v>
      </c>
      <c r="D582" s="38">
        <v>1</v>
      </c>
    </row>
    <row r="584" spans="1:4" ht="39.75" customHeight="1" x14ac:dyDescent="0.2">
      <c r="A584" s="27" t="s">
        <v>185</v>
      </c>
      <c r="B584" s="96" t="e">
        <f>+#REF!</f>
        <v>#REF!</v>
      </c>
      <c r="C584" s="31" t="s">
        <v>6</v>
      </c>
      <c r="D584" s="31" t="s">
        <v>7</v>
      </c>
    </row>
    <row r="585" spans="1:4" x14ac:dyDescent="0.2">
      <c r="A585" s="6"/>
      <c r="B585" s="26" t="e">
        <f>+#REF!</f>
        <v>#REF!</v>
      </c>
      <c r="C585" s="4" t="s">
        <v>1</v>
      </c>
      <c r="D585" s="38">
        <v>1</v>
      </c>
    </row>
    <row r="587" spans="1:4" x14ac:dyDescent="0.2">
      <c r="B587" s="31" t="s">
        <v>44</v>
      </c>
      <c r="C587" s="31" t="s">
        <v>6</v>
      </c>
      <c r="D587" s="31" t="s">
        <v>7</v>
      </c>
    </row>
    <row r="588" spans="1:4" x14ac:dyDescent="0.2">
      <c r="A588" s="27">
        <v>13.1</v>
      </c>
      <c r="B588" s="26" t="e">
        <f>+#REF!</f>
        <v>#REF!</v>
      </c>
      <c r="C588" s="4" t="s">
        <v>1</v>
      </c>
      <c r="D588" s="38">
        <v>20</v>
      </c>
    </row>
    <row r="590" spans="1:4" x14ac:dyDescent="0.2">
      <c r="B590" s="31" t="s">
        <v>44</v>
      </c>
      <c r="C590" s="31" t="s">
        <v>6</v>
      </c>
      <c r="D590" s="31" t="s">
        <v>7</v>
      </c>
    </row>
    <row r="591" spans="1:4" x14ac:dyDescent="0.2">
      <c r="A591" s="27">
        <v>13.2</v>
      </c>
      <c r="B591" s="26" t="e">
        <f>+#REF!</f>
        <v>#REF!</v>
      </c>
      <c r="C591" s="4" t="s">
        <v>1</v>
      </c>
      <c r="D591" s="38">
        <v>2</v>
      </c>
    </row>
    <row r="593" spans="1:4" x14ac:dyDescent="0.2">
      <c r="B593" s="31" t="s">
        <v>44</v>
      </c>
      <c r="C593" s="31" t="s">
        <v>6</v>
      </c>
      <c r="D593" s="31" t="s">
        <v>7</v>
      </c>
    </row>
    <row r="594" spans="1:4" x14ac:dyDescent="0.2">
      <c r="A594" s="27">
        <v>13.3</v>
      </c>
      <c r="B594" s="26" t="e">
        <f>+#REF!</f>
        <v>#REF!</v>
      </c>
      <c r="C594" s="4" t="s">
        <v>1</v>
      </c>
      <c r="D594" s="38">
        <v>10</v>
      </c>
    </row>
    <row r="596" spans="1:4" x14ac:dyDescent="0.2">
      <c r="B596" s="31" t="s">
        <v>44</v>
      </c>
      <c r="C596" s="31" t="s">
        <v>6</v>
      </c>
      <c r="D596" s="31" t="s">
        <v>7</v>
      </c>
    </row>
    <row r="597" spans="1:4" x14ac:dyDescent="0.2">
      <c r="A597" s="27">
        <v>13.4</v>
      </c>
      <c r="B597" s="26" t="e">
        <f>+#REF!</f>
        <v>#REF!</v>
      </c>
      <c r="C597" s="4" t="s">
        <v>1</v>
      </c>
      <c r="D597" s="38">
        <v>2</v>
      </c>
    </row>
    <row r="599" spans="1:4" x14ac:dyDescent="0.2">
      <c r="B599" s="31" t="s">
        <v>44</v>
      </c>
      <c r="C599" s="31" t="s">
        <v>6</v>
      </c>
      <c r="D599" s="31" t="s">
        <v>7</v>
      </c>
    </row>
    <row r="600" spans="1:4" x14ac:dyDescent="0.2">
      <c r="A600" s="27">
        <v>13.5</v>
      </c>
      <c r="B600" s="26" t="e">
        <f>+#REF!</f>
        <v>#REF!</v>
      </c>
      <c r="C600" s="4" t="s">
        <v>1</v>
      </c>
      <c r="D600" s="38">
        <v>2</v>
      </c>
    </row>
  </sheetData>
  <mergeCells count="2">
    <mergeCell ref="C254:E254"/>
    <mergeCell ref="B3:F5"/>
  </mergeCells>
  <pageMargins left="0.70866141732283472" right="0.70866141732283472" top="0.74803149606299213" bottom="1.1417322834645669" header="0.31496062992125984" footer="0.31496062992125984"/>
  <pageSetup scale="60" orientation="portrait" horizontalDpi="4294967293" r:id="rId1"/>
  <headerFooter>
    <oddHeader>&amp;L&amp;G</oddHeader>
    <oddFooter>&amp;C&amp;G&amp;R&amp;P</oddFooter>
  </headerFooter>
  <rowBreaks count="10" manualBreakCount="10">
    <brk id="62" max="6" man="1"/>
    <brk id="142" max="6" man="1"/>
    <brk id="196" max="6" man="1"/>
    <brk id="262" max="6" man="1"/>
    <brk id="338" max="6" man="1"/>
    <brk id="405" max="6" man="1"/>
    <brk id="472" max="6" man="1"/>
    <brk id="530" max="6" man="1"/>
    <brk id="580" max="6" man="1"/>
    <brk id="601" max="6" man="1"/>
  </rowBreaks>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242"/>
  <sheetViews>
    <sheetView view="pageBreakPreview" zoomScaleNormal="100" zoomScaleSheetLayoutView="100" workbookViewId="0">
      <selection activeCell="H141" sqref="H141"/>
    </sheetView>
  </sheetViews>
  <sheetFormatPr baseColWidth="10" defaultColWidth="11.42578125" defaultRowHeight="12.75" x14ac:dyDescent="0.2"/>
  <cols>
    <col min="1" max="1" width="4.7109375" style="27" customWidth="1"/>
    <col min="2" max="2" width="39.28515625" style="6" customWidth="1"/>
    <col min="3" max="3" width="13" style="6" customWidth="1"/>
    <col min="4" max="4" width="12.42578125" style="6" customWidth="1"/>
    <col min="5" max="8" width="11.7109375" style="6" customWidth="1"/>
    <col min="9" max="9" width="15.42578125" style="6" customWidth="1"/>
    <col min="10" max="16384" width="11.42578125" style="6"/>
  </cols>
  <sheetData>
    <row r="1" spans="1:6" x14ac:dyDescent="0.2">
      <c r="B1" s="394" t="s">
        <v>418</v>
      </c>
      <c r="C1" s="395"/>
      <c r="D1" s="395"/>
      <c r="E1" s="395"/>
      <c r="F1" s="396"/>
    </row>
    <row r="2" spans="1:6" x14ac:dyDescent="0.2">
      <c r="B2" s="397"/>
      <c r="C2" s="398"/>
      <c r="D2" s="398"/>
      <c r="E2" s="398"/>
      <c r="F2" s="399"/>
    </row>
    <row r="3" spans="1:6" ht="44.45" customHeight="1" x14ac:dyDescent="0.2">
      <c r="B3" s="360"/>
      <c r="C3" s="361"/>
      <c r="D3" s="361"/>
      <c r="E3" s="361"/>
      <c r="F3" s="400"/>
    </row>
    <row r="6" spans="1:6" x14ac:dyDescent="0.2">
      <c r="B6" s="31" t="s">
        <v>44</v>
      </c>
      <c r="C6" s="31" t="s">
        <v>6</v>
      </c>
      <c r="D6" s="31" t="s">
        <v>7</v>
      </c>
    </row>
    <row r="7" spans="1:6" x14ac:dyDescent="0.2">
      <c r="A7" s="27" t="s">
        <v>101</v>
      </c>
      <c r="B7" s="26" t="e">
        <f>+#REF!</f>
        <v>#REF!</v>
      </c>
      <c r="C7" s="4" t="s">
        <v>55</v>
      </c>
      <c r="D7" s="4">
        <f>+C13</f>
        <v>3</v>
      </c>
    </row>
    <row r="9" spans="1:6" ht="25.5" x14ac:dyDescent="0.2">
      <c r="B9" s="28" t="s">
        <v>57</v>
      </c>
      <c r="C9" s="29" t="s">
        <v>58</v>
      </c>
    </row>
    <row r="10" spans="1:6" x14ac:dyDescent="0.2">
      <c r="B10" s="5" t="s">
        <v>59</v>
      </c>
      <c r="C10" s="5">
        <v>1</v>
      </c>
    </row>
    <row r="11" spans="1:6" x14ac:dyDescent="0.2">
      <c r="B11" s="5" t="s">
        <v>60</v>
      </c>
      <c r="C11" s="5">
        <v>1</v>
      </c>
    </row>
    <row r="12" spans="1:6" x14ac:dyDescent="0.2">
      <c r="B12" s="5" t="s">
        <v>83</v>
      </c>
      <c r="C12" s="5">
        <v>1</v>
      </c>
    </row>
    <row r="13" spans="1:6" x14ac:dyDescent="0.2">
      <c r="B13" s="5" t="s">
        <v>45</v>
      </c>
      <c r="C13" s="5">
        <f>+C10+C11+C12</f>
        <v>3</v>
      </c>
    </row>
    <row r="16" spans="1:6" x14ac:dyDescent="0.2">
      <c r="B16" s="31" t="s">
        <v>44</v>
      </c>
      <c r="C16" s="31" t="s">
        <v>6</v>
      </c>
      <c r="D16" s="31" t="s">
        <v>7</v>
      </c>
    </row>
    <row r="17" spans="1:5" ht="51.75" customHeight="1" x14ac:dyDescent="0.2">
      <c r="A17" s="27" t="s">
        <v>102</v>
      </c>
      <c r="B17" s="28" t="e">
        <f>+#REF!</f>
        <v>#REF!</v>
      </c>
      <c r="C17" s="28" t="s">
        <v>8</v>
      </c>
      <c r="D17" s="37">
        <v>661</v>
      </c>
    </row>
    <row r="18" spans="1:5" ht="12.75" customHeight="1" x14ac:dyDescent="0.2">
      <c r="B18" s="25"/>
      <c r="C18" s="25"/>
      <c r="D18" s="25"/>
    </row>
    <row r="19" spans="1:5" ht="12.75" customHeight="1" x14ac:dyDescent="0.2">
      <c r="B19" s="25"/>
      <c r="C19" s="25"/>
      <c r="D19" s="25"/>
    </row>
    <row r="20" spans="1:5" ht="12.75" customHeight="1" x14ac:dyDescent="0.2">
      <c r="B20" s="25"/>
      <c r="C20" s="25"/>
      <c r="D20" s="25"/>
    </row>
    <row r="21" spans="1:5" x14ac:dyDescent="0.2">
      <c r="B21" s="25"/>
      <c r="C21" s="25"/>
      <c r="D21" s="25"/>
    </row>
    <row r="22" spans="1:5" x14ac:dyDescent="0.2">
      <c r="B22" s="25"/>
      <c r="C22" s="25"/>
      <c r="D22" s="25"/>
    </row>
    <row r="23" spans="1:5" x14ac:dyDescent="0.2">
      <c r="B23" s="31" t="s">
        <v>44</v>
      </c>
      <c r="C23" s="31" t="s">
        <v>6</v>
      </c>
      <c r="D23" s="31" t="s">
        <v>7</v>
      </c>
    </row>
    <row r="24" spans="1:5" x14ac:dyDescent="0.2">
      <c r="A24" s="27" t="s">
        <v>103</v>
      </c>
      <c r="B24" s="30" t="e">
        <f>+#REF!</f>
        <v>#REF!</v>
      </c>
      <c r="C24" s="28" t="s">
        <v>4</v>
      </c>
      <c r="D24" s="36">
        <v>0</v>
      </c>
    </row>
    <row r="28" spans="1:5" x14ac:dyDescent="0.2">
      <c r="B28" s="31" t="s">
        <v>44</v>
      </c>
      <c r="C28" s="31" t="s">
        <v>6</v>
      </c>
      <c r="D28" s="31" t="s">
        <v>7</v>
      </c>
    </row>
    <row r="29" spans="1:5" x14ac:dyDescent="0.2">
      <c r="A29" s="27" t="s">
        <v>104</v>
      </c>
      <c r="B29" s="26" t="e">
        <f>+#REF!</f>
        <v>#REF!</v>
      </c>
      <c r="C29" s="28" t="s">
        <v>4</v>
      </c>
      <c r="D29" s="28">
        <f>ROUND(SUM(F49:F64)+E43,1)</f>
        <v>476.4</v>
      </c>
    </row>
    <row r="31" spans="1:5" x14ac:dyDescent="0.2">
      <c r="B31" s="9" t="s">
        <v>44</v>
      </c>
      <c r="C31" s="9" t="s">
        <v>41</v>
      </c>
      <c r="D31" s="9" t="s">
        <v>42</v>
      </c>
      <c r="E31" s="9" t="s">
        <v>43</v>
      </c>
    </row>
    <row r="32" spans="1:5" x14ac:dyDescent="0.2">
      <c r="B32" s="5" t="s">
        <v>364</v>
      </c>
      <c r="C32" s="5">
        <v>0</v>
      </c>
      <c r="D32" s="5"/>
      <c r="E32" s="5"/>
    </row>
    <row r="33" spans="2:6" x14ac:dyDescent="0.2">
      <c r="B33" s="5"/>
      <c r="C33" s="5"/>
      <c r="D33" s="5">
        <v>3.5</v>
      </c>
      <c r="E33" s="5">
        <f>+((C32+C34)/2)*D33</f>
        <v>16.099999999999998</v>
      </c>
    </row>
    <row r="34" spans="2:6" x14ac:dyDescent="0.2">
      <c r="B34" s="5" t="s">
        <v>36</v>
      </c>
      <c r="C34" s="5">
        <v>9.1999999999999993</v>
      </c>
      <c r="D34" s="5"/>
      <c r="E34" s="5"/>
    </row>
    <row r="35" spans="2:6" x14ac:dyDescent="0.2">
      <c r="B35" s="5"/>
      <c r="C35" s="5"/>
      <c r="D35" s="5">
        <v>7.5</v>
      </c>
      <c r="E35" s="5">
        <f>+((C34+C36)/2)*D35</f>
        <v>96.375</v>
      </c>
    </row>
    <row r="36" spans="2:6" x14ac:dyDescent="0.2">
      <c r="B36" s="5" t="s">
        <v>37</v>
      </c>
      <c r="C36" s="5">
        <v>16.5</v>
      </c>
      <c r="D36" s="5"/>
      <c r="E36" s="5"/>
    </row>
    <row r="37" spans="2:6" x14ac:dyDescent="0.2">
      <c r="B37" s="5"/>
      <c r="C37" s="5"/>
      <c r="D37" s="5">
        <v>7.5</v>
      </c>
      <c r="E37" s="5">
        <f>+((C36+C38)/2)*D37</f>
        <v>137.25</v>
      </c>
    </row>
    <row r="38" spans="2:6" x14ac:dyDescent="0.2">
      <c r="B38" s="5" t="s">
        <v>38</v>
      </c>
      <c r="C38" s="5">
        <v>20.100000000000001</v>
      </c>
      <c r="D38" s="5"/>
      <c r="E38" s="5"/>
    </row>
    <row r="39" spans="2:6" x14ac:dyDescent="0.2">
      <c r="B39" s="5"/>
      <c r="C39" s="5"/>
      <c r="D39" s="5">
        <v>1.5</v>
      </c>
      <c r="E39" s="5">
        <f>+((C38+C40)/2)*D39</f>
        <v>15.075000000000001</v>
      </c>
    </row>
    <row r="40" spans="2:6" x14ac:dyDescent="0.2">
      <c r="B40" s="5" t="s">
        <v>365</v>
      </c>
      <c r="C40" s="5">
        <v>0</v>
      </c>
      <c r="D40" s="5"/>
      <c r="E40" s="5"/>
    </row>
    <row r="41" spans="2:6" x14ac:dyDescent="0.2">
      <c r="B41" s="5"/>
      <c r="C41" s="5"/>
      <c r="D41" s="5"/>
      <c r="E41" s="5"/>
    </row>
    <row r="42" spans="2:6" x14ac:dyDescent="0.2">
      <c r="B42" s="5" t="s">
        <v>414</v>
      </c>
      <c r="C42" s="5"/>
      <c r="D42" s="5"/>
      <c r="E42" s="5">
        <v>1.05</v>
      </c>
    </row>
    <row r="43" spans="2:6" x14ac:dyDescent="0.2">
      <c r="B43" s="5" t="s">
        <v>45</v>
      </c>
      <c r="C43" s="5"/>
      <c r="D43" s="5"/>
      <c r="E43" s="5">
        <f>+SUM(E33:E40)*E42</f>
        <v>278.04000000000002</v>
      </c>
    </row>
    <row r="48" spans="2:6" x14ac:dyDescent="0.2">
      <c r="B48" s="5" t="s">
        <v>57</v>
      </c>
      <c r="C48" s="5" t="s">
        <v>85</v>
      </c>
      <c r="D48" s="5" t="s">
        <v>86</v>
      </c>
      <c r="E48" s="5" t="s">
        <v>87</v>
      </c>
      <c r="F48" s="5" t="s">
        <v>88</v>
      </c>
    </row>
    <row r="49" spans="2:6" x14ac:dyDescent="0.2">
      <c r="B49" s="4" t="s">
        <v>84</v>
      </c>
      <c r="C49" s="5">
        <f>30+10+22+16</f>
        <v>78</v>
      </c>
      <c r="D49" s="5">
        <v>0.5</v>
      </c>
      <c r="E49" s="5">
        <v>1</v>
      </c>
      <c r="F49" s="5">
        <f>+C49*D49*E49</f>
        <v>39</v>
      </c>
    </row>
    <row r="50" spans="2:6" x14ac:dyDescent="0.2">
      <c r="B50" s="4" t="s">
        <v>89</v>
      </c>
      <c r="C50" s="5"/>
      <c r="D50" s="5"/>
      <c r="E50" s="5"/>
      <c r="F50" s="5"/>
    </row>
    <row r="51" spans="2:6" x14ac:dyDescent="0.2">
      <c r="B51" s="5" t="s">
        <v>90</v>
      </c>
      <c r="C51" s="5">
        <v>7.3</v>
      </c>
      <c r="D51" s="5">
        <v>0.7</v>
      </c>
      <c r="E51" s="5">
        <v>1.2</v>
      </c>
      <c r="F51" s="35">
        <f>+C51*D51*E51</f>
        <v>6.1319999999999988</v>
      </c>
    </row>
    <row r="52" spans="2:6" x14ac:dyDescent="0.2">
      <c r="B52" s="5" t="s">
        <v>91</v>
      </c>
      <c r="C52" s="5">
        <v>14.5</v>
      </c>
      <c r="D52" s="5">
        <v>0.7</v>
      </c>
      <c r="E52" s="5">
        <v>1.85</v>
      </c>
      <c r="F52" s="35">
        <f>+C52*D52*E52</f>
        <v>18.7775</v>
      </c>
    </row>
    <row r="53" spans="2:6" x14ac:dyDescent="0.2">
      <c r="B53" s="5" t="s">
        <v>198</v>
      </c>
      <c r="C53" s="5">
        <v>12.5</v>
      </c>
      <c r="D53" s="5">
        <v>0.7</v>
      </c>
      <c r="E53" s="5">
        <v>2.35</v>
      </c>
      <c r="F53" s="35">
        <f>+C53*D53*E53</f>
        <v>20.5625</v>
      </c>
    </row>
    <row r="54" spans="2:6" x14ac:dyDescent="0.2">
      <c r="B54" s="5" t="s">
        <v>210</v>
      </c>
      <c r="C54" s="5">
        <v>16.2</v>
      </c>
      <c r="D54" s="5">
        <v>0.7</v>
      </c>
      <c r="E54" s="5">
        <v>2.4500000000000002</v>
      </c>
      <c r="F54" s="35">
        <f>+C54*D54*E54</f>
        <v>27.782999999999998</v>
      </c>
    </row>
    <row r="55" spans="2:6" x14ac:dyDescent="0.2">
      <c r="B55" s="5" t="s">
        <v>213</v>
      </c>
      <c r="C55" s="5">
        <v>17.3</v>
      </c>
      <c r="D55" s="5">
        <v>0.7</v>
      </c>
      <c r="E55" s="5">
        <v>1.75</v>
      </c>
      <c r="F55" s="35">
        <f>+C55*D55*E55</f>
        <v>21.192499999999999</v>
      </c>
    </row>
    <row r="56" spans="2:6" x14ac:dyDescent="0.2">
      <c r="B56" s="5"/>
      <c r="C56" s="5"/>
      <c r="D56" s="5"/>
      <c r="E56" s="5"/>
      <c r="F56" s="35"/>
    </row>
    <row r="57" spans="2:6" x14ac:dyDescent="0.2">
      <c r="B57" s="5" t="s">
        <v>92</v>
      </c>
      <c r="C57" s="5">
        <f>1.2+1.3+2.5+3+2.3</f>
        <v>10.3</v>
      </c>
      <c r="D57" s="5">
        <v>2.0099999999999998</v>
      </c>
      <c r="E57" s="5"/>
      <c r="F57" s="35">
        <f>+C57*D57</f>
        <v>20.702999999999999</v>
      </c>
    </row>
    <row r="58" spans="2:6" x14ac:dyDescent="0.2">
      <c r="B58" s="5" t="s">
        <v>93</v>
      </c>
      <c r="C58" s="5">
        <f>10+4+5+10.5+5+8.2</f>
        <v>42.7</v>
      </c>
      <c r="D58" s="5">
        <v>0.6</v>
      </c>
      <c r="E58" s="5">
        <v>1</v>
      </c>
      <c r="F58" s="35">
        <f>+C58*D58*E58</f>
        <v>25.62</v>
      </c>
    </row>
    <row r="59" spans="2:6" x14ac:dyDescent="0.2">
      <c r="B59" s="5" t="s">
        <v>94</v>
      </c>
      <c r="C59" s="5">
        <v>0.8</v>
      </c>
      <c r="D59" s="5">
        <v>0.8</v>
      </c>
      <c r="E59" s="5">
        <v>6</v>
      </c>
      <c r="F59" s="35">
        <f>+C59*D59*E59</f>
        <v>3.8400000000000007</v>
      </c>
    </row>
    <row r="60" spans="2:6" x14ac:dyDescent="0.2">
      <c r="B60" s="4" t="s">
        <v>95</v>
      </c>
      <c r="C60" s="5"/>
      <c r="D60" s="5"/>
      <c r="E60" s="5"/>
      <c r="F60" s="35"/>
    </row>
    <row r="61" spans="2:6" x14ac:dyDescent="0.2">
      <c r="B61" s="5" t="s">
        <v>96</v>
      </c>
      <c r="C61" s="5">
        <f>17+15+14</f>
        <v>46</v>
      </c>
      <c r="D61" s="5">
        <v>0.7</v>
      </c>
      <c r="E61" s="5">
        <v>0.3</v>
      </c>
      <c r="F61" s="35">
        <f>+C61*D61*E61</f>
        <v>9.6599999999999984</v>
      </c>
    </row>
    <row r="62" spans="2:6" x14ac:dyDescent="0.2">
      <c r="B62" s="5" t="s">
        <v>97</v>
      </c>
      <c r="C62" s="5">
        <v>14</v>
      </c>
      <c r="D62" s="5">
        <v>0.6</v>
      </c>
      <c r="E62" s="5">
        <v>0.6</v>
      </c>
      <c r="F62" s="35">
        <f>+C62*D62*E62</f>
        <v>5.04</v>
      </c>
    </row>
    <row r="63" spans="2:6" x14ac:dyDescent="0.2">
      <c r="B63" s="5" t="s">
        <v>98</v>
      </c>
      <c r="C63" s="5">
        <v>0</v>
      </c>
      <c r="D63" s="5">
        <v>0.8</v>
      </c>
      <c r="E63" s="5">
        <v>0.6</v>
      </c>
      <c r="F63" s="35">
        <f>+C63*D63*E63</f>
        <v>0</v>
      </c>
    </row>
    <row r="67" spans="1:5" x14ac:dyDescent="0.2">
      <c r="B67" s="31" t="s">
        <v>44</v>
      </c>
      <c r="C67" s="31" t="s">
        <v>6</v>
      </c>
      <c r="D67" s="31" t="s">
        <v>7</v>
      </c>
    </row>
    <row r="68" spans="1:5" x14ac:dyDescent="0.2">
      <c r="A68" s="27" t="s">
        <v>106</v>
      </c>
      <c r="B68" s="26" t="e">
        <f>+#REF!</f>
        <v>#REF!</v>
      </c>
      <c r="C68" s="4" t="s">
        <v>4</v>
      </c>
      <c r="D68" s="4">
        <f>ROUND(SUM(G86:G95)+E80,1)</f>
        <v>425.9</v>
      </c>
    </row>
    <row r="70" spans="1:5" x14ac:dyDescent="0.2">
      <c r="B70" s="9" t="s">
        <v>44</v>
      </c>
      <c r="C70" s="9" t="s">
        <v>41</v>
      </c>
      <c r="D70" s="9" t="s">
        <v>42</v>
      </c>
      <c r="E70" s="9" t="s">
        <v>43</v>
      </c>
    </row>
    <row r="71" spans="1:5" x14ac:dyDescent="0.2">
      <c r="B71" s="5" t="s">
        <v>367</v>
      </c>
      <c r="C71" s="5">
        <v>0</v>
      </c>
      <c r="D71" s="5"/>
      <c r="E71" s="5"/>
    </row>
    <row r="72" spans="1:5" x14ac:dyDescent="0.2">
      <c r="B72" s="5"/>
      <c r="C72" s="5"/>
      <c r="D72" s="5">
        <v>6</v>
      </c>
      <c r="E72" s="5">
        <f>+((C71+C73)/2)*D72</f>
        <v>62.730000000000004</v>
      </c>
    </row>
    <row r="73" spans="1:5" x14ac:dyDescent="0.2">
      <c r="B73" s="5" t="s">
        <v>39</v>
      </c>
      <c r="C73" s="5">
        <v>20.91</v>
      </c>
      <c r="D73" s="5"/>
      <c r="E73" s="5"/>
    </row>
    <row r="74" spans="1:5" x14ac:dyDescent="0.2">
      <c r="B74" s="5"/>
      <c r="C74" s="5"/>
      <c r="D74" s="5">
        <v>10</v>
      </c>
      <c r="E74" s="5">
        <f>+((C73+C75)/2)*D74</f>
        <v>168.55</v>
      </c>
    </row>
    <row r="75" spans="1:5" x14ac:dyDescent="0.2">
      <c r="B75" s="5" t="s">
        <v>368</v>
      </c>
      <c r="C75" s="5">
        <v>12.8</v>
      </c>
      <c r="D75" s="5"/>
      <c r="E75" s="5"/>
    </row>
    <row r="76" spans="1:5" x14ac:dyDescent="0.2">
      <c r="B76" s="5"/>
      <c r="C76" s="5"/>
      <c r="D76" s="5">
        <v>4</v>
      </c>
      <c r="E76" s="5">
        <f>+((C75+C77)/2)*D76</f>
        <v>25.6</v>
      </c>
    </row>
    <row r="77" spans="1:5" x14ac:dyDescent="0.2">
      <c r="B77" s="5" t="s">
        <v>369</v>
      </c>
      <c r="C77" s="5">
        <v>0</v>
      </c>
      <c r="D77" s="5"/>
      <c r="E77" s="5"/>
    </row>
    <row r="78" spans="1:5" x14ac:dyDescent="0.2">
      <c r="B78" s="5"/>
      <c r="C78" s="5"/>
      <c r="D78" s="5"/>
      <c r="E78" s="5"/>
    </row>
    <row r="79" spans="1:5" x14ac:dyDescent="0.2">
      <c r="B79" s="5" t="s">
        <v>414</v>
      </c>
      <c r="C79" s="5"/>
      <c r="D79" s="5"/>
      <c r="E79" s="5">
        <v>1.05</v>
      </c>
    </row>
    <row r="80" spans="1:5" x14ac:dyDescent="0.2">
      <c r="B80" s="5" t="s">
        <v>45</v>
      </c>
      <c r="C80" s="5"/>
      <c r="D80" s="5"/>
      <c r="E80" s="5">
        <f>+SUM(E72:E77)*E79</f>
        <v>269.72400000000005</v>
      </c>
    </row>
    <row r="85" spans="2:8" ht="25.5" x14ac:dyDescent="0.2">
      <c r="B85" s="5" t="s">
        <v>57</v>
      </c>
      <c r="C85" s="5" t="s">
        <v>85</v>
      </c>
      <c r="D85" s="5" t="s">
        <v>86</v>
      </c>
      <c r="E85" s="5" t="s">
        <v>87</v>
      </c>
      <c r="F85" s="16" t="s">
        <v>99</v>
      </c>
      <c r="G85" s="5" t="s">
        <v>88</v>
      </c>
    </row>
    <row r="86" spans="2:8" x14ac:dyDescent="0.2">
      <c r="B86" s="4" t="s">
        <v>84</v>
      </c>
      <c r="C86" s="5">
        <f>+C49</f>
        <v>78</v>
      </c>
      <c r="D86" s="5">
        <v>0.5</v>
      </c>
      <c r="E86" s="5">
        <v>1</v>
      </c>
      <c r="F86" s="5">
        <v>0</v>
      </c>
      <c r="G86" s="5">
        <f>+C86*D86*E86-F86</f>
        <v>39</v>
      </c>
    </row>
    <row r="87" spans="2:8" x14ac:dyDescent="0.2">
      <c r="B87" s="4" t="s">
        <v>89</v>
      </c>
      <c r="C87" s="5"/>
      <c r="D87" s="5"/>
      <c r="E87" s="5"/>
      <c r="F87" s="5"/>
      <c r="G87" s="5"/>
    </row>
    <row r="88" spans="2:8" x14ac:dyDescent="0.2">
      <c r="B88" s="5" t="s">
        <v>90</v>
      </c>
      <c r="C88" s="5">
        <v>7.3</v>
      </c>
      <c r="D88" s="5">
        <v>0.7</v>
      </c>
      <c r="E88" s="5">
        <v>1.2</v>
      </c>
      <c r="F88" s="5">
        <f>0.03*C88</f>
        <v>0.219</v>
      </c>
      <c r="G88" s="5">
        <f t="shared" ref="G88:G93" si="0">+C88*D88*E88-F88</f>
        <v>5.9129999999999985</v>
      </c>
    </row>
    <row r="89" spans="2:8" x14ac:dyDescent="0.2">
      <c r="B89" s="5" t="s">
        <v>91</v>
      </c>
      <c r="C89" s="5">
        <v>14.5</v>
      </c>
      <c r="D89" s="5">
        <v>0.7</v>
      </c>
      <c r="E89" s="5">
        <v>1.85</v>
      </c>
      <c r="F89" s="5">
        <f>0.03*C89</f>
        <v>0.435</v>
      </c>
      <c r="G89" s="5">
        <f t="shared" si="0"/>
        <v>18.342500000000001</v>
      </c>
    </row>
    <row r="90" spans="2:8" x14ac:dyDescent="0.2">
      <c r="B90" s="5" t="s">
        <v>198</v>
      </c>
      <c r="C90" s="5">
        <v>12.5</v>
      </c>
      <c r="D90" s="5">
        <v>0.7</v>
      </c>
      <c r="E90" s="5">
        <v>2.35</v>
      </c>
      <c r="F90" s="5">
        <f>0.03*C90</f>
        <v>0.375</v>
      </c>
      <c r="G90" s="5">
        <f t="shared" si="0"/>
        <v>20.1875</v>
      </c>
    </row>
    <row r="91" spans="2:8" x14ac:dyDescent="0.2">
      <c r="B91" s="5" t="s">
        <v>210</v>
      </c>
      <c r="C91" s="5">
        <v>16.2</v>
      </c>
      <c r="D91" s="5">
        <v>0.7</v>
      </c>
      <c r="E91" s="5">
        <v>2.4500000000000002</v>
      </c>
      <c r="F91" s="5">
        <f>0.03*C91</f>
        <v>0.48599999999999999</v>
      </c>
      <c r="G91" s="5">
        <f t="shared" si="0"/>
        <v>27.296999999999997</v>
      </c>
    </row>
    <row r="92" spans="2:8" x14ac:dyDescent="0.2">
      <c r="B92" s="5" t="s">
        <v>213</v>
      </c>
      <c r="C92" s="5">
        <v>17.3</v>
      </c>
      <c r="D92" s="5">
        <v>0.7</v>
      </c>
      <c r="E92" s="5">
        <v>1.75</v>
      </c>
      <c r="F92" s="5">
        <f>0.03*C92</f>
        <v>0.51900000000000002</v>
      </c>
      <c r="G92" s="5">
        <f t="shared" si="0"/>
        <v>20.673500000000001</v>
      </c>
    </row>
    <row r="93" spans="2:8" x14ac:dyDescent="0.2">
      <c r="B93" s="5" t="s">
        <v>93</v>
      </c>
      <c r="C93" s="5">
        <f>+C58</f>
        <v>42.7</v>
      </c>
      <c r="D93" s="5">
        <v>0.6</v>
      </c>
      <c r="E93" s="5">
        <v>1</v>
      </c>
      <c r="F93" s="5">
        <f>0.02*C93</f>
        <v>0.85400000000000009</v>
      </c>
      <c r="G93" s="5">
        <f t="shared" si="0"/>
        <v>24.766000000000002</v>
      </c>
    </row>
    <row r="95" spans="2:8" x14ac:dyDescent="0.2">
      <c r="B95" s="27"/>
      <c r="C95" s="27"/>
      <c r="D95" s="27"/>
      <c r="E95" s="27"/>
      <c r="F95" s="27"/>
      <c r="G95" s="27"/>
      <c r="H95" s="27"/>
    </row>
    <row r="98" spans="1:5" x14ac:dyDescent="0.2">
      <c r="B98" s="31" t="s">
        <v>44</v>
      </c>
      <c r="C98" s="31" t="s">
        <v>6</v>
      </c>
      <c r="D98" s="31" t="s">
        <v>7</v>
      </c>
    </row>
    <row r="99" spans="1:5" x14ac:dyDescent="0.2">
      <c r="A99" s="27" t="s">
        <v>108</v>
      </c>
      <c r="B99" s="26" t="e">
        <f>+#REF!</f>
        <v>#REF!</v>
      </c>
      <c r="C99" s="4" t="s">
        <v>4</v>
      </c>
      <c r="D99" s="39">
        <f>+D24+D29-D68</f>
        <v>50.5</v>
      </c>
    </row>
    <row r="102" spans="1:5" x14ac:dyDescent="0.2">
      <c r="B102" s="31" t="s">
        <v>44</v>
      </c>
      <c r="C102" s="31" t="s">
        <v>6</v>
      </c>
      <c r="D102" s="31" t="s">
        <v>7</v>
      </c>
    </row>
    <row r="103" spans="1:5" x14ac:dyDescent="0.2">
      <c r="A103" s="27" t="s">
        <v>111</v>
      </c>
      <c r="B103" s="26" t="e">
        <f>+#REF!</f>
        <v>#REF!</v>
      </c>
      <c r="C103" s="4" t="s">
        <v>8</v>
      </c>
      <c r="D103" s="4">
        <v>608</v>
      </c>
    </row>
    <row r="105" spans="1:5" x14ac:dyDescent="0.2">
      <c r="B105" s="5"/>
      <c r="C105" s="5"/>
      <c r="D105" s="5"/>
      <c r="E105" s="5"/>
    </row>
    <row r="106" spans="1:5" x14ac:dyDescent="0.2">
      <c r="B106" s="5"/>
      <c r="C106" s="5"/>
      <c r="D106" s="5"/>
      <c r="E106" s="5"/>
    </row>
    <row r="109" spans="1:5" x14ac:dyDescent="0.2">
      <c r="B109" s="31" t="s">
        <v>44</v>
      </c>
      <c r="C109" s="31" t="s">
        <v>6</v>
      </c>
      <c r="D109" s="31" t="s">
        <v>7</v>
      </c>
    </row>
    <row r="110" spans="1:5" ht="43.5" customHeight="1" x14ac:dyDescent="0.2">
      <c r="A110" s="27" t="s">
        <v>112</v>
      </c>
      <c r="B110" s="30" t="e">
        <f>+#REF!</f>
        <v>#REF!</v>
      </c>
      <c r="C110" s="28" t="s">
        <v>8</v>
      </c>
      <c r="D110" s="28">
        <v>104</v>
      </c>
    </row>
    <row r="114" spans="1:6" x14ac:dyDescent="0.2">
      <c r="B114" s="31" t="s">
        <v>44</v>
      </c>
      <c r="C114" s="31" t="s">
        <v>6</v>
      </c>
      <c r="D114" s="31" t="s">
        <v>7</v>
      </c>
    </row>
    <row r="115" spans="1:6" x14ac:dyDescent="0.2">
      <c r="A115" s="27" t="s">
        <v>113</v>
      </c>
      <c r="B115" s="26" t="e">
        <f>+#REF!</f>
        <v>#REF!</v>
      </c>
      <c r="C115" s="28" t="s">
        <v>4</v>
      </c>
      <c r="D115" s="44">
        <f>+F118+F119+F120</f>
        <v>61.29</v>
      </c>
    </row>
    <row r="116" spans="1:6" x14ac:dyDescent="0.2">
      <c r="A116" s="6"/>
    </row>
    <row r="117" spans="1:6" x14ac:dyDescent="0.2">
      <c r="A117" s="6"/>
      <c r="B117" s="5" t="s">
        <v>80</v>
      </c>
      <c r="C117" s="5" t="s">
        <v>42</v>
      </c>
      <c r="D117" s="5" t="s">
        <v>46</v>
      </c>
      <c r="E117" s="5" t="s">
        <v>52</v>
      </c>
      <c r="F117" s="5" t="s">
        <v>53</v>
      </c>
    </row>
    <row r="118" spans="1:6" x14ac:dyDescent="0.2">
      <c r="A118" s="6"/>
      <c r="B118" s="5" t="s">
        <v>50</v>
      </c>
      <c r="C118" s="5">
        <v>63</v>
      </c>
      <c r="D118" s="5">
        <v>4</v>
      </c>
      <c r="E118" s="5">
        <v>0.15</v>
      </c>
      <c r="F118" s="35">
        <f>+C118*D118*E118</f>
        <v>37.799999999999997</v>
      </c>
    </row>
    <row r="119" spans="1:6" x14ac:dyDescent="0.2">
      <c r="A119" s="6"/>
      <c r="B119" s="5" t="s">
        <v>51</v>
      </c>
      <c r="C119" s="5">
        <f>64.1+12</f>
        <v>76.099999999999994</v>
      </c>
      <c r="D119" s="5">
        <v>1.2</v>
      </c>
      <c r="E119" s="5">
        <v>0.1</v>
      </c>
      <c r="F119" s="35">
        <f>ROUND(C119*D119*E119,2)</f>
        <v>9.1300000000000008</v>
      </c>
    </row>
    <row r="120" spans="1:6" x14ac:dyDescent="0.2">
      <c r="A120" s="6"/>
      <c r="B120" s="5" t="s">
        <v>318</v>
      </c>
      <c r="C120" s="5">
        <v>7.98</v>
      </c>
      <c r="D120" s="5">
        <f>6*6</f>
        <v>36</v>
      </c>
      <c r="E120" s="5">
        <v>0.05</v>
      </c>
      <c r="F120" s="35">
        <f>ROUND(C120*D120*E120,2)</f>
        <v>14.36</v>
      </c>
    </row>
    <row r="121" spans="1:6" x14ac:dyDescent="0.2">
      <c r="A121" s="6"/>
    </row>
    <row r="122" spans="1:6" x14ac:dyDescent="0.2">
      <c r="A122" s="6"/>
    </row>
    <row r="126" spans="1:6" x14ac:dyDescent="0.2">
      <c r="B126" s="31" t="s">
        <v>44</v>
      </c>
      <c r="C126" s="31" t="s">
        <v>6</v>
      </c>
      <c r="D126" s="31" t="s">
        <v>7</v>
      </c>
    </row>
    <row r="127" spans="1:6" x14ac:dyDescent="0.2">
      <c r="A127" s="27" t="s">
        <v>115</v>
      </c>
      <c r="B127" s="26" t="e">
        <f>+#REF!</f>
        <v>#REF!</v>
      </c>
      <c r="C127" s="4" t="s">
        <v>16</v>
      </c>
      <c r="D127" s="39">
        <f>+C130</f>
        <v>0</v>
      </c>
    </row>
    <row r="129" spans="1:5" x14ac:dyDescent="0.2">
      <c r="B129" s="5" t="s">
        <v>80</v>
      </c>
      <c r="C129" s="5" t="s">
        <v>42</v>
      </c>
    </row>
    <row r="130" spans="1:5" x14ac:dyDescent="0.2">
      <c r="B130" s="5" t="s">
        <v>56</v>
      </c>
      <c r="C130" s="5">
        <v>0</v>
      </c>
    </row>
    <row r="133" spans="1:5" x14ac:dyDescent="0.2">
      <c r="B133" s="31" t="s">
        <v>44</v>
      </c>
      <c r="C133" s="31" t="s">
        <v>6</v>
      </c>
      <c r="D133" s="31" t="s">
        <v>7</v>
      </c>
    </row>
    <row r="134" spans="1:5" x14ac:dyDescent="0.2">
      <c r="A134" s="27" t="s">
        <v>105</v>
      </c>
      <c r="B134" s="26" t="e">
        <f>+#REF!</f>
        <v>#REF!</v>
      </c>
      <c r="C134" s="4" t="s">
        <v>8</v>
      </c>
      <c r="D134" s="39">
        <f>+E137</f>
        <v>91.32</v>
      </c>
    </row>
    <row r="136" spans="1:5" x14ac:dyDescent="0.2">
      <c r="B136" s="5"/>
      <c r="C136" s="5" t="s">
        <v>42</v>
      </c>
      <c r="D136" s="5" t="s">
        <v>46</v>
      </c>
      <c r="E136" s="5" t="s">
        <v>47</v>
      </c>
    </row>
    <row r="137" spans="1:5" x14ac:dyDescent="0.2">
      <c r="B137" s="5" t="s">
        <v>51</v>
      </c>
      <c r="C137" s="5">
        <f>+C119</f>
        <v>76.099999999999994</v>
      </c>
      <c r="D137" s="5">
        <v>1.2</v>
      </c>
      <c r="E137" s="5">
        <f>+C137*D137</f>
        <v>91.32</v>
      </c>
    </row>
    <row r="140" spans="1:5" x14ac:dyDescent="0.2">
      <c r="B140" s="31" t="s">
        <v>44</v>
      </c>
      <c r="C140" s="31" t="s">
        <v>6</v>
      </c>
      <c r="D140" s="31" t="s">
        <v>7</v>
      </c>
    </row>
    <row r="141" spans="1:5" x14ac:dyDescent="0.2">
      <c r="A141" s="27" t="s">
        <v>277</v>
      </c>
      <c r="B141" s="26" t="e">
        <f>+#REF!</f>
        <v>#REF!</v>
      </c>
      <c r="C141" s="4" t="s">
        <v>4</v>
      </c>
      <c r="D141" s="38">
        <f>ROUND(E144+E147,1)</f>
        <v>37.700000000000003</v>
      </c>
    </row>
    <row r="143" spans="1:5" x14ac:dyDescent="0.2">
      <c r="B143" s="5"/>
      <c r="C143" s="5" t="s">
        <v>370</v>
      </c>
      <c r="D143" s="5" t="s">
        <v>46</v>
      </c>
      <c r="E143" s="5" t="s">
        <v>53</v>
      </c>
    </row>
    <row r="144" spans="1:5" ht="25.5" x14ac:dyDescent="0.2">
      <c r="B144" s="16" t="s">
        <v>316</v>
      </c>
      <c r="C144" s="5">
        <f>8*0.6+12*0.95</f>
        <v>16.2</v>
      </c>
      <c r="D144" s="5">
        <v>0.3</v>
      </c>
      <c r="E144" s="5">
        <f>+C144*D144</f>
        <v>4.8599999999999994</v>
      </c>
    </row>
    <row r="145" spans="1:5" x14ac:dyDescent="0.2">
      <c r="B145" s="51"/>
    </row>
    <row r="146" spans="1:5" x14ac:dyDescent="0.2">
      <c r="B146" s="16"/>
      <c r="C146" s="5" t="s">
        <v>375</v>
      </c>
      <c r="D146" s="5" t="s">
        <v>376</v>
      </c>
      <c r="E146" s="5" t="s">
        <v>53</v>
      </c>
    </row>
    <row r="147" spans="1:5" x14ac:dyDescent="0.2">
      <c r="B147" s="16" t="s">
        <v>377</v>
      </c>
      <c r="C147" s="5">
        <v>1.58</v>
      </c>
      <c r="D147" s="5">
        <v>20.8</v>
      </c>
      <c r="E147" s="5">
        <f>+C147*D147</f>
        <v>32.864000000000004</v>
      </c>
    </row>
    <row r="151" spans="1:5" x14ac:dyDescent="0.2">
      <c r="B151" s="31" t="s">
        <v>44</v>
      </c>
      <c r="C151" s="31" t="s">
        <v>6</v>
      </c>
      <c r="D151" s="31" t="s">
        <v>7</v>
      </c>
    </row>
    <row r="152" spans="1:5" x14ac:dyDescent="0.2">
      <c r="A152" s="27" t="s">
        <v>119</v>
      </c>
      <c r="B152" s="26" t="e">
        <f>+#REF!</f>
        <v>#REF!</v>
      </c>
      <c r="C152" s="4" t="s">
        <v>1</v>
      </c>
      <c r="D152" s="4">
        <v>1</v>
      </c>
    </row>
    <row r="155" spans="1:5" x14ac:dyDescent="0.2">
      <c r="B155" s="31" t="s">
        <v>44</v>
      </c>
      <c r="C155" s="31" t="s">
        <v>6</v>
      </c>
      <c r="D155" s="31" t="s">
        <v>7</v>
      </c>
    </row>
    <row r="156" spans="1:5" x14ac:dyDescent="0.2">
      <c r="A156" s="27" t="s">
        <v>121</v>
      </c>
      <c r="B156" s="26" t="e">
        <f>+#REF!</f>
        <v>#REF!</v>
      </c>
      <c r="C156" s="4" t="s">
        <v>16</v>
      </c>
      <c r="D156" s="4">
        <f>+C159</f>
        <v>78</v>
      </c>
    </row>
    <row r="158" spans="1:5" x14ac:dyDescent="0.2">
      <c r="B158" s="5" t="s">
        <v>57</v>
      </c>
      <c r="C158" s="5" t="s">
        <v>85</v>
      </c>
    </row>
    <row r="159" spans="1:5" x14ac:dyDescent="0.2">
      <c r="B159" s="4" t="s">
        <v>84</v>
      </c>
      <c r="C159" s="5">
        <f>+C49</f>
        <v>78</v>
      </c>
    </row>
    <row r="162" spans="1:4" x14ac:dyDescent="0.2">
      <c r="B162" s="31" t="s">
        <v>44</v>
      </c>
      <c r="C162" s="31" t="s">
        <v>6</v>
      </c>
      <c r="D162" s="31" t="s">
        <v>7</v>
      </c>
    </row>
    <row r="163" spans="1:4" x14ac:dyDescent="0.2">
      <c r="A163" s="27" t="s">
        <v>122</v>
      </c>
      <c r="B163" s="26" t="e">
        <f>+#REF!</f>
        <v>#REF!</v>
      </c>
      <c r="C163" s="4" t="s">
        <v>1</v>
      </c>
      <c r="D163" s="4">
        <v>1</v>
      </c>
    </row>
    <row r="166" spans="1:4" x14ac:dyDescent="0.2">
      <c r="B166" s="31" t="s">
        <v>44</v>
      </c>
      <c r="C166" s="31" t="s">
        <v>6</v>
      </c>
      <c r="D166" s="31" t="s">
        <v>7</v>
      </c>
    </row>
    <row r="167" spans="1:4" ht="53.45" customHeight="1" x14ac:dyDescent="0.2">
      <c r="A167" s="27" t="s">
        <v>123</v>
      </c>
      <c r="B167" s="26" t="e">
        <f>+#REF!</f>
        <v>#REF!</v>
      </c>
      <c r="C167" s="4" t="s">
        <v>16</v>
      </c>
      <c r="D167" s="39">
        <f>+C58</f>
        <v>42.7</v>
      </c>
    </row>
    <row r="170" spans="1:4" x14ac:dyDescent="0.2">
      <c r="B170" s="31" t="s">
        <v>44</v>
      </c>
      <c r="C170" s="31" t="s">
        <v>6</v>
      </c>
      <c r="D170" s="31" t="s">
        <v>7</v>
      </c>
    </row>
    <row r="171" spans="1:4" x14ac:dyDescent="0.2">
      <c r="A171" s="27" t="s">
        <v>114</v>
      </c>
      <c r="B171" s="26" t="e">
        <f>+#REF!</f>
        <v>#REF!</v>
      </c>
      <c r="C171" s="4" t="s">
        <v>16</v>
      </c>
      <c r="D171" s="39">
        <f>+SUM(C174:C178)</f>
        <v>67.8</v>
      </c>
    </row>
    <row r="173" spans="1:4" x14ac:dyDescent="0.2">
      <c r="B173" s="5" t="s">
        <v>57</v>
      </c>
      <c r="C173" s="5" t="s">
        <v>85</v>
      </c>
    </row>
    <row r="174" spans="1:4" x14ac:dyDescent="0.2">
      <c r="B174" s="5" t="s">
        <v>90</v>
      </c>
      <c r="C174" s="5">
        <v>7.3</v>
      </c>
    </row>
    <row r="175" spans="1:4" x14ac:dyDescent="0.2">
      <c r="B175" s="5" t="s">
        <v>91</v>
      </c>
      <c r="C175" s="5">
        <v>14.5</v>
      </c>
    </row>
    <row r="176" spans="1:4" x14ac:dyDescent="0.2">
      <c r="B176" s="5" t="s">
        <v>198</v>
      </c>
      <c r="C176" s="5">
        <v>12.5</v>
      </c>
    </row>
    <row r="177" spans="1:4" x14ac:dyDescent="0.2">
      <c r="B177" s="5" t="s">
        <v>210</v>
      </c>
      <c r="C177" s="5">
        <v>16.2</v>
      </c>
    </row>
    <row r="178" spans="1:4" x14ac:dyDescent="0.2">
      <c r="B178" s="5" t="s">
        <v>213</v>
      </c>
      <c r="C178" s="5">
        <v>17.3</v>
      </c>
    </row>
    <row r="180" spans="1:4" x14ac:dyDescent="0.2">
      <c r="B180" s="31" t="s">
        <v>44</v>
      </c>
      <c r="C180" s="31" t="s">
        <v>6</v>
      </c>
      <c r="D180" s="31" t="s">
        <v>7</v>
      </c>
    </row>
    <row r="181" spans="1:4" ht="55.5" customHeight="1" x14ac:dyDescent="0.2">
      <c r="A181" s="27" t="s">
        <v>124</v>
      </c>
      <c r="B181" s="26" t="e">
        <f>+#REF!</f>
        <v>#REF!</v>
      </c>
      <c r="C181" s="4" t="s">
        <v>16</v>
      </c>
      <c r="D181" s="39">
        <v>0</v>
      </c>
    </row>
    <row r="184" spans="1:4" x14ac:dyDescent="0.2">
      <c r="B184" s="31" t="s">
        <v>44</v>
      </c>
      <c r="C184" s="31" t="s">
        <v>6</v>
      </c>
      <c r="D184" s="31" t="s">
        <v>7</v>
      </c>
    </row>
    <row r="185" spans="1:4" ht="58.7" customHeight="1" x14ac:dyDescent="0.2">
      <c r="A185" s="27" t="s">
        <v>125</v>
      </c>
      <c r="B185" s="26" t="e">
        <f>+#REF!</f>
        <v>#REF!</v>
      </c>
      <c r="C185" s="4" t="s">
        <v>16</v>
      </c>
      <c r="D185" s="39">
        <v>0</v>
      </c>
    </row>
    <row r="189" spans="1:4" x14ac:dyDescent="0.2">
      <c r="B189" s="31" t="s">
        <v>44</v>
      </c>
      <c r="C189" s="31" t="s">
        <v>6</v>
      </c>
      <c r="D189" s="31" t="s">
        <v>7</v>
      </c>
    </row>
    <row r="190" spans="1:4" x14ac:dyDescent="0.2">
      <c r="A190" s="27" t="s">
        <v>126</v>
      </c>
      <c r="B190" s="26" t="e">
        <f>+#REF!</f>
        <v>#REF!</v>
      </c>
      <c r="C190" s="4" t="s">
        <v>16</v>
      </c>
      <c r="D190" s="39">
        <f>+SUM(C193:C194)</f>
        <v>0</v>
      </c>
    </row>
    <row r="193" spans="1:4" x14ac:dyDescent="0.2">
      <c r="B193" s="31" t="s">
        <v>44</v>
      </c>
      <c r="C193" s="31" t="s">
        <v>6</v>
      </c>
      <c r="D193" s="31" t="s">
        <v>7</v>
      </c>
    </row>
    <row r="194" spans="1:4" ht="59.25" customHeight="1" x14ac:dyDescent="0.2">
      <c r="A194" s="27" t="s">
        <v>127</v>
      </c>
      <c r="B194" s="26" t="e">
        <f>+#REF!</f>
        <v>#REF!</v>
      </c>
      <c r="C194" s="4" t="s">
        <v>1</v>
      </c>
      <c r="D194" s="39">
        <v>6</v>
      </c>
    </row>
    <row r="197" spans="1:4" x14ac:dyDescent="0.2">
      <c r="B197" s="31" t="s">
        <v>44</v>
      </c>
      <c r="C197" s="31" t="s">
        <v>6</v>
      </c>
      <c r="D197" s="31" t="s">
        <v>7</v>
      </c>
    </row>
    <row r="198" spans="1:4" x14ac:dyDescent="0.2">
      <c r="A198" s="27" t="s">
        <v>128</v>
      </c>
      <c r="B198" s="26" t="e">
        <f>+#REF!</f>
        <v>#REF!</v>
      </c>
      <c r="C198" s="4" t="s">
        <v>16</v>
      </c>
      <c r="D198" s="39">
        <f>+SUM(C201:C205)</f>
        <v>10.299999999999994</v>
      </c>
    </row>
    <row r="200" spans="1:4" x14ac:dyDescent="0.2">
      <c r="B200" s="5" t="s">
        <v>57</v>
      </c>
      <c r="C200" s="5" t="s">
        <v>135</v>
      </c>
    </row>
    <row r="201" spans="1:4" x14ac:dyDescent="0.2">
      <c r="B201" s="5" t="s">
        <v>136</v>
      </c>
      <c r="C201" s="5">
        <v>1.2</v>
      </c>
    </row>
    <row r="202" spans="1:4" x14ac:dyDescent="0.2">
      <c r="B202" s="5" t="s">
        <v>137</v>
      </c>
      <c r="C202" s="5">
        <f>88-86.7</f>
        <v>1.2999999999999972</v>
      </c>
    </row>
    <row r="203" spans="1:4" x14ac:dyDescent="0.2">
      <c r="B203" s="5" t="s">
        <v>138</v>
      </c>
      <c r="C203" s="5">
        <f>87-84.5</f>
        <v>2.5</v>
      </c>
    </row>
    <row r="204" spans="1:4" x14ac:dyDescent="0.2">
      <c r="B204" s="5" t="s">
        <v>206</v>
      </c>
      <c r="C204" s="5">
        <f>86-83</f>
        <v>3</v>
      </c>
    </row>
    <row r="205" spans="1:4" x14ac:dyDescent="0.2">
      <c r="B205" s="5" t="s">
        <v>207</v>
      </c>
      <c r="C205" s="5">
        <f>77.1-74.8</f>
        <v>2.2999999999999972</v>
      </c>
    </row>
    <row r="208" spans="1:4" x14ac:dyDescent="0.2">
      <c r="B208" s="31" t="s">
        <v>44</v>
      </c>
      <c r="C208" s="31" t="s">
        <v>6</v>
      </c>
      <c r="D208" s="31" t="s">
        <v>7</v>
      </c>
    </row>
    <row r="209" spans="1:4" ht="59.25" customHeight="1" x14ac:dyDescent="0.2">
      <c r="A209" s="27" t="s">
        <v>129</v>
      </c>
      <c r="B209" s="26" t="e">
        <f>+#REF!</f>
        <v>#REF!</v>
      </c>
      <c r="C209" s="4" t="s">
        <v>1</v>
      </c>
      <c r="D209" s="39">
        <f>+SUM(C212:C216)</f>
        <v>5</v>
      </c>
    </row>
    <row r="211" spans="1:4" x14ac:dyDescent="0.2">
      <c r="B211" s="5" t="s">
        <v>57</v>
      </c>
      <c r="C211" s="5" t="s">
        <v>3</v>
      </c>
    </row>
    <row r="212" spans="1:4" x14ac:dyDescent="0.2">
      <c r="B212" s="5" t="s">
        <v>136</v>
      </c>
      <c r="C212" s="5">
        <v>1</v>
      </c>
    </row>
    <row r="213" spans="1:4" x14ac:dyDescent="0.2">
      <c r="B213" s="5" t="s">
        <v>137</v>
      </c>
      <c r="C213" s="5">
        <v>1</v>
      </c>
    </row>
    <row r="214" spans="1:4" x14ac:dyDescent="0.2">
      <c r="B214" s="5" t="s">
        <v>138</v>
      </c>
      <c r="C214" s="5">
        <v>1</v>
      </c>
    </row>
    <row r="215" spans="1:4" x14ac:dyDescent="0.2">
      <c r="B215" s="5" t="s">
        <v>206</v>
      </c>
      <c r="C215" s="5">
        <v>1</v>
      </c>
    </row>
    <row r="216" spans="1:4" x14ac:dyDescent="0.2">
      <c r="B216" s="5" t="s">
        <v>207</v>
      </c>
      <c r="C216" s="5">
        <v>1</v>
      </c>
    </row>
    <row r="219" spans="1:4" x14ac:dyDescent="0.2">
      <c r="B219" s="31" t="s">
        <v>44</v>
      </c>
      <c r="C219" s="31" t="s">
        <v>6</v>
      </c>
      <c r="D219" s="31" t="s">
        <v>7</v>
      </c>
    </row>
    <row r="220" spans="1:4" ht="53.45" customHeight="1" x14ac:dyDescent="0.2">
      <c r="A220" s="27" t="s">
        <v>130</v>
      </c>
      <c r="B220" s="26" t="e">
        <f>+#REF!</f>
        <v>#REF!</v>
      </c>
      <c r="C220" s="4" t="s">
        <v>1</v>
      </c>
      <c r="D220" s="39">
        <f>+SUM(C223:C227)</f>
        <v>5</v>
      </c>
    </row>
    <row r="222" spans="1:4" x14ac:dyDescent="0.2">
      <c r="B222" s="5" t="s">
        <v>57</v>
      </c>
      <c r="C222" s="5" t="s">
        <v>1</v>
      </c>
    </row>
    <row r="223" spans="1:4" x14ac:dyDescent="0.2">
      <c r="B223" s="5" t="s">
        <v>136</v>
      </c>
      <c r="C223" s="5">
        <v>1</v>
      </c>
    </row>
    <row r="224" spans="1:4" x14ac:dyDescent="0.2">
      <c r="B224" s="5" t="s">
        <v>137</v>
      </c>
      <c r="C224" s="5">
        <v>1</v>
      </c>
    </row>
    <row r="225" spans="1:8" x14ac:dyDescent="0.2">
      <c r="B225" s="5" t="s">
        <v>138</v>
      </c>
      <c r="C225" s="5">
        <v>1</v>
      </c>
    </row>
    <row r="226" spans="1:8" x14ac:dyDescent="0.2">
      <c r="B226" s="5" t="s">
        <v>206</v>
      </c>
      <c r="C226" s="5">
        <v>1</v>
      </c>
    </row>
    <row r="227" spans="1:8" x14ac:dyDescent="0.2">
      <c r="B227" s="5" t="s">
        <v>207</v>
      </c>
      <c r="C227" s="5">
        <v>1</v>
      </c>
    </row>
    <row r="230" spans="1:8" x14ac:dyDescent="0.2">
      <c r="B230" s="31" t="s">
        <v>44</v>
      </c>
      <c r="C230" s="31" t="s">
        <v>6</v>
      </c>
      <c r="D230" s="31" t="s">
        <v>7</v>
      </c>
    </row>
    <row r="231" spans="1:8" ht="71.45" customHeight="1" x14ac:dyDescent="0.2">
      <c r="A231" s="27" t="s">
        <v>131</v>
      </c>
      <c r="B231" s="26" t="e">
        <f>+#REF!</f>
        <v>#REF!</v>
      </c>
      <c r="C231" s="4" t="s">
        <v>4</v>
      </c>
      <c r="D231" s="39">
        <f>+E234</f>
        <v>4.6000000000000005</v>
      </c>
    </row>
    <row r="233" spans="1:8" x14ac:dyDescent="0.2">
      <c r="C233" s="5" t="s">
        <v>42</v>
      </c>
      <c r="D233" s="5" t="s">
        <v>47</v>
      </c>
      <c r="E233" s="5" t="s">
        <v>53</v>
      </c>
    </row>
    <row r="234" spans="1:8" x14ac:dyDescent="0.2">
      <c r="C234" s="5">
        <f>+C61</f>
        <v>46</v>
      </c>
      <c r="D234" s="5">
        <v>0.1</v>
      </c>
      <c r="E234" s="5">
        <f>+C234*D234</f>
        <v>4.6000000000000005</v>
      </c>
    </row>
    <row r="237" spans="1:8" x14ac:dyDescent="0.2">
      <c r="B237" s="31" t="s">
        <v>44</v>
      </c>
      <c r="C237" s="31" t="s">
        <v>6</v>
      </c>
      <c r="D237" s="31" t="s">
        <v>7</v>
      </c>
    </row>
    <row r="238" spans="1:8" x14ac:dyDescent="0.2">
      <c r="A238" s="27" t="s">
        <v>132</v>
      </c>
      <c r="B238" s="26" t="e">
        <f>+#REF!</f>
        <v>#REF!</v>
      </c>
      <c r="C238" s="4" t="s">
        <v>4</v>
      </c>
      <c r="D238" s="38">
        <f>ROUND(H241+H242,1)</f>
        <v>4.8</v>
      </c>
    </row>
    <row r="240" spans="1:8" ht="25.5" x14ac:dyDescent="0.2">
      <c r="B240" s="13"/>
      <c r="C240" s="33" t="s">
        <v>81</v>
      </c>
      <c r="D240" s="401" t="s">
        <v>63</v>
      </c>
      <c r="E240" s="401"/>
      <c r="F240" s="33" t="s">
        <v>62</v>
      </c>
      <c r="G240" s="13" t="s">
        <v>65</v>
      </c>
      <c r="H240" s="13" t="s">
        <v>66</v>
      </c>
    </row>
    <row r="241" spans="2:8" x14ac:dyDescent="0.2">
      <c r="B241" s="5" t="s">
        <v>67</v>
      </c>
      <c r="C241" s="5" t="s">
        <v>61</v>
      </c>
      <c r="D241" s="402">
        <v>2</v>
      </c>
      <c r="E241" s="402"/>
      <c r="F241" s="5">
        <v>14</v>
      </c>
      <c r="G241" s="5">
        <v>0.17280000000000001</v>
      </c>
      <c r="H241" s="5">
        <f>+F241*G241*D241</f>
        <v>4.8384</v>
      </c>
    </row>
    <row r="242" spans="2:8" x14ac:dyDescent="0.2">
      <c r="B242" s="5" t="s">
        <v>68</v>
      </c>
      <c r="C242" s="5" t="s">
        <v>61</v>
      </c>
      <c r="D242" s="402">
        <v>2</v>
      </c>
      <c r="E242" s="402"/>
      <c r="F242" s="5">
        <v>0</v>
      </c>
      <c r="G242" s="5">
        <v>0.2</v>
      </c>
      <c r="H242" s="5">
        <f>+F242*G242</f>
        <v>0</v>
      </c>
    </row>
  </sheetData>
  <mergeCells count="4">
    <mergeCell ref="D240:E240"/>
    <mergeCell ref="D241:E241"/>
    <mergeCell ref="D242:E242"/>
    <mergeCell ref="B1:F3"/>
  </mergeCells>
  <pageMargins left="0.70866141732283472" right="0.70866141732283472" top="0.74803149606299213" bottom="1.1417322834645669" header="0.31496062992125984" footer="0.31496062992125984"/>
  <pageSetup scale="65" orientation="portrait" horizontalDpi="4294967293" r:id="rId1"/>
  <headerFooter>
    <oddHeader>&amp;L&amp;G</oddHeader>
    <oddFooter>&amp;C&amp;G&amp;R&amp;P</oddFooter>
  </headerFooter>
  <rowBreaks count="3" manualBreakCount="3">
    <brk id="66" max="8" man="1"/>
    <brk id="135" max="8" man="1"/>
    <brk id="188" max="8" man="1"/>
  </rowBreaks>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G161"/>
  <sheetViews>
    <sheetView view="pageBreakPreview" topLeftCell="A28" zoomScale="90" zoomScaleNormal="100" zoomScaleSheetLayoutView="90" workbookViewId="0">
      <selection activeCell="K34" sqref="K34"/>
    </sheetView>
  </sheetViews>
  <sheetFormatPr baseColWidth="10" defaultColWidth="11.42578125" defaultRowHeight="12.75" x14ac:dyDescent="0.2"/>
  <cols>
    <col min="1" max="1" width="4.7109375" style="27" customWidth="1"/>
    <col min="2" max="2" width="39.28515625" style="6" customWidth="1"/>
    <col min="3" max="3" width="13" style="6" customWidth="1"/>
    <col min="4" max="4" width="12.42578125" style="6" customWidth="1"/>
    <col min="5" max="8" width="11.7109375" style="6" customWidth="1"/>
    <col min="9" max="16384" width="11.42578125" style="6"/>
  </cols>
  <sheetData>
    <row r="1" spans="1:6" x14ac:dyDescent="0.2">
      <c r="B1" s="394" t="s">
        <v>419</v>
      </c>
      <c r="C1" s="395"/>
      <c r="D1" s="395"/>
      <c r="E1" s="395"/>
      <c r="F1" s="396"/>
    </row>
    <row r="2" spans="1:6" x14ac:dyDescent="0.2">
      <c r="B2" s="397"/>
      <c r="C2" s="398"/>
      <c r="D2" s="398"/>
      <c r="E2" s="398"/>
      <c r="F2" s="399"/>
    </row>
    <row r="3" spans="1:6" ht="37.5" customHeight="1" x14ac:dyDescent="0.2">
      <c r="B3" s="360"/>
      <c r="C3" s="361"/>
      <c r="D3" s="361"/>
      <c r="E3" s="361"/>
      <c r="F3" s="400"/>
    </row>
    <row r="6" spans="1:6" x14ac:dyDescent="0.2">
      <c r="B6" s="31" t="s">
        <v>44</v>
      </c>
      <c r="C6" s="31" t="s">
        <v>6</v>
      </c>
      <c r="D6" s="31" t="s">
        <v>7</v>
      </c>
    </row>
    <row r="7" spans="1:6" x14ac:dyDescent="0.2">
      <c r="A7" s="27" t="s">
        <v>101</v>
      </c>
      <c r="B7" s="26" t="e">
        <f>+#REF!</f>
        <v>#REF!</v>
      </c>
      <c r="C7" s="4" t="s">
        <v>55</v>
      </c>
      <c r="D7" s="4">
        <f>+C12</f>
        <v>2</v>
      </c>
    </row>
    <row r="9" spans="1:6" ht="25.5" x14ac:dyDescent="0.2">
      <c r="B9" s="28" t="s">
        <v>57</v>
      </c>
      <c r="C9" s="29" t="s">
        <v>58</v>
      </c>
    </row>
    <row r="10" spans="1:6" x14ac:dyDescent="0.2">
      <c r="B10" s="5" t="s">
        <v>60</v>
      </c>
      <c r="C10" s="5">
        <v>1</v>
      </c>
    </row>
    <row r="11" spans="1:6" x14ac:dyDescent="0.2">
      <c r="B11" s="5" t="s">
        <v>239</v>
      </c>
      <c r="C11" s="5">
        <v>1</v>
      </c>
    </row>
    <row r="12" spans="1:6" x14ac:dyDescent="0.2">
      <c r="B12" s="5" t="s">
        <v>45</v>
      </c>
      <c r="C12" s="5">
        <f>+C10+C11</f>
        <v>2</v>
      </c>
    </row>
    <row r="15" spans="1:6" x14ac:dyDescent="0.2">
      <c r="B15" s="31" t="s">
        <v>44</v>
      </c>
      <c r="C15" s="31" t="s">
        <v>6</v>
      </c>
      <c r="D15" s="31" t="s">
        <v>7</v>
      </c>
    </row>
    <row r="16" spans="1:6" ht="51.75" customHeight="1" x14ac:dyDescent="0.2">
      <c r="A16" s="27" t="s">
        <v>102</v>
      </c>
      <c r="B16" s="28" t="e">
        <f>+#REF!</f>
        <v>#REF!</v>
      </c>
      <c r="C16" s="28" t="s">
        <v>8</v>
      </c>
      <c r="D16" s="37">
        <f>+E19</f>
        <v>300</v>
      </c>
    </row>
    <row r="17" spans="1:7" ht="12.75" customHeight="1" x14ac:dyDescent="0.2">
      <c r="B17" s="25"/>
      <c r="C17" s="25"/>
      <c r="D17" s="25"/>
    </row>
    <row r="18" spans="1:7" ht="12.75" customHeight="1" x14ac:dyDescent="0.2">
      <c r="B18" s="19" t="s">
        <v>241</v>
      </c>
      <c r="C18" s="19" t="s">
        <v>86</v>
      </c>
      <c r="D18" s="20" t="s">
        <v>240</v>
      </c>
      <c r="E18" s="20" t="s">
        <v>64</v>
      </c>
    </row>
    <row r="19" spans="1:7" ht="12.75" customHeight="1" x14ac:dyDescent="0.2">
      <c r="B19" s="19">
        <v>10</v>
      </c>
      <c r="C19" s="19">
        <v>6</v>
      </c>
      <c r="D19" s="19">
        <v>5</v>
      </c>
      <c r="E19" s="5">
        <f>+B19*C19*D19</f>
        <v>300</v>
      </c>
    </row>
    <row r="20" spans="1:7" x14ac:dyDescent="0.2">
      <c r="B20" s="25"/>
      <c r="C20" s="25"/>
      <c r="D20" s="25"/>
    </row>
    <row r="21" spans="1:7" x14ac:dyDescent="0.2">
      <c r="B21" s="25"/>
      <c r="C21" s="25"/>
      <c r="D21" s="25"/>
    </row>
    <row r="22" spans="1:7" x14ac:dyDescent="0.2">
      <c r="B22" s="31" t="s">
        <v>44</v>
      </c>
      <c r="C22" s="31" t="s">
        <v>6</v>
      </c>
      <c r="D22" s="31" t="s">
        <v>7</v>
      </c>
    </row>
    <row r="23" spans="1:7" x14ac:dyDescent="0.2">
      <c r="A23" s="27" t="s">
        <v>103</v>
      </c>
      <c r="B23" s="30" t="e">
        <f>+#REF!</f>
        <v>#REF!</v>
      </c>
      <c r="C23" s="28" t="s">
        <v>4</v>
      </c>
      <c r="D23" s="36">
        <v>0</v>
      </c>
    </row>
    <row r="27" spans="1:7" x14ac:dyDescent="0.2">
      <c r="B27" s="31" t="s">
        <v>44</v>
      </c>
      <c r="C27" s="31" t="s">
        <v>6</v>
      </c>
      <c r="D27" s="31" t="s">
        <v>7</v>
      </c>
    </row>
    <row r="28" spans="1:7" x14ac:dyDescent="0.2">
      <c r="A28" s="27" t="s">
        <v>104</v>
      </c>
      <c r="B28" s="26" t="e">
        <f>+#REF!</f>
        <v>#REF!</v>
      </c>
      <c r="C28" s="28" t="s">
        <v>4</v>
      </c>
      <c r="D28" s="44">
        <f>ROUND(SUM(G31:G32),1)</f>
        <v>24.7</v>
      </c>
    </row>
    <row r="30" spans="1:7" x14ac:dyDescent="0.2">
      <c r="B30" s="5" t="s">
        <v>57</v>
      </c>
      <c r="C30" s="5" t="s">
        <v>85</v>
      </c>
      <c r="D30" s="5" t="s">
        <v>86</v>
      </c>
      <c r="E30" s="5" t="s">
        <v>87</v>
      </c>
      <c r="F30" s="5" t="s">
        <v>165</v>
      </c>
      <c r="G30" s="5" t="s">
        <v>88</v>
      </c>
    </row>
    <row r="31" spans="1:7" x14ac:dyDescent="0.2">
      <c r="B31" s="5" t="s">
        <v>94</v>
      </c>
      <c r="C31" s="5">
        <v>0.8</v>
      </c>
      <c r="D31" s="5">
        <v>0.8</v>
      </c>
      <c r="E31" s="5">
        <v>1.4</v>
      </c>
      <c r="F31" s="35">
        <v>5</v>
      </c>
      <c r="G31" s="35">
        <f>+C31*D31*E31*F31</f>
        <v>4.4800000000000004</v>
      </c>
    </row>
    <row r="32" spans="1:7" x14ac:dyDescent="0.2">
      <c r="B32" s="5" t="s">
        <v>246</v>
      </c>
      <c r="C32" s="5">
        <v>4.5</v>
      </c>
      <c r="D32" s="5">
        <v>0.6</v>
      </c>
      <c r="E32" s="5">
        <v>1.5</v>
      </c>
      <c r="F32" s="35">
        <v>5</v>
      </c>
      <c r="G32" s="35">
        <f>+C32*D32*E32*F32</f>
        <v>20.25</v>
      </c>
    </row>
    <row r="33" spans="1:7" x14ac:dyDescent="0.2">
      <c r="F33" s="52"/>
    </row>
    <row r="35" spans="1:7" x14ac:dyDescent="0.2">
      <c r="B35" s="31" t="s">
        <v>44</v>
      </c>
      <c r="C35" s="31" t="s">
        <v>6</v>
      </c>
      <c r="D35" s="31" t="s">
        <v>7</v>
      </c>
    </row>
    <row r="36" spans="1:7" x14ac:dyDescent="0.2">
      <c r="A36" s="27" t="s">
        <v>106</v>
      </c>
      <c r="B36" s="26" t="e">
        <f>+#REF!</f>
        <v>#REF!</v>
      </c>
      <c r="C36" s="4" t="s">
        <v>4</v>
      </c>
      <c r="D36" s="38">
        <f>+G39</f>
        <v>23.94</v>
      </c>
    </row>
    <row r="37" spans="1:7" x14ac:dyDescent="0.2">
      <c r="B37" s="45"/>
      <c r="C37" s="46"/>
      <c r="D37" s="46"/>
    </row>
    <row r="38" spans="1:7" x14ac:dyDescent="0.2">
      <c r="B38" s="5" t="s">
        <v>57</v>
      </c>
      <c r="C38" s="5" t="s">
        <v>85</v>
      </c>
      <c r="D38" s="5" t="s">
        <v>86</v>
      </c>
      <c r="E38" s="5" t="s">
        <v>87</v>
      </c>
      <c r="F38" s="5" t="s">
        <v>165</v>
      </c>
      <c r="G38" s="5" t="s">
        <v>88</v>
      </c>
    </row>
    <row r="39" spans="1:7" ht="25.5" x14ac:dyDescent="0.2">
      <c r="B39" s="16" t="s">
        <v>320</v>
      </c>
      <c r="C39" s="5">
        <v>7.98</v>
      </c>
      <c r="D39" s="5">
        <v>6</v>
      </c>
      <c r="E39" s="5">
        <v>0.1</v>
      </c>
      <c r="F39" s="5">
        <v>5</v>
      </c>
      <c r="G39" s="35">
        <f>+C39*D39*E39*F39</f>
        <v>23.94</v>
      </c>
    </row>
    <row r="42" spans="1:7" x14ac:dyDescent="0.2">
      <c r="B42" s="31" t="s">
        <v>44</v>
      </c>
      <c r="C42" s="31" t="s">
        <v>6</v>
      </c>
      <c r="D42" s="31" t="s">
        <v>7</v>
      </c>
    </row>
    <row r="43" spans="1:7" x14ac:dyDescent="0.2">
      <c r="A43" s="27" t="s">
        <v>108</v>
      </c>
      <c r="B43" s="26" t="e">
        <f>+#REF!</f>
        <v>#REF!</v>
      </c>
      <c r="C43" s="4" t="s">
        <v>4</v>
      </c>
      <c r="D43" s="38">
        <f>+D28-D36</f>
        <v>0.75999999999999801</v>
      </c>
    </row>
    <row r="46" spans="1:7" x14ac:dyDescent="0.2">
      <c r="B46" s="31" t="s">
        <v>44</v>
      </c>
      <c r="C46" s="31" t="s">
        <v>6</v>
      </c>
      <c r="D46" s="31" t="s">
        <v>7</v>
      </c>
    </row>
    <row r="47" spans="1:7" x14ac:dyDescent="0.2">
      <c r="A47" s="27" t="s">
        <v>111</v>
      </c>
      <c r="B47" s="26" t="e">
        <f>+#REF!</f>
        <v>#REF!</v>
      </c>
      <c r="C47" s="4" t="s">
        <v>8</v>
      </c>
      <c r="D47" s="4">
        <f>+E50</f>
        <v>300</v>
      </c>
    </row>
    <row r="49" spans="1:6" ht="25.5" x14ac:dyDescent="0.2">
      <c r="B49" s="19" t="s">
        <v>241</v>
      </c>
      <c r="C49" s="19" t="s">
        <v>86</v>
      </c>
      <c r="D49" s="20" t="s">
        <v>240</v>
      </c>
      <c r="E49" s="20" t="s">
        <v>64</v>
      </c>
    </row>
    <row r="50" spans="1:6" x14ac:dyDescent="0.2">
      <c r="B50" s="19">
        <v>10</v>
      </c>
      <c r="C50" s="19">
        <v>6</v>
      </c>
      <c r="D50" s="19">
        <v>5</v>
      </c>
      <c r="E50" s="5">
        <f>+B50*C50*D50</f>
        <v>300</v>
      </c>
    </row>
    <row r="53" spans="1:6" x14ac:dyDescent="0.2">
      <c r="B53" s="31" t="s">
        <v>44</v>
      </c>
      <c r="C53" s="31" t="s">
        <v>6</v>
      </c>
      <c r="D53" s="31" t="s">
        <v>7</v>
      </c>
    </row>
    <row r="54" spans="1:6" ht="43.5" customHeight="1" x14ac:dyDescent="0.2">
      <c r="A54" s="27" t="s">
        <v>112</v>
      </c>
      <c r="B54" s="30" t="e">
        <f>+#REF!</f>
        <v>#REF!</v>
      </c>
      <c r="C54" s="28" t="s">
        <v>8</v>
      </c>
      <c r="D54" s="28">
        <v>0</v>
      </c>
    </row>
    <row r="58" spans="1:6" x14ac:dyDescent="0.2">
      <c r="B58" s="31" t="s">
        <v>44</v>
      </c>
      <c r="C58" s="31" t="s">
        <v>6</v>
      </c>
      <c r="D58" s="31" t="s">
        <v>7</v>
      </c>
    </row>
    <row r="59" spans="1:6" x14ac:dyDescent="0.2">
      <c r="A59" s="27" t="s">
        <v>113</v>
      </c>
      <c r="B59" s="26" t="e">
        <f>+#REF!</f>
        <v>#REF!</v>
      </c>
      <c r="C59" s="28" t="s">
        <v>4</v>
      </c>
      <c r="D59" s="44">
        <f>+F63+F67</f>
        <v>2.1</v>
      </c>
    </row>
    <row r="60" spans="1:6" x14ac:dyDescent="0.2">
      <c r="A60" s="6"/>
    </row>
    <row r="61" spans="1:6" x14ac:dyDescent="0.2">
      <c r="A61" s="6"/>
      <c r="B61" s="6" t="s">
        <v>242</v>
      </c>
    </row>
    <row r="62" spans="1:6" ht="25.5" x14ac:dyDescent="0.2">
      <c r="A62" s="6"/>
      <c r="B62" s="19" t="s">
        <v>241</v>
      </c>
      <c r="C62" s="19" t="s">
        <v>86</v>
      </c>
      <c r="D62" s="20" t="s">
        <v>240</v>
      </c>
      <c r="E62" s="5" t="s">
        <v>52</v>
      </c>
      <c r="F62" s="5" t="s">
        <v>53</v>
      </c>
    </row>
    <row r="63" spans="1:6" x14ac:dyDescent="0.2">
      <c r="A63" s="6"/>
      <c r="B63" s="19">
        <v>10</v>
      </c>
      <c r="C63" s="19">
        <v>6</v>
      </c>
      <c r="D63" s="19">
        <v>5</v>
      </c>
      <c r="E63" s="5">
        <v>0.05</v>
      </c>
      <c r="F63" s="35">
        <f>+C63*D63*E63</f>
        <v>1.5</v>
      </c>
    </row>
    <row r="64" spans="1:6" x14ac:dyDescent="0.2">
      <c r="A64" s="6"/>
    </row>
    <row r="65" spans="1:6" x14ac:dyDescent="0.2">
      <c r="A65" s="6"/>
      <c r="B65" s="6" t="s">
        <v>243</v>
      </c>
    </row>
    <row r="66" spans="1:6" ht="25.5" x14ac:dyDescent="0.2">
      <c r="A66" s="6"/>
      <c r="B66" s="19" t="s">
        <v>241</v>
      </c>
      <c r="C66" s="19" t="s">
        <v>86</v>
      </c>
      <c r="D66" s="20" t="s">
        <v>240</v>
      </c>
      <c r="E66" s="5" t="s">
        <v>52</v>
      </c>
      <c r="F66" s="5" t="s">
        <v>47</v>
      </c>
    </row>
    <row r="67" spans="1:6" x14ac:dyDescent="0.2">
      <c r="A67" s="6"/>
      <c r="B67" s="19">
        <v>6</v>
      </c>
      <c r="C67" s="19">
        <v>1.2</v>
      </c>
      <c r="D67" s="19">
        <v>5</v>
      </c>
      <c r="E67" s="5">
        <v>0.1</v>
      </c>
      <c r="F67" s="35">
        <f>ROUND(C67*D67*E67,2)</f>
        <v>0.6</v>
      </c>
    </row>
    <row r="68" spans="1:6" x14ac:dyDescent="0.2">
      <c r="A68" s="6"/>
    </row>
    <row r="69" spans="1:6" x14ac:dyDescent="0.2">
      <c r="A69" s="6"/>
    </row>
    <row r="71" spans="1:6" x14ac:dyDescent="0.2">
      <c r="B71" s="31" t="s">
        <v>44</v>
      </c>
      <c r="C71" s="31" t="s">
        <v>6</v>
      </c>
      <c r="D71" s="31" t="s">
        <v>7</v>
      </c>
    </row>
    <row r="72" spans="1:6" x14ac:dyDescent="0.2">
      <c r="A72" s="27" t="s">
        <v>115</v>
      </c>
      <c r="B72" s="26" t="e">
        <f>+#REF!</f>
        <v>#REF!</v>
      </c>
      <c r="C72" s="4" t="s">
        <v>16</v>
      </c>
      <c r="D72" s="39">
        <f>+C75</f>
        <v>30</v>
      </c>
    </row>
    <row r="74" spans="1:6" x14ac:dyDescent="0.2">
      <c r="B74" s="5" t="s">
        <v>80</v>
      </c>
      <c r="C74" s="5" t="s">
        <v>42</v>
      </c>
    </row>
    <row r="75" spans="1:6" x14ac:dyDescent="0.2">
      <c r="B75" s="5" t="s">
        <v>56</v>
      </c>
      <c r="C75" s="5">
        <v>30</v>
      </c>
    </row>
    <row r="78" spans="1:6" x14ac:dyDescent="0.2">
      <c r="B78" s="31" t="s">
        <v>44</v>
      </c>
      <c r="C78" s="31" t="s">
        <v>6</v>
      </c>
      <c r="D78" s="31" t="s">
        <v>7</v>
      </c>
    </row>
    <row r="79" spans="1:6" x14ac:dyDescent="0.2">
      <c r="A79" s="27" t="s">
        <v>105</v>
      </c>
      <c r="B79" s="26" t="e">
        <f>+#REF!</f>
        <v>#REF!</v>
      </c>
      <c r="C79" s="4" t="s">
        <v>8</v>
      </c>
      <c r="D79" s="39">
        <f>+E82</f>
        <v>36</v>
      </c>
    </row>
    <row r="81" spans="1:7" x14ac:dyDescent="0.2">
      <c r="B81" s="5"/>
      <c r="C81" s="5" t="s">
        <v>42</v>
      </c>
      <c r="D81" s="5" t="s">
        <v>46</v>
      </c>
      <c r="E81" s="5" t="s">
        <v>47</v>
      </c>
    </row>
    <row r="82" spans="1:7" x14ac:dyDescent="0.2">
      <c r="B82" s="5" t="s">
        <v>51</v>
      </c>
      <c r="C82" s="5">
        <f>+C75</f>
        <v>30</v>
      </c>
      <c r="D82" s="5">
        <v>1.2</v>
      </c>
      <c r="E82" s="5">
        <f>+C82*D82</f>
        <v>36</v>
      </c>
    </row>
    <row r="85" spans="1:7" x14ac:dyDescent="0.2">
      <c r="B85" s="31" t="s">
        <v>44</v>
      </c>
      <c r="C85" s="31" t="s">
        <v>6</v>
      </c>
      <c r="D85" s="31" t="s">
        <v>7</v>
      </c>
    </row>
    <row r="86" spans="1:7" x14ac:dyDescent="0.2">
      <c r="A86" s="27" t="s">
        <v>277</v>
      </c>
      <c r="B86" s="26" t="e">
        <f>+#REF!</f>
        <v>#REF!</v>
      </c>
      <c r="C86" s="4" t="s">
        <v>8</v>
      </c>
      <c r="D86" s="39">
        <f>+G89</f>
        <v>18</v>
      </c>
    </row>
    <row r="88" spans="1:7" x14ac:dyDescent="0.2">
      <c r="B88" s="5"/>
      <c r="C88" s="5" t="s">
        <v>42</v>
      </c>
      <c r="D88" s="5" t="s">
        <v>46</v>
      </c>
      <c r="E88" s="5" t="s">
        <v>317</v>
      </c>
      <c r="F88" s="5" t="s">
        <v>7</v>
      </c>
      <c r="G88" s="5" t="s">
        <v>53</v>
      </c>
    </row>
    <row r="89" spans="1:7" ht="25.5" x14ac:dyDescent="0.2">
      <c r="B89" s="16" t="s">
        <v>316</v>
      </c>
      <c r="C89" s="5">
        <v>10</v>
      </c>
      <c r="D89" s="5">
        <v>0.3</v>
      </c>
      <c r="E89" s="5">
        <v>0.6</v>
      </c>
      <c r="F89" s="5">
        <v>10</v>
      </c>
      <c r="G89" s="5">
        <f>+C89*D89*E89*F89</f>
        <v>18</v>
      </c>
    </row>
    <row r="93" spans="1:7" x14ac:dyDescent="0.2">
      <c r="B93" s="31" t="s">
        <v>44</v>
      </c>
      <c r="C93" s="31" t="s">
        <v>6</v>
      </c>
      <c r="D93" s="31" t="s">
        <v>7</v>
      </c>
    </row>
    <row r="94" spans="1:7" x14ac:dyDescent="0.2">
      <c r="A94" s="27" t="s">
        <v>119</v>
      </c>
      <c r="B94" s="26" t="e">
        <f>+#REF!</f>
        <v>#REF!</v>
      </c>
      <c r="C94" s="4" t="s">
        <v>1</v>
      </c>
      <c r="D94" s="4">
        <v>0</v>
      </c>
    </row>
    <row r="97" spans="1:4" x14ac:dyDescent="0.2">
      <c r="B97" s="31" t="s">
        <v>44</v>
      </c>
      <c r="C97" s="31" t="s">
        <v>6</v>
      </c>
      <c r="D97" s="31" t="s">
        <v>7</v>
      </c>
    </row>
    <row r="98" spans="1:4" x14ac:dyDescent="0.2">
      <c r="A98" s="27" t="s">
        <v>121</v>
      </c>
      <c r="B98" s="26" t="e">
        <f>+#REF!</f>
        <v>#REF!</v>
      </c>
      <c r="C98" s="4" t="s">
        <v>16</v>
      </c>
      <c r="D98" s="4">
        <v>0</v>
      </c>
    </row>
    <row r="100" spans="1:4" x14ac:dyDescent="0.2">
      <c r="B100" s="5" t="s">
        <v>57</v>
      </c>
      <c r="C100" s="5" t="s">
        <v>85</v>
      </c>
    </row>
    <row r="101" spans="1:4" x14ac:dyDescent="0.2">
      <c r="B101" s="4" t="s">
        <v>84</v>
      </c>
      <c r="C101" s="5">
        <v>0</v>
      </c>
    </row>
    <row r="104" spans="1:4" x14ac:dyDescent="0.2">
      <c r="B104" s="31" t="s">
        <v>44</v>
      </c>
      <c r="C104" s="31" t="s">
        <v>6</v>
      </c>
      <c r="D104" s="31" t="s">
        <v>7</v>
      </c>
    </row>
    <row r="105" spans="1:4" x14ac:dyDescent="0.2">
      <c r="A105" s="27" t="s">
        <v>122</v>
      </c>
      <c r="B105" s="26" t="e">
        <f>+#REF!</f>
        <v>#REF!</v>
      </c>
      <c r="C105" s="4" t="s">
        <v>1</v>
      </c>
      <c r="D105" s="4">
        <v>0</v>
      </c>
    </row>
    <row r="108" spans="1:4" x14ac:dyDescent="0.2">
      <c r="B108" s="31" t="s">
        <v>44</v>
      </c>
      <c r="C108" s="31" t="s">
        <v>6</v>
      </c>
      <c r="D108" s="31" t="s">
        <v>7</v>
      </c>
    </row>
    <row r="109" spans="1:4" ht="53.45" customHeight="1" x14ac:dyDescent="0.2">
      <c r="A109" s="27" t="s">
        <v>123</v>
      </c>
      <c r="B109" s="26" t="e">
        <f>+#REF!</f>
        <v>#REF!</v>
      </c>
      <c r="C109" s="4" t="s">
        <v>16</v>
      </c>
      <c r="D109" s="39">
        <f>+D112</f>
        <v>22.5</v>
      </c>
    </row>
    <row r="111" spans="1:4" ht="25.5" x14ac:dyDescent="0.2">
      <c r="B111" s="19" t="s">
        <v>244</v>
      </c>
      <c r="C111" s="20" t="s">
        <v>240</v>
      </c>
      <c r="D111" s="20" t="s">
        <v>245</v>
      </c>
    </row>
    <row r="112" spans="1:4" x14ac:dyDescent="0.2">
      <c r="B112" s="19">
        <v>4.5</v>
      </c>
      <c r="C112" s="19">
        <v>5</v>
      </c>
      <c r="D112" s="5">
        <f>+B112*C112</f>
        <v>22.5</v>
      </c>
    </row>
    <row r="115" spans="1:4" x14ac:dyDescent="0.2">
      <c r="B115" s="31" t="s">
        <v>44</v>
      </c>
      <c r="C115" s="31" t="s">
        <v>6</v>
      </c>
      <c r="D115" s="31" t="s">
        <v>7</v>
      </c>
    </row>
    <row r="116" spans="1:4" x14ac:dyDescent="0.2">
      <c r="A116" s="27" t="s">
        <v>114</v>
      </c>
      <c r="B116" s="26" t="e">
        <f>+#REF!</f>
        <v>#REF!</v>
      </c>
      <c r="C116" s="4" t="s">
        <v>16</v>
      </c>
      <c r="D116" s="39">
        <v>0</v>
      </c>
    </row>
    <row r="119" spans="1:4" x14ac:dyDescent="0.2">
      <c r="B119" s="31" t="s">
        <v>44</v>
      </c>
      <c r="C119" s="31" t="s">
        <v>6</v>
      </c>
      <c r="D119" s="31" t="s">
        <v>7</v>
      </c>
    </row>
    <row r="120" spans="1:4" ht="55.5" customHeight="1" x14ac:dyDescent="0.2">
      <c r="A120" s="27" t="s">
        <v>124</v>
      </c>
      <c r="B120" s="26" t="e">
        <f>+#REF!</f>
        <v>#REF!</v>
      </c>
      <c r="C120" s="4" t="s">
        <v>16</v>
      </c>
      <c r="D120" s="39">
        <v>0</v>
      </c>
    </row>
    <row r="123" spans="1:4" x14ac:dyDescent="0.2">
      <c r="B123" s="31" t="s">
        <v>44</v>
      </c>
      <c r="C123" s="31" t="s">
        <v>6</v>
      </c>
      <c r="D123" s="31" t="s">
        <v>7</v>
      </c>
    </row>
    <row r="124" spans="1:4" ht="58.7" customHeight="1" x14ac:dyDescent="0.2">
      <c r="A124" s="27" t="s">
        <v>125</v>
      </c>
      <c r="B124" s="26" t="e">
        <f>+#REF!</f>
        <v>#REF!</v>
      </c>
      <c r="C124" s="4" t="s">
        <v>16</v>
      </c>
      <c r="D124" s="39">
        <v>0</v>
      </c>
    </row>
    <row r="128" spans="1:4" x14ac:dyDescent="0.2">
      <c r="B128" s="31" t="s">
        <v>44</v>
      </c>
      <c r="C128" s="31" t="s">
        <v>6</v>
      </c>
      <c r="D128" s="31" t="s">
        <v>7</v>
      </c>
    </row>
    <row r="129" spans="1:4" x14ac:dyDescent="0.2">
      <c r="A129" s="27" t="s">
        <v>126</v>
      </c>
      <c r="B129" s="26" t="e">
        <f>+#REF!</f>
        <v>#REF!</v>
      </c>
      <c r="C129" s="4" t="s">
        <v>16</v>
      </c>
      <c r="D129" s="39">
        <f>+SUM(C132:C133)</f>
        <v>0</v>
      </c>
    </row>
    <row r="132" spans="1:4" x14ac:dyDescent="0.2">
      <c r="B132" s="31" t="s">
        <v>44</v>
      </c>
      <c r="C132" s="31" t="s">
        <v>6</v>
      </c>
      <c r="D132" s="31" t="s">
        <v>7</v>
      </c>
    </row>
    <row r="133" spans="1:4" ht="59.25" customHeight="1" x14ac:dyDescent="0.2">
      <c r="A133" s="27" t="s">
        <v>127</v>
      </c>
      <c r="B133" s="26" t="e">
        <f>+#REF!</f>
        <v>#REF!</v>
      </c>
      <c r="C133" s="4" t="s">
        <v>1</v>
      </c>
      <c r="D133" s="39">
        <v>5</v>
      </c>
    </row>
    <row r="136" spans="1:4" x14ac:dyDescent="0.2">
      <c r="B136" s="31" t="s">
        <v>44</v>
      </c>
      <c r="C136" s="31" t="s">
        <v>6</v>
      </c>
      <c r="D136" s="31" t="s">
        <v>7</v>
      </c>
    </row>
    <row r="137" spans="1:4" x14ac:dyDescent="0.2">
      <c r="A137" s="27" t="s">
        <v>128</v>
      </c>
      <c r="B137" s="26" t="e">
        <f>+#REF!</f>
        <v>#REF!</v>
      </c>
      <c r="C137" s="4" t="s">
        <v>16</v>
      </c>
      <c r="D137" s="39">
        <v>0</v>
      </c>
    </row>
    <row r="141" spans="1:4" x14ac:dyDescent="0.2">
      <c r="B141" s="31" t="s">
        <v>44</v>
      </c>
      <c r="C141" s="31" t="s">
        <v>6</v>
      </c>
      <c r="D141" s="31" t="s">
        <v>7</v>
      </c>
    </row>
    <row r="142" spans="1:4" ht="59.25" customHeight="1" x14ac:dyDescent="0.2">
      <c r="A142" s="27" t="s">
        <v>129</v>
      </c>
      <c r="B142" s="26" t="e">
        <f>+#REF!</f>
        <v>#REF!</v>
      </c>
      <c r="C142" s="4" t="s">
        <v>1</v>
      </c>
      <c r="D142" s="39">
        <v>0</v>
      </c>
    </row>
    <row r="145" spans="1:6" x14ac:dyDescent="0.2">
      <c r="B145" s="31" t="s">
        <v>44</v>
      </c>
      <c r="C145" s="31" t="s">
        <v>6</v>
      </c>
      <c r="D145" s="31" t="s">
        <v>7</v>
      </c>
    </row>
    <row r="146" spans="1:6" ht="53.45" customHeight="1" x14ac:dyDescent="0.2">
      <c r="A146" s="27" t="s">
        <v>130</v>
      </c>
      <c r="B146" s="26" t="e">
        <f>+#REF!</f>
        <v>#REF!</v>
      </c>
      <c r="C146" s="4" t="s">
        <v>1</v>
      </c>
      <c r="D146" s="39">
        <v>0</v>
      </c>
    </row>
    <row r="149" spans="1:6" x14ac:dyDescent="0.2">
      <c r="B149" s="31" t="s">
        <v>44</v>
      </c>
      <c r="C149" s="31" t="s">
        <v>6</v>
      </c>
      <c r="D149" s="31" t="s">
        <v>7</v>
      </c>
    </row>
    <row r="150" spans="1:6" ht="71.45" customHeight="1" x14ac:dyDescent="0.2">
      <c r="A150" s="27" t="s">
        <v>131</v>
      </c>
      <c r="B150" s="26" t="e">
        <f>+#REF!</f>
        <v>#REF!</v>
      </c>
      <c r="C150" s="4" t="s">
        <v>4</v>
      </c>
      <c r="D150" s="39">
        <v>0</v>
      </c>
    </row>
    <row r="153" spans="1:6" x14ac:dyDescent="0.2">
      <c r="B153" s="31" t="s">
        <v>44</v>
      </c>
      <c r="C153" s="31" t="s">
        <v>6</v>
      </c>
      <c r="D153" s="31" t="s">
        <v>7</v>
      </c>
    </row>
    <row r="154" spans="1:6" x14ac:dyDescent="0.2">
      <c r="A154" s="27" t="s">
        <v>132</v>
      </c>
      <c r="B154" s="26" t="e">
        <f>+#REF!</f>
        <v>#REF!</v>
      </c>
      <c r="C154" s="4" t="s">
        <v>4</v>
      </c>
      <c r="D154" s="38">
        <v>0</v>
      </c>
    </row>
    <row r="157" spans="1:6" x14ac:dyDescent="0.2">
      <c r="B157" s="27"/>
      <c r="C157" s="27"/>
      <c r="D157" s="27"/>
      <c r="E157" s="27"/>
      <c r="F157" s="27"/>
    </row>
    <row r="158" spans="1:6" x14ac:dyDescent="0.2">
      <c r="B158" s="27"/>
      <c r="C158" s="27"/>
      <c r="D158" s="27"/>
      <c r="E158" s="27"/>
      <c r="F158" s="27"/>
    </row>
    <row r="159" spans="1:6" ht="51.75" customHeight="1" x14ac:dyDescent="0.2">
      <c r="B159" s="27"/>
      <c r="C159" s="27"/>
      <c r="D159" s="27"/>
      <c r="E159" s="27"/>
      <c r="F159" s="27"/>
    </row>
    <row r="160" spans="1:6" x14ac:dyDescent="0.2">
      <c r="B160" s="27"/>
      <c r="C160" s="27"/>
      <c r="D160" s="27"/>
      <c r="E160" s="27"/>
      <c r="F160" s="27"/>
    </row>
    <row r="161" spans="2:6" x14ac:dyDescent="0.2">
      <c r="B161" s="27"/>
      <c r="C161" s="27"/>
      <c r="D161" s="27"/>
      <c r="E161" s="27"/>
      <c r="F161" s="27"/>
    </row>
  </sheetData>
  <mergeCells count="1">
    <mergeCell ref="B1:F3"/>
  </mergeCells>
  <pageMargins left="0.70866141732283472" right="0.70866141732283472" top="0.74803149606299213" bottom="1.1417322834645669" header="0.31496062992125984" footer="0.31496062992125984"/>
  <pageSetup scale="65" orientation="portrait" horizontalDpi="4294967293" r:id="rId1"/>
  <headerFooter>
    <oddHeader>&amp;L&amp;G</oddHeader>
    <oddFooter>&amp;C&amp;G&amp;R&amp;P</oddFooter>
  </headerFooter>
  <rowBreaks count="1" manualBreakCount="1">
    <brk id="60" max="6"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209"/>
  <sheetViews>
    <sheetView view="pageBreakPreview" topLeftCell="A28" zoomScaleNormal="100" zoomScaleSheetLayoutView="100" workbookViewId="0">
      <selection activeCell="E37" sqref="E37"/>
    </sheetView>
  </sheetViews>
  <sheetFormatPr baseColWidth="10" defaultColWidth="11.42578125" defaultRowHeight="12.75" x14ac:dyDescent="0.2"/>
  <cols>
    <col min="1" max="1" width="4.7109375" style="27" customWidth="1"/>
    <col min="2" max="2" width="39.28515625" style="6" customWidth="1"/>
    <col min="3" max="3" width="13" style="6" customWidth="1"/>
    <col min="4" max="4" width="12.42578125" style="6" customWidth="1"/>
    <col min="5" max="8" width="11.7109375" style="6" customWidth="1"/>
    <col min="9" max="9" width="14" style="6" customWidth="1"/>
    <col min="10" max="16384" width="11.42578125" style="6"/>
  </cols>
  <sheetData>
    <row r="1" spans="1:6" x14ac:dyDescent="0.2">
      <c r="B1" s="394" t="s">
        <v>420</v>
      </c>
      <c r="C1" s="395"/>
      <c r="D1" s="395"/>
      <c r="E1" s="395"/>
      <c r="F1" s="396"/>
    </row>
    <row r="2" spans="1:6" x14ac:dyDescent="0.2">
      <c r="B2" s="397"/>
      <c r="C2" s="398"/>
      <c r="D2" s="398"/>
      <c r="E2" s="398"/>
      <c r="F2" s="399"/>
    </row>
    <row r="3" spans="1:6" ht="48.2" customHeight="1" x14ac:dyDescent="0.2">
      <c r="B3" s="360"/>
      <c r="C3" s="361"/>
      <c r="D3" s="361"/>
      <c r="E3" s="361"/>
      <c r="F3" s="400"/>
    </row>
    <row r="6" spans="1:6" x14ac:dyDescent="0.2">
      <c r="B6" s="31" t="s">
        <v>44</v>
      </c>
      <c r="C6" s="31" t="s">
        <v>6</v>
      </c>
      <c r="D6" s="31" t="s">
        <v>7</v>
      </c>
    </row>
    <row r="7" spans="1:6" x14ac:dyDescent="0.2">
      <c r="A7" s="27" t="s">
        <v>101</v>
      </c>
      <c r="B7" s="26" t="e">
        <f>+#REF!</f>
        <v>#REF!</v>
      </c>
      <c r="C7" s="4" t="s">
        <v>55</v>
      </c>
      <c r="D7" s="4">
        <f>+C13</f>
        <v>4</v>
      </c>
    </row>
    <row r="9" spans="1:6" ht="25.5" x14ac:dyDescent="0.2">
      <c r="B9" s="28" t="s">
        <v>57</v>
      </c>
      <c r="C9" s="29" t="s">
        <v>58</v>
      </c>
    </row>
    <row r="10" spans="1:6" x14ac:dyDescent="0.2">
      <c r="B10" s="5" t="s">
        <v>59</v>
      </c>
      <c r="C10" s="5">
        <v>1</v>
      </c>
    </row>
    <row r="11" spans="1:6" x14ac:dyDescent="0.2">
      <c r="B11" s="5" t="s">
        <v>60</v>
      </c>
      <c r="C11" s="5">
        <v>1</v>
      </c>
    </row>
    <row r="12" spans="1:6" x14ac:dyDescent="0.2">
      <c r="B12" s="5" t="s">
        <v>83</v>
      </c>
      <c r="C12" s="5">
        <v>2</v>
      </c>
    </row>
    <row r="13" spans="1:6" x14ac:dyDescent="0.2">
      <c r="B13" s="5" t="s">
        <v>45</v>
      </c>
      <c r="C13" s="5">
        <f>+C10+C11+C12</f>
        <v>4</v>
      </c>
    </row>
    <row r="16" spans="1:6" x14ac:dyDescent="0.2">
      <c r="B16" s="31" t="s">
        <v>44</v>
      </c>
      <c r="C16" s="31" t="s">
        <v>6</v>
      </c>
      <c r="D16" s="31" t="s">
        <v>7</v>
      </c>
    </row>
    <row r="17" spans="1:8" ht="51.75" customHeight="1" x14ac:dyDescent="0.2">
      <c r="A17" s="27" t="s">
        <v>102</v>
      </c>
      <c r="B17" s="28" t="e">
        <f>+#REF!</f>
        <v>#REF!</v>
      </c>
      <c r="C17" s="28" t="s">
        <v>8</v>
      </c>
      <c r="D17" s="37">
        <v>870</v>
      </c>
      <c r="E17" s="386"/>
      <c r="F17" s="386"/>
      <c r="G17" s="386"/>
      <c r="H17" s="386"/>
    </row>
    <row r="18" spans="1:8" ht="12.75" customHeight="1" x14ac:dyDescent="0.2">
      <c r="B18" s="25"/>
      <c r="C18" s="25"/>
      <c r="D18" s="25"/>
      <c r="E18" s="386"/>
      <c r="F18" s="386"/>
      <c r="G18" s="386"/>
      <c r="H18" s="386"/>
    </row>
    <row r="19" spans="1:8" ht="12.75" customHeight="1" x14ac:dyDescent="0.2">
      <c r="B19" s="25"/>
      <c r="C19" s="25"/>
      <c r="D19" s="25"/>
      <c r="E19" s="386"/>
      <c r="F19" s="386"/>
      <c r="G19" s="386"/>
      <c r="H19" s="386"/>
    </row>
    <row r="20" spans="1:8" ht="12.75" customHeight="1" x14ac:dyDescent="0.2">
      <c r="B20" s="25"/>
      <c r="C20" s="25"/>
      <c r="D20" s="25"/>
      <c r="E20" s="386"/>
      <c r="F20" s="386"/>
      <c r="G20" s="386"/>
      <c r="H20" s="386"/>
    </row>
    <row r="21" spans="1:8" x14ac:dyDescent="0.2">
      <c r="B21" s="25"/>
      <c r="C21" s="25"/>
      <c r="D21" s="25"/>
    </row>
    <row r="22" spans="1:8" x14ac:dyDescent="0.2">
      <c r="B22" s="25"/>
      <c r="C22" s="25"/>
      <c r="D22" s="25"/>
    </row>
    <row r="23" spans="1:8" x14ac:dyDescent="0.2">
      <c r="B23" s="31" t="s">
        <v>44</v>
      </c>
      <c r="C23" s="31" t="s">
        <v>6</v>
      </c>
      <c r="D23" s="31" t="s">
        <v>7</v>
      </c>
    </row>
    <row r="24" spans="1:8" x14ac:dyDescent="0.2">
      <c r="A24" s="27" t="s">
        <v>103</v>
      </c>
      <c r="B24" s="30" t="e">
        <f>+#REF!</f>
        <v>#REF!</v>
      </c>
      <c r="C24" s="28" t="s">
        <v>4</v>
      </c>
      <c r="D24" s="36">
        <f>ROUND(E38,1)</f>
        <v>1356.5</v>
      </c>
    </row>
    <row r="26" spans="1:8" x14ac:dyDescent="0.2">
      <c r="B26" s="9" t="s">
        <v>44</v>
      </c>
      <c r="C26" s="9" t="s">
        <v>41</v>
      </c>
      <c r="D26" s="9" t="s">
        <v>42</v>
      </c>
      <c r="E26" s="9" t="s">
        <v>43</v>
      </c>
    </row>
    <row r="27" spans="1:8" x14ac:dyDescent="0.2">
      <c r="B27" s="5" t="s">
        <v>40</v>
      </c>
      <c r="C27" s="5">
        <v>0</v>
      </c>
      <c r="D27" s="5"/>
      <c r="E27" s="5"/>
    </row>
    <row r="28" spans="1:8" x14ac:dyDescent="0.2">
      <c r="B28" s="5"/>
      <c r="C28" s="5"/>
      <c r="D28" s="5">
        <v>1.5</v>
      </c>
      <c r="E28" s="5">
        <f>+((C27+C29)/2)*D28</f>
        <v>105.75</v>
      </c>
    </row>
    <row r="29" spans="1:8" x14ac:dyDescent="0.2">
      <c r="B29" s="5" t="s">
        <v>36</v>
      </c>
      <c r="C29" s="5">
        <v>141</v>
      </c>
      <c r="D29" s="5"/>
      <c r="E29" s="5"/>
    </row>
    <row r="30" spans="1:8" x14ac:dyDescent="0.2">
      <c r="B30" s="5"/>
      <c r="C30" s="5"/>
      <c r="D30" s="5"/>
      <c r="E30" s="5"/>
    </row>
    <row r="31" spans="1:8" x14ac:dyDescent="0.2">
      <c r="B31" s="5" t="s">
        <v>425</v>
      </c>
      <c r="C31" s="5">
        <v>141</v>
      </c>
      <c r="D31" s="5">
        <v>3</v>
      </c>
      <c r="E31" s="5">
        <f>+C31*D31</f>
        <v>423</v>
      </c>
    </row>
    <row r="32" spans="1:8" x14ac:dyDescent="0.2">
      <c r="B32" s="5"/>
      <c r="C32" s="5"/>
      <c r="D32" s="5"/>
      <c r="E32" s="5"/>
    </row>
    <row r="33" spans="1:6" x14ac:dyDescent="0.2">
      <c r="B33" s="5" t="s">
        <v>366</v>
      </c>
      <c r="C33" s="5">
        <v>119.6</v>
      </c>
      <c r="D33" s="5"/>
      <c r="E33" s="5"/>
    </row>
    <row r="34" spans="1:6" x14ac:dyDescent="0.2">
      <c r="B34" s="5"/>
      <c r="C34" s="5"/>
      <c r="D34" s="5">
        <v>8</v>
      </c>
      <c r="E34" s="5">
        <f>+((C33+C35)/2)*D34</f>
        <v>763.2</v>
      </c>
    </row>
    <row r="35" spans="1:6" x14ac:dyDescent="0.2">
      <c r="B35" s="5" t="s">
        <v>38</v>
      </c>
      <c r="C35" s="5">
        <v>71.2</v>
      </c>
      <c r="D35" s="5"/>
      <c r="E35" s="5"/>
    </row>
    <row r="36" spans="1:6" x14ac:dyDescent="0.2">
      <c r="B36" s="5"/>
      <c r="C36" s="5"/>
      <c r="D36" s="5"/>
      <c r="E36" s="5"/>
    </row>
    <row r="37" spans="1:6" x14ac:dyDescent="0.2">
      <c r="B37" s="5" t="s">
        <v>414</v>
      </c>
      <c r="C37" s="5"/>
      <c r="D37" s="5"/>
      <c r="E37" s="5">
        <v>1.05</v>
      </c>
    </row>
    <row r="38" spans="1:6" x14ac:dyDescent="0.2">
      <c r="B38" s="5" t="s">
        <v>45</v>
      </c>
      <c r="C38" s="5"/>
      <c r="D38" s="5"/>
      <c r="E38" s="5">
        <f>+SUM(E28:E35)*E37</f>
        <v>1356.5475000000001</v>
      </c>
    </row>
    <row r="41" spans="1:6" x14ac:dyDescent="0.2">
      <c r="B41" s="31" t="s">
        <v>44</v>
      </c>
      <c r="C41" s="31" t="s">
        <v>6</v>
      </c>
      <c r="D41" s="31" t="s">
        <v>7</v>
      </c>
    </row>
    <row r="42" spans="1:6" x14ac:dyDescent="0.2">
      <c r="A42" s="27" t="s">
        <v>104</v>
      </c>
      <c r="B42" s="26" t="e">
        <f>+#REF!</f>
        <v>#REF!</v>
      </c>
      <c r="C42" s="28" t="s">
        <v>4</v>
      </c>
      <c r="D42" s="36">
        <f>ROUND(SUM(F45:F55),1)</f>
        <v>280.5</v>
      </c>
    </row>
    <row r="44" spans="1:6" x14ac:dyDescent="0.2">
      <c r="B44" s="5" t="s">
        <v>57</v>
      </c>
      <c r="C44" s="5" t="s">
        <v>85</v>
      </c>
      <c r="D44" s="5" t="s">
        <v>86</v>
      </c>
      <c r="E44" s="5" t="s">
        <v>87</v>
      </c>
      <c r="F44" s="5" t="s">
        <v>88</v>
      </c>
    </row>
    <row r="45" spans="1:6" x14ac:dyDescent="0.2">
      <c r="B45" s="4" t="s">
        <v>84</v>
      </c>
      <c r="C45" s="5">
        <v>73</v>
      </c>
      <c r="D45" s="5">
        <v>0.5</v>
      </c>
      <c r="E45" s="5">
        <v>1</v>
      </c>
      <c r="F45" s="5">
        <f>+C45*D45*E45</f>
        <v>36.5</v>
      </c>
    </row>
    <row r="46" spans="1:6" x14ac:dyDescent="0.2">
      <c r="B46" s="4" t="s">
        <v>89</v>
      </c>
      <c r="C46" s="5"/>
      <c r="D46" s="5"/>
      <c r="E46" s="5"/>
      <c r="F46" s="5"/>
    </row>
    <row r="47" spans="1:6" x14ac:dyDescent="0.2">
      <c r="B47" s="5" t="s">
        <v>90</v>
      </c>
      <c r="C47" s="5">
        <v>61</v>
      </c>
      <c r="D47" s="5">
        <v>0.7</v>
      </c>
      <c r="E47" s="5">
        <v>1.5</v>
      </c>
      <c r="F47" s="35">
        <f>+C47*D47*E47</f>
        <v>64.05</v>
      </c>
    </row>
    <row r="48" spans="1:6" x14ac:dyDescent="0.2">
      <c r="B48" s="5" t="s">
        <v>91</v>
      </c>
      <c r="C48" s="5">
        <v>20</v>
      </c>
      <c r="D48" s="5">
        <v>0.7</v>
      </c>
      <c r="E48" s="5">
        <v>1.7</v>
      </c>
      <c r="F48" s="35">
        <f>+C48*D48*E48</f>
        <v>23.8</v>
      </c>
    </row>
    <row r="49" spans="1:7" x14ac:dyDescent="0.2">
      <c r="B49" s="5" t="s">
        <v>312</v>
      </c>
      <c r="C49" s="5">
        <v>53</v>
      </c>
      <c r="D49" s="5">
        <v>0.7</v>
      </c>
      <c r="E49" s="5">
        <v>1.5</v>
      </c>
      <c r="F49" s="35">
        <f>+C49*D49*E49</f>
        <v>55.649999999999991</v>
      </c>
    </row>
    <row r="50" spans="1:7" x14ac:dyDescent="0.2">
      <c r="B50" s="5" t="s">
        <v>313</v>
      </c>
      <c r="C50" s="5">
        <v>12.7</v>
      </c>
      <c r="D50" s="5">
        <v>0.7</v>
      </c>
      <c r="E50" s="5">
        <v>1.75</v>
      </c>
      <c r="F50" s="161">
        <f>+C50*D50*E50</f>
        <v>15.557499999999997</v>
      </c>
    </row>
    <row r="51" spans="1:7" x14ac:dyDescent="0.2">
      <c r="B51" s="5" t="s">
        <v>92</v>
      </c>
      <c r="C51" s="5">
        <f>1.5*3+2.5</f>
        <v>7</v>
      </c>
      <c r="D51" s="5">
        <v>2.0099999999999998</v>
      </c>
      <c r="E51" s="5"/>
      <c r="F51" s="35">
        <f>+C51*D51</f>
        <v>14.069999999999999</v>
      </c>
    </row>
    <row r="52" spans="1:7" x14ac:dyDescent="0.2">
      <c r="B52" s="5" t="s">
        <v>93</v>
      </c>
      <c r="C52" s="5">
        <f>3.2*10</f>
        <v>32</v>
      </c>
      <c r="D52" s="5">
        <v>0.6</v>
      </c>
      <c r="E52" s="5">
        <v>1.5</v>
      </c>
      <c r="F52" s="35">
        <f>+C52*D52*E52</f>
        <v>28.799999999999997</v>
      </c>
    </row>
    <row r="53" spans="1:7" x14ac:dyDescent="0.2">
      <c r="B53" s="5" t="s">
        <v>94</v>
      </c>
      <c r="C53" s="5">
        <v>0.8</v>
      </c>
      <c r="D53" s="5">
        <v>0.8</v>
      </c>
      <c r="E53" s="5">
        <v>10</v>
      </c>
      <c r="F53" s="35">
        <f>+C53*D53*E53</f>
        <v>6.4000000000000012</v>
      </c>
    </row>
    <row r="54" spans="1:7" x14ac:dyDescent="0.2">
      <c r="B54" s="4" t="s">
        <v>95</v>
      </c>
      <c r="C54" s="5"/>
      <c r="D54" s="5"/>
      <c r="E54" s="5"/>
      <c r="F54" s="35"/>
    </row>
    <row r="55" spans="1:7" x14ac:dyDescent="0.2">
      <c r="B55" s="5" t="s">
        <v>96</v>
      </c>
      <c r="C55" s="5">
        <f>90+80</f>
        <v>170</v>
      </c>
      <c r="D55" s="5">
        <v>0.7</v>
      </c>
      <c r="E55" s="5">
        <v>0.3</v>
      </c>
      <c r="F55" s="35">
        <f>+C55*D55*E55</f>
        <v>35.699999999999996</v>
      </c>
    </row>
    <row r="58" spans="1:7" x14ac:dyDescent="0.2">
      <c r="B58" s="31" t="s">
        <v>44</v>
      </c>
      <c r="C58" s="31" t="s">
        <v>6</v>
      </c>
      <c r="D58" s="31" t="s">
        <v>7</v>
      </c>
    </row>
    <row r="59" spans="1:7" x14ac:dyDescent="0.2">
      <c r="A59" s="27" t="s">
        <v>106</v>
      </c>
      <c r="B59" s="26" t="e">
        <f>+#REF!</f>
        <v>#REF!</v>
      </c>
      <c r="C59" s="4" t="s">
        <v>4</v>
      </c>
      <c r="D59" s="4">
        <f>ROUND(SUM(G62:G68),1)</f>
        <v>201.3</v>
      </c>
    </row>
    <row r="61" spans="1:7" ht="25.5" x14ac:dyDescent="0.2">
      <c r="B61" s="5" t="s">
        <v>57</v>
      </c>
      <c r="C61" s="5" t="s">
        <v>85</v>
      </c>
      <c r="D61" s="5" t="s">
        <v>86</v>
      </c>
      <c r="E61" s="5" t="s">
        <v>87</v>
      </c>
      <c r="F61" s="16" t="s">
        <v>99</v>
      </c>
      <c r="G61" s="5" t="s">
        <v>88</v>
      </c>
    </row>
    <row r="62" spans="1:7" x14ac:dyDescent="0.2">
      <c r="B62" s="4" t="s">
        <v>84</v>
      </c>
      <c r="C62" s="5">
        <f>+C45</f>
        <v>73</v>
      </c>
      <c r="D62" s="5">
        <v>0.5</v>
      </c>
      <c r="E62" s="5">
        <v>1</v>
      </c>
      <c r="F62" s="5">
        <v>0</v>
      </c>
      <c r="G62" s="5">
        <f>+C62*D62*E62-F62</f>
        <v>36.5</v>
      </c>
    </row>
    <row r="63" spans="1:7" x14ac:dyDescent="0.2">
      <c r="B63" s="4" t="s">
        <v>89</v>
      </c>
      <c r="C63" s="5"/>
      <c r="D63" s="5"/>
      <c r="E63" s="5"/>
      <c r="F63" s="5"/>
      <c r="G63" s="5"/>
    </row>
    <row r="64" spans="1:7" x14ac:dyDescent="0.2">
      <c r="B64" s="5" t="s">
        <v>90</v>
      </c>
      <c r="C64" s="5">
        <v>61</v>
      </c>
      <c r="D64" s="5">
        <v>0.7</v>
      </c>
      <c r="E64" s="5">
        <v>1.5</v>
      </c>
      <c r="F64" s="5">
        <f>0.03*C64</f>
        <v>1.8299999999999998</v>
      </c>
      <c r="G64" s="5">
        <f>+C64*D64*E64-F64</f>
        <v>62.22</v>
      </c>
    </row>
    <row r="65" spans="1:7" x14ac:dyDescent="0.2">
      <c r="B65" s="5" t="s">
        <v>91</v>
      </c>
      <c r="C65" s="5">
        <v>20</v>
      </c>
      <c r="D65" s="5">
        <v>0.7</v>
      </c>
      <c r="E65" s="5">
        <v>1.5</v>
      </c>
      <c r="F65" s="5">
        <f>0.03*C65</f>
        <v>0.6</v>
      </c>
      <c r="G65" s="5">
        <f>+C65*D65*E65-F65</f>
        <v>20.399999999999999</v>
      </c>
    </row>
    <row r="66" spans="1:7" x14ac:dyDescent="0.2">
      <c r="B66" s="5" t="s">
        <v>312</v>
      </c>
      <c r="C66" s="5">
        <v>53</v>
      </c>
      <c r="D66" s="5">
        <v>0.7</v>
      </c>
      <c r="E66" s="5">
        <v>1.5</v>
      </c>
      <c r="F66" s="5">
        <f>0.03*C66</f>
        <v>1.5899999999999999</v>
      </c>
      <c r="G66" s="5">
        <f>+C66*D66*E66-F66</f>
        <v>54.059999999999988</v>
      </c>
    </row>
    <row r="67" spans="1:7" x14ac:dyDescent="0.2">
      <c r="B67" s="5" t="s">
        <v>313</v>
      </c>
      <c r="C67" s="5">
        <v>12.7</v>
      </c>
      <c r="D67" s="5">
        <v>0.7</v>
      </c>
      <c r="E67" s="5">
        <v>1.75</v>
      </c>
      <c r="F67" s="5">
        <f>0.03*C67</f>
        <v>0.38099999999999995</v>
      </c>
      <c r="G67" s="5"/>
    </row>
    <row r="68" spans="1:7" x14ac:dyDescent="0.2">
      <c r="B68" s="5" t="s">
        <v>93</v>
      </c>
      <c r="C68" s="5">
        <f>3.2*10</f>
        <v>32</v>
      </c>
      <c r="D68" s="5">
        <v>0.6</v>
      </c>
      <c r="E68" s="5">
        <v>1.5</v>
      </c>
      <c r="F68" s="5">
        <f>0.02*C68</f>
        <v>0.64</v>
      </c>
      <c r="G68" s="5">
        <f>+C68*D68*E68-F68</f>
        <v>28.159999999999997</v>
      </c>
    </row>
    <row r="71" spans="1:7" x14ac:dyDescent="0.2">
      <c r="B71" s="31" t="s">
        <v>44</v>
      </c>
      <c r="C71" s="31" t="s">
        <v>6</v>
      </c>
      <c r="D71" s="31" t="s">
        <v>7</v>
      </c>
    </row>
    <row r="72" spans="1:7" x14ac:dyDescent="0.2">
      <c r="A72" s="27" t="s">
        <v>108</v>
      </c>
      <c r="B72" s="26" t="e">
        <f>+#REF!</f>
        <v>#REF!</v>
      </c>
      <c r="C72" s="4" t="s">
        <v>4</v>
      </c>
      <c r="D72" s="39">
        <f>+D24+D42-D59</f>
        <v>1435.7</v>
      </c>
    </row>
    <row r="75" spans="1:7" x14ac:dyDescent="0.2">
      <c r="B75" s="31" t="s">
        <v>44</v>
      </c>
      <c r="C75" s="31" t="s">
        <v>6</v>
      </c>
      <c r="D75" s="31" t="s">
        <v>7</v>
      </c>
    </row>
    <row r="76" spans="1:7" x14ac:dyDescent="0.2">
      <c r="A76" s="27" t="s">
        <v>111</v>
      </c>
      <c r="B76" s="26" t="e">
        <f>+#REF!</f>
        <v>#REF!</v>
      </c>
      <c r="C76" s="4" t="s">
        <v>8</v>
      </c>
      <c r="D76" s="39">
        <f>+E79+E82</f>
        <v>1149.4000000000001</v>
      </c>
    </row>
    <row r="78" spans="1:7" x14ac:dyDescent="0.2">
      <c r="B78" s="5" t="s">
        <v>80</v>
      </c>
      <c r="C78" s="5" t="s">
        <v>42</v>
      </c>
      <c r="D78" s="5" t="s">
        <v>46</v>
      </c>
      <c r="E78" s="5" t="s">
        <v>47</v>
      </c>
    </row>
    <row r="79" spans="1:7" x14ac:dyDescent="0.2">
      <c r="B79" s="5" t="s">
        <v>314</v>
      </c>
      <c r="C79" s="5">
        <v>70</v>
      </c>
      <c r="D79" s="5">
        <v>2.85</v>
      </c>
      <c r="E79" s="5">
        <v>670.4</v>
      </c>
    </row>
    <row r="81" spans="1:7" ht="25.5" x14ac:dyDescent="0.2">
      <c r="B81" s="5" t="s">
        <v>80</v>
      </c>
      <c r="C81" s="5" t="s">
        <v>7</v>
      </c>
      <c r="D81" s="32" t="s">
        <v>49</v>
      </c>
      <c r="E81" s="5" t="s">
        <v>47</v>
      </c>
    </row>
    <row r="82" spans="1:7" x14ac:dyDescent="0.2">
      <c r="B82" s="5" t="s">
        <v>48</v>
      </c>
      <c r="C82" s="5">
        <v>10</v>
      </c>
      <c r="D82" s="5">
        <v>47.9</v>
      </c>
      <c r="E82" s="5">
        <f>+C82*D82</f>
        <v>479</v>
      </c>
    </row>
    <row r="85" spans="1:7" x14ac:dyDescent="0.2">
      <c r="B85" s="31" t="s">
        <v>44</v>
      </c>
      <c r="C85" s="31" t="s">
        <v>6</v>
      </c>
      <c r="D85" s="31" t="s">
        <v>7</v>
      </c>
    </row>
    <row r="86" spans="1:7" ht="43.5" customHeight="1" x14ac:dyDescent="0.2">
      <c r="A86" s="27" t="s">
        <v>112</v>
      </c>
      <c r="B86" s="30" t="e">
        <f>+#REF!</f>
        <v>#REF!</v>
      </c>
      <c r="C86" s="28" t="s">
        <v>8</v>
      </c>
      <c r="D86" s="28">
        <v>90</v>
      </c>
    </row>
    <row r="90" spans="1:7" x14ac:dyDescent="0.2">
      <c r="B90" s="31" t="s">
        <v>44</v>
      </c>
      <c r="C90" s="31" t="s">
        <v>6</v>
      </c>
      <c r="D90" s="31" t="s">
        <v>7</v>
      </c>
    </row>
    <row r="91" spans="1:7" x14ac:dyDescent="0.2">
      <c r="A91" s="27" t="s">
        <v>113</v>
      </c>
      <c r="B91" s="26" t="e">
        <f>+#REF!</f>
        <v>#REF!</v>
      </c>
      <c r="C91" s="28" t="s">
        <v>4</v>
      </c>
      <c r="D91" s="44">
        <f>ROUND(F94+G97,1)</f>
        <v>33.799999999999997</v>
      </c>
    </row>
    <row r="93" spans="1:7" x14ac:dyDescent="0.2">
      <c r="B93" s="5" t="s">
        <v>80</v>
      </c>
      <c r="C93" s="5" t="s">
        <v>42</v>
      </c>
      <c r="D93" s="5" t="s">
        <v>46</v>
      </c>
      <c r="E93" s="5" t="s">
        <v>52</v>
      </c>
      <c r="F93" s="5" t="s">
        <v>53</v>
      </c>
    </row>
    <row r="94" spans="1:7" x14ac:dyDescent="0.2">
      <c r="B94" s="5" t="s">
        <v>371</v>
      </c>
      <c r="C94" s="5">
        <v>82</v>
      </c>
      <c r="D94" s="5">
        <v>1.2</v>
      </c>
      <c r="E94" s="5">
        <v>0.1</v>
      </c>
      <c r="F94" s="35">
        <f>+C94*D94*E94</f>
        <v>9.84</v>
      </c>
    </row>
    <row r="96" spans="1:7" x14ac:dyDescent="0.2">
      <c r="B96" s="5" t="s">
        <v>80</v>
      </c>
      <c r="C96" s="5" t="s">
        <v>42</v>
      </c>
      <c r="D96" s="5" t="s">
        <v>46</v>
      </c>
      <c r="E96" s="5" t="s">
        <v>315</v>
      </c>
      <c r="F96" s="5" t="s">
        <v>52</v>
      </c>
      <c r="G96" s="5" t="s">
        <v>47</v>
      </c>
    </row>
    <row r="97" spans="1:7" x14ac:dyDescent="0.2">
      <c r="B97" s="5" t="s">
        <v>318</v>
      </c>
      <c r="C97" s="5">
        <v>7.98</v>
      </c>
      <c r="D97" s="5">
        <v>6</v>
      </c>
      <c r="E97" s="5">
        <v>10</v>
      </c>
      <c r="F97" s="5">
        <v>0.05</v>
      </c>
      <c r="G97" s="5">
        <f>+C97*D97*E97*F97</f>
        <v>23.94</v>
      </c>
    </row>
    <row r="100" spans="1:7" x14ac:dyDescent="0.2">
      <c r="B100" s="31" t="s">
        <v>44</v>
      </c>
      <c r="C100" s="31" t="s">
        <v>6</v>
      </c>
      <c r="D100" s="31" t="s">
        <v>7</v>
      </c>
    </row>
    <row r="101" spans="1:7" x14ac:dyDescent="0.2">
      <c r="A101" s="27" t="s">
        <v>115</v>
      </c>
      <c r="B101" s="26" t="e">
        <f>+#REF!</f>
        <v>#REF!</v>
      </c>
      <c r="C101" s="4" t="s">
        <v>16</v>
      </c>
      <c r="D101" s="39">
        <f>+C104</f>
        <v>0</v>
      </c>
    </row>
    <row r="103" spans="1:7" x14ac:dyDescent="0.2">
      <c r="B103" s="5" t="s">
        <v>80</v>
      </c>
      <c r="C103" s="5" t="s">
        <v>42</v>
      </c>
    </row>
    <row r="104" spans="1:7" x14ac:dyDescent="0.2">
      <c r="B104" s="5" t="s">
        <v>56</v>
      </c>
      <c r="C104" s="5">
        <v>0</v>
      </c>
    </row>
    <row r="107" spans="1:7" x14ac:dyDescent="0.2">
      <c r="B107" s="31" t="s">
        <v>44</v>
      </c>
      <c r="C107" s="31" t="s">
        <v>6</v>
      </c>
      <c r="D107" s="31" t="s">
        <v>7</v>
      </c>
    </row>
    <row r="108" spans="1:7" x14ac:dyDescent="0.2">
      <c r="A108" s="27" t="s">
        <v>105</v>
      </c>
      <c r="B108" s="26" t="e">
        <f>+#REF!</f>
        <v>#REF!</v>
      </c>
      <c r="C108" s="4" t="s">
        <v>8</v>
      </c>
      <c r="D108" s="39">
        <f>+E111</f>
        <v>98.399999999999991</v>
      </c>
    </row>
    <row r="110" spans="1:7" x14ac:dyDescent="0.2">
      <c r="B110" s="5"/>
      <c r="C110" s="5" t="s">
        <v>42</v>
      </c>
      <c r="D110" s="5" t="s">
        <v>46</v>
      </c>
      <c r="E110" s="5" t="s">
        <v>47</v>
      </c>
    </row>
    <row r="111" spans="1:7" x14ac:dyDescent="0.2">
      <c r="B111" s="5" t="s">
        <v>51</v>
      </c>
      <c r="C111" s="5">
        <v>82</v>
      </c>
      <c r="D111" s="5">
        <v>1.2</v>
      </c>
      <c r="E111" s="5">
        <f>+C111*D111</f>
        <v>98.399999999999991</v>
      </c>
    </row>
    <row r="114" spans="1:5" x14ac:dyDescent="0.2">
      <c r="B114" s="31" t="s">
        <v>44</v>
      </c>
      <c r="C114" s="31" t="s">
        <v>6</v>
      </c>
      <c r="D114" s="31" t="s">
        <v>7</v>
      </c>
    </row>
    <row r="115" spans="1:5" x14ac:dyDescent="0.2">
      <c r="A115" s="27" t="s">
        <v>277</v>
      </c>
      <c r="B115" s="26" t="e">
        <f>+#REF!</f>
        <v>#REF!</v>
      </c>
      <c r="C115" s="4" t="s">
        <v>15</v>
      </c>
      <c r="D115" s="38">
        <f>+E118</f>
        <v>11.04</v>
      </c>
    </row>
    <row r="117" spans="1:5" x14ac:dyDescent="0.2">
      <c r="B117" s="5"/>
      <c r="C117" s="5" t="s">
        <v>370</v>
      </c>
      <c r="D117" s="5" t="s">
        <v>46</v>
      </c>
      <c r="E117" s="5" t="s">
        <v>53</v>
      </c>
    </row>
    <row r="118" spans="1:5" ht="25.5" x14ac:dyDescent="0.2">
      <c r="B118" s="16" t="s">
        <v>316</v>
      </c>
      <c r="C118" s="5">
        <f>8*1.15*4</f>
        <v>36.799999999999997</v>
      </c>
      <c r="D118" s="5">
        <v>0.3</v>
      </c>
      <c r="E118" s="5">
        <f>+C118*D118</f>
        <v>11.04</v>
      </c>
    </row>
    <row r="122" spans="1:5" x14ac:dyDescent="0.2">
      <c r="B122" s="31" t="s">
        <v>44</v>
      </c>
      <c r="C122" s="31" t="s">
        <v>6</v>
      </c>
      <c r="D122" s="31" t="s">
        <v>7</v>
      </c>
    </row>
    <row r="123" spans="1:5" x14ac:dyDescent="0.2">
      <c r="A123" s="27" t="s">
        <v>119</v>
      </c>
      <c r="B123" s="26" t="e">
        <f>+#REF!</f>
        <v>#REF!</v>
      </c>
      <c r="C123" s="4" t="s">
        <v>1</v>
      </c>
      <c r="D123" s="4">
        <v>1</v>
      </c>
    </row>
    <row r="126" spans="1:5" x14ac:dyDescent="0.2">
      <c r="B126" s="31" t="s">
        <v>44</v>
      </c>
      <c r="C126" s="31" t="s">
        <v>6</v>
      </c>
      <c r="D126" s="31" t="s">
        <v>7</v>
      </c>
    </row>
    <row r="127" spans="1:5" x14ac:dyDescent="0.2">
      <c r="A127" s="27" t="s">
        <v>121</v>
      </c>
      <c r="B127" s="26" t="e">
        <f>+#REF!</f>
        <v>#REF!</v>
      </c>
      <c r="C127" s="4" t="s">
        <v>16</v>
      </c>
      <c r="D127" s="4">
        <f>+C130</f>
        <v>73</v>
      </c>
    </row>
    <row r="129" spans="1:4" x14ac:dyDescent="0.2">
      <c r="B129" s="5" t="s">
        <v>57</v>
      </c>
      <c r="C129" s="5" t="s">
        <v>85</v>
      </c>
    </row>
    <row r="130" spans="1:4" x14ac:dyDescent="0.2">
      <c r="B130" s="4" t="s">
        <v>84</v>
      </c>
      <c r="C130" s="5">
        <f>+C45</f>
        <v>73</v>
      </c>
    </row>
    <row r="133" spans="1:4" x14ac:dyDescent="0.2">
      <c r="B133" s="31" t="s">
        <v>44</v>
      </c>
      <c r="C133" s="31" t="s">
        <v>6</v>
      </c>
      <c r="D133" s="31" t="s">
        <v>7</v>
      </c>
    </row>
    <row r="134" spans="1:4" x14ac:dyDescent="0.2">
      <c r="A134" s="27" t="s">
        <v>122</v>
      </c>
      <c r="B134" s="26" t="e">
        <f>+#REF!</f>
        <v>#REF!</v>
      </c>
      <c r="C134" s="4" t="s">
        <v>1</v>
      </c>
      <c r="D134" s="4">
        <v>1</v>
      </c>
    </row>
    <row r="137" spans="1:4" x14ac:dyDescent="0.2">
      <c r="B137" s="31" t="s">
        <v>44</v>
      </c>
      <c r="C137" s="31" t="s">
        <v>6</v>
      </c>
      <c r="D137" s="31" t="s">
        <v>7</v>
      </c>
    </row>
    <row r="138" spans="1:4" ht="53.45" customHeight="1" x14ac:dyDescent="0.2">
      <c r="A138" s="27" t="s">
        <v>123</v>
      </c>
      <c r="B138" s="26" t="e">
        <f>+#REF!</f>
        <v>#REF!</v>
      </c>
      <c r="C138" s="4" t="s">
        <v>16</v>
      </c>
      <c r="D138" s="39">
        <f>+C52</f>
        <v>32</v>
      </c>
    </row>
    <row r="141" spans="1:4" x14ac:dyDescent="0.2">
      <c r="B141" s="31" t="s">
        <v>44</v>
      </c>
      <c r="C141" s="31" t="s">
        <v>6</v>
      </c>
      <c r="D141" s="31" t="s">
        <v>7</v>
      </c>
    </row>
    <row r="142" spans="1:4" x14ac:dyDescent="0.2">
      <c r="A142" s="27" t="s">
        <v>114</v>
      </c>
      <c r="B142" s="26" t="e">
        <f>+#REF!</f>
        <v>#REF!</v>
      </c>
      <c r="C142" s="4" t="s">
        <v>16</v>
      </c>
      <c r="D142" s="39">
        <f>+SUM(C145:C148)</f>
        <v>146.69999999999999</v>
      </c>
    </row>
    <row r="144" spans="1:4" x14ac:dyDescent="0.2">
      <c r="B144" s="5" t="s">
        <v>57</v>
      </c>
      <c r="C144" s="5" t="s">
        <v>85</v>
      </c>
    </row>
    <row r="145" spans="1:4" x14ac:dyDescent="0.2">
      <c r="B145" s="5" t="s">
        <v>90</v>
      </c>
      <c r="C145" s="5">
        <v>61</v>
      </c>
    </row>
    <row r="146" spans="1:4" x14ac:dyDescent="0.2">
      <c r="B146" s="5" t="s">
        <v>91</v>
      </c>
      <c r="C146" s="5">
        <v>20</v>
      </c>
    </row>
    <row r="147" spans="1:4" x14ac:dyDescent="0.2">
      <c r="B147" s="5" t="s">
        <v>312</v>
      </c>
      <c r="C147" s="5">
        <v>53</v>
      </c>
    </row>
    <row r="148" spans="1:4" x14ac:dyDescent="0.2">
      <c r="B148" s="5" t="s">
        <v>313</v>
      </c>
      <c r="C148" s="5">
        <v>12.7</v>
      </c>
    </row>
    <row r="150" spans="1:4" x14ac:dyDescent="0.2">
      <c r="B150" s="31" t="s">
        <v>44</v>
      </c>
      <c r="C150" s="31" t="s">
        <v>6</v>
      </c>
      <c r="D150" s="31" t="s">
        <v>7</v>
      </c>
    </row>
    <row r="151" spans="1:4" ht="55.5" customHeight="1" x14ac:dyDescent="0.2">
      <c r="A151" s="27" t="s">
        <v>124</v>
      </c>
      <c r="B151" s="26" t="e">
        <f>+#REF!</f>
        <v>#REF!</v>
      </c>
      <c r="C151" s="4" t="s">
        <v>16</v>
      </c>
      <c r="D151" s="39">
        <v>0</v>
      </c>
    </row>
    <row r="154" spans="1:4" x14ac:dyDescent="0.2">
      <c r="B154" s="31" t="s">
        <v>44</v>
      </c>
      <c r="C154" s="31" t="s">
        <v>6</v>
      </c>
      <c r="D154" s="31" t="s">
        <v>7</v>
      </c>
    </row>
    <row r="155" spans="1:4" ht="58.7" customHeight="1" x14ac:dyDescent="0.2">
      <c r="A155" s="27" t="s">
        <v>125</v>
      </c>
      <c r="B155" s="26" t="e">
        <f>+#REF!</f>
        <v>#REF!</v>
      </c>
      <c r="C155" s="4" t="s">
        <v>16</v>
      </c>
      <c r="D155" s="39">
        <v>6</v>
      </c>
    </row>
    <row r="159" spans="1:4" x14ac:dyDescent="0.2">
      <c r="B159" s="31" t="s">
        <v>44</v>
      </c>
      <c r="C159" s="31" t="s">
        <v>6</v>
      </c>
      <c r="D159" s="31" t="s">
        <v>7</v>
      </c>
    </row>
    <row r="160" spans="1:4" x14ac:dyDescent="0.2">
      <c r="A160" s="27" t="s">
        <v>126</v>
      </c>
      <c r="B160" s="26" t="e">
        <f>+#REF!</f>
        <v>#REF!</v>
      </c>
      <c r="C160" s="4" t="s">
        <v>16</v>
      </c>
      <c r="D160" s="39">
        <f>+SUM(C163:C164)</f>
        <v>0</v>
      </c>
    </row>
    <row r="163" spans="1:4" x14ac:dyDescent="0.2">
      <c r="B163" s="31" t="s">
        <v>44</v>
      </c>
      <c r="C163" s="31" t="s">
        <v>6</v>
      </c>
      <c r="D163" s="31" t="s">
        <v>7</v>
      </c>
    </row>
    <row r="164" spans="1:4" ht="59.25" customHeight="1" x14ac:dyDescent="0.2">
      <c r="A164" s="27" t="s">
        <v>127</v>
      </c>
      <c r="B164" s="26" t="e">
        <f>+#REF!</f>
        <v>#REF!</v>
      </c>
      <c r="C164" s="4" t="s">
        <v>1</v>
      </c>
      <c r="D164" s="39">
        <v>10</v>
      </c>
    </row>
    <row r="167" spans="1:4" x14ac:dyDescent="0.2">
      <c r="B167" s="31" t="s">
        <v>44</v>
      </c>
      <c r="C167" s="31" t="s">
        <v>6</v>
      </c>
      <c r="D167" s="31" t="s">
        <v>7</v>
      </c>
    </row>
    <row r="168" spans="1:4" x14ac:dyDescent="0.2">
      <c r="A168" s="27" t="s">
        <v>128</v>
      </c>
      <c r="B168" s="26" t="e">
        <f>+#REF!</f>
        <v>#REF!</v>
      </c>
      <c r="C168" s="4" t="s">
        <v>16</v>
      </c>
      <c r="D168" s="39">
        <f>+SUM(C171:C174)</f>
        <v>7</v>
      </c>
    </row>
    <row r="170" spans="1:4" x14ac:dyDescent="0.2">
      <c r="B170" s="5" t="s">
        <v>57</v>
      </c>
      <c r="C170" s="5" t="s">
        <v>135</v>
      </c>
    </row>
    <row r="171" spans="1:4" x14ac:dyDescent="0.2">
      <c r="B171" s="5" t="s">
        <v>136</v>
      </c>
      <c r="C171" s="5">
        <v>1.5</v>
      </c>
    </row>
    <row r="172" spans="1:4" x14ac:dyDescent="0.2">
      <c r="B172" s="5" t="s">
        <v>137</v>
      </c>
      <c r="C172" s="5">
        <v>1.5</v>
      </c>
    </row>
    <row r="173" spans="1:4" x14ac:dyDescent="0.2">
      <c r="B173" s="5" t="s">
        <v>138</v>
      </c>
      <c r="C173" s="5">
        <v>1.5</v>
      </c>
    </row>
    <row r="174" spans="1:4" x14ac:dyDescent="0.2">
      <c r="B174" s="5" t="s">
        <v>206</v>
      </c>
      <c r="C174" s="5">
        <v>2.5</v>
      </c>
    </row>
    <row r="177" spans="1:4" x14ac:dyDescent="0.2">
      <c r="B177" s="31" t="s">
        <v>44</v>
      </c>
      <c r="C177" s="31" t="s">
        <v>6</v>
      </c>
      <c r="D177" s="31" t="s">
        <v>7</v>
      </c>
    </row>
    <row r="178" spans="1:4" ht="59.25" customHeight="1" x14ac:dyDescent="0.2">
      <c r="A178" s="27" t="s">
        <v>129</v>
      </c>
      <c r="B178" s="26" t="e">
        <f>+#REF!</f>
        <v>#REF!</v>
      </c>
      <c r="C178" s="4" t="s">
        <v>1</v>
      </c>
      <c r="D178" s="39">
        <f>+SUM(C181:C184)</f>
        <v>4</v>
      </c>
    </row>
    <row r="180" spans="1:4" x14ac:dyDescent="0.2">
      <c r="B180" s="5" t="s">
        <v>57</v>
      </c>
      <c r="C180" s="5" t="s">
        <v>1</v>
      </c>
    </row>
    <row r="181" spans="1:4" x14ac:dyDescent="0.2">
      <c r="B181" s="5" t="s">
        <v>136</v>
      </c>
      <c r="C181" s="5">
        <v>1</v>
      </c>
    </row>
    <row r="182" spans="1:4" x14ac:dyDescent="0.2">
      <c r="B182" s="5" t="s">
        <v>137</v>
      </c>
      <c r="C182" s="5">
        <v>1</v>
      </c>
    </row>
    <row r="183" spans="1:4" x14ac:dyDescent="0.2">
      <c r="B183" s="5" t="s">
        <v>138</v>
      </c>
      <c r="C183" s="5">
        <v>1</v>
      </c>
    </row>
    <row r="184" spans="1:4" x14ac:dyDescent="0.2">
      <c r="B184" s="5" t="s">
        <v>206</v>
      </c>
      <c r="C184" s="5">
        <v>1</v>
      </c>
    </row>
    <row r="187" spans="1:4" x14ac:dyDescent="0.2">
      <c r="B187" s="31" t="s">
        <v>44</v>
      </c>
      <c r="C187" s="31" t="s">
        <v>6</v>
      </c>
      <c r="D187" s="31" t="s">
        <v>7</v>
      </c>
    </row>
    <row r="188" spans="1:4" ht="53.45" customHeight="1" x14ac:dyDescent="0.2">
      <c r="A188" s="27" t="s">
        <v>130</v>
      </c>
      <c r="B188" s="26" t="e">
        <f>+#REF!</f>
        <v>#REF!</v>
      </c>
      <c r="C188" s="4" t="s">
        <v>1</v>
      </c>
      <c r="D188" s="39">
        <f>+SUM(C191:C194)</f>
        <v>4</v>
      </c>
    </row>
    <row r="190" spans="1:4" x14ac:dyDescent="0.2">
      <c r="B190" s="5" t="s">
        <v>57</v>
      </c>
      <c r="C190" s="5" t="s">
        <v>1</v>
      </c>
    </row>
    <row r="191" spans="1:4" x14ac:dyDescent="0.2">
      <c r="B191" s="5" t="s">
        <v>136</v>
      </c>
      <c r="C191" s="5">
        <v>1</v>
      </c>
    </row>
    <row r="192" spans="1:4" x14ac:dyDescent="0.2">
      <c r="B192" s="5" t="s">
        <v>137</v>
      </c>
      <c r="C192" s="5">
        <v>1</v>
      </c>
    </row>
    <row r="193" spans="1:8" x14ac:dyDescent="0.2">
      <c r="B193" s="5" t="s">
        <v>138</v>
      </c>
      <c r="C193" s="5">
        <v>1</v>
      </c>
    </row>
    <row r="194" spans="1:8" x14ac:dyDescent="0.2">
      <c r="B194" s="5" t="s">
        <v>206</v>
      </c>
      <c r="C194" s="5">
        <v>1</v>
      </c>
    </row>
    <row r="197" spans="1:8" x14ac:dyDescent="0.2">
      <c r="B197" s="31" t="s">
        <v>44</v>
      </c>
      <c r="C197" s="31" t="s">
        <v>6</v>
      </c>
      <c r="D197" s="31" t="s">
        <v>7</v>
      </c>
    </row>
    <row r="198" spans="1:8" ht="71.45" customHeight="1" x14ac:dyDescent="0.2">
      <c r="A198" s="27" t="s">
        <v>131</v>
      </c>
      <c r="B198" s="26" t="e">
        <f>+#REF!</f>
        <v>#REF!</v>
      </c>
      <c r="C198" s="4" t="s">
        <v>4</v>
      </c>
      <c r="D198" s="39">
        <f>+E201</f>
        <v>17.2</v>
      </c>
    </row>
    <row r="200" spans="1:8" x14ac:dyDescent="0.2">
      <c r="C200" s="5" t="s">
        <v>42</v>
      </c>
      <c r="D200" s="5" t="s">
        <v>47</v>
      </c>
      <c r="E200" s="5" t="s">
        <v>53</v>
      </c>
    </row>
    <row r="201" spans="1:8" x14ac:dyDescent="0.2">
      <c r="C201" s="5">
        <f>90+82</f>
        <v>172</v>
      </c>
      <c r="D201" s="5">
        <v>0.1</v>
      </c>
      <c r="E201" s="5">
        <f>+C201*D201</f>
        <v>17.2</v>
      </c>
    </row>
    <row r="204" spans="1:8" x14ac:dyDescent="0.2">
      <c r="B204" s="31" t="s">
        <v>44</v>
      </c>
      <c r="C204" s="31" t="s">
        <v>6</v>
      </c>
      <c r="D204" s="31" t="s">
        <v>7</v>
      </c>
    </row>
    <row r="205" spans="1:8" x14ac:dyDescent="0.2">
      <c r="A205" s="27" t="s">
        <v>132</v>
      </c>
      <c r="B205" s="26" t="e">
        <f>+#REF!</f>
        <v>#REF!</v>
      </c>
      <c r="C205" s="4" t="s">
        <v>4</v>
      </c>
      <c r="D205" s="38">
        <f>ROUND(H208+H209,1)</f>
        <v>0</v>
      </c>
    </row>
    <row r="207" spans="1:8" ht="25.5" x14ac:dyDescent="0.2">
      <c r="B207" s="13"/>
      <c r="C207" s="33" t="s">
        <v>81</v>
      </c>
      <c r="D207" s="401" t="s">
        <v>63</v>
      </c>
      <c r="E207" s="401"/>
      <c r="F207" s="33" t="s">
        <v>62</v>
      </c>
      <c r="G207" s="13" t="s">
        <v>65</v>
      </c>
      <c r="H207" s="13" t="s">
        <v>66</v>
      </c>
    </row>
    <row r="208" spans="1:8" x14ac:dyDescent="0.2">
      <c r="B208" s="5" t="s">
        <v>67</v>
      </c>
      <c r="C208" s="5" t="s">
        <v>61</v>
      </c>
      <c r="D208" s="402">
        <v>2</v>
      </c>
      <c r="E208" s="402"/>
      <c r="F208" s="5">
        <v>0</v>
      </c>
      <c r="G208" s="5">
        <v>0.17280000000000001</v>
      </c>
      <c r="H208" s="5">
        <f>+F208*G208</f>
        <v>0</v>
      </c>
    </row>
    <row r="209" spans="2:8" x14ac:dyDescent="0.2">
      <c r="B209" s="5" t="s">
        <v>68</v>
      </c>
      <c r="C209" s="5" t="s">
        <v>61</v>
      </c>
      <c r="D209" s="402">
        <v>2</v>
      </c>
      <c r="E209" s="402"/>
      <c r="F209" s="5">
        <v>0</v>
      </c>
      <c r="G209" s="5">
        <v>0.2</v>
      </c>
      <c r="H209" s="5">
        <f>+F209*G209</f>
        <v>0</v>
      </c>
    </row>
  </sheetData>
  <mergeCells count="5">
    <mergeCell ref="E17:H20"/>
    <mergeCell ref="D207:E207"/>
    <mergeCell ref="D208:E208"/>
    <mergeCell ref="D209:E209"/>
    <mergeCell ref="B1:F3"/>
  </mergeCells>
  <pageMargins left="0.70866141732283472" right="0.70866141732283472" top="0.74803149606299213" bottom="1.1417322834645669" header="0.31496062992125984" footer="0.31496062992125984"/>
  <pageSetup scale="60" orientation="portrait" horizontalDpi="4294967293" r:id="rId1"/>
  <headerFooter>
    <oddHeader>&amp;L&amp;G</oddHeader>
    <oddFooter>&amp;C&amp;G&amp;R&amp;P</oddFooter>
  </headerFooter>
  <rowBreaks count="1" manualBreakCount="1">
    <brk id="158" max="13" man="1"/>
  </rowBreaks>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G154"/>
  <sheetViews>
    <sheetView view="pageBreakPreview" topLeftCell="A97" zoomScaleNormal="100" zoomScaleSheetLayoutView="100" workbookViewId="0">
      <selection activeCell="E154" sqref="E154"/>
    </sheetView>
  </sheetViews>
  <sheetFormatPr baseColWidth="10" defaultColWidth="11.42578125" defaultRowHeight="12.75" x14ac:dyDescent="0.2"/>
  <cols>
    <col min="1" max="1" width="4.7109375" style="27" customWidth="1"/>
    <col min="2" max="2" width="39.28515625" style="6" customWidth="1"/>
    <col min="3" max="3" width="13" style="6" customWidth="1"/>
    <col min="4" max="4" width="12.42578125" style="6" customWidth="1"/>
    <col min="5" max="8" width="11.7109375" style="6" customWidth="1"/>
    <col min="9" max="16384" width="11.42578125" style="6"/>
  </cols>
  <sheetData>
    <row r="1" spans="1:6" x14ac:dyDescent="0.2">
      <c r="B1" s="394" t="s">
        <v>421</v>
      </c>
      <c r="C1" s="395"/>
      <c r="D1" s="395"/>
      <c r="E1" s="395"/>
      <c r="F1" s="396"/>
    </row>
    <row r="2" spans="1:6" x14ac:dyDescent="0.2">
      <c r="B2" s="397"/>
      <c r="C2" s="398"/>
      <c r="D2" s="398"/>
      <c r="E2" s="398"/>
      <c r="F2" s="399"/>
    </row>
    <row r="3" spans="1:6" ht="40.700000000000003" customHeight="1" x14ac:dyDescent="0.2">
      <c r="B3" s="360"/>
      <c r="C3" s="361"/>
      <c r="D3" s="361"/>
      <c r="E3" s="361"/>
      <c r="F3" s="400"/>
    </row>
    <row r="6" spans="1:6" x14ac:dyDescent="0.2">
      <c r="B6" s="31" t="s">
        <v>44</v>
      </c>
      <c r="C6" s="31" t="s">
        <v>6</v>
      </c>
      <c r="D6" s="31" t="s">
        <v>7</v>
      </c>
    </row>
    <row r="7" spans="1:6" x14ac:dyDescent="0.2">
      <c r="A7" s="27" t="s">
        <v>101</v>
      </c>
      <c r="B7" s="26" t="e">
        <f>+#REF!</f>
        <v>#REF!</v>
      </c>
      <c r="C7" s="4" t="s">
        <v>55</v>
      </c>
      <c r="D7" s="4">
        <f>+C12</f>
        <v>2</v>
      </c>
    </row>
    <row r="9" spans="1:6" ht="25.5" x14ac:dyDescent="0.2">
      <c r="B9" s="28" t="s">
        <v>57</v>
      </c>
      <c r="C9" s="29" t="s">
        <v>58</v>
      </c>
    </row>
    <row r="10" spans="1:6" x14ac:dyDescent="0.2">
      <c r="B10" s="5" t="s">
        <v>60</v>
      </c>
      <c r="C10" s="5">
        <v>1</v>
      </c>
    </row>
    <row r="11" spans="1:6" x14ac:dyDescent="0.2">
      <c r="B11" s="5" t="s">
        <v>239</v>
      </c>
      <c r="C11" s="5">
        <v>1</v>
      </c>
    </row>
    <row r="12" spans="1:6" x14ac:dyDescent="0.2">
      <c r="B12" s="5" t="s">
        <v>45</v>
      </c>
      <c r="C12" s="5">
        <f>+C10+C11</f>
        <v>2</v>
      </c>
    </row>
    <row r="15" spans="1:6" x14ac:dyDescent="0.2">
      <c r="B15" s="31" t="s">
        <v>44</v>
      </c>
      <c r="C15" s="31" t="s">
        <v>6</v>
      </c>
      <c r="D15" s="31" t="s">
        <v>7</v>
      </c>
    </row>
    <row r="16" spans="1:6" ht="51.75" customHeight="1" x14ac:dyDescent="0.2">
      <c r="A16" s="27" t="s">
        <v>102</v>
      </c>
      <c r="B16" s="28" t="e">
        <f>+#REF!</f>
        <v>#REF!</v>
      </c>
      <c r="C16" s="28" t="s">
        <v>8</v>
      </c>
      <c r="D16" s="37">
        <f>+E19</f>
        <v>1020</v>
      </c>
    </row>
    <row r="17" spans="1:7" ht="12.75" customHeight="1" x14ac:dyDescent="0.2">
      <c r="B17" s="25"/>
      <c r="C17" s="25"/>
      <c r="D17" s="25"/>
    </row>
    <row r="18" spans="1:7" ht="12.75" customHeight="1" x14ac:dyDescent="0.2">
      <c r="B18" s="19" t="s">
        <v>241</v>
      </c>
      <c r="C18" s="19" t="s">
        <v>86</v>
      </c>
      <c r="D18" s="20" t="s">
        <v>240</v>
      </c>
      <c r="E18" s="20" t="s">
        <v>64</v>
      </c>
    </row>
    <row r="19" spans="1:7" ht="12.75" customHeight="1" x14ac:dyDescent="0.2">
      <c r="B19" s="19">
        <v>10</v>
      </c>
      <c r="C19" s="19">
        <v>6</v>
      </c>
      <c r="D19" s="19">
        <f>9+8</f>
        <v>17</v>
      </c>
      <c r="E19" s="5">
        <f>+B19*C19*D19</f>
        <v>1020</v>
      </c>
    </row>
    <row r="20" spans="1:7" x14ac:dyDescent="0.2">
      <c r="B20" s="25"/>
      <c r="C20" s="25"/>
      <c r="D20" s="25"/>
    </row>
    <row r="21" spans="1:7" x14ac:dyDescent="0.2">
      <c r="B21" s="25"/>
      <c r="C21" s="25"/>
      <c r="D21" s="25"/>
    </row>
    <row r="22" spans="1:7" x14ac:dyDescent="0.2">
      <c r="B22" s="31" t="s">
        <v>44</v>
      </c>
      <c r="C22" s="31" t="s">
        <v>6</v>
      </c>
      <c r="D22" s="31" t="s">
        <v>7</v>
      </c>
    </row>
    <row r="23" spans="1:7" x14ac:dyDescent="0.2">
      <c r="A23" s="27" t="s">
        <v>103</v>
      </c>
      <c r="B23" s="30" t="e">
        <f>+#REF!</f>
        <v>#REF!</v>
      </c>
      <c r="C23" s="28" t="s">
        <v>4</v>
      </c>
      <c r="D23" s="36">
        <v>0</v>
      </c>
    </row>
    <row r="27" spans="1:7" x14ac:dyDescent="0.2">
      <c r="B27" s="31" t="s">
        <v>44</v>
      </c>
      <c r="C27" s="31" t="s">
        <v>6</v>
      </c>
      <c r="D27" s="31" t="s">
        <v>7</v>
      </c>
    </row>
    <row r="28" spans="1:7" x14ac:dyDescent="0.2">
      <c r="A28" s="27" t="s">
        <v>104</v>
      </c>
      <c r="B28" s="26" t="e">
        <f>+#REF!</f>
        <v>#REF!</v>
      </c>
      <c r="C28" s="28" t="s">
        <v>4</v>
      </c>
      <c r="D28" s="44">
        <f>ROUND(SUM(G31:G32),1)</f>
        <v>64.3</v>
      </c>
    </row>
    <row r="30" spans="1:7" x14ac:dyDescent="0.2">
      <c r="B30" s="5" t="s">
        <v>57</v>
      </c>
      <c r="C30" s="5" t="s">
        <v>85</v>
      </c>
      <c r="D30" s="5" t="s">
        <v>86</v>
      </c>
      <c r="E30" s="5" t="s">
        <v>87</v>
      </c>
      <c r="F30" s="5"/>
      <c r="G30" s="5" t="s">
        <v>88</v>
      </c>
    </row>
    <row r="31" spans="1:7" x14ac:dyDescent="0.2">
      <c r="B31" s="5" t="s">
        <v>94</v>
      </c>
      <c r="C31" s="5">
        <v>0.8</v>
      </c>
      <c r="D31" s="5">
        <v>0.8</v>
      </c>
      <c r="E31" s="5">
        <v>1.4</v>
      </c>
      <c r="F31" s="5">
        <v>13</v>
      </c>
      <c r="G31" s="35">
        <f>+C31*D31*E31*F31</f>
        <v>11.648000000000001</v>
      </c>
    </row>
    <row r="32" spans="1:7" x14ac:dyDescent="0.2">
      <c r="B32" s="5" t="s">
        <v>246</v>
      </c>
      <c r="C32" s="5">
        <v>4.5</v>
      </c>
      <c r="D32" s="5">
        <v>0.6</v>
      </c>
      <c r="E32" s="5">
        <v>1.5</v>
      </c>
      <c r="F32" s="5">
        <f>4+9</f>
        <v>13</v>
      </c>
      <c r="G32" s="35">
        <f>+C32*D32*E32*F32</f>
        <v>52.65</v>
      </c>
    </row>
    <row r="33" spans="1:7" x14ac:dyDescent="0.2">
      <c r="G33" s="52"/>
    </row>
    <row r="35" spans="1:7" x14ac:dyDescent="0.2">
      <c r="B35" s="31" t="s">
        <v>44</v>
      </c>
      <c r="C35" s="31" t="s">
        <v>6</v>
      </c>
      <c r="D35" s="31" t="s">
        <v>7</v>
      </c>
    </row>
    <row r="36" spans="1:7" x14ac:dyDescent="0.2">
      <c r="A36" s="27" t="s">
        <v>106</v>
      </c>
      <c r="B36" s="26" t="e">
        <f>+#REF!</f>
        <v>#REF!</v>
      </c>
      <c r="C36" s="4" t="s">
        <v>4</v>
      </c>
      <c r="D36" s="38">
        <f>+G39</f>
        <v>30</v>
      </c>
    </row>
    <row r="37" spans="1:7" x14ac:dyDescent="0.2">
      <c r="B37" s="45"/>
      <c r="C37" s="46"/>
      <c r="D37" s="46"/>
    </row>
    <row r="38" spans="1:7" x14ac:dyDescent="0.2">
      <c r="B38" s="5" t="s">
        <v>57</v>
      </c>
      <c r="C38" s="5" t="s">
        <v>85</v>
      </c>
      <c r="D38" s="5" t="s">
        <v>86</v>
      </c>
      <c r="E38" s="5" t="s">
        <v>87</v>
      </c>
      <c r="F38" s="5" t="s">
        <v>165</v>
      </c>
      <c r="G38" s="5" t="s">
        <v>88</v>
      </c>
    </row>
    <row r="39" spans="1:7" ht="25.5" x14ac:dyDescent="0.2">
      <c r="B39" s="16" t="s">
        <v>319</v>
      </c>
      <c r="C39" s="5">
        <v>10</v>
      </c>
      <c r="D39" s="5">
        <v>6</v>
      </c>
      <c r="E39" s="5">
        <v>0.1</v>
      </c>
      <c r="F39" s="5">
        <v>5</v>
      </c>
      <c r="G39" s="35">
        <f>+C39*D39*E39*F39</f>
        <v>30</v>
      </c>
    </row>
    <row r="42" spans="1:7" x14ac:dyDescent="0.2">
      <c r="B42" s="31" t="s">
        <v>44</v>
      </c>
      <c r="C42" s="31" t="s">
        <v>6</v>
      </c>
      <c r="D42" s="31" t="s">
        <v>7</v>
      </c>
    </row>
    <row r="43" spans="1:7" x14ac:dyDescent="0.2">
      <c r="A43" s="27" t="s">
        <v>108</v>
      </c>
      <c r="B43" s="26" t="e">
        <f>+#REF!</f>
        <v>#REF!</v>
      </c>
      <c r="C43" s="4" t="s">
        <v>4</v>
      </c>
      <c r="D43" s="38">
        <f>+D28-D36</f>
        <v>34.299999999999997</v>
      </c>
    </row>
    <row r="46" spans="1:7" x14ac:dyDescent="0.2">
      <c r="B46" s="31" t="s">
        <v>44</v>
      </c>
      <c r="C46" s="31" t="s">
        <v>6</v>
      </c>
      <c r="D46" s="31" t="s">
        <v>7</v>
      </c>
    </row>
    <row r="47" spans="1:7" x14ac:dyDescent="0.2">
      <c r="A47" s="27" t="s">
        <v>111</v>
      </c>
      <c r="B47" s="26" t="e">
        <f>+#REF!</f>
        <v>#REF!</v>
      </c>
      <c r="C47" s="4" t="s">
        <v>8</v>
      </c>
      <c r="D47" s="4">
        <f>+E50</f>
        <v>1020</v>
      </c>
    </row>
    <row r="49" spans="1:6" ht="25.5" x14ac:dyDescent="0.2">
      <c r="B49" s="19" t="s">
        <v>241</v>
      </c>
      <c r="C49" s="19" t="s">
        <v>86</v>
      </c>
      <c r="D49" s="20" t="s">
        <v>240</v>
      </c>
      <c r="E49" s="20" t="s">
        <v>64</v>
      </c>
    </row>
    <row r="50" spans="1:6" x14ac:dyDescent="0.2">
      <c r="B50" s="19">
        <v>10</v>
      </c>
      <c r="C50" s="19">
        <v>6</v>
      </c>
      <c r="D50" s="19">
        <f>9+8</f>
        <v>17</v>
      </c>
      <c r="E50" s="5">
        <f>+B50*C50*D50</f>
        <v>1020</v>
      </c>
    </row>
    <row r="53" spans="1:6" x14ac:dyDescent="0.2">
      <c r="B53" s="31" t="s">
        <v>44</v>
      </c>
      <c r="C53" s="31" t="s">
        <v>6</v>
      </c>
      <c r="D53" s="31" t="s">
        <v>7</v>
      </c>
    </row>
    <row r="54" spans="1:6" ht="43.5" customHeight="1" x14ac:dyDescent="0.2">
      <c r="A54" s="27" t="s">
        <v>112</v>
      </c>
      <c r="B54" s="30" t="e">
        <f>+#REF!</f>
        <v>#REF!</v>
      </c>
      <c r="C54" s="28" t="s">
        <v>8</v>
      </c>
      <c r="D54" s="28">
        <v>0</v>
      </c>
    </row>
    <row r="58" spans="1:6" x14ac:dyDescent="0.2">
      <c r="B58" s="31" t="s">
        <v>44</v>
      </c>
      <c r="C58" s="31" t="s">
        <v>6</v>
      </c>
      <c r="D58" s="31" t="s">
        <v>7</v>
      </c>
    </row>
    <row r="59" spans="1:6" x14ac:dyDescent="0.2">
      <c r="A59" s="27" t="s">
        <v>113</v>
      </c>
      <c r="B59" s="26" t="e">
        <f>+#REF!</f>
        <v>#REF!</v>
      </c>
      <c r="C59" s="28" t="s">
        <v>4</v>
      </c>
      <c r="D59" s="44">
        <f>+F63+F67</f>
        <v>7.1400000000000006</v>
      </c>
    </row>
    <row r="60" spans="1:6" x14ac:dyDescent="0.2">
      <c r="A60" s="6"/>
    </row>
    <row r="61" spans="1:6" x14ac:dyDescent="0.2">
      <c r="A61" s="6"/>
      <c r="B61" s="6" t="s">
        <v>242</v>
      </c>
    </row>
    <row r="62" spans="1:6" ht="25.5" x14ac:dyDescent="0.2">
      <c r="A62" s="6"/>
      <c r="B62" s="19" t="s">
        <v>241</v>
      </c>
      <c r="C62" s="19" t="s">
        <v>86</v>
      </c>
      <c r="D62" s="20" t="s">
        <v>240</v>
      </c>
      <c r="E62" s="5" t="s">
        <v>52</v>
      </c>
      <c r="F62" s="5" t="s">
        <v>53</v>
      </c>
    </row>
    <row r="63" spans="1:6" x14ac:dyDescent="0.2">
      <c r="A63" s="6"/>
      <c r="B63" s="19">
        <v>10</v>
      </c>
      <c r="C63" s="19">
        <v>6</v>
      </c>
      <c r="D63" s="19">
        <f>9+8</f>
        <v>17</v>
      </c>
      <c r="E63" s="5">
        <v>0.05</v>
      </c>
      <c r="F63" s="35">
        <f>+C63*D63*E63</f>
        <v>5.1000000000000005</v>
      </c>
    </row>
    <row r="64" spans="1:6" x14ac:dyDescent="0.2">
      <c r="A64" s="6"/>
    </row>
    <row r="65" spans="1:6" x14ac:dyDescent="0.2">
      <c r="A65" s="6"/>
      <c r="B65" s="6" t="s">
        <v>243</v>
      </c>
    </row>
    <row r="66" spans="1:6" ht="25.5" x14ac:dyDescent="0.2">
      <c r="A66" s="6"/>
      <c r="B66" s="19" t="s">
        <v>241</v>
      </c>
      <c r="C66" s="19" t="s">
        <v>86</v>
      </c>
      <c r="D66" s="20" t="s">
        <v>240</v>
      </c>
      <c r="E66" s="5" t="s">
        <v>52</v>
      </c>
      <c r="F66" s="5" t="s">
        <v>47</v>
      </c>
    </row>
    <row r="67" spans="1:6" x14ac:dyDescent="0.2">
      <c r="A67" s="6"/>
      <c r="B67" s="19">
        <v>6</v>
      </c>
      <c r="C67" s="19">
        <v>1.2</v>
      </c>
      <c r="D67" s="19">
        <f>9+8</f>
        <v>17</v>
      </c>
      <c r="E67" s="5">
        <v>0.1</v>
      </c>
      <c r="F67" s="35">
        <f>ROUND(C67*D67*E67,2)</f>
        <v>2.04</v>
      </c>
    </row>
    <row r="68" spans="1:6" x14ac:dyDescent="0.2">
      <c r="A68" s="6"/>
    </row>
    <row r="69" spans="1:6" x14ac:dyDescent="0.2">
      <c r="A69" s="6"/>
    </row>
    <row r="71" spans="1:6" x14ac:dyDescent="0.2">
      <c r="B71" s="31" t="s">
        <v>44</v>
      </c>
      <c r="C71" s="31" t="s">
        <v>6</v>
      </c>
      <c r="D71" s="31" t="s">
        <v>7</v>
      </c>
    </row>
    <row r="72" spans="1:6" x14ac:dyDescent="0.2">
      <c r="A72" s="27" t="s">
        <v>115</v>
      </c>
      <c r="B72" s="26" t="e">
        <f>+#REF!</f>
        <v>#REF!</v>
      </c>
      <c r="C72" s="4" t="s">
        <v>16</v>
      </c>
      <c r="D72" s="39">
        <f>+C75</f>
        <v>102</v>
      </c>
    </row>
    <row r="74" spans="1:6" x14ac:dyDescent="0.2">
      <c r="B74" s="5" t="s">
        <v>80</v>
      </c>
      <c r="C74" s="5" t="s">
        <v>42</v>
      </c>
    </row>
    <row r="75" spans="1:6" x14ac:dyDescent="0.2">
      <c r="B75" s="5" t="s">
        <v>56</v>
      </c>
      <c r="C75" s="5">
        <f>6*17</f>
        <v>102</v>
      </c>
    </row>
    <row r="78" spans="1:6" x14ac:dyDescent="0.2">
      <c r="B78" s="31" t="s">
        <v>44</v>
      </c>
      <c r="C78" s="31" t="s">
        <v>6</v>
      </c>
      <c r="D78" s="31" t="s">
        <v>7</v>
      </c>
    </row>
    <row r="79" spans="1:6" x14ac:dyDescent="0.2">
      <c r="A79" s="27" t="s">
        <v>105</v>
      </c>
      <c r="B79" s="26" t="e">
        <f>+#REF!</f>
        <v>#REF!</v>
      </c>
      <c r="C79" s="4" t="s">
        <v>8</v>
      </c>
      <c r="D79" s="39">
        <f>+E82</f>
        <v>122.39999999999999</v>
      </c>
    </row>
    <row r="81" spans="1:7" x14ac:dyDescent="0.2">
      <c r="B81" s="5"/>
      <c r="C81" s="5" t="s">
        <v>42</v>
      </c>
      <c r="D81" s="5" t="s">
        <v>46</v>
      </c>
      <c r="E81" s="5" t="s">
        <v>47</v>
      </c>
    </row>
    <row r="82" spans="1:7" x14ac:dyDescent="0.2">
      <c r="B82" s="5" t="s">
        <v>51</v>
      </c>
      <c r="C82" s="5">
        <f>+C75</f>
        <v>102</v>
      </c>
      <c r="D82" s="5">
        <v>1.2</v>
      </c>
      <c r="E82" s="5">
        <f>+C82*D82</f>
        <v>122.39999999999999</v>
      </c>
    </row>
    <row r="85" spans="1:7" x14ac:dyDescent="0.2">
      <c r="B85" s="31" t="s">
        <v>44</v>
      </c>
      <c r="C85" s="31" t="s">
        <v>6</v>
      </c>
      <c r="D85" s="31" t="s">
        <v>7</v>
      </c>
    </row>
    <row r="86" spans="1:7" x14ac:dyDescent="0.2">
      <c r="A86" s="27" t="s">
        <v>277</v>
      </c>
      <c r="B86" s="26" t="e">
        <f>+#REF!</f>
        <v>#REF!</v>
      </c>
      <c r="C86" s="4" t="s">
        <v>8</v>
      </c>
      <c r="D86" s="39">
        <f>+G89</f>
        <v>0</v>
      </c>
    </row>
    <row r="88" spans="1:7" x14ac:dyDescent="0.2">
      <c r="B88" s="5"/>
      <c r="C88" s="5" t="s">
        <v>42</v>
      </c>
      <c r="D88" s="5" t="s">
        <v>46</v>
      </c>
      <c r="E88" s="5" t="s">
        <v>317</v>
      </c>
      <c r="F88" s="5" t="s">
        <v>7</v>
      </c>
      <c r="G88" s="5" t="s">
        <v>53</v>
      </c>
    </row>
    <row r="89" spans="1:7" ht="25.5" x14ac:dyDescent="0.2">
      <c r="B89" s="16" t="s">
        <v>316</v>
      </c>
      <c r="C89" s="5">
        <v>0</v>
      </c>
      <c r="D89" s="5">
        <v>0</v>
      </c>
      <c r="E89" s="5">
        <v>0</v>
      </c>
      <c r="F89" s="5">
        <v>0</v>
      </c>
      <c r="G89" s="5">
        <f>+C89*D89*E89*F89</f>
        <v>0</v>
      </c>
    </row>
    <row r="93" spans="1:7" x14ac:dyDescent="0.2">
      <c r="B93" s="31" t="s">
        <v>44</v>
      </c>
      <c r="C93" s="31" t="s">
        <v>6</v>
      </c>
      <c r="D93" s="31" t="s">
        <v>7</v>
      </c>
    </row>
    <row r="94" spans="1:7" x14ac:dyDescent="0.2">
      <c r="A94" s="27" t="s">
        <v>119</v>
      </c>
      <c r="B94" s="26" t="e">
        <f>+#REF!</f>
        <v>#REF!</v>
      </c>
      <c r="C94" s="4" t="s">
        <v>1</v>
      </c>
      <c r="D94" s="4">
        <v>0</v>
      </c>
    </row>
    <row r="97" spans="1:4" x14ac:dyDescent="0.2">
      <c r="B97" s="31" t="s">
        <v>44</v>
      </c>
      <c r="C97" s="31" t="s">
        <v>6</v>
      </c>
      <c r="D97" s="31" t="s">
        <v>7</v>
      </c>
    </row>
    <row r="98" spans="1:4" x14ac:dyDescent="0.2">
      <c r="A98" s="27" t="s">
        <v>121</v>
      </c>
      <c r="B98" s="26" t="e">
        <f>+#REF!</f>
        <v>#REF!</v>
      </c>
      <c r="C98" s="4" t="s">
        <v>16</v>
      </c>
      <c r="D98" s="4">
        <v>0</v>
      </c>
    </row>
    <row r="100" spans="1:4" x14ac:dyDescent="0.2">
      <c r="B100" s="5" t="s">
        <v>57</v>
      </c>
      <c r="C100" s="5" t="s">
        <v>85</v>
      </c>
    </row>
    <row r="101" spans="1:4" x14ac:dyDescent="0.2">
      <c r="B101" s="4" t="s">
        <v>84</v>
      </c>
      <c r="C101" s="5">
        <v>0</v>
      </c>
    </row>
    <row r="104" spans="1:4" x14ac:dyDescent="0.2">
      <c r="B104" s="31" t="s">
        <v>44</v>
      </c>
      <c r="C104" s="31" t="s">
        <v>6</v>
      </c>
      <c r="D104" s="31" t="s">
        <v>7</v>
      </c>
    </row>
    <row r="105" spans="1:4" x14ac:dyDescent="0.2">
      <c r="A105" s="27" t="s">
        <v>122</v>
      </c>
      <c r="B105" s="26" t="e">
        <f>+#REF!</f>
        <v>#REF!</v>
      </c>
      <c r="C105" s="4" t="s">
        <v>1</v>
      </c>
      <c r="D105" s="4">
        <v>0</v>
      </c>
    </row>
    <row r="108" spans="1:4" x14ac:dyDescent="0.2">
      <c r="B108" s="31" t="s">
        <v>44</v>
      </c>
      <c r="C108" s="31" t="s">
        <v>6</v>
      </c>
      <c r="D108" s="31" t="s">
        <v>7</v>
      </c>
    </row>
    <row r="109" spans="1:4" ht="53.45" customHeight="1" x14ac:dyDescent="0.2">
      <c r="A109" s="27" t="s">
        <v>123</v>
      </c>
      <c r="B109" s="26" t="e">
        <f>+#REF!</f>
        <v>#REF!</v>
      </c>
      <c r="C109" s="4" t="s">
        <v>16</v>
      </c>
      <c r="D109" s="39">
        <f>+D112</f>
        <v>58.5</v>
      </c>
    </row>
    <row r="111" spans="1:4" ht="25.5" x14ac:dyDescent="0.2">
      <c r="B111" s="19" t="s">
        <v>244</v>
      </c>
      <c r="C111" s="20" t="s">
        <v>240</v>
      </c>
      <c r="D111" s="20" t="s">
        <v>245</v>
      </c>
    </row>
    <row r="112" spans="1:4" x14ac:dyDescent="0.2">
      <c r="B112" s="19">
        <v>4.5</v>
      </c>
      <c r="C112" s="19">
        <v>13</v>
      </c>
      <c r="D112" s="5">
        <f>+B112*C112</f>
        <v>58.5</v>
      </c>
    </row>
    <row r="115" spans="1:4" x14ac:dyDescent="0.2">
      <c r="B115" s="31" t="s">
        <v>44</v>
      </c>
      <c r="C115" s="31" t="s">
        <v>6</v>
      </c>
      <c r="D115" s="31" t="s">
        <v>7</v>
      </c>
    </row>
    <row r="116" spans="1:4" x14ac:dyDescent="0.2">
      <c r="A116" s="27" t="s">
        <v>114</v>
      </c>
      <c r="B116" s="26" t="e">
        <f>+#REF!</f>
        <v>#REF!</v>
      </c>
      <c r="C116" s="4" t="s">
        <v>16</v>
      </c>
      <c r="D116" s="39">
        <v>0</v>
      </c>
    </row>
    <row r="119" spans="1:4" x14ac:dyDescent="0.2">
      <c r="B119" s="31" t="s">
        <v>44</v>
      </c>
      <c r="C119" s="31" t="s">
        <v>6</v>
      </c>
      <c r="D119" s="31" t="s">
        <v>7</v>
      </c>
    </row>
    <row r="120" spans="1:4" ht="55.5" customHeight="1" x14ac:dyDescent="0.2">
      <c r="A120" s="27" t="s">
        <v>124</v>
      </c>
      <c r="B120" s="26" t="e">
        <f>+#REF!</f>
        <v>#REF!</v>
      </c>
      <c r="C120" s="4" t="s">
        <v>16</v>
      </c>
      <c r="D120" s="39">
        <v>0</v>
      </c>
    </row>
    <row r="123" spans="1:4" x14ac:dyDescent="0.2">
      <c r="B123" s="31" t="s">
        <v>44</v>
      </c>
      <c r="C123" s="31" t="s">
        <v>6</v>
      </c>
      <c r="D123" s="31" t="s">
        <v>7</v>
      </c>
    </row>
    <row r="124" spans="1:4" ht="58.7" customHeight="1" x14ac:dyDescent="0.2">
      <c r="A124" s="27" t="s">
        <v>125</v>
      </c>
      <c r="B124" s="26" t="e">
        <f>+#REF!</f>
        <v>#REF!</v>
      </c>
      <c r="C124" s="4" t="s">
        <v>16</v>
      </c>
      <c r="D124" s="39">
        <v>0</v>
      </c>
    </row>
    <row r="128" spans="1:4" x14ac:dyDescent="0.2">
      <c r="B128" s="31" t="s">
        <v>44</v>
      </c>
      <c r="C128" s="31" t="s">
        <v>6</v>
      </c>
      <c r="D128" s="31" t="s">
        <v>7</v>
      </c>
    </row>
    <row r="129" spans="1:4" x14ac:dyDescent="0.2">
      <c r="A129" s="27" t="s">
        <v>126</v>
      </c>
      <c r="B129" s="26" t="e">
        <f>+#REF!</f>
        <v>#REF!</v>
      </c>
      <c r="C129" s="4" t="s">
        <v>16</v>
      </c>
      <c r="D129" s="39">
        <f>+SUM(C132:C133)</f>
        <v>0</v>
      </c>
    </row>
    <row r="132" spans="1:4" x14ac:dyDescent="0.2">
      <c r="B132" s="31" t="s">
        <v>44</v>
      </c>
      <c r="C132" s="31" t="s">
        <v>6</v>
      </c>
      <c r="D132" s="31" t="s">
        <v>7</v>
      </c>
    </row>
    <row r="133" spans="1:4" ht="59.25" customHeight="1" x14ac:dyDescent="0.2">
      <c r="A133" s="27" t="s">
        <v>127</v>
      </c>
      <c r="B133" s="26" t="e">
        <f>+#REF!</f>
        <v>#REF!</v>
      </c>
      <c r="C133" s="4" t="s">
        <v>1</v>
      </c>
      <c r="D133" s="39">
        <v>13</v>
      </c>
    </row>
    <row r="136" spans="1:4" x14ac:dyDescent="0.2">
      <c r="B136" s="31" t="s">
        <v>44</v>
      </c>
      <c r="C136" s="31" t="s">
        <v>6</v>
      </c>
      <c r="D136" s="31" t="s">
        <v>7</v>
      </c>
    </row>
    <row r="137" spans="1:4" x14ac:dyDescent="0.2">
      <c r="A137" s="27" t="s">
        <v>128</v>
      </c>
      <c r="B137" s="26" t="e">
        <f>+#REF!</f>
        <v>#REF!</v>
      </c>
      <c r="C137" s="4" t="s">
        <v>16</v>
      </c>
      <c r="D137" s="39">
        <v>0</v>
      </c>
    </row>
    <row r="141" spans="1:4" x14ac:dyDescent="0.2">
      <c r="B141" s="31" t="s">
        <v>44</v>
      </c>
      <c r="C141" s="31" t="s">
        <v>6</v>
      </c>
      <c r="D141" s="31" t="s">
        <v>7</v>
      </c>
    </row>
    <row r="142" spans="1:4" ht="59.25" customHeight="1" x14ac:dyDescent="0.2">
      <c r="A142" s="27" t="s">
        <v>129</v>
      </c>
      <c r="B142" s="26" t="e">
        <f>+#REF!</f>
        <v>#REF!</v>
      </c>
      <c r="C142" s="4" t="s">
        <v>1</v>
      </c>
      <c r="D142" s="39">
        <v>0</v>
      </c>
    </row>
    <row r="145" spans="1:4" x14ac:dyDescent="0.2">
      <c r="B145" s="31" t="s">
        <v>44</v>
      </c>
      <c r="C145" s="31" t="s">
        <v>6</v>
      </c>
      <c r="D145" s="31" t="s">
        <v>7</v>
      </c>
    </row>
    <row r="146" spans="1:4" ht="53.45" customHeight="1" x14ac:dyDescent="0.2">
      <c r="A146" s="27" t="s">
        <v>130</v>
      </c>
      <c r="B146" s="26" t="e">
        <f>+#REF!</f>
        <v>#REF!</v>
      </c>
      <c r="C146" s="4" t="s">
        <v>1</v>
      </c>
      <c r="D146" s="39">
        <v>0</v>
      </c>
    </row>
    <row r="149" spans="1:4" x14ac:dyDescent="0.2">
      <c r="B149" s="31" t="s">
        <v>44</v>
      </c>
      <c r="C149" s="31" t="s">
        <v>6</v>
      </c>
      <c r="D149" s="31" t="s">
        <v>7</v>
      </c>
    </row>
    <row r="150" spans="1:4" ht="71.45" customHeight="1" x14ac:dyDescent="0.2">
      <c r="A150" s="27" t="s">
        <v>131</v>
      </c>
      <c r="B150" s="26" t="e">
        <f>+#REF!</f>
        <v>#REF!</v>
      </c>
      <c r="C150" s="4" t="s">
        <v>4</v>
      </c>
      <c r="D150" s="39">
        <v>0</v>
      </c>
    </row>
    <row r="153" spans="1:4" x14ac:dyDescent="0.2">
      <c r="B153" s="31" t="s">
        <v>44</v>
      </c>
      <c r="C153" s="31" t="s">
        <v>6</v>
      </c>
      <c r="D153" s="31" t="s">
        <v>7</v>
      </c>
    </row>
    <row r="154" spans="1:4" x14ac:dyDescent="0.2">
      <c r="A154" s="27" t="s">
        <v>132</v>
      </c>
      <c r="B154" s="26" t="e">
        <f>+#REF!</f>
        <v>#REF!</v>
      </c>
      <c r="C154" s="4" t="s">
        <v>4</v>
      </c>
      <c r="D154" s="38">
        <v>0</v>
      </c>
    </row>
  </sheetData>
  <mergeCells count="1">
    <mergeCell ref="B1:F3"/>
  </mergeCells>
  <pageMargins left="0.70866141732283472" right="0.70866141732283472" top="0.74803149606299213" bottom="1.1417322834645669" header="0.31496062992125984" footer="0.31496062992125984"/>
  <pageSetup scale="65" orientation="portrait" horizontalDpi="4294967293" r:id="rId1"/>
  <headerFooter>
    <oddHeader>&amp;L&amp;G</oddHeader>
    <oddFooter>&amp;C&amp;G&amp;R&amp;P</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226"/>
  <sheetViews>
    <sheetView view="pageBreakPreview" zoomScaleNormal="100" zoomScaleSheetLayoutView="100" workbookViewId="0">
      <selection activeCell="B21" sqref="B21"/>
    </sheetView>
  </sheetViews>
  <sheetFormatPr baseColWidth="10" defaultColWidth="11.42578125" defaultRowHeight="12.75" x14ac:dyDescent="0.2"/>
  <cols>
    <col min="1" max="1" width="4.7109375" style="27" customWidth="1"/>
    <col min="2" max="2" width="39.28515625" style="6" customWidth="1"/>
    <col min="3" max="3" width="13" style="6" customWidth="1"/>
    <col min="4" max="4" width="12.42578125" style="6" customWidth="1"/>
    <col min="5" max="8" width="11.7109375" style="6" customWidth="1"/>
    <col min="9" max="9" width="17.42578125" style="6" customWidth="1"/>
    <col min="10" max="16384" width="11.42578125" style="6"/>
  </cols>
  <sheetData>
    <row r="1" spans="1:6" x14ac:dyDescent="0.2">
      <c r="B1" s="394" t="s">
        <v>422</v>
      </c>
      <c r="C1" s="395"/>
      <c r="D1" s="395"/>
      <c r="E1" s="395"/>
      <c r="F1" s="396"/>
    </row>
    <row r="2" spans="1:6" x14ac:dyDescent="0.2">
      <c r="B2" s="397"/>
      <c r="C2" s="398"/>
      <c r="D2" s="398"/>
      <c r="E2" s="398"/>
      <c r="F2" s="399"/>
    </row>
    <row r="3" spans="1:6" ht="36" customHeight="1" x14ac:dyDescent="0.2">
      <c r="B3" s="360"/>
      <c r="C3" s="361"/>
      <c r="D3" s="361"/>
      <c r="E3" s="361"/>
      <c r="F3" s="400"/>
    </row>
    <row r="7" spans="1:6" x14ac:dyDescent="0.2">
      <c r="B7" s="31" t="s">
        <v>44</v>
      </c>
      <c r="C7" s="31" t="s">
        <v>6</v>
      </c>
      <c r="D7" s="31" t="s">
        <v>7</v>
      </c>
    </row>
    <row r="8" spans="1:6" x14ac:dyDescent="0.2">
      <c r="A8" s="27" t="s">
        <v>101</v>
      </c>
      <c r="B8" s="26" t="e">
        <f>+#REF!</f>
        <v>#REF!</v>
      </c>
      <c r="C8" s="4" t="s">
        <v>55</v>
      </c>
      <c r="D8" s="4">
        <f>+C14</f>
        <v>4</v>
      </c>
    </row>
    <row r="10" spans="1:6" ht="25.5" x14ac:dyDescent="0.2">
      <c r="B10" s="28" t="s">
        <v>57</v>
      </c>
      <c r="C10" s="29" t="s">
        <v>58</v>
      </c>
    </row>
    <row r="11" spans="1:6" x14ac:dyDescent="0.2">
      <c r="B11" s="5" t="s">
        <v>59</v>
      </c>
      <c r="C11" s="5">
        <v>1</v>
      </c>
    </row>
    <row r="12" spans="1:6" x14ac:dyDescent="0.2">
      <c r="B12" s="5" t="s">
        <v>60</v>
      </c>
      <c r="C12" s="5">
        <v>1</v>
      </c>
    </row>
    <row r="13" spans="1:6" x14ac:dyDescent="0.2">
      <c r="B13" s="5" t="s">
        <v>83</v>
      </c>
      <c r="C13" s="5">
        <v>2</v>
      </c>
    </row>
    <row r="14" spans="1:6" x14ac:dyDescent="0.2">
      <c r="B14" s="5" t="s">
        <v>45</v>
      </c>
      <c r="C14" s="5">
        <f>+C11+C12+C13</f>
        <v>4</v>
      </c>
    </row>
    <row r="17" spans="1:8" x14ac:dyDescent="0.2">
      <c r="B17" s="31" t="s">
        <v>44</v>
      </c>
      <c r="C17" s="31" t="s">
        <v>6</v>
      </c>
      <c r="D17" s="31" t="s">
        <v>7</v>
      </c>
    </row>
    <row r="18" spans="1:8" ht="51.75" customHeight="1" x14ac:dyDescent="0.2">
      <c r="A18" s="27" t="s">
        <v>102</v>
      </c>
      <c r="B18" s="28" t="e">
        <f>+#REF!</f>
        <v>#REF!</v>
      </c>
      <c r="C18" s="28" t="s">
        <v>8</v>
      </c>
      <c r="D18" s="37">
        <v>2023</v>
      </c>
      <c r="E18" s="386"/>
      <c r="F18" s="386"/>
      <c r="G18" s="386"/>
      <c r="H18" s="386"/>
    </row>
    <row r="19" spans="1:8" ht="12.75" customHeight="1" x14ac:dyDescent="0.2">
      <c r="B19" s="25"/>
      <c r="C19" s="25"/>
      <c r="D19" s="25"/>
      <c r="E19" s="386"/>
      <c r="F19" s="386"/>
      <c r="G19" s="386"/>
      <c r="H19" s="386"/>
    </row>
    <row r="20" spans="1:8" ht="12.75" customHeight="1" x14ac:dyDescent="0.2">
      <c r="B20" s="25"/>
      <c r="C20" s="25"/>
      <c r="D20" s="25"/>
      <c r="E20" s="386"/>
      <c r="F20" s="386"/>
      <c r="G20" s="386"/>
      <c r="H20" s="386"/>
    </row>
    <row r="21" spans="1:8" ht="12.75" customHeight="1" x14ac:dyDescent="0.2">
      <c r="B21" s="25"/>
      <c r="C21" s="25"/>
      <c r="D21" s="25"/>
      <c r="E21" s="386"/>
      <c r="F21" s="386"/>
      <c r="G21" s="386"/>
      <c r="H21" s="386"/>
    </row>
    <row r="22" spans="1:8" x14ac:dyDescent="0.2">
      <c r="B22" s="25"/>
      <c r="C22" s="25"/>
      <c r="D22" s="25"/>
    </row>
    <row r="23" spans="1:8" x14ac:dyDescent="0.2">
      <c r="B23" s="25"/>
      <c r="C23" s="25"/>
      <c r="D23" s="25"/>
    </row>
    <row r="24" spans="1:8" x14ac:dyDescent="0.2">
      <c r="B24" s="31" t="s">
        <v>44</v>
      </c>
      <c r="C24" s="31" t="s">
        <v>6</v>
      </c>
      <c r="D24" s="31" t="s">
        <v>7</v>
      </c>
    </row>
    <row r="25" spans="1:8" x14ac:dyDescent="0.2">
      <c r="A25" s="27" t="s">
        <v>103</v>
      </c>
      <c r="B25" s="30" t="e">
        <f>+#REF!</f>
        <v>#REF!</v>
      </c>
      <c r="C25" s="28" t="s">
        <v>4</v>
      </c>
      <c r="D25" s="36">
        <f>+E39</f>
        <v>1443.12</v>
      </c>
    </row>
    <row r="27" spans="1:8" x14ac:dyDescent="0.2">
      <c r="B27" s="9" t="s">
        <v>44</v>
      </c>
      <c r="C27" s="9" t="s">
        <v>41</v>
      </c>
      <c r="D27" s="9" t="s">
        <v>42</v>
      </c>
      <c r="E27" s="9" t="s">
        <v>43</v>
      </c>
    </row>
    <row r="28" spans="1:8" x14ac:dyDescent="0.2">
      <c r="B28" s="5" t="s">
        <v>40</v>
      </c>
      <c r="C28" s="5">
        <v>0</v>
      </c>
      <c r="D28" s="5"/>
      <c r="E28" s="5"/>
    </row>
    <row r="29" spans="1:8" x14ac:dyDescent="0.2">
      <c r="B29" s="5"/>
      <c r="C29" s="5"/>
      <c r="D29" s="5">
        <v>5</v>
      </c>
      <c r="E29" s="5">
        <f>+((C28+C30)/2)*D29</f>
        <v>30</v>
      </c>
    </row>
    <row r="30" spans="1:8" x14ac:dyDescent="0.2">
      <c r="B30" s="5" t="s">
        <v>36</v>
      </c>
      <c r="C30" s="5">
        <v>12</v>
      </c>
      <c r="D30" s="5"/>
      <c r="E30" s="5"/>
    </row>
    <row r="31" spans="1:8" x14ac:dyDescent="0.2">
      <c r="B31" s="5"/>
      <c r="C31" s="5"/>
      <c r="D31" s="5">
        <v>8</v>
      </c>
      <c r="E31" s="5">
        <f>+((C30+C32)/2)*D31</f>
        <v>120</v>
      </c>
    </row>
    <row r="32" spans="1:8" x14ac:dyDescent="0.2">
      <c r="B32" s="5" t="s">
        <v>37</v>
      </c>
      <c r="C32" s="5">
        <v>18</v>
      </c>
      <c r="D32" s="5"/>
      <c r="E32" s="5"/>
    </row>
    <row r="33" spans="1:6" x14ac:dyDescent="0.2">
      <c r="B33" s="5"/>
      <c r="C33" s="5"/>
      <c r="D33" s="5">
        <v>9</v>
      </c>
      <c r="E33" s="5">
        <f>+((C32+C34)/2)*D33</f>
        <v>274.5</v>
      </c>
    </row>
    <row r="34" spans="1:6" x14ac:dyDescent="0.2">
      <c r="B34" s="5" t="s">
        <v>38</v>
      </c>
      <c r="C34" s="5">
        <v>43</v>
      </c>
      <c r="D34" s="5"/>
      <c r="E34" s="5"/>
    </row>
    <row r="35" spans="1:6" x14ac:dyDescent="0.2">
      <c r="B35" s="5"/>
      <c r="C35" s="5"/>
      <c r="D35" s="5">
        <v>14</v>
      </c>
      <c r="E35" s="5">
        <f>+((C34+C36)/2)*D35</f>
        <v>949.89999999999986</v>
      </c>
    </row>
    <row r="36" spans="1:6" x14ac:dyDescent="0.2">
      <c r="B36" s="5" t="s">
        <v>212</v>
      </c>
      <c r="C36" s="5">
        <v>92.7</v>
      </c>
      <c r="D36" s="5"/>
      <c r="E36" s="5"/>
    </row>
    <row r="37" spans="1:6" x14ac:dyDescent="0.2">
      <c r="B37" s="5"/>
      <c r="C37" s="5"/>
      <c r="D37" s="5"/>
      <c r="E37" s="5"/>
    </row>
    <row r="38" spans="1:6" x14ac:dyDescent="0.2">
      <c r="B38" s="5" t="s">
        <v>414</v>
      </c>
      <c r="C38" s="5"/>
      <c r="D38" s="5"/>
      <c r="E38" s="5">
        <v>1.05</v>
      </c>
    </row>
    <row r="39" spans="1:6" x14ac:dyDescent="0.2">
      <c r="B39" s="5" t="s">
        <v>45</v>
      </c>
      <c r="C39" s="5"/>
      <c r="D39" s="5"/>
      <c r="E39" s="5">
        <f>+SUM(E29:E36)*E38</f>
        <v>1443.12</v>
      </c>
    </row>
    <row r="42" spans="1:6" x14ac:dyDescent="0.2">
      <c r="B42" s="31" t="s">
        <v>44</v>
      </c>
      <c r="C42" s="31" t="s">
        <v>6</v>
      </c>
      <c r="D42" s="31" t="s">
        <v>7</v>
      </c>
    </row>
    <row r="43" spans="1:6" x14ac:dyDescent="0.2">
      <c r="A43" s="27" t="s">
        <v>104</v>
      </c>
      <c r="B43" s="26" t="e">
        <f>+#REF!</f>
        <v>#REF!</v>
      </c>
      <c r="C43" s="28" t="s">
        <v>4</v>
      </c>
      <c r="D43" s="28">
        <f>ROUND(SUM(F46:F61),1)</f>
        <v>263.10000000000002</v>
      </c>
    </row>
    <row r="45" spans="1:6" x14ac:dyDescent="0.2">
      <c r="B45" s="5" t="s">
        <v>57</v>
      </c>
      <c r="C45" s="5" t="s">
        <v>85</v>
      </c>
      <c r="D45" s="5" t="s">
        <v>86</v>
      </c>
      <c r="E45" s="5" t="s">
        <v>87</v>
      </c>
      <c r="F45" s="5" t="s">
        <v>88</v>
      </c>
    </row>
    <row r="46" spans="1:6" x14ac:dyDescent="0.2">
      <c r="B46" s="4" t="s">
        <v>84</v>
      </c>
      <c r="C46" s="5">
        <f>9.8+36+12.3+23.4+14.7+21.4</f>
        <v>117.6</v>
      </c>
      <c r="D46" s="5">
        <v>0.5</v>
      </c>
      <c r="E46" s="5">
        <v>1</v>
      </c>
      <c r="F46" s="5">
        <f>+C46*D46*E46</f>
        <v>58.8</v>
      </c>
    </row>
    <row r="47" spans="1:6" x14ac:dyDescent="0.2">
      <c r="B47" s="4" t="s">
        <v>89</v>
      </c>
      <c r="C47" s="5"/>
      <c r="D47" s="5"/>
      <c r="E47" s="5"/>
      <c r="F47" s="5"/>
    </row>
    <row r="48" spans="1:6" x14ac:dyDescent="0.2">
      <c r="B48" s="5" t="s">
        <v>90</v>
      </c>
      <c r="C48" s="5">
        <v>24</v>
      </c>
      <c r="D48" s="5">
        <v>0.7</v>
      </c>
      <c r="E48" s="5">
        <v>1.35</v>
      </c>
      <c r="F48" s="35">
        <f t="shared" ref="F48:F53" si="0">+C48*D48*E48</f>
        <v>22.679999999999996</v>
      </c>
    </row>
    <row r="49" spans="2:6" x14ac:dyDescent="0.2">
      <c r="B49" s="5" t="s">
        <v>91</v>
      </c>
      <c r="C49" s="5">
        <v>14.8</v>
      </c>
      <c r="D49" s="5">
        <v>0.7</v>
      </c>
      <c r="E49" s="5">
        <v>1.55</v>
      </c>
      <c r="F49" s="35">
        <f t="shared" si="0"/>
        <v>16.058</v>
      </c>
    </row>
    <row r="50" spans="2:6" x14ac:dyDescent="0.2">
      <c r="B50" s="5" t="s">
        <v>198</v>
      </c>
      <c r="C50" s="5">
        <v>13.4</v>
      </c>
      <c r="D50" s="5">
        <v>0.7</v>
      </c>
      <c r="E50" s="5">
        <v>1.55</v>
      </c>
      <c r="F50" s="35">
        <f t="shared" si="0"/>
        <v>14.539</v>
      </c>
    </row>
    <row r="51" spans="2:6" x14ac:dyDescent="0.2">
      <c r="B51" s="5" t="s">
        <v>199</v>
      </c>
      <c r="C51" s="5">
        <v>7</v>
      </c>
      <c r="D51" s="5">
        <v>0.7</v>
      </c>
      <c r="E51" s="5">
        <v>1.55</v>
      </c>
      <c r="F51" s="35">
        <f t="shared" si="0"/>
        <v>7.5949999999999998</v>
      </c>
    </row>
    <row r="52" spans="2:6" x14ac:dyDescent="0.2">
      <c r="B52" s="5" t="s">
        <v>201</v>
      </c>
      <c r="C52" s="5">
        <v>27</v>
      </c>
      <c r="D52" s="5">
        <v>0.7</v>
      </c>
      <c r="E52" s="5">
        <v>1.4</v>
      </c>
      <c r="F52" s="35">
        <f t="shared" si="0"/>
        <v>26.459999999999997</v>
      </c>
    </row>
    <row r="53" spans="2:6" x14ac:dyDescent="0.2">
      <c r="B53" s="5" t="s">
        <v>202</v>
      </c>
      <c r="C53" s="5">
        <v>41.9</v>
      </c>
      <c r="D53" s="5">
        <v>0.7</v>
      </c>
      <c r="E53" s="5">
        <v>1.3</v>
      </c>
      <c r="F53" s="35">
        <f t="shared" si="0"/>
        <v>38.128999999999998</v>
      </c>
    </row>
    <row r="54" spans="2:6" x14ac:dyDescent="0.2">
      <c r="B54" s="5"/>
      <c r="C54" s="5"/>
      <c r="D54" s="5"/>
      <c r="E54" s="5"/>
      <c r="F54" s="35"/>
    </row>
    <row r="55" spans="2:6" x14ac:dyDescent="0.2">
      <c r="B55" s="5" t="s">
        <v>200</v>
      </c>
      <c r="C55" s="5">
        <v>8.3000000000000007</v>
      </c>
      <c r="D55" s="5">
        <v>2.0099999999999998</v>
      </c>
      <c r="E55" s="5"/>
      <c r="F55" s="35">
        <f>+C55*D55</f>
        <v>16.683</v>
      </c>
    </row>
    <row r="56" spans="2:6" x14ac:dyDescent="0.2">
      <c r="B56" s="5" t="s">
        <v>93</v>
      </c>
      <c r="C56" s="5">
        <f>2*7+1.3*6</f>
        <v>21.8</v>
      </c>
      <c r="D56" s="5">
        <v>0.6</v>
      </c>
      <c r="E56" s="5">
        <v>1.5</v>
      </c>
      <c r="F56" s="35">
        <f>+C56*D56*E56</f>
        <v>19.62</v>
      </c>
    </row>
    <row r="57" spans="2:6" x14ac:dyDescent="0.2">
      <c r="B57" s="5" t="s">
        <v>94</v>
      </c>
      <c r="C57" s="5">
        <v>0.8</v>
      </c>
      <c r="D57" s="5">
        <v>0.8</v>
      </c>
      <c r="E57" s="5">
        <v>13</v>
      </c>
      <c r="F57" s="35">
        <f>+C57*D57*E57</f>
        <v>8.3200000000000021</v>
      </c>
    </row>
    <row r="58" spans="2:6" x14ac:dyDescent="0.2">
      <c r="B58" s="4" t="s">
        <v>95</v>
      </c>
      <c r="C58" s="5"/>
      <c r="D58" s="5"/>
      <c r="E58" s="5"/>
      <c r="F58" s="35"/>
    </row>
    <row r="59" spans="2:6" x14ac:dyDescent="0.2">
      <c r="B59" s="5" t="s">
        <v>96</v>
      </c>
      <c r="C59" s="5">
        <f>32.5+4+23.5+38</f>
        <v>98</v>
      </c>
      <c r="D59" s="5">
        <v>0.7</v>
      </c>
      <c r="E59" s="5">
        <v>0.3</v>
      </c>
      <c r="F59" s="35">
        <f>+C59*D59*E59</f>
        <v>20.58</v>
      </c>
    </row>
    <row r="60" spans="2:6" x14ac:dyDescent="0.2">
      <c r="B60" s="5" t="s">
        <v>97</v>
      </c>
      <c r="C60" s="5">
        <v>38</v>
      </c>
      <c r="D60" s="5">
        <v>0.6</v>
      </c>
      <c r="E60" s="5">
        <v>0.6</v>
      </c>
      <c r="F60" s="35">
        <f>+C60*D60*E60</f>
        <v>13.68</v>
      </c>
    </row>
    <row r="61" spans="2:6" x14ac:dyDescent="0.2">
      <c r="B61" s="5" t="s">
        <v>98</v>
      </c>
      <c r="C61" s="5">
        <v>0</v>
      </c>
      <c r="D61" s="5">
        <v>0.8</v>
      </c>
      <c r="E61" s="5">
        <v>0.6</v>
      </c>
      <c r="F61" s="35">
        <f>+C61*D61*E61</f>
        <v>0</v>
      </c>
    </row>
    <row r="62" spans="2:6" x14ac:dyDescent="0.2">
      <c r="F62" s="52"/>
    </row>
    <row r="64" spans="2:6" x14ac:dyDescent="0.2">
      <c r="B64" s="31" t="s">
        <v>44</v>
      </c>
      <c r="C64" s="31" t="s">
        <v>6</v>
      </c>
      <c r="D64" s="31" t="s">
        <v>7</v>
      </c>
    </row>
    <row r="65" spans="1:7" x14ac:dyDescent="0.2">
      <c r="A65" s="27" t="s">
        <v>106</v>
      </c>
      <c r="B65" s="26" t="e">
        <f>+#REF!</f>
        <v>#REF!</v>
      </c>
      <c r="C65" s="4" t="s">
        <v>4</v>
      </c>
      <c r="D65" s="4">
        <f>ROUND(SUM(G68:G77),1)</f>
        <v>199.5</v>
      </c>
    </row>
    <row r="67" spans="1:7" ht="25.5" x14ac:dyDescent="0.2">
      <c r="B67" s="5" t="s">
        <v>57</v>
      </c>
      <c r="C67" s="5" t="s">
        <v>85</v>
      </c>
      <c r="D67" s="5" t="s">
        <v>86</v>
      </c>
      <c r="E67" s="5" t="s">
        <v>87</v>
      </c>
      <c r="F67" s="16" t="s">
        <v>99</v>
      </c>
      <c r="G67" s="5" t="s">
        <v>88</v>
      </c>
    </row>
    <row r="68" spans="1:7" x14ac:dyDescent="0.2">
      <c r="B68" s="4" t="s">
        <v>84</v>
      </c>
      <c r="C68" s="5">
        <f>+C46</f>
        <v>117.6</v>
      </c>
      <c r="D68" s="5">
        <v>0.5</v>
      </c>
      <c r="E68" s="5">
        <v>1</v>
      </c>
      <c r="F68" s="5">
        <v>0</v>
      </c>
      <c r="G68" s="5">
        <f>+C68*D68*E68-F68</f>
        <v>58.8</v>
      </c>
    </row>
    <row r="69" spans="1:7" x14ac:dyDescent="0.2">
      <c r="B69" s="4" t="s">
        <v>89</v>
      </c>
      <c r="C69" s="5"/>
      <c r="D69" s="5"/>
      <c r="E69" s="5"/>
      <c r="F69" s="5"/>
      <c r="G69" s="5"/>
    </row>
    <row r="70" spans="1:7" x14ac:dyDescent="0.2">
      <c r="B70" s="5" t="s">
        <v>90</v>
      </c>
      <c r="C70" s="5">
        <f t="shared" ref="C70:C75" si="1">+C48</f>
        <v>24</v>
      </c>
      <c r="D70" s="5">
        <v>0.7</v>
      </c>
      <c r="E70" s="5">
        <v>1.35</v>
      </c>
      <c r="F70" s="5">
        <f>0.03*C70</f>
        <v>0.72</v>
      </c>
      <c r="G70" s="5">
        <f t="shared" ref="G70:G75" si="2">+C70*D70*E70-F70</f>
        <v>21.959999999999997</v>
      </c>
    </row>
    <row r="71" spans="1:7" x14ac:dyDescent="0.2">
      <c r="B71" s="5" t="s">
        <v>91</v>
      </c>
      <c r="C71" s="5">
        <f t="shared" si="1"/>
        <v>14.8</v>
      </c>
      <c r="D71" s="5">
        <v>0.7</v>
      </c>
      <c r="E71" s="5">
        <v>1.55</v>
      </c>
      <c r="F71" s="5">
        <f>0.03*C71</f>
        <v>0.44400000000000001</v>
      </c>
      <c r="G71" s="5">
        <f t="shared" si="2"/>
        <v>15.613999999999999</v>
      </c>
    </row>
    <row r="72" spans="1:7" x14ac:dyDescent="0.2">
      <c r="B72" s="5" t="s">
        <v>198</v>
      </c>
      <c r="C72" s="5">
        <f t="shared" si="1"/>
        <v>13.4</v>
      </c>
      <c r="D72" s="5">
        <v>0.7</v>
      </c>
      <c r="E72" s="5">
        <v>1.55</v>
      </c>
      <c r="F72" s="5">
        <f>0.03*C72</f>
        <v>0.40199999999999997</v>
      </c>
      <c r="G72" s="5">
        <f t="shared" si="2"/>
        <v>14.137</v>
      </c>
    </row>
    <row r="73" spans="1:7" x14ac:dyDescent="0.2">
      <c r="B73" s="5" t="s">
        <v>199</v>
      </c>
      <c r="C73" s="5">
        <f t="shared" si="1"/>
        <v>7</v>
      </c>
      <c r="D73" s="5">
        <v>0.7</v>
      </c>
      <c r="E73" s="5">
        <v>1.55</v>
      </c>
      <c r="F73" s="5">
        <f>0.049*C73</f>
        <v>0.34300000000000003</v>
      </c>
      <c r="G73" s="5">
        <f t="shared" si="2"/>
        <v>7.2519999999999998</v>
      </c>
    </row>
    <row r="74" spans="1:7" x14ac:dyDescent="0.2">
      <c r="B74" s="5" t="s">
        <v>201</v>
      </c>
      <c r="C74" s="5">
        <f t="shared" si="1"/>
        <v>27</v>
      </c>
      <c r="D74" s="5">
        <v>0.7</v>
      </c>
      <c r="E74" s="5">
        <v>1.4</v>
      </c>
      <c r="F74" s="5">
        <f>0.03*C74</f>
        <v>0.80999999999999994</v>
      </c>
      <c r="G74" s="5">
        <f t="shared" si="2"/>
        <v>25.65</v>
      </c>
    </row>
    <row r="75" spans="1:7" x14ac:dyDescent="0.2">
      <c r="B75" s="5" t="s">
        <v>202</v>
      </c>
      <c r="C75" s="5">
        <f t="shared" si="1"/>
        <v>41.9</v>
      </c>
      <c r="D75" s="5">
        <v>0.7</v>
      </c>
      <c r="E75" s="5">
        <v>1.3</v>
      </c>
      <c r="F75" s="5">
        <f>0.03*C75</f>
        <v>1.2569999999999999</v>
      </c>
      <c r="G75" s="5">
        <f t="shared" si="2"/>
        <v>36.872</v>
      </c>
    </row>
    <row r="76" spans="1:7" x14ac:dyDescent="0.2">
      <c r="B76" s="5"/>
      <c r="C76" s="5"/>
      <c r="D76" s="5"/>
      <c r="E76" s="5"/>
      <c r="F76" s="5"/>
      <c r="G76" s="5"/>
    </row>
    <row r="77" spans="1:7" x14ac:dyDescent="0.2">
      <c r="B77" s="5" t="s">
        <v>93</v>
      </c>
      <c r="C77" s="5">
        <f>+C56</f>
        <v>21.8</v>
      </c>
      <c r="D77" s="5">
        <v>0.6</v>
      </c>
      <c r="E77" s="5">
        <v>1.5</v>
      </c>
      <c r="F77" s="5">
        <f>0.02*C77</f>
        <v>0.436</v>
      </c>
      <c r="G77" s="5">
        <f>+C77*D77*E77-F77</f>
        <v>19.184000000000001</v>
      </c>
    </row>
    <row r="80" spans="1:7" x14ac:dyDescent="0.2">
      <c r="B80" s="31" t="s">
        <v>44</v>
      </c>
      <c r="C80" s="31" t="s">
        <v>6</v>
      </c>
      <c r="D80" s="31" t="s">
        <v>7</v>
      </c>
    </row>
    <row r="81" spans="1:5" x14ac:dyDescent="0.2">
      <c r="A81" s="27" t="s">
        <v>108</v>
      </c>
      <c r="B81" s="26" t="e">
        <f>+#REF!</f>
        <v>#REF!</v>
      </c>
      <c r="C81" s="4" t="s">
        <v>4</v>
      </c>
      <c r="D81" s="39">
        <f>+D25+D43-D65</f>
        <v>1506.7199999999998</v>
      </c>
    </row>
    <row r="84" spans="1:5" x14ac:dyDescent="0.2">
      <c r="B84" s="31" t="s">
        <v>44</v>
      </c>
      <c r="C84" s="31" t="s">
        <v>6</v>
      </c>
      <c r="D84" s="31" t="s">
        <v>7</v>
      </c>
    </row>
    <row r="85" spans="1:5" x14ac:dyDescent="0.2">
      <c r="A85" s="27" t="s">
        <v>111</v>
      </c>
      <c r="B85" s="26" t="e">
        <f>+#REF!</f>
        <v>#REF!</v>
      </c>
      <c r="C85" s="4" t="s">
        <v>8</v>
      </c>
      <c r="D85" s="4">
        <f>+E88</f>
        <v>1250</v>
      </c>
    </row>
    <row r="87" spans="1:5" x14ac:dyDescent="0.2">
      <c r="B87" s="5" t="s">
        <v>80</v>
      </c>
      <c r="C87" s="5" t="s">
        <v>42</v>
      </c>
      <c r="D87" s="5" t="s">
        <v>46</v>
      </c>
      <c r="E87" s="5" t="s">
        <v>47</v>
      </c>
    </row>
    <row r="88" spans="1:5" x14ac:dyDescent="0.2">
      <c r="B88" s="5" t="s">
        <v>203</v>
      </c>
      <c r="C88" s="5"/>
      <c r="D88" s="5"/>
      <c r="E88" s="5">
        <v>1250</v>
      </c>
    </row>
    <row r="91" spans="1:5" x14ac:dyDescent="0.2">
      <c r="B91" s="31" t="s">
        <v>44</v>
      </c>
      <c r="C91" s="31" t="s">
        <v>6</v>
      </c>
      <c r="D91" s="31" t="s">
        <v>7</v>
      </c>
    </row>
    <row r="92" spans="1:5" ht="43.5" customHeight="1" x14ac:dyDescent="0.2">
      <c r="A92" s="27" t="s">
        <v>112</v>
      </c>
      <c r="B92" s="30" t="e">
        <f>+#REF!</f>
        <v>#REF!</v>
      </c>
      <c r="C92" s="28" t="s">
        <v>8</v>
      </c>
      <c r="D92" s="28">
        <v>578</v>
      </c>
    </row>
    <row r="99" spans="1:6" x14ac:dyDescent="0.2">
      <c r="B99" s="31" t="s">
        <v>44</v>
      </c>
      <c r="C99" s="31" t="s">
        <v>6</v>
      </c>
      <c r="D99" s="31" t="s">
        <v>7</v>
      </c>
    </row>
    <row r="100" spans="1:6" x14ac:dyDescent="0.2">
      <c r="A100" s="27" t="s">
        <v>113</v>
      </c>
      <c r="B100" s="26" t="e">
        <f>+#REF!</f>
        <v>#REF!</v>
      </c>
      <c r="C100" s="28" t="s">
        <v>4</v>
      </c>
      <c r="D100" s="44">
        <f>ROUND(F103+F104+F105+F106,1)</f>
        <v>46.4</v>
      </c>
    </row>
    <row r="101" spans="1:6" x14ac:dyDescent="0.2">
      <c r="A101" s="6"/>
    </row>
    <row r="102" spans="1:6" x14ac:dyDescent="0.2">
      <c r="A102" s="6"/>
      <c r="B102" s="9" t="s">
        <v>80</v>
      </c>
      <c r="C102" s="5" t="s">
        <v>42</v>
      </c>
      <c r="D102" s="5" t="s">
        <v>46</v>
      </c>
      <c r="E102" s="5" t="s">
        <v>52</v>
      </c>
      <c r="F102" s="5" t="s">
        <v>53</v>
      </c>
    </row>
    <row r="103" spans="1:6" x14ac:dyDescent="0.2">
      <c r="A103" s="6"/>
      <c r="B103" s="403" t="s">
        <v>378</v>
      </c>
      <c r="C103" s="5">
        <v>22</v>
      </c>
      <c r="D103" s="5">
        <v>1.2</v>
      </c>
      <c r="E103" s="5">
        <v>0.1</v>
      </c>
      <c r="F103" s="35">
        <f>+C103*D103*E103</f>
        <v>2.64</v>
      </c>
    </row>
    <row r="104" spans="1:6" x14ac:dyDescent="0.2">
      <c r="A104" s="6"/>
      <c r="B104" s="403"/>
      <c r="C104" s="5">
        <v>24</v>
      </c>
      <c r="D104" s="5">
        <v>1.2</v>
      </c>
      <c r="E104" s="5">
        <v>0.1</v>
      </c>
      <c r="F104" s="35">
        <f>+C104*D104*E104</f>
        <v>2.88</v>
      </c>
    </row>
    <row r="105" spans="1:6" x14ac:dyDescent="0.2">
      <c r="A105" s="6"/>
      <c r="B105" s="403"/>
      <c r="C105" s="5">
        <v>81</v>
      </c>
      <c r="D105" s="5">
        <v>1.2</v>
      </c>
      <c r="E105" s="5">
        <v>0.1</v>
      </c>
      <c r="F105" s="35">
        <f>+C105*D105*E105</f>
        <v>9.7200000000000006</v>
      </c>
    </row>
    <row r="106" spans="1:6" x14ac:dyDescent="0.2">
      <c r="A106" s="6"/>
      <c r="B106" s="5" t="s">
        <v>318</v>
      </c>
      <c r="C106" s="5">
        <v>7.98</v>
      </c>
      <c r="D106" s="5">
        <f>6*13</f>
        <v>78</v>
      </c>
      <c r="E106" s="5">
        <v>0.05</v>
      </c>
      <c r="F106" s="35">
        <f>+C106*D106*E106</f>
        <v>31.122000000000003</v>
      </c>
    </row>
    <row r="107" spans="1:6" x14ac:dyDescent="0.2">
      <c r="A107" s="6"/>
    </row>
    <row r="109" spans="1:6" x14ac:dyDescent="0.2">
      <c r="B109" s="31" t="s">
        <v>44</v>
      </c>
      <c r="C109" s="31" t="s">
        <v>6</v>
      </c>
      <c r="D109" s="31" t="s">
        <v>7</v>
      </c>
    </row>
    <row r="110" spans="1:6" x14ac:dyDescent="0.2">
      <c r="A110" s="27" t="s">
        <v>115</v>
      </c>
      <c r="B110" s="26" t="e">
        <f>+#REF!</f>
        <v>#REF!</v>
      </c>
      <c r="C110" s="4" t="s">
        <v>16</v>
      </c>
      <c r="D110" s="39">
        <f>+C113</f>
        <v>45</v>
      </c>
    </row>
    <row r="112" spans="1:6" x14ac:dyDescent="0.2">
      <c r="B112" s="5" t="s">
        <v>80</v>
      </c>
      <c r="C112" s="5" t="s">
        <v>42</v>
      </c>
    </row>
    <row r="113" spans="1:7" x14ac:dyDescent="0.2">
      <c r="B113" s="5" t="s">
        <v>56</v>
      </c>
      <c r="C113" s="5">
        <v>45</v>
      </c>
    </row>
    <row r="116" spans="1:7" x14ac:dyDescent="0.2">
      <c r="B116" s="31" t="s">
        <v>44</v>
      </c>
      <c r="C116" s="31" t="s">
        <v>6</v>
      </c>
      <c r="D116" s="31" t="s">
        <v>7</v>
      </c>
    </row>
    <row r="117" spans="1:7" x14ac:dyDescent="0.2">
      <c r="A117" s="27" t="s">
        <v>105</v>
      </c>
      <c r="B117" s="26" t="e">
        <f>+#REF!</f>
        <v>#REF!</v>
      </c>
      <c r="C117" s="4" t="s">
        <v>8</v>
      </c>
      <c r="D117" s="39">
        <f>+E120</f>
        <v>152.4</v>
      </c>
    </row>
    <row r="119" spans="1:7" x14ac:dyDescent="0.2">
      <c r="B119" s="5"/>
      <c r="C119" s="5" t="s">
        <v>42</v>
      </c>
      <c r="D119" s="5" t="s">
        <v>46</v>
      </c>
      <c r="E119" s="5" t="s">
        <v>47</v>
      </c>
    </row>
    <row r="120" spans="1:7" x14ac:dyDescent="0.2">
      <c r="B120" s="5" t="s">
        <v>51</v>
      </c>
      <c r="C120" s="5">
        <f>+C103+C104+C105</f>
        <v>127</v>
      </c>
      <c r="D120" s="5">
        <v>1.2</v>
      </c>
      <c r="E120" s="5">
        <f>+C120*D120</f>
        <v>152.4</v>
      </c>
    </row>
    <row r="123" spans="1:7" x14ac:dyDescent="0.2">
      <c r="B123" s="31" t="s">
        <v>44</v>
      </c>
      <c r="C123" s="31" t="s">
        <v>6</v>
      </c>
      <c r="D123" s="31" t="s">
        <v>7</v>
      </c>
    </row>
    <row r="124" spans="1:7" x14ac:dyDescent="0.2">
      <c r="A124" s="27" t="s">
        <v>277</v>
      </c>
      <c r="B124" s="26" t="e">
        <f>+#REF!</f>
        <v>#REF!</v>
      </c>
      <c r="C124" s="4" t="s">
        <v>8</v>
      </c>
      <c r="D124" s="39">
        <f>+G127</f>
        <v>0</v>
      </c>
    </row>
    <row r="126" spans="1:7" x14ac:dyDescent="0.2">
      <c r="B126" s="5"/>
      <c r="C126" s="5" t="s">
        <v>42</v>
      </c>
      <c r="D126" s="5" t="s">
        <v>46</v>
      </c>
      <c r="E126" s="5" t="s">
        <v>317</v>
      </c>
      <c r="F126" s="5" t="s">
        <v>7</v>
      </c>
      <c r="G126" s="5" t="s">
        <v>53</v>
      </c>
    </row>
    <row r="127" spans="1:7" ht="25.5" x14ac:dyDescent="0.2">
      <c r="B127" s="16" t="s">
        <v>316</v>
      </c>
      <c r="C127" s="5">
        <v>0</v>
      </c>
      <c r="D127" s="5">
        <v>0</v>
      </c>
      <c r="E127" s="5">
        <v>0</v>
      </c>
      <c r="F127" s="5">
        <v>0</v>
      </c>
      <c r="G127" s="5">
        <f>+C127*D127*E127*F127</f>
        <v>0</v>
      </c>
    </row>
    <row r="131" spans="1:4" x14ac:dyDescent="0.2">
      <c r="B131" s="31" t="s">
        <v>44</v>
      </c>
      <c r="C131" s="31" t="s">
        <v>6</v>
      </c>
      <c r="D131" s="31" t="s">
        <v>7</v>
      </c>
    </row>
    <row r="132" spans="1:4" x14ac:dyDescent="0.2">
      <c r="A132" s="27" t="s">
        <v>119</v>
      </c>
      <c r="B132" s="26" t="e">
        <f>+#REF!</f>
        <v>#REF!</v>
      </c>
      <c r="C132" s="4" t="s">
        <v>1</v>
      </c>
      <c r="D132" s="4">
        <v>1</v>
      </c>
    </row>
    <row r="135" spans="1:4" x14ac:dyDescent="0.2">
      <c r="B135" s="31" t="s">
        <v>44</v>
      </c>
      <c r="C135" s="31" t="s">
        <v>6</v>
      </c>
      <c r="D135" s="31" t="s">
        <v>7</v>
      </c>
    </row>
    <row r="136" spans="1:4" x14ac:dyDescent="0.2">
      <c r="A136" s="27" t="s">
        <v>121</v>
      </c>
      <c r="B136" s="26" t="e">
        <f>+#REF!</f>
        <v>#REF!</v>
      </c>
      <c r="C136" s="4" t="s">
        <v>16</v>
      </c>
      <c r="D136" s="4">
        <f>+C139</f>
        <v>117.6</v>
      </c>
    </row>
    <row r="138" spans="1:4" x14ac:dyDescent="0.2">
      <c r="B138" s="5" t="s">
        <v>57</v>
      </c>
      <c r="C138" s="5" t="s">
        <v>85</v>
      </c>
    </row>
    <row r="139" spans="1:4" x14ac:dyDescent="0.2">
      <c r="B139" s="4" t="s">
        <v>84</v>
      </c>
      <c r="C139" s="5">
        <f>+C46</f>
        <v>117.6</v>
      </c>
    </row>
    <row r="142" spans="1:4" x14ac:dyDescent="0.2">
      <c r="B142" s="31" t="s">
        <v>44</v>
      </c>
      <c r="C142" s="31" t="s">
        <v>6</v>
      </c>
      <c r="D142" s="31" t="s">
        <v>7</v>
      </c>
    </row>
    <row r="143" spans="1:4" x14ac:dyDescent="0.2">
      <c r="A143" s="27" t="s">
        <v>122</v>
      </c>
      <c r="B143" s="26" t="e">
        <f>+#REF!</f>
        <v>#REF!</v>
      </c>
      <c r="C143" s="4" t="s">
        <v>1</v>
      </c>
      <c r="D143" s="4">
        <v>1</v>
      </c>
    </row>
    <row r="146" spans="1:4" x14ac:dyDescent="0.2">
      <c r="B146" s="31" t="s">
        <v>44</v>
      </c>
      <c r="C146" s="31" t="s">
        <v>6</v>
      </c>
      <c r="D146" s="31" t="s">
        <v>7</v>
      </c>
    </row>
    <row r="147" spans="1:4" ht="53.45" customHeight="1" x14ac:dyDescent="0.2">
      <c r="A147" s="27" t="s">
        <v>123</v>
      </c>
      <c r="B147" s="26" t="e">
        <f>+#REF!</f>
        <v>#REF!</v>
      </c>
      <c r="C147" s="4" t="s">
        <v>16</v>
      </c>
      <c r="D147" s="39">
        <f>+C56</f>
        <v>21.8</v>
      </c>
    </row>
    <row r="150" spans="1:4" x14ac:dyDescent="0.2">
      <c r="B150" s="31" t="s">
        <v>44</v>
      </c>
      <c r="C150" s="31" t="s">
        <v>6</v>
      </c>
      <c r="D150" s="31" t="s">
        <v>7</v>
      </c>
    </row>
    <row r="151" spans="1:4" x14ac:dyDescent="0.2">
      <c r="A151" s="27" t="s">
        <v>114</v>
      </c>
      <c r="B151" s="26" t="e">
        <f>+#REF!</f>
        <v>#REF!</v>
      </c>
      <c r="C151" s="4" t="s">
        <v>16</v>
      </c>
      <c r="D151" s="39">
        <f>+SUM(C154:C157)</f>
        <v>79.199999999999989</v>
      </c>
    </row>
    <row r="153" spans="1:4" x14ac:dyDescent="0.2">
      <c r="B153" s="5" t="s">
        <v>57</v>
      </c>
      <c r="C153" s="5" t="s">
        <v>85</v>
      </c>
    </row>
    <row r="154" spans="1:4" x14ac:dyDescent="0.2">
      <c r="B154" s="5" t="s">
        <v>133</v>
      </c>
      <c r="C154" s="5">
        <v>24</v>
      </c>
    </row>
    <row r="155" spans="1:4" x14ac:dyDescent="0.2">
      <c r="B155" s="5" t="s">
        <v>134</v>
      </c>
      <c r="C155" s="5">
        <v>14.8</v>
      </c>
    </row>
    <row r="156" spans="1:4" x14ac:dyDescent="0.2">
      <c r="B156" s="5" t="s">
        <v>198</v>
      </c>
      <c r="C156" s="5">
        <v>13.4</v>
      </c>
    </row>
    <row r="157" spans="1:4" x14ac:dyDescent="0.2">
      <c r="B157" s="5" t="s">
        <v>204</v>
      </c>
      <c r="C157" s="5">
        <v>27</v>
      </c>
    </row>
    <row r="159" spans="1:4" x14ac:dyDescent="0.2">
      <c r="B159" s="31" t="s">
        <v>44</v>
      </c>
      <c r="C159" s="31" t="s">
        <v>6</v>
      </c>
      <c r="D159" s="31" t="s">
        <v>7</v>
      </c>
    </row>
    <row r="160" spans="1:4" ht="55.5" customHeight="1" x14ac:dyDescent="0.2">
      <c r="A160" s="27" t="s">
        <v>124</v>
      </c>
      <c r="B160" s="26" t="e">
        <f>+#REF!</f>
        <v>#REF!</v>
      </c>
      <c r="C160" s="4" t="s">
        <v>16</v>
      </c>
      <c r="D160" s="39">
        <f>+C163</f>
        <v>7</v>
      </c>
    </row>
    <row r="162" spans="1:4" x14ac:dyDescent="0.2">
      <c r="B162" s="5" t="s">
        <v>57</v>
      </c>
      <c r="C162" s="5" t="s">
        <v>85</v>
      </c>
    </row>
    <row r="163" spans="1:4" x14ac:dyDescent="0.2">
      <c r="B163" s="5" t="s">
        <v>205</v>
      </c>
      <c r="C163" s="5">
        <v>7</v>
      </c>
    </row>
    <row r="165" spans="1:4" x14ac:dyDescent="0.2">
      <c r="B165" s="31" t="s">
        <v>44</v>
      </c>
      <c r="C165" s="31" t="s">
        <v>6</v>
      </c>
      <c r="D165" s="31" t="s">
        <v>7</v>
      </c>
    </row>
    <row r="166" spans="1:4" ht="58.7" customHeight="1" x14ac:dyDescent="0.2">
      <c r="A166" s="27" t="s">
        <v>125</v>
      </c>
      <c r="B166" s="26" t="e">
        <f>+#REF!</f>
        <v>#REF!</v>
      </c>
      <c r="C166" s="4" t="s">
        <v>16</v>
      </c>
      <c r="D166" s="39">
        <v>0</v>
      </c>
    </row>
    <row r="170" spans="1:4" x14ac:dyDescent="0.2">
      <c r="B170" s="31" t="s">
        <v>44</v>
      </c>
      <c r="C170" s="31" t="s">
        <v>6</v>
      </c>
      <c r="D170" s="31" t="s">
        <v>7</v>
      </c>
    </row>
    <row r="171" spans="1:4" x14ac:dyDescent="0.2">
      <c r="A171" s="27" t="s">
        <v>126</v>
      </c>
      <c r="B171" s="26" t="e">
        <f>+#REF!</f>
        <v>#REF!</v>
      </c>
      <c r="C171" s="4" t="s">
        <v>16</v>
      </c>
      <c r="D171" s="39">
        <v>0</v>
      </c>
    </row>
    <row r="174" spans="1:4" x14ac:dyDescent="0.2">
      <c r="B174" s="31" t="s">
        <v>44</v>
      </c>
      <c r="C174" s="31" t="s">
        <v>6</v>
      </c>
      <c r="D174" s="31" t="s">
        <v>7</v>
      </c>
    </row>
    <row r="175" spans="1:4" ht="59.25" customHeight="1" x14ac:dyDescent="0.2">
      <c r="A175" s="27" t="s">
        <v>127</v>
      </c>
      <c r="B175" s="26" t="e">
        <f>+#REF!</f>
        <v>#REF!</v>
      </c>
      <c r="C175" s="4" t="s">
        <v>1</v>
      </c>
      <c r="D175" s="39">
        <v>13</v>
      </c>
    </row>
    <row r="178" spans="1:4" x14ac:dyDescent="0.2">
      <c r="B178" s="31" t="s">
        <v>44</v>
      </c>
      <c r="C178" s="31" t="s">
        <v>6</v>
      </c>
      <c r="D178" s="31" t="s">
        <v>7</v>
      </c>
    </row>
    <row r="179" spans="1:4" x14ac:dyDescent="0.2">
      <c r="A179" s="27" t="s">
        <v>128</v>
      </c>
      <c r="B179" s="26" t="e">
        <f>+#REF!</f>
        <v>#REF!</v>
      </c>
      <c r="C179" s="4" t="s">
        <v>16</v>
      </c>
      <c r="D179" s="39">
        <f>+SUM(C182:C187)</f>
        <v>8.3000000000000007</v>
      </c>
    </row>
    <row r="181" spans="1:4" x14ac:dyDescent="0.2">
      <c r="B181" s="5" t="s">
        <v>57</v>
      </c>
      <c r="C181" s="5" t="s">
        <v>135</v>
      </c>
    </row>
    <row r="182" spans="1:4" x14ac:dyDescent="0.2">
      <c r="B182" s="5" t="s">
        <v>136</v>
      </c>
      <c r="C182" s="5">
        <v>1.2</v>
      </c>
    </row>
    <row r="183" spans="1:4" x14ac:dyDescent="0.2">
      <c r="B183" s="5" t="s">
        <v>137</v>
      </c>
      <c r="C183" s="5">
        <v>1.5</v>
      </c>
    </row>
    <row r="184" spans="1:4" x14ac:dyDescent="0.2">
      <c r="B184" s="5" t="s">
        <v>138</v>
      </c>
      <c r="C184" s="5">
        <v>1.7</v>
      </c>
    </row>
    <row r="185" spans="1:4" x14ac:dyDescent="0.2">
      <c r="B185" s="5" t="s">
        <v>206</v>
      </c>
      <c r="C185" s="5">
        <v>1.5</v>
      </c>
    </row>
    <row r="186" spans="1:4" x14ac:dyDescent="0.2">
      <c r="B186" s="5" t="s">
        <v>208</v>
      </c>
      <c r="C186" s="5">
        <v>1.2</v>
      </c>
    </row>
    <row r="187" spans="1:4" x14ac:dyDescent="0.2">
      <c r="B187" s="5" t="s">
        <v>209</v>
      </c>
      <c r="C187" s="5">
        <v>1.2</v>
      </c>
    </row>
    <row r="190" spans="1:4" x14ac:dyDescent="0.2">
      <c r="B190" s="31" t="s">
        <v>44</v>
      </c>
      <c r="C190" s="31" t="s">
        <v>6</v>
      </c>
      <c r="D190" s="31" t="s">
        <v>7</v>
      </c>
    </row>
    <row r="191" spans="1:4" ht="59.25" customHeight="1" x14ac:dyDescent="0.2">
      <c r="A191" s="27" t="s">
        <v>129</v>
      </c>
      <c r="B191" s="26" t="e">
        <f>+#REF!</f>
        <v>#REF!</v>
      </c>
      <c r="C191" s="4" t="s">
        <v>1</v>
      </c>
      <c r="D191" s="39">
        <f>+SUM(C194:C199)</f>
        <v>6</v>
      </c>
    </row>
    <row r="193" spans="1:4" x14ac:dyDescent="0.2">
      <c r="B193" s="5" t="s">
        <v>57</v>
      </c>
      <c r="C193" s="5" t="s">
        <v>3</v>
      </c>
    </row>
    <row r="194" spans="1:4" x14ac:dyDescent="0.2">
      <c r="B194" s="5" t="s">
        <v>136</v>
      </c>
      <c r="C194" s="5">
        <v>1</v>
      </c>
    </row>
    <row r="195" spans="1:4" x14ac:dyDescent="0.2">
      <c r="B195" s="5" t="s">
        <v>137</v>
      </c>
      <c r="C195" s="5">
        <v>1</v>
      </c>
    </row>
    <row r="196" spans="1:4" x14ac:dyDescent="0.2">
      <c r="B196" s="5" t="s">
        <v>138</v>
      </c>
      <c r="C196" s="5">
        <v>1</v>
      </c>
    </row>
    <row r="197" spans="1:4" x14ac:dyDescent="0.2">
      <c r="B197" s="5" t="s">
        <v>206</v>
      </c>
      <c r="C197" s="5">
        <v>1</v>
      </c>
    </row>
    <row r="198" spans="1:4" x14ac:dyDescent="0.2">
      <c r="B198" s="5" t="s">
        <v>208</v>
      </c>
      <c r="C198" s="5">
        <v>1</v>
      </c>
    </row>
    <row r="199" spans="1:4" x14ac:dyDescent="0.2">
      <c r="B199" s="5" t="s">
        <v>209</v>
      </c>
      <c r="C199" s="5">
        <v>1</v>
      </c>
    </row>
    <row r="202" spans="1:4" x14ac:dyDescent="0.2">
      <c r="B202" s="31" t="s">
        <v>44</v>
      </c>
      <c r="C202" s="31" t="s">
        <v>6</v>
      </c>
      <c r="D202" s="31" t="s">
        <v>7</v>
      </c>
    </row>
    <row r="203" spans="1:4" ht="53.45" customHeight="1" x14ac:dyDescent="0.2">
      <c r="A203" s="27" t="s">
        <v>130</v>
      </c>
      <c r="B203" s="26" t="e">
        <f>+#REF!</f>
        <v>#REF!</v>
      </c>
      <c r="C203" s="4" t="s">
        <v>1</v>
      </c>
      <c r="D203" s="39">
        <f>+SUM(C206:C211)</f>
        <v>6</v>
      </c>
    </row>
    <row r="205" spans="1:4" x14ac:dyDescent="0.2">
      <c r="B205" s="5" t="s">
        <v>57</v>
      </c>
      <c r="C205" s="5" t="s">
        <v>1</v>
      </c>
    </row>
    <row r="206" spans="1:4" x14ac:dyDescent="0.2">
      <c r="B206" s="5" t="s">
        <v>136</v>
      </c>
      <c r="C206" s="5">
        <v>1</v>
      </c>
    </row>
    <row r="207" spans="1:4" x14ac:dyDescent="0.2">
      <c r="B207" s="5" t="s">
        <v>137</v>
      </c>
      <c r="C207" s="5">
        <v>1</v>
      </c>
    </row>
    <row r="208" spans="1:4" x14ac:dyDescent="0.2">
      <c r="B208" s="5" t="s">
        <v>138</v>
      </c>
      <c r="C208" s="5">
        <v>1</v>
      </c>
    </row>
    <row r="209" spans="1:8" x14ac:dyDescent="0.2">
      <c r="B209" s="5" t="s">
        <v>206</v>
      </c>
      <c r="C209" s="5">
        <v>1</v>
      </c>
    </row>
    <row r="210" spans="1:8" x14ac:dyDescent="0.2">
      <c r="B210" s="5" t="s">
        <v>208</v>
      </c>
      <c r="C210" s="5">
        <v>1</v>
      </c>
    </row>
    <row r="211" spans="1:8" x14ac:dyDescent="0.2">
      <c r="B211" s="5" t="s">
        <v>209</v>
      </c>
      <c r="C211" s="5">
        <v>1</v>
      </c>
    </row>
    <row r="214" spans="1:8" x14ac:dyDescent="0.2">
      <c r="B214" s="31" t="s">
        <v>44</v>
      </c>
      <c r="C214" s="31" t="s">
        <v>6</v>
      </c>
      <c r="D214" s="31" t="s">
        <v>7</v>
      </c>
    </row>
    <row r="215" spans="1:8" ht="71.45" customHeight="1" x14ac:dyDescent="0.2">
      <c r="A215" s="27" t="s">
        <v>131</v>
      </c>
      <c r="B215" s="26" t="e">
        <f>+#REF!</f>
        <v>#REF!</v>
      </c>
      <c r="C215" s="4" t="s">
        <v>4</v>
      </c>
      <c r="D215" s="39">
        <f>+E218</f>
        <v>11.639999999999999</v>
      </c>
    </row>
    <row r="217" spans="1:8" x14ac:dyDescent="0.2">
      <c r="C217" s="5" t="s">
        <v>42</v>
      </c>
      <c r="D217" s="5" t="s">
        <v>47</v>
      </c>
      <c r="E217" s="5" t="s">
        <v>53</v>
      </c>
    </row>
    <row r="218" spans="1:8" x14ac:dyDescent="0.2">
      <c r="C218" s="5">
        <f>60+37</f>
        <v>97</v>
      </c>
      <c r="D218" s="5">
        <v>0.12</v>
      </c>
      <c r="E218" s="5">
        <f>+C218*D218</f>
        <v>11.639999999999999</v>
      </c>
    </row>
    <row r="221" spans="1:8" x14ac:dyDescent="0.2">
      <c r="B221" s="31" t="s">
        <v>44</v>
      </c>
      <c r="C221" s="31" t="s">
        <v>6</v>
      </c>
      <c r="D221" s="31" t="s">
        <v>7</v>
      </c>
    </row>
    <row r="222" spans="1:8" x14ac:dyDescent="0.2">
      <c r="A222" s="27" t="s">
        <v>132</v>
      </c>
      <c r="B222" s="26" t="e">
        <f>+#REF!</f>
        <v>#REF!</v>
      </c>
      <c r="C222" s="4" t="s">
        <v>4</v>
      </c>
      <c r="D222" s="38">
        <f>ROUND(H225+H226,1)</f>
        <v>13.1</v>
      </c>
    </row>
    <row r="224" spans="1:8" ht="25.5" x14ac:dyDescent="0.2">
      <c r="B224" s="13"/>
      <c r="C224" s="33" t="s">
        <v>81</v>
      </c>
      <c r="D224" s="401" t="s">
        <v>63</v>
      </c>
      <c r="E224" s="401"/>
      <c r="F224" s="33" t="s">
        <v>62</v>
      </c>
      <c r="G224" s="13" t="s">
        <v>65</v>
      </c>
      <c r="H224" s="13" t="s">
        <v>66</v>
      </c>
    </row>
    <row r="225" spans="2:8" x14ac:dyDescent="0.2">
      <c r="B225" s="5" t="s">
        <v>67</v>
      </c>
      <c r="C225" s="5" t="s">
        <v>61</v>
      </c>
      <c r="D225" s="402">
        <v>2</v>
      </c>
      <c r="E225" s="402"/>
      <c r="F225" s="5">
        <v>38</v>
      </c>
      <c r="G225" s="5">
        <v>0.17280000000000001</v>
      </c>
      <c r="H225" s="5">
        <f>+D225*F225*G225</f>
        <v>13.132800000000001</v>
      </c>
    </row>
    <row r="226" spans="2:8" x14ac:dyDescent="0.2">
      <c r="B226" s="5" t="s">
        <v>68</v>
      </c>
      <c r="C226" s="5" t="s">
        <v>61</v>
      </c>
      <c r="D226" s="402">
        <v>2</v>
      </c>
      <c r="E226" s="402"/>
      <c r="F226" s="5">
        <v>0</v>
      </c>
      <c r="G226" s="5">
        <v>0.2</v>
      </c>
      <c r="H226" s="5">
        <f>+F226*G226</f>
        <v>0</v>
      </c>
    </row>
  </sheetData>
  <mergeCells count="6">
    <mergeCell ref="B1:F3"/>
    <mergeCell ref="E18:H21"/>
    <mergeCell ref="D224:E224"/>
    <mergeCell ref="D225:E225"/>
    <mergeCell ref="D226:E226"/>
    <mergeCell ref="B103:B105"/>
  </mergeCells>
  <pageMargins left="0.70866141732283472" right="0.70866141732283472" top="0.74803149606299213" bottom="1.1417322834645669" header="0.31496062992125984" footer="0.31496062992125984"/>
  <pageSetup scale="50" orientation="portrait" horizontalDpi="4294967293" r:id="rId1"/>
  <headerFooter>
    <oddHeader>&amp;L&amp;G</oddHeader>
    <oddFooter>&amp;C&amp;G&amp;R&amp;P</oddFooter>
  </headerFooter>
  <rowBreaks count="2" manualBreakCount="2">
    <brk id="90" max="8" man="1"/>
    <brk id="163" max="8" man="1"/>
  </rowBreaks>
  <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23"/>
  <sheetViews>
    <sheetView view="pageBreakPreview" zoomScale="115" zoomScaleNormal="100" zoomScaleSheetLayoutView="115" workbookViewId="0">
      <selection activeCell="B24" sqref="B24"/>
    </sheetView>
  </sheetViews>
  <sheetFormatPr baseColWidth="10" defaultColWidth="11.42578125" defaultRowHeight="14.25" x14ac:dyDescent="0.2"/>
  <cols>
    <col min="1" max="1" width="3.85546875" style="54" customWidth="1"/>
    <col min="2" max="2" width="25.85546875" style="54" customWidth="1"/>
    <col min="3" max="3" width="8.85546875" style="54" bestFit="1" customWidth="1"/>
    <col min="4" max="4" width="16.28515625" style="54" bestFit="1" customWidth="1"/>
    <col min="5" max="5" width="14" style="54" customWidth="1"/>
    <col min="6" max="6" width="11.140625" style="54" bestFit="1" customWidth="1"/>
    <col min="7" max="7" width="15.140625" style="54" customWidth="1"/>
    <col min="8" max="8" width="13.140625" style="54" bestFit="1" customWidth="1"/>
    <col min="9" max="9" width="16.7109375" style="54" bestFit="1" customWidth="1"/>
    <col min="10" max="10" width="13.28515625" style="54" customWidth="1"/>
    <col min="11" max="11" width="14.42578125" style="54" bestFit="1" customWidth="1"/>
    <col min="12" max="16384" width="11.42578125" style="54"/>
  </cols>
  <sheetData>
    <row r="1" spans="1:10" ht="50.25" customHeight="1" x14ac:dyDescent="0.25">
      <c r="B1" s="411" t="s">
        <v>423</v>
      </c>
      <c r="C1" s="411"/>
      <c r="D1" s="411"/>
      <c r="E1" s="411"/>
      <c r="F1" s="411"/>
      <c r="G1" s="411"/>
      <c r="H1" s="411"/>
      <c r="I1" s="411"/>
    </row>
    <row r="2" spans="1:10" ht="31.7" customHeight="1" x14ac:dyDescent="0.25">
      <c r="D2" s="110" t="s">
        <v>437</v>
      </c>
    </row>
    <row r="3" spans="1:10" ht="30.2" customHeight="1" x14ac:dyDescent="0.2"/>
    <row r="4" spans="1:10" x14ac:dyDescent="0.2">
      <c r="A4" s="404" t="s">
        <v>247</v>
      </c>
      <c r="B4" s="404"/>
      <c r="C4" s="404"/>
      <c r="D4" s="404"/>
      <c r="E4" s="404"/>
      <c r="F4" s="404"/>
      <c r="G4" s="404"/>
      <c r="H4" s="404"/>
      <c r="I4" s="404"/>
    </row>
    <row r="5" spans="1:10" ht="46.5" customHeight="1" thickBot="1" x14ac:dyDescent="0.25">
      <c r="A5" s="55">
        <v>1</v>
      </c>
      <c r="B5" s="56" t="s">
        <v>248</v>
      </c>
      <c r="C5" s="57" t="s">
        <v>249</v>
      </c>
      <c r="D5" s="57" t="s">
        <v>165</v>
      </c>
      <c r="E5" s="56" t="s">
        <v>250</v>
      </c>
      <c r="F5" s="56" t="s">
        <v>251</v>
      </c>
      <c r="G5" s="57" t="s">
        <v>252</v>
      </c>
      <c r="H5" s="56" t="s">
        <v>253</v>
      </c>
      <c r="I5" s="56" t="s">
        <v>254</v>
      </c>
    </row>
    <row r="6" spans="1:10" ht="66.2" customHeight="1" thickBot="1" x14ac:dyDescent="0.25">
      <c r="A6" s="58" t="s">
        <v>101</v>
      </c>
      <c r="B6" s="59" t="s">
        <v>438</v>
      </c>
      <c r="C6" s="60" t="s">
        <v>255</v>
      </c>
      <c r="D6" s="61">
        <v>1</v>
      </c>
      <c r="E6" s="61">
        <v>6</v>
      </c>
      <c r="F6" s="62">
        <v>1</v>
      </c>
      <c r="G6" s="63">
        <v>3160000</v>
      </c>
      <c r="H6" s="109">
        <v>1</v>
      </c>
      <c r="I6" s="64">
        <f>G6*E6*F6*H6</f>
        <v>18960000</v>
      </c>
    </row>
    <row r="7" spans="1:10" ht="26.25" thickBot="1" x14ac:dyDescent="0.25">
      <c r="A7" s="58" t="s">
        <v>102</v>
      </c>
      <c r="B7" s="59" t="s">
        <v>439</v>
      </c>
      <c r="C7" s="60" t="s">
        <v>255</v>
      </c>
      <c r="D7" s="61">
        <v>1</v>
      </c>
      <c r="E7" s="61">
        <v>6</v>
      </c>
      <c r="F7" s="62">
        <v>1</v>
      </c>
      <c r="G7" s="63">
        <v>2820000</v>
      </c>
      <c r="H7" s="109">
        <v>1</v>
      </c>
      <c r="I7" s="64">
        <f>D7*G7*E7*F7*H7</f>
        <v>16920000</v>
      </c>
    </row>
    <row r="8" spans="1:10" ht="15" thickBot="1" x14ac:dyDescent="0.25">
      <c r="A8" s="65"/>
      <c r="B8" s="66" t="s">
        <v>256</v>
      </c>
      <c r="C8" s="67"/>
      <c r="D8" s="68"/>
      <c r="E8" s="68"/>
      <c r="F8" s="69"/>
      <c r="G8" s="70">
        <f>SUM(G6:G7)</f>
        <v>5980000</v>
      </c>
      <c r="H8" s="71"/>
      <c r="I8" s="72">
        <f>+SUM(I6:I7)</f>
        <v>35880000</v>
      </c>
      <c r="J8" s="73"/>
    </row>
    <row r="9" spans="1:10" ht="15" thickBot="1" x14ac:dyDescent="0.25">
      <c r="A9" s="65"/>
      <c r="B9" s="66"/>
      <c r="C9" s="67"/>
      <c r="D9" s="68"/>
      <c r="E9" s="68"/>
      <c r="F9" s="69"/>
      <c r="G9" s="70"/>
      <c r="H9" s="71"/>
      <c r="I9" s="74"/>
    </row>
    <row r="10" spans="1:10" x14ac:dyDescent="0.2">
      <c r="A10" s="404" t="s">
        <v>257</v>
      </c>
      <c r="B10" s="404" t="s">
        <v>258</v>
      </c>
      <c r="C10" s="404"/>
      <c r="D10" s="404"/>
      <c r="E10" s="404"/>
      <c r="F10" s="404"/>
      <c r="G10" s="404"/>
      <c r="H10" s="404"/>
      <c r="I10" s="404"/>
    </row>
    <row r="11" spans="1:10" ht="45" customHeight="1" thickBot="1" x14ac:dyDescent="0.25">
      <c r="A11" s="55">
        <v>2</v>
      </c>
      <c r="B11" s="56" t="s">
        <v>259</v>
      </c>
      <c r="C11" s="57" t="s">
        <v>249</v>
      </c>
      <c r="D11" s="57" t="s">
        <v>165</v>
      </c>
      <c r="E11" s="56" t="s">
        <v>250</v>
      </c>
      <c r="F11" s="56" t="s">
        <v>251</v>
      </c>
      <c r="G11" s="57" t="s">
        <v>252</v>
      </c>
      <c r="H11" s="56" t="s">
        <v>253</v>
      </c>
      <c r="I11" s="56" t="s">
        <v>254</v>
      </c>
    </row>
    <row r="12" spans="1:10" ht="26.25" thickBot="1" x14ac:dyDescent="0.25">
      <c r="A12" s="58" t="s">
        <v>108</v>
      </c>
      <c r="B12" s="59" t="s">
        <v>372</v>
      </c>
      <c r="C12" s="60" t="s">
        <v>260</v>
      </c>
      <c r="D12" s="61">
        <v>1</v>
      </c>
      <c r="E12" s="61">
        <v>6</v>
      </c>
      <c r="F12" s="62">
        <v>1</v>
      </c>
      <c r="G12" s="63">
        <f>52026*12*2</f>
        <v>1248624</v>
      </c>
      <c r="H12" s="75">
        <v>1</v>
      </c>
      <c r="I12" s="64">
        <f>D12*E12*F12*G12*H12</f>
        <v>7491744</v>
      </c>
    </row>
    <row r="13" spans="1:10" ht="15" thickBot="1" x14ac:dyDescent="0.25">
      <c r="A13" s="65"/>
      <c r="B13" s="66" t="s">
        <v>261</v>
      </c>
      <c r="C13" s="67"/>
      <c r="D13" s="68"/>
      <c r="E13" s="68"/>
      <c r="F13" s="68"/>
      <c r="G13" s="70">
        <f>SUM(G12:G12)</f>
        <v>1248624</v>
      </c>
      <c r="H13" s="76">
        <v>1</v>
      </c>
      <c r="I13" s="74">
        <f>SUM(I12:I12)</f>
        <v>7491744</v>
      </c>
    </row>
    <row r="14" spans="1:10" ht="15" thickBot="1" x14ac:dyDescent="0.25">
      <c r="A14" s="65"/>
      <c r="B14" s="405"/>
      <c r="C14" s="406"/>
      <c r="D14" s="406"/>
      <c r="E14" s="406"/>
      <c r="F14" s="406"/>
      <c r="G14" s="406"/>
      <c r="H14" s="407"/>
      <c r="I14" s="77"/>
    </row>
    <row r="15" spans="1:10" ht="15" thickBot="1" x14ac:dyDescent="0.25">
      <c r="A15" s="78"/>
      <c r="B15" s="408" t="s">
        <v>223</v>
      </c>
      <c r="C15" s="409"/>
      <c r="D15" s="409"/>
      <c r="E15" s="409"/>
      <c r="F15" s="409"/>
      <c r="G15" s="409"/>
      <c r="H15" s="410"/>
      <c r="I15" s="79">
        <f>ROUND(I8+I13,0)</f>
        <v>43371744</v>
      </c>
    </row>
    <row r="17" spans="2:9" ht="15" x14ac:dyDescent="0.25">
      <c r="D17" s="80"/>
      <c r="G17" s="81"/>
      <c r="I17" s="82"/>
    </row>
    <row r="18" spans="2:9" ht="15" customHeight="1" x14ac:dyDescent="0.2">
      <c r="I18" s="92"/>
    </row>
    <row r="19" spans="2:9" x14ac:dyDescent="0.2">
      <c r="B19" s="80"/>
      <c r="C19" s="83"/>
      <c r="F19" s="80"/>
      <c r="I19" s="84"/>
    </row>
    <row r="20" spans="2:9" x14ac:dyDescent="0.2">
      <c r="B20" s="80"/>
      <c r="D20" s="80"/>
      <c r="G20" s="172"/>
    </row>
    <row r="22" spans="2:9" x14ac:dyDescent="0.2">
      <c r="G22" s="80"/>
    </row>
    <row r="23" spans="2:9" x14ac:dyDescent="0.2">
      <c r="B23" s="80"/>
      <c r="G23" s="108"/>
    </row>
  </sheetData>
  <mergeCells count="5">
    <mergeCell ref="A4:I4"/>
    <mergeCell ref="A10:I10"/>
    <mergeCell ref="B14:H14"/>
    <mergeCell ref="B15:H15"/>
    <mergeCell ref="B1:I1"/>
  </mergeCells>
  <pageMargins left="0.70866141732283472" right="0.70866141732283472" top="0.74803149606299213" bottom="1.1417322834645669" header="0.31496062992125984" footer="0.31496062992125984"/>
  <pageSetup scale="70" orientation="portrait" horizontalDpi="4294967293" r:id="rId1"/>
  <headerFooter>
    <oddHeader>&amp;L&amp;G</oddHeader>
    <oddFooter>&amp;C&amp;G&amp;R&amp;P</oddFooter>
  </headerFooter>
  <colBreaks count="1" manualBreakCount="1">
    <brk id="9" max="1048575" man="1"/>
  </colBreaks>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2:G26"/>
  <sheetViews>
    <sheetView workbookViewId="0">
      <selection activeCell="E41" sqref="E41"/>
    </sheetView>
  </sheetViews>
  <sheetFormatPr baseColWidth="10" defaultRowHeight="15" x14ac:dyDescent="0.25"/>
  <cols>
    <col min="2" max="2" width="25.85546875" customWidth="1"/>
    <col min="5" max="5" width="15.7109375" customWidth="1"/>
    <col min="7" max="7" width="13" bestFit="1" customWidth="1"/>
  </cols>
  <sheetData>
    <row r="2" spans="2:7" x14ac:dyDescent="0.25">
      <c r="B2" s="2" t="s">
        <v>271</v>
      </c>
    </row>
    <row r="4" spans="2:7" ht="30" x14ac:dyDescent="0.25">
      <c r="B4" s="41"/>
      <c r="C4" s="1" t="s">
        <v>241</v>
      </c>
      <c r="D4" s="86" t="s">
        <v>156</v>
      </c>
      <c r="E4" s="41"/>
      <c r="F4" s="41"/>
      <c r="G4" s="1" t="s">
        <v>88</v>
      </c>
    </row>
    <row r="5" spans="2:7" x14ac:dyDescent="0.25">
      <c r="B5" s="41" t="s">
        <v>262</v>
      </c>
      <c r="C5" s="41">
        <f>(1.5+1.56)*1.21*2</f>
        <v>7.4051999999999998</v>
      </c>
      <c r="D5" s="87">
        <f>0.12*0.25</f>
        <v>0.03</v>
      </c>
      <c r="E5" s="41"/>
      <c r="F5" s="41"/>
      <c r="G5" s="41">
        <f>+C5*D5</f>
        <v>0.22215599999999999</v>
      </c>
    </row>
    <row r="6" spans="2:7" x14ac:dyDescent="0.25">
      <c r="D6" s="89"/>
    </row>
    <row r="8" spans="2:7" x14ac:dyDescent="0.25">
      <c r="B8" s="41"/>
      <c r="C8" s="41" t="s">
        <v>158</v>
      </c>
      <c r="D8" s="41" t="s">
        <v>147</v>
      </c>
      <c r="E8" s="41" t="s">
        <v>86</v>
      </c>
      <c r="F8" s="41" t="s">
        <v>264</v>
      </c>
      <c r="G8" s="41" t="s">
        <v>88</v>
      </c>
    </row>
    <row r="9" spans="2:7" x14ac:dyDescent="0.25">
      <c r="B9" s="41" t="s">
        <v>263</v>
      </c>
      <c r="C9" s="41">
        <v>17</v>
      </c>
      <c r="D9" s="41">
        <v>0.9</v>
      </c>
      <c r="E9" s="41">
        <v>0.28000000000000003</v>
      </c>
      <c r="F9" s="41">
        <v>0.06</v>
      </c>
      <c r="G9" s="88">
        <f>+C9*D9*E9*F9</f>
        <v>0.25704000000000005</v>
      </c>
    </row>
    <row r="10" spans="2:7" x14ac:dyDescent="0.25">
      <c r="B10" s="41" t="s">
        <v>265</v>
      </c>
      <c r="C10" s="41">
        <v>1</v>
      </c>
      <c r="D10" s="41">
        <v>0.9</v>
      </c>
      <c r="E10" s="41">
        <v>0.9</v>
      </c>
      <c r="F10" s="41">
        <v>0.12</v>
      </c>
      <c r="G10" s="88">
        <f>+C10*D10*E10*F10</f>
        <v>9.7200000000000009E-2</v>
      </c>
    </row>
    <row r="11" spans="2:7" x14ac:dyDescent="0.25">
      <c r="B11" s="41" t="s">
        <v>266</v>
      </c>
      <c r="C11" s="41">
        <v>1</v>
      </c>
      <c r="D11" s="41">
        <v>1</v>
      </c>
      <c r="E11" s="41">
        <v>0.9</v>
      </c>
      <c r="F11" s="41">
        <v>0.12</v>
      </c>
      <c r="G11" s="88">
        <f>+C11*D11*E11*F11</f>
        <v>0.108</v>
      </c>
    </row>
    <row r="12" spans="2:7" x14ac:dyDescent="0.25">
      <c r="B12" s="41" t="s">
        <v>269</v>
      </c>
      <c r="C12" s="41">
        <v>1</v>
      </c>
      <c r="D12" s="41">
        <v>0.5</v>
      </c>
      <c r="E12" s="41">
        <v>0.4</v>
      </c>
      <c r="F12" s="41">
        <v>0.3</v>
      </c>
      <c r="G12" s="88">
        <f>+C12*D12*E12*F12</f>
        <v>0.06</v>
      </c>
    </row>
    <row r="13" spans="2:7" x14ac:dyDescent="0.25">
      <c r="G13" s="85"/>
    </row>
    <row r="14" spans="2:7" x14ac:dyDescent="0.25">
      <c r="D14" s="412" t="s">
        <v>272</v>
      </c>
      <c r="E14" s="412"/>
      <c r="F14" s="412"/>
      <c r="G14">
        <f>(SUM(G5:G12))*1.03</f>
        <v>0.76672788000000003</v>
      </c>
    </row>
    <row r="15" spans="2:7" x14ac:dyDescent="0.25">
      <c r="G15" s="3"/>
    </row>
    <row r="17" spans="2:6" x14ac:dyDescent="0.25">
      <c r="B17" s="2" t="s">
        <v>273</v>
      </c>
    </row>
    <row r="19" spans="2:6" x14ac:dyDescent="0.25">
      <c r="B19" s="41"/>
      <c r="C19" s="41"/>
      <c r="D19" s="41" t="s">
        <v>274</v>
      </c>
      <c r="E19" s="41" t="s">
        <v>275</v>
      </c>
      <c r="F19" s="41" t="s">
        <v>2</v>
      </c>
    </row>
    <row r="20" spans="2:6" x14ac:dyDescent="0.25">
      <c r="B20" s="41" t="s">
        <v>262</v>
      </c>
      <c r="C20" s="41">
        <f>(C5+2)*1.8*4</f>
        <v>67.717440000000011</v>
      </c>
      <c r="D20" s="41">
        <v>0.56000000000000005</v>
      </c>
      <c r="E20" s="41">
        <v>1.03</v>
      </c>
      <c r="F20" s="41">
        <f>+C20*D20*E20</f>
        <v>39.059419392000009</v>
      </c>
    </row>
    <row r="21" spans="2:6" x14ac:dyDescent="0.25">
      <c r="B21" s="41" t="s">
        <v>267</v>
      </c>
      <c r="C21" s="41">
        <f>ROUND((C5/0.2),0)*0.7</f>
        <v>25.9</v>
      </c>
      <c r="D21" s="41">
        <v>0.56000000000000005</v>
      </c>
      <c r="E21" s="41">
        <v>1.03</v>
      </c>
      <c r="F21" s="41">
        <f>+C21*D21*E21</f>
        <v>14.939120000000003</v>
      </c>
    </row>
    <row r="22" spans="2:6" x14ac:dyDescent="0.25">
      <c r="B22" s="41" t="s">
        <v>263</v>
      </c>
      <c r="C22" s="41">
        <f>(0.8*4+4*0.22+4*0.6)*17</f>
        <v>110.16000000000001</v>
      </c>
      <c r="D22" s="41">
        <v>0.56000000000000005</v>
      </c>
      <c r="E22" s="41">
        <v>1.03</v>
      </c>
      <c r="F22" s="41">
        <f>+C22*D22*E22</f>
        <v>63.540288000000018</v>
      </c>
    </row>
    <row r="23" spans="2:6" x14ac:dyDescent="0.25">
      <c r="B23" s="41" t="s">
        <v>268</v>
      </c>
      <c r="C23" s="41">
        <f>12*0.85*2</f>
        <v>20.399999999999999</v>
      </c>
      <c r="D23" s="41">
        <v>0.56000000000000005</v>
      </c>
      <c r="E23" s="41">
        <v>1.03</v>
      </c>
      <c r="F23" s="41">
        <f>+C23*D23*E23</f>
        <v>11.766719999999999</v>
      </c>
    </row>
    <row r="24" spans="2:6" x14ac:dyDescent="0.25">
      <c r="B24" s="41" t="s">
        <v>269</v>
      </c>
      <c r="C24" s="41">
        <v>2</v>
      </c>
      <c r="D24" s="41">
        <v>0.56000000000000005</v>
      </c>
      <c r="E24" s="41">
        <v>1.03</v>
      </c>
      <c r="F24" s="41">
        <f>+C24*D24*E24</f>
        <v>1.1536000000000002</v>
      </c>
    </row>
    <row r="26" spans="2:6" x14ac:dyDescent="0.25">
      <c r="E26" s="90" t="s">
        <v>2</v>
      </c>
      <c r="F26" s="91">
        <f>+SUM(F20:F24)</f>
        <v>130.45914739200003</v>
      </c>
    </row>
  </sheetData>
  <mergeCells count="1">
    <mergeCell ref="D14:F14"/>
  </mergeCells>
  <pageMargins left="0.70866141732283472" right="0.70866141732283472" top="0.74803149606299213" bottom="1.1417322834645669" header="0.31496062992125984" footer="0.31496062992125984"/>
  <pageSetup scale="54" orientation="portrait" horizontalDpi="4294967293" verticalDpi="0" r:id="rId1"/>
  <headerFooter>
    <oddHeader>&amp;L&amp;G</oddHeader>
    <oddFooter>&amp;C&amp;G&amp;R&amp;P</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18</vt:i4>
      </vt:variant>
    </vt:vector>
  </HeadingPairs>
  <TitlesOfParts>
    <vt:vector size="38" baseType="lpstr">
      <vt:lpstr>PRESUPUESTO TOTALIZADO</vt:lpstr>
      <vt:lpstr>CRONOGRAMA Y FLUJO DE INVERSION</vt:lpstr>
      <vt:lpstr>PTO. PENSILVANIA</vt:lpstr>
      <vt:lpstr>PTO VIVIENDA BIFAMILIAR</vt:lpstr>
      <vt:lpstr>AIU</vt:lpstr>
      <vt:lpstr>PTO VIVIENDA UNIFAMILIAR</vt:lpstr>
      <vt:lpstr>PRESUPUESTO GENERAL</vt:lpstr>
      <vt:lpstr>PTO. MANZANARES</vt:lpstr>
      <vt:lpstr>PTO. LA MERCED</vt:lpstr>
      <vt:lpstr>PTO. AGUADAS</vt:lpstr>
      <vt:lpstr>PTO. DORADA</vt:lpstr>
      <vt:lpstr>PTO. NORCASIA</vt:lpstr>
      <vt:lpstr>CANTIDADES VIVIENDA BIFAMILIAR</vt:lpstr>
      <vt:lpstr>CANTIDADES  URBANISMO AGUADAS</vt:lpstr>
      <vt:lpstr>CANTIDADES URBANISMO MANZANARES</vt:lpstr>
      <vt:lpstr>CANTIDADES URBANISMO LA MERCED</vt:lpstr>
      <vt:lpstr>CANTIDADES URBANISMO LA DORADA</vt:lpstr>
      <vt:lpstr>CANTIDADES URBANISMO NORCASIA</vt:lpstr>
      <vt:lpstr>APOYO A LA SUPERVISIÓN</vt:lpstr>
      <vt:lpstr>Cantidades escalera</vt:lpstr>
      <vt:lpstr>AIU!Área_de_impresión</vt:lpstr>
      <vt:lpstr>'APOYO A LA SUPERVISIÓN'!Área_de_impresión</vt:lpstr>
      <vt:lpstr>'CANTIDADES  URBANISMO AGUADAS'!Área_de_impresión</vt:lpstr>
      <vt:lpstr>'CANTIDADES URBANISMO LA DORADA'!Área_de_impresión</vt:lpstr>
      <vt:lpstr>'CANTIDADES URBANISMO LA MERCED'!Área_de_impresión</vt:lpstr>
      <vt:lpstr>'CANTIDADES URBANISMO MANZANARES'!Área_de_impresión</vt:lpstr>
      <vt:lpstr>'CANTIDADES URBANISMO NORCASIA'!Área_de_impresión</vt:lpstr>
      <vt:lpstr>'CANTIDADES VIVIENDA BIFAMILIAR'!Área_de_impresión</vt:lpstr>
      <vt:lpstr>'PRESUPUESTO GENERAL'!Área_de_impresión</vt:lpstr>
      <vt:lpstr>'PRESUPUESTO TOTALIZADO'!Área_de_impresión</vt:lpstr>
      <vt:lpstr>'PTO VIVIENDA BIFAMILIAR'!Área_de_impresión</vt:lpstr>
      <vt:lpstr>'PTO VIVIENDA UNIFAMILIAR'!Área_de_impresión</vt:lpstr>
      <vt:lpstr>'PTO. AGUADAS'!Área_de_impresión</vt:lpstr>
      <vt:lpstr>'PTO. DORADA'!Área_de_impresión</vt:lpstr>
      <vt:lpstr>'PTO. LA MERCED'!Área_de_impresión</vt:lpstr>
      <vt:lpstr>'PTO. MANZANARES'!Área_de_impresión</vt:lpstr>
      <vt:lpstr>'PTO. NORCASIA'!Área_de_impresión</vt:lpstr>
      <vt:lpstr>'PTO. PENSILVANIA'!Área_de_impresión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dc:creator>
  <cp:lastModifiedBy>Alejandro Urrea</cp:lastModifiedBy>
  <cp:lastPrinted>2024-06-06T18:35:24Z</cp:lastPrinted>
  <dcterms:created xsi:type="dcterms:W3CDTF">2018-08-07T15:50:04Z</dcterms:created>
  <dcterms:modified xsi:type="dcterms:W3CDTF">2025-11-28T01:57:49Z</dcterms:modified>
</cp:coreProperties>
</file>