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isabellavarela\Desktop\En Tramite\BOTIQUINES\ADENDA 2\"/>
    </mc:Choice>
  </mc:AlternateContent>
  <bookViews>
    <workbookView xWindow="0" yWindow="0" windowWidth="28800" windowHeight="11580"/>
  </bookViews>
  <sheets>
    <sheet name="OFERTA ECONÓMICA" sheetId="5" r:id="rId1"/>
    <sheet name="OFERTA" sheetId="2" state="hidden" r:id="rId2"/>
    <sheet name="DESCRIPCIÓN ELEMENTOS" sheetId="4" r:id="rId3"/>
  </sheets>
  <definedNames>
    <definedName name="_xlnm.Print_Area" localSheetId="2">'DESCRIPCIÓN ELEMENTOS'!$B$3:$H$21</definedName>
    <definedName name="_xlnm.Print_Area" localSheetId="1">OFERTA!$B$2:$G$51</definedName>
    <definedName name="_xlnm.Print_Area" localSheetId="0">'OFERTA ECONÓMICA'!$B$3:$H$39</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1" i="5" l="1"/>
  <c r="G13" i="5"/>
  <c r="H19" i="4"/>
  <c r="H18" i="4"/>
  <c r="H17" i="4"/>
  <c r="H16" i="4"/>
  <c r="H15" i="4"/>
  <c r="H14" i="4"/>
  <c r="H13" i="4"/>
  <c r="H12" i="4"/>
  <c r="H11" i="4"/>
  <c r="H10" i="4"/>
  <c r="H9" i="4"/>
  <c r="H8" i="4"/>
  <c r="H7" i="4"/>
  <c r="H6" i="4"/>
  <c r="H5" i="4"/>
  <c r="G19" i="4"/>
  <c r="G18" i="4"/>
  <c r="G17" i="4"/>
  <c r="G16" i="4"/>
  <c r="G15" i="4"/>
  <c r="G14" i="4"/>
  <c r="G13" i="4"/>
  <c r="G12" i="4"/>
  <c r="G11" i="4"/>
  <c r="G10" i="4"/>
  <c r="G9" i="4"/>
  <c r="G8" i="4"/>
  <c r="G7" i="4"/>
  <c r="G6" i="4"/>
  <c r="G5" i="4"/>
  <c r="G25" i="5"/>
  <c r="G24" i="5"/>
  <c r="G23" i="5"/>
  <c r="G22" i="5"/>
  <c r="G21" i="5"/>
  <c r="G20" i="5"/>
  <c r="G19" i="5"/>
  <c r="G18" i="5"/>
  <c r="G17" i="5"/>
  <c r="G16" i="5"/>
  <c r="G15" i="5"/>
  <c r="G14" i="5"/>
  <c r="G12" i="5"/>
  <c r="H14" i="5" l="1"/>
  <c r="H15" i="5"/>
  <c r="H16" i="5"/>
  <c r="H17" i="5"/>
  <c r="H18" i="5"/>
  <c r="H19" i="5"/>
  <c r="H22" i="5"/>
  <c r="H23" i="5"/>
  <c r="H24" i="5"/>
  <c r="H25" i="5"/>
  <c r="H11" i="5"/>
  <c r="H12" i="5"/>
  <c r="H13" i="5"/>
  <c r="H20" i="5"/>
  <c r="H21" i="5"/>
  <c r="M12" i="5"/>
  <c r="M25" i="5"/>
  <c r="M24" i="5"/>
  <c r="M23" i="5"/>
  <c r="M22" i="5"/>
  <c r="M21" i="5"/>
  <c r="M20" i="5"/>
  <c r="M19" i="5"/>
  <c r="M18" i="5"/>
  <c r="M17" i="5"/>
  <c r="M16" i="5"/>
  <c r="M15" i="5"/>
  <c r="M14" i="5"/>
  <c r="M13" i="5"/>
  <c r="M11" i="5"/>
  <c r="H21" i="4" l="1"/>
  <c r="H27" i="5"/>
  <c r="M27" i="5"/>
  <c r="B27" i="5" l="1"/>
  <c r="F34" i="2"/>
  <c r="G34" i="2" s="1"/>
  <c r="F33" i="2"/>
  <c r="G33" i="2" s="1"/>
  <c r="F32" i="2"/>
  <c r="G32" i="2" s="1"/>
  <c r="F31" i="2"/>
  <c r="G31" i="2" s="1"/>
  <c r="F26" i="2"/>
  <c r="G26" i="2" s="1"/>
  <c r="F25" i="2"/>
  <c r="G25" i="2" s="1"/>
  <c r="F24" i="2"/>
  <c r="G24" i="2" s="1"/>
  <c r="F23" i="2"/>
  <c r="G23" i="2" s="1"/>
  <c r="F22" i="2"/>
  <c r="G22" i="2" s="1"/>
  <c r="F21" i="2"/>
  <c r="G21" i="2" s="1"/>
  <c r="F20" i="2"/>
  <c r="G20" i="2" s="1"/>
  <c r="F19" i="2"/>
  <c r="G19" i="2" s="1"/>
  <c r="F18" i="2"/>
  <c r="G18" i="2" s="1"/>
  <c r="F17" i="2"/>
  <c r="G17" i="2" s="1"/>
  <c r="F16" i="2"/>
  <c r="G16" i="2" s="1"/>
  <c r="F15" i="2"/>
  <c r="G15" i="2" s="1"/>
  <c r="F14" i="2"/>
  <c r="G14" i="2" s="1"/>
  <c r="F13" i="2"/>
  <c r="G13" i="2" s="1"/>
  <c r="F12" i="2"/>
  <c r="G12" i="2" s="1"/>
  <c r="F11" i="2"/>
  <c r="G11" i="2" s="1"/>
  <c r="F10" i="2"/>
  <c r="G10" i="2" s="1"/>
  <c r="G35" i="2" l="1"/>
  <c r="F41" i="2" s="1"/>
  <c r="G27" i="2"/>
  <c r="F40" i="2" s="1"/>
  <c r="F42" i="2" s="1"/>
</calcChain>
</file>

<file path=xl/sharedStrings.xml><?xml version="1.0" encoding="utf-8"?>
<sst xmlns="http://schemas.openxmlformats.org/spreadsheetml/2006/main" count="114" uniqueCount="80">
  <si>
    <t xml:space="preserve">NOMBRE DEL PROPONENTE: </t>
  </si>
  <si>
    <t xml:space="preserve">Grupo 1 Dotación Uniformes Labor. </t>
  </si>
  <si>
    <t>ÍTEM</t>
  </si>
  <si>
    <t>DESCRIPCIÓN GENERAL</t>
  </si>
  <si>
    <t>CANT</t>
  </si>
  <si>
    <t>VALOR UNITARIO SIN IVA</t>
  </si>
  <si>
    <t>VALOR UNITARIO CON IVA</t>
  </si>
  <si>
    <t>VALOR TOTAL CON IVA</t>
  </si>
  <si>
    <t>ANEXO XX</t>
  </si>
  <si>
    <t>TOTAL</t>
  </si>
  <si>
    <r>
      <t>NOTA: CANTIDADES REQUERIDAS:</t>
    </r>
    <r>
      <rPr>
        <sz val="10"/>
        <color theme="1"/>
        <rFont val="Verdana"/>
        <family val="2"/>
      </rPr>
      <t xml:space="preserve"> La Entidad informa que las cantidades por cada ítem podrán variar de acuerdo a la naturaleza de las funciones de los beneficiarios; no obstante, para efectos de contar con una referencia de las posibles cantidades se hace remisión del estudio de mercado realizado para el proceso de contratación, en el cual se tomaron cantidades de la planta de personal con el fin de realizar el cálculo del presupuesto oficial por ítem y grupo, para cada una de las diferentes entregas.</t>
    </r>
  </si>
  <si>
    <t xml:space="preserve">Nombre representante legal: </t>
  </si>
  <si>
    <t>Firma representante legal:</t>
  </si>
  <si>
    <t xml:space="preserve">Firma representante legal: </t>
  </si>
  <si>
    <r>
      <t>NOTA 1:</t>
    </r>
    <r>
      <rPr>
        <sz val="10"/>
        <color theme="1"/>
        <rFont val="Verdana"/>
        <family val="2"/>
      </rPr>
      <t xml:space="preserve"> En la plataforma SECOP II se deberá indicar el VALOR TOTAL DE LA OFERTA DEL GRUPO (resultado final del formato </t>
    </r>
    <r>
      <rPr>
        <sz val="10"/>
        <color rgb="FFFF0000"/>
        <rFont val="Verdana"/>
        <family val="2"/>
      </rPr>
      <t xml:space="preserve">Anexo xx </t>
    </r>
    <r>
      <rPr>
        <sz val="10"/>
        <color theme="1"/>
        <rFont val="Verdana"/>
        <family val="2"/>
      </rPr>
      <t xml:space="preserve">– Oferta Económica). En caso de discrepancia entre lo indicado por el proponente en la plataforma y el resultado del </t>
    </r>
    <r>
      <rPr>
        <sz val="10"/>
        <color rgb="FFFF0000"/>
        <rFont val="Verdana"/>
        <family val="2"/>
      </rPr>
      <t>Anexo xx</t>
    </r>
    <r>
      <rPr>
        <sz val="10"/>
        <color theme="1"/>
        <rFont val="Verdana"/>
        <family val="2"/>
      </rPr>
      <t>, la Entidad hará el ajuste a que haya lugar en la plataforma.</t>
    </r>
  </si>
  <si>
    <t xml:space="preserve">NIT DEL PROPONENTE: </t>
  </si>
  <si>
    <t xml:space="preserve">OFERTA ECONÓMICA </t>
  </si>
  <si>
    <t>TOTAL GRUPO 1</t>
  </si>
  <si>
    <t>Grupo 2 Dotación Calzado Labor.</t>
  </si>
  <si>
    <t>Overol enterizo</t>
  </si>
  <si>
    <t>Conjunto overol Clima Calido</t>
  </si>
  <si>
    <t>Pantalón blanco para hombre</t>
  </si>
  <si>
    <t xml:space="preserve">Pantalón Azul para hombre </t>
  </si>
  <si>
    <r>
      <rPr>
        <b/>
        <sz val="8"/>
        <color theme="1" tint="0.34998626667073579"/>
        <rFont val="Verdana"/>
        <family val="2"/>
      </rPr>
      <t>Pantalón tipo carpintero de tela tipo RIPSTOP</t>
    </r>
    <r>
      <rPr>
        <sz val="8"/>
        <color theme="1" tint="0.34998626667073579"/>
        <rFont val="Verdana"/>
        <family val="2"/>
      </rPr>
      <t xml:space="preserve"> </t>
    </r>
  </si>
  <si>
    <t>Chaqueta mangas removibles</t>
  </si>
  <si>
    <t>Camiseta tipo polo</t>
  </si>
  <si>
    <r>
      <rPr>
        <b/>
        <sz val="8"/>
        <color theme="1" tint="0.34998626667073579"/>
        <rFont val="Verdana"/>
        <family val="2"/>
      </rPr>
      <t>Camiseta cuello redondo</t>
    </r>
    <r>
      <rPr>
        <sz val="8"/>
        <color theme="1" tint="0.34998626667073579"/>
        <rFont val="Verdana"/>
        <family val="2"/>
      </rPr>
      <t xml:space="preserve"> </t>
    </r>
  </si>
  <si>
    <t>Camiseta Cuello V para Mujer</t>
  </si>
  <si>
    <t>Camiseta cuello V Hombre</t>
  </si>
  <si>
    <t>Gorra negra</t>
  </si>
  <si>
    <t>Gorra en dril</t>
  </si>
  <si>
    <t>Uniforme Odontología (blusa  y pantalón)</t>
  </si>
  <si>
    <r>
      <rPr>
        <b/>
        <sz val="8"/>
        <color theme="1" tint="0.34998626667073579"/>
        <rFont val="Verdana"/>
        <family val="2"/>
      </rPr>
      <t xml:space="preserve">Uniforme antifluido hombre (camisa  y pantalón) </t>
    </r>
    <r>
      <rPr>
        <sz val="8"/>
        <color theme="1" tint="0.34998626667073579"/>
        <rFont val="Verdana"/>
        <family val="2"/>
      </rPr>
      <t>- Color Blanco</t>
    </r>
    <r>
      <rPr>
        <b/>
        <sz val="8"/>
        <color theme="1" tint="0.34998626667073579"/>
        <rFont val="Verdana"/>
        <family val="2"/>
      </rPr>
      <t/>
    </r>
  </si>
  <si>
    <t>Uniforme anti fluido mujer (blusa y pantalón)</t>
  </si>
  <si>
    <r>
      <rPr>
        <b/>
        <sz val="8"/>
        <color theme="1" tint="0.34998626667073579"/>
        <rFont val="Verdana"/>
        <family val="2"/>
      </rPr>
      <t>Chaqueta Especial Hombre</t>
    </r>
    <r>
      <rPr>
        <sz val="8"/>
        <color theme="1" tint="0.34998626667073579"/>
        <rFont val="Verdana"/>
        <family val="2"/>
      </rPr>
      <t xml:space="preserve"> </t>
    </r>
  </si>
  <si>
    <t>Medias (media pierna) azul para dama.</t>
  </si>
  <si>
    <r>
      <rPr>
        <b/>
        <sz val="8"/>
        <color theme="1" tint="0.34998626667073579"/>
        <rFont val="Arial"/>
        <family val="2"/>
      </rPr>
      <t>Zapato para mujer</t>
    </r>
    <r>
      <rPr>
        <sz val="8"/>
        <color theme="1" tint="0.34998626667073579"/>
        <rFont val="Arial"/>
        <family val="2"/>
      </rPr>
      <t xml:space="preserve"> </t>
    </r>
  </si>
  <si>
    <t>Zapato mocasín para hombre</t>
  </si>
  <si>
    <t>Zapato tipo zueco</t>
  </si>
  <si>
    <r>
      <rPr>
        <b/>
        <sz val="8"/>
        <color theme="1" tint="0.34998626667073579"/>
        <rFont val="Arial"/>
        <family val="2"/>
      </rPr>
      <t>Bota dieléctrica</t>
    </r>
    <r>
      <rPr>
        <sz val="8"/>
        <color theme="1" tint="0.34998626667073579"/>
        <rFont val="Arial"/>
        <family val="2"/>
      </rPr>
      <t xml:space="preserve"> </t>
    </r>
  </si>
  <si>
    <t>VALOR TOTAL PRESUPUESTO</t>
  </si>
  <si>
    <t>VALOR TOTAL:                              $52.738.993,58</t>
  </si>
  <si>
    <t>VALOR GRUPO 2:                          $11.544.364,93</t>
  </si>
  <si>
    <t>VALOR GRUPO 1:                          $41.194.628,65</t>
  </si>
  <si>
    <t>VALOR GRUPO 1:</t>
  </si>
  <si>
    <t>VALOR GRUPO 2:</t>
  </si>
  <si>
    <t>VALOR TOTAL:</t>
  </si>
  <si>
    <t>VALOR TOTAL DE SU OFERTA</t>
  </si>
  <si>
    <t>POR FAVOR DILIGENCIAR ÚNICAMENTE LAS CELDAS EN AMARILLO</t>
  </si>
  <si>
    <t>CANTIDAD</t>
  </si>
  <si>
    <r>
      <t>Asunto: OFERTA ECONÓMICA.</t>
    </r>
    <r>
      <rPr>
        <sz val="10"/>
        <rFont val="Verdana"/>
        <family val="2"/>
      </rPr>
      <t xml:space="preserve"> DAPRE-MCXX-2025 
</t>
    </r>
    <r>
      <rPr>
        <i/>
        <sz val="10"/>
        <rFont val="Verdana"/>
        <family val="2"/>
      </rPr>
      <t>“Contratar el suministro de dotación de vestuario y calzado de labor para los funcionarios del Departamento Administrativo de la Presidencia de la República, ya sea que por la naturaleza de sus labores deban hacer uso de prendas de trabajo especiales o que tengan derecho por ley; de conformidad con las especificaciones técnicas requeridas.”</t>
    </r>
    <r>
      <rPr>
        <sz val="10"/>
        <rFont val="Verdana"/>
        <family val="2"/>
      </rPr>
      <t xml:space="preserve"> </t>
    </r>
  </si>
  <si>
    <r>
      <t xml:space="preserve">OBJETO: </t>
    </r>
    <r>
      <rPr>
        <sz val="10"/>
        <rFont val="Verdana"/>
        <family val="2"/>
      </rPr>
      <t xml:space="preserve"> 
</t>
    </r>
    <r>
      <rPr>
        <i/>
        <sz val="12"/>
        <rFont val="Verdana"/>
        <family val="2"/>
      </rPr>
      <t>“Contratar la adquisición de elementos de dotación para los botiquines de la Entidad.”</t>
    </r>
    <r>
      <rPr>
        <sz val="12"/>
        <rFont val="Verdana"/>
        <family val="2"/>
      </rPr>
      <t xml:space="preserve"> </t>
    </r>
  </si>
  <si>
    <t>OFERTA ECONÓMICA</t>
  </si>
  <si>
    <t>Gasas limpias 7,5 cm x 7,5 cm</t>
  </si>
  <si>
    <t>Esparadrapo de tela</t>
  </si>
  <si>
    <t>Bajalenguas</t>
  </si>
  <si>
    <t>Venda elástica 2x5 yardas </t>
  </si>
  <si>
    <t>Venda elástica 3x5 yardas </t>
  </si>
  <si>
    <t>Venda elástica 5x5 yardas </t>
  </si>
  <si>
    <t>Venda de algodón 3x5 yardas </t>
  </si>
  <si>
    <t>Venda de algodón 5x5 yardas </t>
  </si>
  <si>
    <t>Clorhexidina</t>
  </si>
  <si>
    <t>Solución salina</t>
  </si>
  <si>
    <t>Termómetro digital</t>
  </si>
  <si>
    <t>Compresas 45 cm x 45 cm</t>
  </si>
  <si>
    <t>Torniquete de emergencia</t>
  </si>
  <si>
    <t>Brazalete de clasificación de triage</t>
  </si>
  <si>
    <t>Manta térmica oro / plata</t>
  </si>
  <si>
    <t>VALORES MÁXIMOS QUE PAGARÁ LA ENTIDAD</t>
  </si>
  <si>
    <t>VALOR UNITARIO 
SIN IVA</t>
  </si>
  <si>
    <t>VALOR UNITARIO 
CON IVA</t>
  </si>
  <si>
    <t>ATRÁS</t>
  </si>
  <si>
    <t>% IVA</t>
  </si>
  <si>
    <r>
      <t xml:space="preserve">% IVA 
</t>
    </r>
    <r>
      <rPr>
        <b/>
        <sz val="8"/>
        <color rgb="FFFF0000"/>
        <rFont val="Verdana"/>
        <family val="2"/>
      </rPr>
      <t>(Nota 2)</t>
    </r>
  </si>
  <si>
    <t>VALOR TOTAL 
CON IVA</t>
  </si>
  <si>
    <t xml:space="preserve">ANEXO 3 - DAPRE-MC44-2025 </t>
  </si>
  <si>
    <t>CANT (Mínimas)</t>
  </si>
  <si>
    <t>VALOR TECHO DEL LISTADO DE PRODUCTOS
(Corresponde al valor techo establecido para el valor total de las cantidades mínimas requeridas por la entidad)</t>
  </si>
  <si>
    <t>VALOR TOTAL DEL PRESUPUESTO OFICIAL</t>
  </si>
  <si>
    <r>
      <t>NOTA 1:</t>
    </r>
    <r>
      <rPr>
        <sz val="10"/>
        <rFont val="Verdana"/>
        <family val="2"/>
      </rPr>
      <t xml:space="preserve"> En la plataforma SECOP II se deberá indicar el VALOR TOTAL DE LA OFERTA (resultado final del formato Anexo 3 – Oferta Económica). En caso de discrepancia entre lo indicado por el proponente en la plataforma y el resultado del Anexo 3, la Entidad hará el ajuste a que haya lugar en la plataforma.</t>
    </r>
    <r>
      <rPr>
        <b/>
        <sz val="10"/>
        <rFont val="Verdana"/>
        <family val="2"/>
      </rPr>
      <t xml:space="preserve">
NOTA 2: </t>
    </r>
    <r>
      <rPr>
        <sz val="10"/>
        <rFont val="Verdana"/>
        <family val="2"/>
      </rPr>
      <t xml:space="preserve">Según el Art. 424 del Estatuto Tributario, dentro de los elementos que no causan IVA se encuentran: Guantes, gasas, vendas y artículos análogos (por ejemplo: apósitos, esparadrapos, sinapismos), impregnados o recubiertos de sustancias farmacéuticas o acondicionados para la venta al por menor con fines médicos, quirúrgicos, odontológicos o veterinarios.
</t>
    </r>
    <r>
      <rPr>
        <b/>
        <sz val="10"/>
        <rFont val="Verdana"/>
        <family val="2"/>
      </rPr>
      <t>NOTA 3:</t>
    </r>
    <r>
      <rPr>
        <sz val="10"/>
        <rFont val="Verdana"/>
        <family val="2"/>
      </rPr>
      <t xml:space="preserve"> Si bien el valor total de las CANTIDADES MÍNIMAS ESTABLECIDAS es por valor de $12.130.242, el contrato se adjudicara por el valor total del presupuesto oficial que corresponde a $13.227.207.
</t>
    </r>
    <r>
      <rPr>
        <b/>
        <sz val="10"/>
        <rFont val="Verdana"/>
        <family val="2"/>
      </rPr>
      <t>NOTA 4:</t>
    </r>
    <r>
      <rPr>
        <sz val="10"/>
        <rFont val="Verdana"/>
        <family val="2"/>
      </rPr>
      <t xml:space="preserve"> El presente proceso se adjudicará por EL VALOR TOTAL DEL PRESUPUESTO OFICIAL, hasta donde sea posible, ajustando las cantidades de los elementos acordados con LA ENTIDAD.</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</si>
</sst>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7" formatCode="&quot;$&quot;\ #,##0.00;\-&quot;$&quot;\ #,##0.00"/>
    <numFmt numFmtId="44" formatCode="_-&quot;$&quot;\ * #,##0.00_-;\-&quot;$&quot;\ * #,##0.00_-;_-&quot;$&quot;\ * &quot;-&quot;??_-;_-@_-"/>
    <numFmt numFmtId="164" formatCode="&quot;$&quot;\ #,##0.00"/>
  </numFmts>
  <fonts count="31" x14ac:knownFonts="1">
    <font>
      <sz val="11"/>
      <color theme="1"/>
      <name val="Calibri"/>
      <family val="2"/>
      <scheme val="minor"/>
    </font>
    <font>
      <sz val="11"/>
      <color theme="1"/>
      <name val="Calibri"/>
      <family val="2"/>
      <scheme val="minor"/>
    </font>
    <font>
      <b/>
      <sz val="10"/>
      <color theme="1"/>
      <name val="Verdana"/>
      <family val="2"/>
    </font>
    <font>
      <sz val="10"/>
      <color theme="1"/>
      <name val="Verdana"/>
      <family val="2"/>
    </font>
    <font>
      <sz val="10"/>
      <color rgb="FFFF0000"/>
      <name val="Verdana"/>
      <family val="2"/>
    </font>
    <font>
      <b/>
      <sz val="10"/>
      <name val="Verdana"/>
      <family val="2"/>
    </font>
    <font>
      <sz val="11"/>
      <name val="Calibri"/>
      <family val="2"/>
      <scheme val="minor"/>
    </font>
    <font>
      <sz val="10"/>
      <name val="Verdana"/>
      <family val="2"/>
    </font>
    <font>
      <i/>
      <sz val="10"/>
      <name val="Verdana"/>
      <family val="2"/>
    </font>
    <font>
      <b/>
      <sz val="8"/>
      <name val="Verdana"/>
      <family val="2"/>
    </font>
    <font>
      <sz val="8"/>
      <name val="Verdana"/>
      <family val="2"/>
    </font>
    <font>
      <sz val="9"/>
      <name val="Verdana"/>
      <family val="2"/>
    </font>
    <font>
      <b/>
      <sz val="11"/>
      <name val="Calibri"/>
      <family val="2"/>
      <scheme val="minor"/>
    </font>
    <font>
      <b/>
      <sz val="10"/>
      <color rgb="FF000000"/>
      <name val="Verdana"/>
      <family val="2"/>
    </font>
    <font>
      <sz val="8"/>
      <color theme="1" tint="0.34998626667073579"/>
      <name val="Arial"/>
      <family val="2"/>
    </font>
    <font>
      <b/>
      <sz val="8"/>
      <color theme="1" tint="0.34998626667073579"/>
      <name val="Arial"/>
      <family val="2"/>
    </font>
    <font>
      <sz val="9"/>
      <color theme="1" tint="0.34998626667073579"/>
      <name val="Verdana"/>
      <family val="2"/>
    </font>
    <font>
      <sz val="8"/>
      <color theme="1" tint="0.34998626667073579"/>
      <name val="Verdana"/>
      <family val="2"/>
    </font>
    <font>
      <b/>
      <sz val="8"/>
      <color theme="1" tint="0.34998626667073579"/>
      <name val="Verdana"/>
      <family val="2"/>
    </font>
    <font>
      <b/>
      <sz val="12"/>
      <color theme="1"/>
      <name val="Verdana"/>
      <family val="2"/>
    </font>
    <font>
      <sz val="11"/>
      <color theme="0" tint="-0.499984740745262"/>
      <name val="Calibri"/>
      <family val="2"/>
      <scheme val="minor"/>
    </font>
    <font>
      <b/>
      <sz val="12"/>
      <name val="Calibri"/>
      <family val="2"/>
      <scheme val="minor"/>
    </font>
    <font>
      <u/>
      <sz val="11"/>
      <color theme="10"/>
      <name val="Calibri"/>
      <family val="2"/>
      <scheme val="minor"/>
    </font>
    <font>
      <i/>
      <sz val="12"/>
      <name val="Verdana"/>
      <family val="2"/>
    </font>
    <font>
      <sz val="12"/>
      <name val="Verdana"/>
      <family val="2"/>
    </font>
    <font>
      <sz val="11"/>
      <color rgb="FF898989"/>
      <name val="Verdana"/>
      <family val="2"/>
    </font>
    <font>
      <sz val="12"/>
      <name val="Calibri"/>
      <family val="2"/>
      <scheme val="minor"/>
    </font>
    <font>
      <u/>
      <sz val="11"/>
      <color rgb="FFFF0000"/>
      <name val="Calibri"/>
      <family val="2"/>
      <scheme val="minor"/>
    </font>
    <font>
      <b/>
      <sz val="8"/>
      <color rgb="FFFF0000"/>
      <name val="Verdana"/>
      <family val="2"/>
    </font>
    <font>
      <sz val="9"/>
      <color rgb="FF7F7F7F"/>
      <name val="Verdana"/>
      <family val="2"/>
    </font>
    <font>
      <b/>
      <sz val="14"/>
      <name val="Calibri"/>
      <family val="2"/>
      <scheme val="minor"/>
    </font>
  </fonts>
  <fills count="11">
    <fill>
      <patternFill patternType="none"/>
    </fill>
    <fill>
      <patternFill patternType="gray125"/>
    </fill>
    <fill>
      <patternFill patternType="solid">
        <fgColor rgb="FFD9D9D9"/>
        <bgColor indexed="64"/>
      </patternFill>
    </fill>
    <fill>
      <patternFill patternType="solid">
        <fgColor rgb="FFFFFFFF"/>
        <bgColor indexed="64"/>
      </patternFill>
    </fill>
    <fill>
      <patternFill patternType="solid">
        <fgColor theme="0"/>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4" tint="0.79998168889431442"/>
        <bgColor indexed="64"/>
      </patternFill>
    </fill>
    <fill>
      <patternFill patternType="solid">
        <fgColor theme="0" tint="-4.9989318521683403E-2"/>
        <bgColor indexed="64"/>
      </patternFill>
    </fill>
    <fill>
      <patternFill patternType="solid">
        <fgColor rgb="FFF2F2F2"/>
        <bgColor indexed="64"/>
      </patternFill>
    </fill>
    <fill>
      <patternFill patternType="solid">
        <fgColor theme="0" tint="-0.14999847407452621"/>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theme="0" tint="-0.249977111117893"/>
      </left>
      <right/>
      <top style="thin">
        <color theme="0" tint="-0.249977111117893"/>
      </top>
      <bottom style="thin">
        <color theme="0" tint="-0.249977111117893"/>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s>
  <cellStyleXfs count="4">
    <xf numFmtId="0" fontId="0" fillId="0" borderId="0"/>
    <xf numFmtId="44" fontId="1" fillId="0" borderId="0" applyFont="0" applyFill="0" applyBorder="0" applyAlignment="0" applyProtection="0"/>
    <xf numFmtId="0" fontId="22" fillId="0" borderId="0" applyNumberFormat="0" applyFill="0" applyBorder="0" applyAlignment="0" applyProtection="0"/>
    <xf numFmtId="9" fontId="1" fillId="0" borderId="0" applyFont="0" applyFill="0" applyBorder="0" applyAlignment="0" applyProtection="0"/>
  </cellStyleXfs>
  <cellXfs count="73">
    <xf numFmtId="0" fontId="0" fillId="0" borderId="0" xfId="0"/>
    <xf numFmtId="0" fontId="9" fillId="2" borderId="1"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6" fillId="0" borderId="0" xfId="0" applyFont="1" applyAlignment="1">
      <alignment vertical="center"/>
    </xf>
    <xf numFmtId="44" fontId="6" fillId="5" borderId="1" xfId="1" applyFont="1" applyFill="1" applyBorder="1" applyAlignment="1">
      <alignment vertical="center"/>
    </xf>
    <xf numFmtId="44" fontId="10" fillId="0" borderId="1" xfId="1" applyFont="1" applyBorder="1" applyAlignment="1">
      <alignment horizontal="center" vertical="center" wrapText="1"/>
    </xf>
    <xf numFmtId="0" fontId="6" fillId="4" borderId="0" xfId="0" applyFont="1" applyFill="1" applyAlignment="1">
      <alignment vertical="center"/>
    </xf>
    <xf numFmtId="0" fontId="13" fillId="2" borderId="1" xfId="0" applyFont="1" applyFill="1" applyBorder="1" applyAlignment="1">
      <alignment horizontal="center" vertical="center" wrapText="1"/>
    </xf>
    <xf numFmtId="0" fontId="14" fillId="0" borderId="2" xfId="0" applyFont="1" applyBorder="1" applyAlignment="1">
      <alignment horizontal="justify" vertical="center" wrapText="1"/>
    </xf>
    <xf numFmtId="2" fontId="14" fillId="0" borderId="2" xfId="0" applyNumberFormat="1" applyFont="1" applyBorder="1" applyAlignment="1">
      <alignment horizontal="justify" vertical="center" wrapText="1"/>
    </xf>
    <xf numFmtId="0" fontId="16" fillId="3" borderId="1" xfId="0" applyFont="1" applyFill="1" applyBorder="1" applyAlignment="1">
      <alignment horizontal="center" vertical="center" wrapText="1"/>
    </xf>
    <xf numFmtId="2" fontId="17" fillId="4" borderId="2" xfId="0" applyNumberFormat="1" applyFont="1" applyFill="1" applyBorder="1" applyAlignment="1">
      <alignment horizontal="justify" vertical="center" wrapText="1"/>
    </xf>
    <xf numFmtId="0" fontId="17" fillId="4" borderId="2" xfId="0" applyFont="1" applyFill="1" applyBorder="1" applyAlignment="1">
      <alignment horizontal="justify" vertical="center" wrapText="1"/>
    </xf>
    <xf numFmtId="0" fontId="17" fillId="4" borderId="3" xfId="0" applyFont="1" applyFill="1" applyBorder="1" applyAlignment="1">
      <alignment vertical="center" wrapText="1"/>
    </xf>
    <xf numFmtId="0" fontId="17" fillId="4" borderId="1" xfId="0" applyFont="1" applyFill="1" applyBorder="1" applyAlignment="1">
      <alignment horizontal="justify" vertical="center" wrapText="1"/>
    </xf>
    <xf numFmtId="0" fontId="17" fillId="0" borderId="1" xfId="0" applyFont="1" applyBorder="1" applyAlignment="1">
      <alignment horizontal="center" vertical="center" wrapText="1"/>
    </xf>
    <xf numFmtId="0" fontId="5" fillId="4" borderId="0" xfId="0" applyFont="1" applyFill="1" applyAlignment="1">
      <alignment vertical="center"/>
    </xf>
    <xf numFmtId="0" fontId="13" fillId="2" borderId="1" xfId="0" applyFont="1" applyFill="1" applyBorder="1" applyAlignment="1">
      <alignment vertical="center" wrapText="1"/>
    </xf>
    <xf numFmtId="2" fontId="18" fillId="4" borderId="2" xfId="0" applyNumberFormat="1" applyFont="1" applyFill="1" applyBorder="1" applyAlignment="1">
      <alignment horizontal="justify" vertical="center" wrapText="1"/>
    </xf>
    <xf numFmtId="0" fontId="18" fillId="4" borderId="2" xfId="0" applyFont="1" applyFill="1" applyBorder="1" applyAlignment="1">
      <alignment horizontal="justify" vertical="center" wrapText="1"/>
    </xf>
    <xf numFmtId="0" fontId="18" fillId="4" borderId="3" xfId="0" applyFont="1" applyFill="1" applyBorder="1" applyAlignment="1">
      <alignment vertical="center" wrapText="1"/>
    </xf>
    <xf numFmtId="0" fontId="18" fillId="4" borderId="1" xfId="0" applyFont="1" applyFill="1" applyBorder="1" applyAlignment="1">
      <alignment horizontal="justify" vertical="center" wrapText="1"/>
    </xf>
    <xf numFmtId="0" fontId="15" fillId="0" borderId="2" xfId="0" applyFont="1" applyBorder="1" applyAlignment="1">
      <alignment horizontal="justify" vertical="center" wrapText="1"/>
    </xf>
    <xf numFmtId="0" fontId="13" fillId="2" borderId="6" xfId="0" applyFont="1" applyFill="1" applyBorder="1" applyAlignment="1">
      <alignment vertical="center" wrapText="1"/>
    </xf>
    <xf numFmtId="44" fontId="13" fillId="7" borderId="6" xfId="0" applyNumberFormat="1" applyFont="1" applyFill="1" applyBorder="1" applyAlignment="1">
      <alignment vertical="center" wrapText="1"/>
    </xf>
    <xf numFmtId="44" fontId="13" fillId="7" borderId="1" xfId="0" applyNumberFormat="1" applyFont="1" applyFill="1" applyBorder="1" applyAlignment="1">
      <alignment vertical="center" wrapText="1"/>
    </xf>
    <xf numFmtId="44" fontId="10" fillId="6" borderId="1" xfId="1" applyFont="1" applyFill="1" applyBorder="1" applyAlignment="1" applyProtection="1">
      <alignment horizontal="center" vertical="center" wrapText="1"/>
      <protection locked="0"/>
    </xf>
    <xf numFmtId="0" fontId="22" fillId="2" borderId="1" xfId="2" applyFill="1" applyBorder="1" applyAlignment="1">
      <alignment horizontal="center" vertical="center" wrapText="1"/>
    </xf>
    <xf numFmtId="164" fontId="13" fillId="2" borderId="6" xfId="0" applyNumberFormat="1" applyFont="1" applyFill="1" applyBorder="1" applyAlignment="1">
      <alignment horizontal="center" vertical="center" wrapText="1"/>
    </xf>
    <xf numFmtId="0" fontId="10" fillId="3" borderId="0" xfId="0" applyFont="1" applyFill="1" applyAlignment="1">
      <alignment horizontal="center" vertical="center" wrapText="1"/>
    </xf>
    <xf numFmtId="164" fontId="25" fillId="4" borderId="7" xfId="0" applyNumberFormat="1" applyFont="1" applyFill="1" applyBorder="1" applyAlignment="1" applyProtection="1">
      <alignment horizontal="center" vertical="center" wrapText="1"/>
      <protection hidden="1"/>
    </xf>
    <xf numFmtId="164" fontId="25" fillId="4" borderId="0" xfId="0" applyNumberFormat="1" applyFont="1" applyFill="1" applyAlignment="1" applyProtection="1">
      <alignment horizontal="center" vertical="center" wrapText="1"/>
      <protection hidden="1"/>
    </xf>
    <xf numFmtId="0" fontId="6" fillId="4" borderId="0" xfId="0" applyFont="1" applyFill="1" applyAlignment="1" applyProtection="1">
      <alignment vertical="center"/>
      <protection hidden="1"/>
    </xf>
    <xf numFmtId="7" fontId="11" fillId="0" borderId="1" xfId="1" applyNumberFormat="1" applyFont="1" applyBorder="1" applyAlignment="1" applyProtection="1">
      <alignment horizontal="right" vertical="center" wrapText="1"/>
      <protection hidden="1"/>
    </xf>
    <xf numFmtId="7" fontId="11" fillId="7" borderId="1" xfId="1" applyNumberFormat="1" applyFont="1" applyFill="1" applyBorder="1" applyAlignment="1">
      <alignment horizontal="right" vertical="center" wrapText="1"/>
    </xf>
    <xf numFmtId="0" fontId="27" fillId="8" borderId="1" xfId="2" applyFont="1" applyFill="1" applyBorder="1" applyAlignment="1">
      <alignment horizontal="center" vertical="center" wrapText="1"/>
    </xf>
    <xf numFmtId="164" fontId="11" fillId="6" borderId="1" xfId="1" applyNumberFormat="1" applyFont="1" applyFill="1" applyBorder="1" applyAlignment="1" applyProtection="1">
      <alignment horizontal="center" vertical="center" wrapText="1"/>
      <protection locked="0"/>
    </xf>
    <xf numFmtId="9" fontId="16" fillId="0" borderId="1" xfId="3" applyFont="1" applyBorder="1" applyAlignment="1">
      <alignment horizontal="center" vertical="center" wrapText="1"/>
    </xf>
    <xf numFmtId="44" fontId="6" fillId="4" borderId="0" xfId="0" applyNumberFormat="1" applyFont="1" applyFill="1" applyAlignment="1">
      <alignment vertical="center"/>
    </xf>
    <xf numFmtId="9" fontId="16" fillId="0" borderId="5" xfId="3" applyFont="1" applyBorder="1" applyAlignment="1">
      <alignment horizontal="center" vertical="center" wrapText="1"/>
    </xf>
    <xf numFmtId="0" fontId="29" fillId="9" borderId="1" xfId="0" applyFont="1" applyFill="1" applyBorder="1" applyAlignment="1">
      <alignment horizontal="center" vertical="center"/>
    </xf>
    <xf numFmtId="0" fontId="17" fillId="4" borderId="1" xfId="0" applyFont="1" applyFill="1" applyBorder="1" applyAlignment="1">
      <alignment vertical="center" wrapText="1"/>
    </xf>
    <xf numFmtId="2" fontId="17" fillId="4" borderId="1" xfId="0" applyNumberFormat="1" applyFont="1" applyFill="1" applyBorder="1" applyAlignment="1">
      <alignment horizontal="justify" vertical="center" wrapText="1"/>
    </xf>
    <xf numFmtId="0" fontId="10" fillId="0" borderId="0" xfId="0" applyFont="1" applyAlignment="1">
      <alignment horizontal="center" vertical="center" wrapText="1"/>
    </xf>
    <xf numFmtId="0" fontId="17" fillId="0" borderId="0" xfId="0" applyFont="1" applyAlignment="1">
      <alignment horizontal="justify" vertical="center" wrapText="1"/>
    </xf>
    <xf numFmtId="0" fontId="29" fillId="0" borderId="0" xfId="0" applyFont="1" applyAlignment="1">
      <alignment horizontal="center" vertical="center"/>
    </xf>
    <xf numFmtId="9" fontId="16" fillId="0" borderId="0" xfId="3" applyFont="1" applyFill="1" applyBorder="1" applyAlignment="1">
      <alignment horizontal="center" vertical="center" wrapText="1"/>
    </xf>
    <xf numFmtId="44" fontId="11" fillId="0" borderId="0" xfId="1" applyFont="1" applyFill="1" applyBorder="1" applyAlignment="1">
      <alignment horizontal="center" vertical="center" wrapText="1"/>
    </xf>
    <xf numFmtId="0" fontId="9" fillId="2" borderId="1" xfId="0" applyFont="1" applyFill="1" applyBorder="1" applyAlignment="1">
      <alignment horizontal="center" vertical="center" wrapText="1"/>
    </xf>
    <xf numFmtId="7" fontId="30" fillId="7" borderId="5" xfId="1" applyNumberFormat="1" applyFont="1" applyFill="1" applyBorder="1" applyAlignment="1">
      <alignment vertical="center"/>
    </xf>
    <xf numFmtId="164" fontId="11" fillId="0" borderId="1" xfId="1" applyNumberFormat="1" applyFont="1" applyBorder="1" applyAlignment="1">
      <alignment horizontal="right" vertical="center" wrapText="1"/>
    </xf>
    <xf numFmtId="164" fontId="21" fillId="5" borderId="1" xfId="1" applyNumberFormat="1" applyFont="1" applyFill="1" applyBorder="1" applyAlignment="1">
      <alignment vertical="center"/>
    </xf>
    <xf numFmtId="0" fontId="20" fillId="4" borderId="0" xfId="0" applyFont="1" applyFill="1" applyAlignment="1">
      <alignment horizontal="center" vertical="center"/>
    </xf>
    <xf numFmtId="0" fontId="5" fillId="8" borderId="1" xfId="0" applyFont="1" applyFill="1" applyBorder="1" applyAlignment="1">
      <alignment horizontal="center" vertical="center"/>
    </xf>
    <xf numFmtId="0" fontId="5" fillId="5" borderId="1" xfId="0" applyFont="1" applyFill="1" applyBorder="1" applyAlignment="1" applyProtection="1">
      <alignment horizontal="center" vertical="center"/>
      <protection locked="0"/>
    </xf>
    <xf numFmtId="0" fontId="5" fillId="5" borderId="1" xfId="0" applyFont="1" applyFill="1" applyBorder="1" applyAlignment="1">
      <alignment horizontal="center" vertical="center"/>
    </xf>
    <xf numFmtId="0" fontId="5" fillId="8" borderId="1" xfId="0" applyFont="1" applyFill="1" applyBorder="1" applyAlignment="1">
      <alignment horizontal="center" vertical="center" wrapText="1"/>
    </xf>
    <xf numFmtId="0" fontId="5" fillId="0" borderId="1" xfId="0" applyFont="1" applyBorder="1" applyAlignment="1">
      <alignment horizontal="center" vertical="center"/>
    </xf>
    <xf numFmtId="0" fontId="26" fillId="6" borderId="1" xfId="0" applyFont="1" applyFill="1" applyBorder="1" applyAlignment="1" applyProtection="1">
      <alignment horizontal="center" vertical="center"/>
      <protection locked="0"/>
    </xf>
    <xf numFmtId="0" fontId="5" fillId="7" borderId="1" xfId="0" applyFont="1" applyFill="1" applyBorder="1" applyAlignment="1" applyProtection="1">
      <alignment horizontal="justify" vertical="center" wrapText="1"/>
      <protection locked="0"/>
    </xf>
    <xf numFmtId="0" fontId="30" fillId="10" borderId="8" xfId="0" applyFont="1" applyFill="1" applyBorder="1" applyAlignment="1">
      <alignment horizontal="center" vertical="center"/>
    </xf>
    <xf numFmtId="0" fontId="19" fillId="0" borderId="1" xfId="0" applyFont="1" applyBorder="1" applyAlignment="1">
      <alignment horizontal="center" vertical="center"/>
    </xf>
    <xf numFmtId="0" fontId="6" fillId="6" borderId="1" xfId="0" applyFont="1" applyFill="1" applyBorder="1" applyAlignment="1" applyProtection="1">
      <alignment horizontal="center" vertical="center" wrapText="1"/>
      <protection locked="0"/>
    </xf>
    <xf numFmtId="0" fontId="2" fillId="7" borderId="1" xfId="0" applyFont="1" applyFill="1" applyBorder="1" applyAlignment="1">
      <alignment horizontal="justify" vertical="center" wrapText="1"/>
    </xf>
    <xf numFmtId="0" fontId="6" fillId="6" borderId="1" xfId="0" applyFont="1" applyFill="1" applyBorder="1" applyAlignment="1" applyProtection="1">
      <alignment horizontal="center" vertical="center"/>
      <protection locked="0"/>
    </xf>
    <xf numFmtId="0" fontId="13" fillId="2" borderId="1" xfId="0" applyFont="1" applyFill="1" applyBorder="1" applyAlignment="1">
      <alignment horizontal="center" vertical="center" wrapText="1"/>
    </xf>
    <xf numFmtId="0" fontId="12" fillId="5" borderId="1" xfId="0" applyFont="1" applyFill="1" applyBorder="1" applyAlignment="1">
      <alignment horizontal="center" vertical="center"/>
    </xf>
    <xf numFmtId="0" fontId="2" fillId="0" borderId="1" xfId="0" applyFont="1" applyBorder="1" applyAlignment="1">
      <alignment horizontal="center" vertical="center" wrapText="1"/>
    </xf>
    <xf numFmtId="0" fontId="5" fillId="5" borderId="2" xfId="0" applyFont="1" applyFill="1" applyBorder="1" applyAlignment="1">
      <alignment horizontal="center" vertical="center"/>
    </xf>
    <xf numFmtId="0" fontId="5" fillId="5" borderId="4" xfId="0" applyFont="1" applyFill="1" applyBorder="1" applyAlignment="1">
      <alignment horizontal="center" vertical="center"/>
    </xf>
    <xf numFmtId="0" fontId="5" fillId="5" borderId="5" xfId="0" applyFont="1" applyFill="1" applyBorder="1" applyAlignment="1">
      <alignment horizontal="center" vertical="center"/>
    </xf>
    <xf numFmtId="0" fontId="12" fillId="5" borderId="1" xfId="0" applyFont="1" applyFill="1" applyBorder="1" applyAlignment="1">
      <alignment horizontal="center" vertical="center" wrapText="1"/>
    </xf>
    <xf numFmtId="0" fontId="9" fillId="2" borderId="1" xfId="0" applyFont="1" applyFill="1" applyBorder="1" applyAlignment="1">
      <alignment horizontal="center" vertical="center" wrapText="1"/>
    </xf>
  </cellXfs>
  <cellStyles count="4">
    <cellStyle name="Hipervínculo" xfId="2" builtinId="8"/>
    <cellStyle name="Moneda" xfId="1" builtinId="4"/>
    <cellStyle name="Normal" xfId="0" builtinId="0"/>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C71"/>
  <sheetViews>
    <sheetView tabSelected="1" topLeftCell="A35" zoomScale="90" zoomScaleNormal="90" zoomScaleSheetLayoutView="100" workbookViewId="0">
      <selection activeCell="B39" sqref="B39:H39"/>
    </sheetView>
  </sheetViews>
  <sheetFormatPr baseColWidth="10" defaultColWidth="0" defaultRowHeight="15" zeroHeight="1" x14ac:dyDescent="0.25"/>
  <cols>
    <col min="1" max="1" width="6.7109375" style="6" customWidth="1"/>
    <col min="2" max="2" width="8.140625" style="6" customWidth="1"/>
    <col min="3" max="3" width="42" style="6" customWidth="1"/>
    <col min="4" max="4" width="11.85546875" style="6" customWidth="1"/>
    <col min="5" max="5" width="12.42578125" style="6" customWidth="1"/>
    <col min="6" max="8" width="22.85546875" style="6" customWidth="1"/>
    <col min="9" max="9" width="18.85546875" style="6" customWidth="1"/>
    <col min="10" max="10" width="11.42578125" style="3" hidden="1" customWidth="1"/>
    <col min="11" max="11" width="47.28515625" style="3" hidden="1"/>
    <col min="12" max="12" width="16.28515625" style="3" hidden="1"/>
    <col min="13" max="13" width="20" style="3" hidden="1"/>
    <col min="14" max="16383" width="11.42578125" style="3" hidden="1"/>
    <col min="16384" max="16384" width="34.140625" style="3" hidden="1"/>
  </cols>
  <sheetData>
    <row r="1" spans="2:20" x14ac:dyDescent="0.25">
      <c r="B1" s="52" t="s">
        <v>48</v>
      </c>
      <c r="C1" s="52"/>
      <c r="D1" s="52"/>
      <c r="E1" s="52"/>
      <c r="F1" s="52"/>
      <c r="G1" s="52"/>
      <c r="H1" s="52"/>
      <c r="J1" s="6"/>
      <c r="K1" s="6"/>
      <c r="L1" s="6"/>
      <c r="M1" s="6"/>
      <c r="N1" s="6"/>
      <c r="O1" s="6"/>
      <c r="P1" s="6"/>
      <c r="Q1" s="6"/>
      <c r="R1" s="6"/>
      <c r="S1" s="6"/>
      <c r="T1" s="6"/>
    </row>
    <row r="2" spans="2:20" s="6" customFormat="1" x14ac:dyDescent="0.25"/>
    <row r="3" spans="2:20" ht="25.5" customHeight="1" x14ac:dyDescent="0.25">
      <c r="B3" s="54" t="s">
        <v>75</v>
      </c>
      <c r="C3" s="54"/>
      <c r="D3" s="54"/>
      <c r="E3" s="54"/>
      <c r="F3" s="54"/>
      <c r="G3" s="54"/>
      <c r="H3" s="54"/>
      <c r="J3" s="6"/>
      <c r="K3" s="6"/>
      <c r="L3" s="6"/>
      <c r="M3" s="6"/>
      <c r="N3" s="6"/>
      <c r="O3" s="6"/>
      <c r="P3" s="6"/>
      <c r="Q3" s="6"/>
      <c r="R3" s="6"/>
      <c r="S3" s="6"/>
      <c r="T3" s="6"/>
    </row>
    <row r="4" spans="2:20" ht="21" customHeight="1" x14ac:dyDescent="0.25">
      <c r="B4" s="55" t="s">
        <v>16</v>
      </c>
      <c r="C4" s="55"/>
      <c r="D4" s="55"/>
      <c r="E4" s="55"/>
      <c r="F4" s="55"/>
      <c r="G4" s="55"/>
      <c r="H4" s="55"/>
      <c r="J4" s="6"/>
      <c r="K4" s="6"/>
      <c r="L4" s="6"/>
      <c r="M4" s="6"/>
      <c r="N4" s="6"/>
      <c r="O4" s="6"/>
      <c r="P4" s="6"/>
      <c r="Q4" s="6"/>
      <c r="R4" s="6"/>
      <c r="S4" s="6"/>
      <c r="T4" s="6"/>
    </row>
    <row r="5" spans="2:20" ht="64.5" customHeight="1" x14ac:dyDescent="0.25">
      <c r="B5" s="56" t="s">
        <v>51</v>
      </c>
      <c r="C5" s="56"/>
      <c r="D5" s="56"/>
      <c r="E5" s="56"/>
      <c r="F5" s="56"/>
      <c r="G5" s="56"/>
      <c r="H5" s="56"/>
      <c r="J5" s="6"/>
      <c r="K5" s="6"/>
      <c r="L5" s="6"/>
      <c r="M5" s="6"/>
      <c r="N5" s="6"/>
      <c r="O5" s="6"/>
      <c r="P5" s="6"/>
      <c r="Q5" s="6"/>
      <c r="R5" s="6"/>
      <c r="S5" s="6"/>
      <c r="T5" s="6"/>
    </row>
    <row r="6" spans="2:20" ht="39.75" customHeight="1" x14ac:dyDescent="0.25">
      <c r="B6" s="57" t="s">
        <v>0</v>
      </c>
      <c r="C6" s="57"/>
      <c r="D6" s="58"/>
      <c r="E6" s="58"/>
      <c r="F6" s="58"/>
      <c r="G6" s="58"/>
      <c r="H6" s="58"/>
      <c r="J6" s="6"/>
      <c r="K6" s="6"/>
      <c r="L6" s="6"/>
      <c r="M6" s="6"/>
      <c r="N6" s="6"/>
      <c r="O6" s="6"/>
      <c r="P6" s="6"/>
      <c r="Q6" s="6"/>
      <c r="R6" s="6"/>
      <c r="S6" s="6"/>
      <c r="T6" s="6"/>
    </row>
    <row r="7" spans="2:20" ht="39.75" customHeight="1" x14ac:dyDescent="0.25">
      <c r="B7" s="57" t="s">
        <v>15</v>
      </c>
      <c r="C7" s="57"/>
      <c r="D7" s="58"/>
      <c r="E7" s="58"/>
      <c r="F7" s="58"/>
      <c r="G7" s="58"/>
      <c r="H7" s="58"/>
      <c r="J7" s="6"/>
      <c r="K7" s="6"/>
      <c r="L7" s="6"/>
      <c r="M7" s="6"/>
      <c r="N7" s="6"/>
      <c r="O7" s="6"/>
      <c r="P7" s="6"/>
      <c r="Q7" s="6"/>
      <c r="R7" s="6"/>
      <c r="S7" s="6"/>
      <c r="T7" s="6"/>
    </row>
    <row r="8" spans="2:20" ht="33.75" customHeight="1" x14ac:dyDescent="0.25">
      <c r="B8" s="16"/>
      <c r="C8" s="16"/>
      <c r="D8" s="16"/>
      <c r="E8" s="16"/>
      <c r="F8" s="16"/>
      <c r="G8" s="16"/>
      <c r="H8" s="16"/>
      <c r="J8" s="6"/>
      <c r="K8" s="6"/>
      <c r="L8" s="6"/>
      <c r="M8" s="6"/>
      <c r="N8" s="6"/>
      <c r="O8" s="6"/>
      <c r="P8" s="6"/>
      <c r="Q8" s="6"/>
      <c r="R8" s="6"/>
      <c r="S8" s="6"/>
      <c r="T8" s="6"/>
    </row>
    <row r="9" spans="2:20" ht="36.75" customHeight="1" x14ac:dyDescent="0.25">
      <c r="B9" s="53" t="s">
        <v>52</v>
      </c>
      <c r="C9" s="53"/>
      <c r="D9" s="53"/>
      <c r="E9" s="53"/>
      <c r="F9" s="53"/>
      <c r="G9" s="53"/>
      <c r="H9" s="53"/>
      <c r="J9" s="6"/>
      <c r="K9" s="6"/>
      <c r="L9" s="6"/>
      <c r="M9" s="6"/>
      <c r="N9" s="6"/>
      <c r="O9" s="6"/>
      <c r="P9" s="6"/>
      <c r="Q9" s="6"/>
      <c r="R9" s="6"/>
      <c r="S9" s="6"/>
      <c r="T9" s="6"/>
    </row>
    <row r="10" spans="2:20" ht="32.25" customHeight="1" x14ac:dyDescent="0.25">
      <c r="B10" s="1" t="s">
        <v>2</v>
      </c>
      <c r="C10" s="27" t="s">
        <v>3</v>
      </c>
      <c r="D10" s="1" t="s">
        <v>49</v>
      </c>
      <c r="E10" s="1" t="s">
        <v>73</v>
      </c>
      <c r="F10" s="1" t="s">
        <v>69</v>
      </c>
      <c r="G10" s="1" t="s">
        <v>70</v>
      </c>
      <c r="H10" s="1" t="s">
        <v>74</v>
      </c>
      <c r="J10" s="6"/>
      <c r="K10" s="6"/>
      <c r="L10" s="6"/>
      <c r="M10" s="6"/>
      <c r="N10" s="6"/>
      <c r="O10" s="6"/>
      <c r="P10" s="6"/>
      <c r="Q10" s="6"/>
      <c r="R10" s="6"/>
      <c r="S10" s="6"/>
      <c r="T10" s="6"/>
    </row>
    <row r="11" spans="2:20" ht="18.95" customHeight="1" x14ac:dyDescent="0.25">
      <c r="B11" s="2">
        <v>1</v>
      </c>
      <c r="C11" s="11" t="s">
        <v>53</v>
      </c>
      <c r="D11" s="40">
        <v>100</v>
      </c>
      <c r="E11" s="37">
        <v>0</v>
      </c>
      <c r="F11" s="36"/>
      <c r="G11" s="33">
        <f>IF(F11&gt;L11,"Supera Precio Techo",ROUND(((F11*E11)+F11),2))</f>
        <v>0</v>
      </c>
      <c r="H11" s="34">
        <f>+IFERROR((G11*D11),(((F11*(1+E11))*D11)))</f>
        <v>0</v>
      </c>
      <c r="J11" s="6"/>
      <c r="K11" s="6"/>
      <c r="L11" s="30">
        <v>8750</v>
      </c>
      <c r="M11" s="30">
        <f>+L11*D11</f>
        <v>875000</v>
      </c>
      <c r="N11" s="6"/>
      <c r="O11" s="6"/>
      <c r="P11" s="6"/>
      <c r="Q11" s="6"/>
      <c r="R11" s="6"/>
      <c r="S11" s="6"/>
      <c r="T11" s="6"/>
    </row>
    <row r="12" spans="2:20" ht="18.95" customHeight="1" x14ac:dyDescent="0.25">
      <c r="B12" s="2">
        <v>2</v>
      </c>
      <c r="C12" s="11" t="s">
        <v>54</v>
      </c>
      <c r="D12" s="40">
        <v>100</v>
      </c>
      <c r="E12" s="37">
        <v>0</v>
      </c>
      <c r="F12" s="36"/>
      <c r="G12" s="33">
        <f t="shared" ref="G12:G25" si="0">IF(F12&gt;L12,"Supera Precio Techo",ROUND(((F12*E12)+F12),2))</f>
        <v>0</v>
      </c>
      <c r="H12" s="34">
        <f t="shared" ref="H12:H24" si="1">+IFERROR((G12*D12),(((F12*(1+E12))*D12)))</f>
        <v>0</v>
      </c>
      <c r="J12" s="6"/>
      <c r="K12" s="6"/>
      <c r="L12" s="30">
        <v>12333</v>
      </c>
      <c r="M12" s="30">
        <f>+L12*D12</f>
        <v>1233300</v>
      </c>
      <c r="N12" s="6"/>
      <c r="O12" s="6"/>
      <c r="P12" s="6"/>
      <c r="Q12" s="6"/>
      <c r="R12" s="6"/>
      <c r="S12" s="6"/>
      <c r="T12" s="6"/>
    </row>
    <row r="13" spans="2:20" ht="18.95" customHeight="1" x14ac:dyDescent="0.25">
      <c r="B13" s="2">
        <v>3</v>
      </c>
      <c r="C13" s="12" t="s">
        <v>55</v>
      </c>
      <c r="D13" s="40">
        <v>100</v>
      </c>
      <c r="E13" s="37">
        <v>0.19</v>
      </c>
      <c r="F13" s="36"/>
      <c r="G13" s="33">
        <f t="shared" si="0"/>
        <v>0</v>
      </c>
      <c r="H13" s="34">
        <f t="shared" si="1"/>
        <v>0</v>
      </c>
      <c r="J13" s="6"/>
      <c r="K13" s="6"/>
      <c r="L13" s="30">
        <v>1508</v>
      </c>
      <c r="M13" s="30">
        <f t="shared" ref="M13:M25" si="2">+L13*D13</f>
        <v>150800</v>
      </c>
      <c r="N13" s="6"/>
      <c r="O13" s="6"/>
      <c r="P13" s="6"/>
      <c r="Q13" s="6"/>
      <c r="R13" s="6"/>
      <c r="S13" s="6"/>
      <c r="T13" s="6"/>
    </row>
    <row r="14" spans="2:20" ht="18.95" customHeight="1" x14ac:dyDescent="0.25">
      <c r="B14" s="2">
        <v>4</v>
      </c>
      <c r="C14" s="12" t="s">
        <v>56</v>
      </c>
      <c r="D14" s="40">
        <v>150</v>
      </c>
      <c r="E14" s="37">
        <v>0</v>
      </c>
      <c r="F14" s="36"/>
      <c r="G14" s="33">
        <f t="shared" si="0"/>
        <v>0</v>
      </c>
      <c r="H14" s="34">
        <f t="shared" si="1"/>
        <v>0</v>
      </c>
      <c r="J14" s="6"/>
      <c r="K14" s="6"/>
      <c r="L14" s="30">
        <v>1179</v>
      </c>
      <c r="M14" s="30">
        <f t="shared" si="2"/>
        <v>176850</v>
      </c>
      <c r="N14" s="6"/>
      <c r="O14" s="6"/>
      <c r="P14" s="6"/>
      <c r="Q14" s="6"/>
      <c r="R14" s="6"/>
      <c r="S14" s="6"/>
      <c r="T14" s="6"/>
    </row>
    <row r="15" spans="2:20" ht="18.95" customHeight="1" x14ac:dyDescent="0.25">
      <c r="B15" s="2">
        <v>5</v>
      </c>
      <c r="C15" s="12" t="s">
        <v>57</v>
      </c>
      <c r="D15" s="40">
        <v>150</v>
      </c>
      <c r="E15" s="37">
        <v>0</v>
      </c>
      <c r="F15" s="36"/>
      <c r="G15" s="33">
        <f t="shared" si="0"/>
        <v>0</v>
      </c>
      <c r="H15" s="34">
        <f t="shared" si="1"/>
        <v>0</v>
      </c>
      <c r="J15" s="6"/>
      <c r="K15" s="6"/>
      <c r="L15" s="30">
        <v>1850</v>
      </c>
      <c r="M15" s="30">
        <f t="shared" si="2"/>
        <v>277500</v>
      </c>
      <c r="N15" s="6"/>
      <c r="O15" s="6"/>
      <c r="P15" s="6"/>
      <c r="Q15" s="6"/>
      <c r="R15" s="6"/>
      <c r="S15" s="6"/>
      <c r="T15" s="6"/>
    </row>
    <row r="16" spans="2:20" ht="18.95" customHeight="1" x14ac:dyDescent="0.25">
      <c r="B16" s="2">
        <v>6</v>
      </c>
      <c r="C16" s="12" t="s">
        <v>58</v>
      </c>
      <c r="D16" s="40">
        <v>150</v>
      </c>
      <c r="E16" s="37">
        <v>0</v>
      </c>
      <c r="F16" s="36"/>
      <c r="G16" s="33">
        <f t="shared" si="0"/>
        <v>0</v>
      </c>
      <c r="H16" s="34">
        <f t="shared" si="1"/>
        <v>0</v>
      </c>
      <c r="J16" s="6"/>
      <c r="K16" s="6"/>
      <c r="L16" s="30">
        <v>2950</v>
      </c>
      <c r="M16" s="30">
        <f t="shared" si="2"/>
        <v>442500</v>
      </c>
      <c r="N16" s="6"/>
      <c r="O16" s="6"/>
      <c r="P16" s="6"/>
      <c r="Q16" s="6"/>
      <c r="R16" s="6"/>
      <c r="S16" s="6"/>
      <c r="T16" s="6"/>
    </row>
    <row r="17" spans="2:20" ht="18.95" customHeight="1" x14ac:dyDescent="0.25">
      <c r="B17" s="2">
        <v>7</v>
      </c>
      <c r="C17" s="12" t="s">
        <v>59</v>
      </c>
      <c r="D17" s="40">
        <v>150</v>
      </c>
      <c r="E17" s="37">
        <v>0</v>
      </c>
      <c r="F17" s="36"/>
      <c r="G17" s="33">
        <f t="shared" si="0"/>
        <v>0</v>
      </c>
      <c r="H17" s="34">
        <f t="shared" si="1"/>
        <v>0</v>
      </c>
      <c r="J17" s="6"/>
      <c r="K17" s="6"/>
      <c r="L17" s="30">
        <v>1467</v>
      </c>
      <c r="M17" s="30">
        <f t="shared" si="2"/>
        <v>220050</v>
      </c>
      <c r="N17" s="6"/>
      <c r="O17" s="6"/>
      <c r="P17" s="6"/>
      <c r="Q17" s="6"/>
      <c r="R17" s="6"/>
      <c r="S17" s="6"/>
      <c r="T17" s="6"/>
    </row>
    <row r="18" spans="2:20" ht="18.95" customHeight="1" x14ac:dyDescent="0.25">
      <c r="B18" s="2">
        <v>8</v>
      </c>
      <c r="C18" s="12" t="s">
        <v>60</v>
      </c>
      <c r="D18" s="40">
        <v>150</v>
      </c>
      <c r="E18" s="37">
        <v>0</v>
      </c>
      <c r="F18" s="36"/>
      <c r="G18" s="33">
        <f t="shared" si="0"/>
        <v>0</v>
      </c>
      <c r="H18" s="34">
        <f t="shared" si="1"/>
        <v>0</v>
      </c>
      <c r="J18" s="6"/>
      <c r="K18" s="6"/>
      <c r="L18" s="30">
        <v>2150</v>
      </c>
      <c r="M18" s="30">
        <f t="shared" si="2"/>
        <v>322500</v>
      </c>
      <c r="N18" s="6"/>
      <c r="O18" s="6"/>
      <c r="P18" s="6"/>
      <c r="Q18" s="6"/>
      <c r="R18" s="6"/>
      <c r="S18" s="6"/>
      <c r="T18" s="6"/>
    </row>
    <row r="19" spans="2:20" ht="18.95" customHeight="1" x14ac:dyDescent="0.25">
      <c r="B19" s="2">
        <v>9</v>
      </c>
      <c r="C19" s="12" t="s">
        <v>61</v>
      </c>
      <c r="D19" s="40">
        <v>150</v>
      </c>
      <c r="E19" s="37">
        <v>0.19</v>
      </c>
      <c r="F19" s="36"/>
      <c r="G19" s="33">
        <f t="shared" si="0"/>
        <v>0</v>
      </c>
      <c r="H19" s="34">
        <f t="shared" si="1"/>
        <v>0</v>
      </c>
      <c r="J19" s="6"/>
      <c r="K19" s="6"/>
      <c r="L19" s="30">
        <v>8400</v>
      </c>
      <c r="M19" s="30">
        <f t="shared" si="2"/>
        <v>1260000</v>
      </c>
      <c r="N19" s="6"/>
      <c r="O19" s="6"/>
      <c r="P19" s="6"/>
      <c r="Q19" s="6"/>
      <c r="R19" s="6"/>
      <c r="S19" s="6"/>
      <c r="T19" s="6"/>
    </row>
    <row r="20" spans="2:20" ht="18.95" customHeight="1" x14ac:dyDescent="0.25">
      <c r="B20" s="2">
        <v>10</v>
      </c>
      <c r="C20" s="12" t="s">
        <v>62</v>
      </c>
      <c r="D20" s="40">
        <v>250</v>
      </c>
      <c r="E20" s="37">
        <v>0</v>
      </c>
      <c r="F20" s="36"/>
      <c r="G20" s="33">
        <f t="shared" si="0"/>
        <v>0</v>
      </c>
      <c r="H20" s="34">
        <f t="shared" si="1"/>
        <v>0</v>
      </c>
      <c r="J20" s="6"/>
      <c r="K20" s="6"/>
      <c r="L20" s="30">
        <v>3733</v>
      </c>
      <c r="M20" s="30">
        <f t="shared" si="2"/>
        <v>933250</v>
      </c>
      <c r="N20" s="6"/>
      <c r="O20" s="6"/>
      <c r="P20" s="6"/>
      <c r="Q20" s="6"/>
      <c r="R20" s="6"/>
      <c r="S20" s="6"/>
      <c r="T20" s="6"/>
    </row>
    <row r="21" spans="2:20" ht="18.95" customHeight="1" x14ac:dyDescent="0.25">
      <c r="B21" s="2">
        <v>11</v>
      </c>
      <c r="C21" s="13" t="s">
        <v>63</v>
      </c>
      <c r="D21" s="40">
        <v>100</v>
      </c>
      <c r="E21" s="37">
        <v>0.19</v>
      </c>
      <c r="F21" s="36"/>
      <c r="G21" s="33">
        <f t="shared" si="0"/>
        <v>0</v>
      </c>
      <c r="H21" s="34">
        <f t="shared" si="1"/>
        <v>0</v>
      </c>
      <c r="J21" s="6"/>
      <c r="K21" s="6"/>
      <c r="L21" s="30">
        <v>8125</v>
      </c>
      <c r="M21" s="30">
        <f t="shared" si="2"/>
        <v>812500</v>
      </c>
      <c r="N21" s="6"/>
      <c r="O21" s="6"/>
      <c r="P21" s="6"/>
      <c r="Q21" s="6"/>
      <c r="R21" s="6"/>
      <c r="S21" s="6"/>
      <c r="T21" s="6"/>
    </row>
    <row r="22" spans="2:20" ht="18.95" customHeight="1" x14ac:dyDescent="0.25">
      <c r="B22" s="2">
        <v>12</v>
      </c>
      <c r="C22" s="11" t="s">
        <v>64</v>
      </c>
      <c r="D22" s="40">
        <v>150</v>
      </c>
      <c r="E22" s="37">
        <v>0</v>
      </c>
      <c r="F22" s="36"/>
      <c r="G22" s="33">
        <f t="shared" si="0"/>
        <v>0</v>
      </c>
      <c r="H22" s="34">
        <f t="shared" si="1"/>
        <v>0</v>
      </c>
      <c r="J22" s="6"/>
      <c r="K22" s="6"/>
      <c r="L22" s="30">
        <v>8617</v>
      </c>
      <c r="M22" s="30">
        <f t="shared" si="2"/>
        <v>1292550</v>
      </c>
      <c r="N22" s="6"/>
      <c r="O22" s="6"/>
      <c r="P22" s="6"/>
      <c r="Q22" s="6"/>
      <c r="R22" s="6"/>
      <c r="S22" s="6"/>
      <c r="T22" s="6"/>
    </row>
    <row r="23" spans="2:20" ht="18.95" customHeight="1" x14ac:dyDescent="0.25">
      <c r="B23" s="2">
        <v>13</v>
      </c>
      <c r="C23" s="12" t="s">
        <v>65</v>
      </c>
      <c r="D23" s="40">
        <v>25</v>
      </c>
      <c r="E23" s="37">
        <v>0.19</v>
      </c>
      <c r="F23" s="36"/>
      <c r="G23" s="33">
        <f t="shared" si="0"/>
        <v>0</v>
      </c>
      <c r="H23" s="34">
        <f t="shared" si="1"/>
        <v>0</v>
      </c>
      <c r="J23" s="6"/>
      <c r="K23" s="6"/>
      <c r="L23" s="30">
        <v>87450</v>
      </c>
      <c r="M23" s="30">
        <f t="shared" si="2"/>
        <v>2186250</v>
      </c>
      <c r="N23" s="6"/>
      <c r="O23" s="6"/>
      <c r="P23" s="6"/>
      <c r="Q23" s="6"/>
      <c r="R23" s="6"/>
      <c r="S23" s="6"/>
      <c r="T23" s="6"/>
    </row>
    <row r="24" spans="2:20" ht="18.95" customHeight="1" x14ac:dyDescent="0.25">
      <c r="B24" s="2">
        <v>14</v>
      </c>
      <c r="C24" s="12" t="s">
        <v>66</v>
      </c>
      <c r="D24" s="40">
        <v>5</v>
      </c>
      <c r="E24" s="37">
        <v>0.19</v>
      </c>
      <c r="F24" s="36"/>
      <c r="G24" s="33">
        <f t="shared" si="0"/>
        <v>0</v>
      </c>
      <c r="H24" s="34">
        <f t="shared" si="1"/>
        <v>0</v>
      </c>
      <c r="J24" s="6"/>
      <c r="K24" s="6"/>
      <c r="L24" s="30">
        <v>81450</v>
      </c>
      <c r="M24" s="30">
        <f t="shared" si="2"/>
        <v>407250</v>
      </c>
      <c r="N24" s="6"/>
      <c r="O24" s="6"/>
      <c r="P24" s="6"/>
      <c r="Q24" s="6"/>
      <c r="R24" s="6"/>
      <c r="S24" s="6"/>
      <c r="T24" s="6"/>
    </row>
    <row r="25" spans="2:20" ht="18.95" customHeight="1" x14ac:dyDescent="0.25">
      <c r="B25" s="2">
        <v>15</v>
      </c>
      <c r="C25" s="14" t="s">
        <v>67</v>
      </c>
      <c r="D25" s="40">
        <v>50</v>
      </c>
      <c r="E25" s="37">
        <v>0.19</v>
      </c>
      <c r="F25" s="36"/>
      <c r="G25" s="33">
        <f t="shared" si="0"/>
        <v>0</v>
      </c>
      <c r="H25" s="34">
        <f>+IFERROR((G25*D25),(((F25*(1+E25))*D25)))</f>
        <v>0</v>
      </c>
      <c r="J25" s="6"/>
      <c r="K25" s="6"/>
      <c r="L25" s="30">
        <v>10500</v>
      </c>
      <c r="M25" s="30">
        <f t="shared" si="2"/>
        <v>525000</v>
      </c>
      <c r="N25" s="6"/>
      <c r="O25" s="6"/>
      <c r="P25" s="6"/>
      <c r="Q25" s="6"/>
      <c r="R25" s="6"/>
      <c r="S25" s="6"/>
      <c r="T25" s="6"/>
    </row>
    <row r="26" spans="2:20" ht="12.75" customHeight="1" x14ac:dyDescent="0.25">
      <c r="B26" s="29"/>
      <c r="C26" s="29"/>
      <c r="D26" s="29"/>
      <c r="E26" s="29"/>
      <c r="F26" s="29"/>
      <c r="G26" s="29"/>
      <c r="H26" s="29"/>
      <c r="J26" s="6"/>
      <c r="K26" s="6"/>
      <c r="L26" s="31"/>
      <c r="M26" s="30"/>
      <c r="N26" s="6"/>
      <c r="O26" s="6"/>
      <c r="P26" s="6"/>
      <c r="Q26" s="6"/>
      <c r="R26" s="6"/>
      <c r="S26" s="6"/>
      <c r="T26" s="6"/>
    </row>
    <row r="27" spans="2:20" ht="54.75" customHeight="1" x14ac:dyDescent="0.25">
      <c r="B27" s="60" t="str">
        <f>IF(H27&gt;12130242,"EL VALOR DE SU OFERTA SUPERA EL VALOR TECHO PARA LAS CANTIDAMES MÍNIMAS ESTABLECIDAS","VALOR TOTAL DE SU OFERTA PARA EL LISTADO DE CANTIDADES MÍNIMAS ESTABLECIDAS")</f>
        <v>VALOR TOTAL DE SU OFERTA PARA EL LISTADO DE CANTIDADES MÍNIMAS ESTABLECIDAS</v>
      </c>
      <c r="C27" s="60"/>
      <c r="D27" s="60"/>
      <c r="E27" s="60"/>
      <c r="F27" s="60"/>
      <c r="G27" s="60"/>
      <c r="H27" s="49">
        <f>SUM(H11:H25)</f>
        <v>0</v>
      </c>
      <c r="J27" s="6"/>
      <c r="K27" s="6"/>
      <c r="L27" s="32"/>
      <c r="M27" s="30" t="e">
        <f>+#REF!+#REF!</f>
        <v>#REF!</v>
      </c>
      <c r="N27" s="6"/>
      <c r="O27" s="6"/>
      <c r="P27" s="6"/>
      <c r="Q27" s="6"/>
      <c r="R27" s="6"/>
      <c r="S27" s="6"/>
      <c r="T27" s="6"/>
    </row>
    <row r="28" spans="2:20" x14ac:dyDescent="0.25">
      <c r="J28" s="6"/>
      <c r="K28" s="6"/>
      <c r="L28" s="6"/>
      <c r="M28" s="6"/>
      <c r="N28" s="6"/>
      <c r="O28" s="6"/>
      <c r="P28" s="6"/>
      <c r="Q28" s="6"/>
      <c r="R28" s="6"/>
      <c r="S28" s="6"/>
      <c r="T28" s="6"/>
    </row>
    <row r="29" spans="2:20" s="6" customFormat="1" x14ac:dyDescent="0.25"/>
    <row r="30" spans="2:20" s="6" customFormat="1" x14ac:dyDescent="0.25"/>
    <row r="31" spans="2:20" s="6" customFormat="1" ht="57" customHeight="1" x14ac:dyDescent="0.25">
      <c r="C31" s="7" t="s">
        <v>78</v>
      </c>
    </row>
    <row r="32" spans="2:20" s="6" customFormat="1" ht="23.25" customHeight="1" x14ac:dyDescent="0.25">
      <c r="C32" s="28">
        <v>13227207</v>
      </c>
    </row>
    <row r="33" spans="2:20" s="6" customFormat="1" x14ac:dyDescent="0.25"/>
    <row r="34" spans="2:20" s="6" customFormat="1" x14ac:dyDescent="0.25"/>
    <row r="35" spans="2:20" ht="63" customHeight="1" x14ac:dyDescent="0.25">
      <c r="B35" s="61" t="s">
        <v>11</v>
      </c>
      <c r="C35" s="61"/>
      <c r="D35" s="62"/>
      <c r="E35" s="62"/>
      <c r="F35" s="62"/>
      <c r="G35" s="62"/>
      <c r="H35" s="62"/>
      <c r="J35" s="6"/>
      <c r="K35" s="6"/>
      <c r="L35" s="6"/>
      <c r="M35" s="6"/>
      <c r="N35" s="6"/>
      <c r="O35" s="6"/>
      <c r="P35" s="6"/>
      <c r="Q35" s="6"/>
      <c r="R35" s="6"/>
      <c r="S35" s="6"/>
      <c r="T35" s="6"/>
    </row>
    <row r="36" spans="2:20" ht="108.75" customHeight="1" x14ac:dyDescent="0.25">
      <c r="B36" s="61" t="s">
        <v>13</v>
      </c>
      <c r="C36" s="61" t="s">
        <v>12</v>
      </c>
      <c r="D36" s="62"/>
      <c r="E36" s="62"/>
      <c r="F36" s="62"/>
      <c r="G36" s="62"/>
      <c r="H36" s="62"/>
      <c r="J36" s="6"/>
      <c r="K36" s="6"/>
      <c r="L36" s="6"/>
      <c r="M36" s="6"/>
      <c r="N36" s="6"/>
      <c r="O36" s="6"/>
      <c r="P36" s="6"/>
      <c r="Q36" s="6"/>
      <c r="R36" s="6"/>
      <c r="S36" s="6"/>
      <c r="T36" s="6"/>
    </row>
    <row r="37" spans="2:20" s="6" customFormat="1" x14ac:dyDescent="0.25"/>
    <row r="38" spans="2:20" s="6" customFormat="1" x14ac:dyDescent="0.25"/>
    <row r="39" spans="2:20" ht="151.5" customHeight="1" x14ac:dyDescent="0.25">
      <c r="B39" s="59" t="s">
        <v>79</v>
      </c>
      <c r="C39" s="59"/>
      <c r="D39" s="59"/>
      <c r="E39" s="59"/>
      <c r="F39" s="59"/>
      <c r="G39" s="59"/>
      <c r="H39" s="59"/>
      <c r="J39" s="6"/>
      <c r="K39" s="6"/>
      <c r="L39" s="6"/>
      <c r="M39" s="6"/>
      <c r="N39" s="6"/>
      <c r="O39" s="6"/>
      <c r="P39" s="6"/>
      <c r="Q39" s="6"/>
      <c r="R39" s="6"/>
      <c r="S39" s="6"/>
      <c r="T39" s="6"/>
    </row>
    <row r="40" spans="2:20" s="6" customFormat="1" x14ac:dyDescent="0.25"/>
    <row r="41" spans="2:20" x14ac:dyDescent="0.25">
      <c r="J41" s="6"/>
      <c r="K41" s="6"/>
      <c r="L41" s="6"/>
      <c r="M41" s="6"/>
      <c r="N41" s="6"/>
      <c r="O41" s="6"/>
      <c r="P41" s="6"/>
      <c r="Q41" s="6"/>
      <c r="R41" s="6"/>
      <c r="S41" s="6"/>
      <c r="T41" s="6"/>
    </row>
    <row r="42" spans="2:20" hidden="1" x14ac:dyDescent="0.25">
      <c r="J42" s="6"/>
      <c r="K42" s="6"/>
      <c r="L42" s="6"/>
      <c r="M42" s="6"/>
      <c r="N42" s="6"/>
      <c r="O42" s="6"/>
      <c r="P42" s="6"/>
      <c r="Q42" s="6"/>
      <c r="R42" s="6"/>
      <c r="S42" s="6"/>
      <c r="T42" s="6"/>
    </row>
    <row r="43" spans="2:20" hidden="1" x14ac:dyDescent="0.25">
      <c r="J43" s="6"/>
      <c r="K43" s="6"/>
      <c r="L43" s="6"/>
      <c r="M43" s="6"/>
      <c r="N43" s="6"/>
      <c r="O43" s="6"/>
      <c r="P43" s="6"/>
      <c r="Q43" s="6"/>
      <c r="R43" s="6"/>
      <c r="S43" s="6"/>
      <c r="T43" s="6"/>
    </row>
    <row r="44" spans="2:20" hidden="1" x14ac:dyDescent="0.25">
      <c r="J44" s="6"/>
      <c r="K44" s="6"/>
      <c r="L44" s="6"/>
      <c r="M44" s="6"/>
      <c r="N44" s="6"/>
      <c r="O44" s="6"/>
      <c r="P44" s="6"/>
      <c r="Q44" s="6"/>
      <c r="R44" s="6"/>
      <c r="S44" s="6"/>
      <c r="T44" s="6"/>
    </row>
    <row r="45" spans="2:20" hidden="1" x14ac:dyDescent="0.25">
      <c r="J45" s="6"/>
      <c r="K45" s="6"/>
      <c r="L45" s="6"/>
      <c r="M45" s="6"/>
      <c r="N45" s="6"/>
      <c r="O45" s="6"/>
      <c r="P45" s="6"/>
      <c r="Q45" s="6"/>
      <c r="R45" s="6"/>
      <c r="S45" s="6"/>
      <c r="T45" s="6"/>
    </row>
    <row r="46" spans="2:20" hidden="1" x14ac:dyDescent="0.25">
      <c r="J46" s="6"/>
      <c r="K46" s="6"/>
      <c r="L46" s="6"/>
      <c r="M46" s="6"/>
      <c r="N46" s="6"/>
      <c r="O46" s="6"/>
      <c r="P46" s="6"/>
      <c r="Q46" s="6"/>
      <c r="R46" s="6"/>
      <c r="S46" s="6"/>
      <c r="T46" s="6"/>
    </row>
    <row r="47" spans="2:20" hidden="1" x14ac:dyDescent="0.25">
      <c r="J47" s="6"/>
      <c r="K47" s="6"/>
      <c r="L47" s="6"/>
      <c r="M47" s="6"/>
      <c r="N47" s="6"/>
      <c r="O47" s="6"/>
      <c r="P47" s="6"/>
      <c r="Q47" s="6"/>
      <c r="R47" s="6"/>
      <c r="S47" s="6"/>
      <c r="T47" s="6"/>
    </row>
    <row r="48" spans="2:20" hidden="1" x14ac:dyDescent="0.25">
      <c r="J48" s="6"/>
      <c r="K48" s="6"/>
      <c r="L48" s="6"/>
      <c r="M48" s="6"/>
      <c r="N48" s="6"/>
      <c r="O48" s="6"/>
      <c r="P48" s="6"/>
      <c r="Q48" s="6"/>
      <c r="R48" s="6"/>
      <c r="S48" s="6"/>
      <c r="T48" s="6"/>
    </row>
    <row r="49" spans="10:20" hidden="1" x14ac:dyDescent="0.25">
      <c r="J49" s="6"/>
      <c r="K49" s="6"/>
      <c r="L49" s="6"/>
      <c r="M49" s="6"/>
      <c r="N49" s="6"/>
      <c r="O49" s="6"/>
      <c r="P49" s="6"/>
      <c r="Q49" s="6"/>
      <c r="R49" s="6"/>
      <c r="S49" s="6"/>
      <c r="T49" s="6"/>
    </row>
    <row r="50" spans="10:20" hidden="1" x14ac:dyDescent="0.25">
      <c r="J50" s="6"/>
      <c r="K50" s="6"/>
      <c r="L50" s="6"/>
      <c r="M50" s="6"/>
      <c r="N50" s="6"/>
      <c r="O50" s="6"/>
      <c r="P50" s="6"/>
      <c r="Q50" s="6"/>
      <c r="R50" s="6"/>
      <c r="S50" s="6"/>
      <c r="T50" s="6"/>
    </row>
    <row r="51" spans="10:20" hidden="1" x14ac:dyDescent="0.25">
      <c r="J51" s="6"/>
      <c r="K51" s="6"/>
      <c r="L51" s="6"/>
      <c r="M51" s="6"/>
      <c r="N51" s="6"/>
      <c r="O51" s="6"/>
      <c r="P51" s="6"/>
      <c r="Q51" s="6"/>
      <c r="R51" s="6"/>
      <c r="S51" s="6"/>
      <c r="T51" s="6"/>
    </row>
    <row r="52" spans="10:20" hidden="1" x14ac:dyDescent="0.25">
      <c r="J52" s="6"/>
      <c r="K52" s="6"/>
      <c r="L52" s="6"/>
      <c r="M52" s="6"/>
      <c r="N52" s="6"/>
      <c r="O52" s="6"/>
      <c r="P52" s="6"/>
      <c r="Q52" s="6"/>
      <c r="R52" s="6"/>
      <c r="S52" s="6"/>
      <c r="T52" s="6"/>
    </row>
    <row r="53" spans="10:20" hidden="1" x14ac:dyDescent="0.25">
      <c r="J53" s="6"/>
      <c r="K53" s="6"/>
      <c r="L53" s="6"/>
      <c r="M53" s="6"/>
      <c r="N53" s="6"/>
      <c r="O53" s="6"/>
      <c r="P53" s="6"/>
      <c r="Q53" s="6"/>
      <c r="R53" s="6"/>
      <c r="S53" s="6"/>
      <c r="T53" s="6"/>
    </row>
    <row r="54" spans="10:20" hidden="1" x14ac:dyDescent="0.25">
      <c r="J54" s="6"/>
      <c r="K54" s="6"/>
      <c r="L54" s="6"/>
      <c r="M54" s="6"/>
      <c r="N54" s="6"/>
      <c r="O54" s="6"/>
      <c r="P54" s="6"/>
      <c r="Q54" s="6"/>
      <c r="R54" s="6"/>
      <c r="S54" s="6"/>
      <c r="T54" s="6"/>
    </row>
    <row r="55" spans="10:20" hidden="1" x14ac:dyDescent="0.25">
      <c r="J55" s="6"/>
      <c r="K55" s="6"/>
      <c r="L55" s="6"/>
      <c r="M55" s="6"/>
      <c r="N55" s="6"/>
      <c r="O55" s="6"/>
      <c r="P55" s="6"/>
      <c r="Q55" s="6"/>
      <c r="R55" s="6"/>
      <c r="S55" s="6"/>
      <c r="T55" s="6"/>
    </row>
    <row r="56" spans="10:20" hidden="1" x14ac:dyDescent="0.25">
      <c r="J56" s="6"/>
      <c r="K56" s="6"/>
      <c r="L56" s="6"/>
      <c r="M56" s="6"/>
      <c r="N56" s="6"/>
      <c r="O56" s="6"/>
      <c r="P56" s="6"/>
      <c r="Q56" s="6"/>
      <c r="R56" s="6"/>
      <c r="S56" s="6"/>
      <c r="T56" s="6"/>
    </row>
    <row r="57" spans="10:20" hidden="1" x14ac:dyDescent="0.25">
      <c r="J57" s="6"/>
      <c r="K57" s="6"/>
      <c r="L57" s="6"/>
      <c r="M57" s="6"/>
      <c r="N57" s="6"/>
      <c r="O57" s="6"/>
      <c r="P57" s="6"/>
      <c r="Q57" s="6"/>
      <c r="R57" s="6"/>
      <c r="S57" s="6"/>
      <c r="T57" s="6"/>
    </row>
    <row r="58" spans="10:20" hidden="1" x14ac:dyDescent="0.25">
      <c r="J58" s="6"/>
      <c r="K58" s="6"/>
      <c r="L58" s="6"/>
      <c r="M58" s="6"/>
      <c r="N58" s="6"/>
      <c r="O58" s="6"/>
      <c r="P58" s="6"/>
      <c r="Q58" s="6"/>
      <c r="R58" s="6"/>
      <c r="S58" s="6"/>
      <c r="T58" s="6"/>
    </row>
    <row r="59" spans="10:20" hidden="1" x14ac:dyDescent="0.25">
      <c r="J59" s="6"/>
      <c r="K59" s="6"/>
      <c r="L59" s="6"/>
      <c r="M59" s="6"/>
      <c r="N59" s="6"/>
      <c r="O59" s="6"/>
      <c r="P59" s="6"/>
      <c r="Q59" s="6"/>
      <c r="R59" s="6"/>
      <c r="S59" s="6"/>
      <c r="T59" s="6"/>
    </row>
    <row r="60" spans="10:20" hidden="1" x14ac:dyDescent="0.25">
      <c r="J60" s="6"/>
      <c r="K60" s="6"/>
      <c r="L60" s="6"/>
      <c r="M60" s="6"/>
      <c r="N60" s="6"/>
      <c r="O60" s="6"/>
      <c r="P60" s="6"/>
      <c r="Q60" s="6"/>
      <c r="R60" s="6"/>
      <c r="S60" s="6"/>
      <c r="T60" s="6"/>
    </row>
    <row r="61" spans="10:20" hidden="1" x14ac:dyDescent="0.25">
      <c r="J61" s="6"/>
      <c r="K61" s="6"/>
      <c r="L61" s="6"/>
      <c r="M61" s="6"/>
      <c r="N61" s="6"/>
      <c r="O61" s="6"/>
      <c r="P61" s="6"/>
      <c r="Q61" s="6"/>
      <c r="R61" s="6"/>
      <c r="S61" s="6"/>
      <c r="T61" s="6"/>
    </row>
    <row r="62" spans="10:20" hidden="1" x14ac:dyDescent="0.25">
      <c r="J62" s="6"/>
      <c r="K62" s="6"/>
      <c r="L62" s="6"/>
      <c r="M62" s="6"/>
      <c r="N62" s="6"/>
      <c r="O62" s="6"/>
      <c r="P62" s="6"/>
      <c r="Q62" s="6"/>
      <c r="R62" s="6"/>
      <c r="S62" s="6"/>
      <c r="T62" s="6"/>
    </row>
    <row r="63" spans="10:20" hidden="1" x14ac:dyDescent="0.25">
      <c r="J63" s="6"/>
      <c r="K63" s="6"/>
      <c r="L63" s="6"/>
      <c r="M63" s="6"/>
      <c r="N63" s="6"/>
      <c r="O63" s="6"/>
      <c r="P63" s="6"/>
      <c r="Q63" s="6"/>
      <c r="R63" s="6"/>
      <c r="S63" s="6"/>
      <c r="T63" s="6"/>
    </row>
    <row r="64" spans="10:20" hidden="1" x14ac:dyDescent="0.25">
      <c r="J64" s="6"/>
      <c r="K64" s="6"/>
      <c r="L64" s="6"/>
      <c r="M64" s="6"/>
      <c r="N64" s="6"/>
      <c r="O64" s="6"/>
      <c r="P64" s="6"/>
      <c r="Q64" s="6"/>
      <c r="R64" s="6"/>
      <c r="S64" s="6"/>
      <c r="T64" s="6"/>
    </row>
    <row r="65" spans="10:20" hidden="1" x14ac:dyDescent="0.25">
      <c r="J65" s="6"/>
      <c r="K65" s="6"/>
      <c r="L65" s="6"/>
      <c r="M65" s="6"/>
      <c r="N65" s="6"/>
      <c r="O65" s="6"/>
      <c r="P65" s="6"/>
      <c r="Q65" s="6"/>
      <c r="R65" s="6"/>
      <c r="S65" s="6"/>
      <c r="T65" s="6"/>
    </row>
    <row r="66" spans="10:20" hidden="1" x14ac:dyDescent="0.25">
      <c r="J66" s="6"/>
      <c r="K66" s="6"/>
      <c r="L66" s="6"/>
      <c r="M66" s="6"/>
      <c r="N66" s="6"/>
      <c r="O66" s="6"/>
      <c r="P66" s="6"/>
      <c r="Q66" s="6"/>
      <c r="R66" s="6"/>
      <c r="S66" s="6"/>
      <c r="T66" s="6"/>
    </row>
    <row r="67" spans="10:20" hidden="1" x14ac:dyDescent="0.25">
      <c r="J67" s="6"/>
      <c r="K67" s="6"/>
      <c r="L67" s="6"/>
      <c r="M67" s="6"/>
      <c r="N67" s="6"/>
      <c r="O67" s="6"/>
      <c r="P67" s="6"/>
      <c r="Q67" s="6"/>
      <c r="R67" s="6"/>
      <c r="S67" s="6"/>
      <c r="T67" s="6"/>
    </row>
    <row r="68" spans="10:20" hidden="1" x14ac:dyDescent="0.25">
      <c r="J68" s="6"/>
      <c r="K68" s="6"/>
      <c r="L68" s="6"/>
      <c r="M68" s="6"/>
      <c r="N68" s="6"/>
      <c r="O68" s="6"/>
      <c r="P68" s="6"/>
      <c r="Q68" s="6"/>
      <c r="R68" s="6"/>
      <c r="S68" s="6"/>
      <c r="T68" s="6"/>
    </row>
    <row r="69" spans="10:20" x14ac:dyDescent="0.25"/>
    <row r="70" spans="10:20" x14ac:dyDescent="0.25"/>
    <row r="71" spans="10:20" x14ac:dyDescent="0.25"/>
  </sheetData>
  <sheetProtection algorithmName="SHA-512" hashValue="P4sFt4Ro853bZ8M1vn54cQQ6wXql5VsVFHes6O+aXJ5ocSwrSd2o/ygvz2xPgJPPVQpY4paEEoHLWvaUSG/0Nw==" saltValue="aZAVWQRwHGO7/BBSQVMz8g==" spinCount="100000" sheet="1" objects="1" scenarios="1"/>
  <mergeCells count="15">
    <mergeCell ref="B39:H39"/>
    <mergeCell ref="B27:G27"/>
    <mergeCell ref="B35:C35"/>
    <mergeCell ref="D35:H35"/>
    <mergeCell ref="B36:C36"/>
    <mergeCell ref="D36:H36"/>
    <mergeCell ref="B1:H1"/>
    <mergeCell ref="B9:H9"/>
    <mergeCell ref="B3:H3"/>
    <mergeCell ref="B4:H4"/>
    <mergeCell ref="B5:H5"/>
    <mergeCell ref="B6:C6"/>
    <mergeCell ref="D6:H6"/>
    <mergeCell ref="B7:C7"/>
    <mergeCell ref="D7:H7"/>
  </mergeCells>
  <hyperlinks>
    <hyperlink ref="C10" location="'DESCRIPCIÓN ELEMENTOS'!E3" display="DESCRIPCIÓN GENERAL"/>
  </hyperlinks>
  <pageMargins left="0.7" right="0.7" top="0.75" bottom="0.75" header="0.3" footer="0.3"/>
  <pageSetup scale="6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9"/>
  <sheetViews>
    <sheetView view="pageBreakPreview" zoomScaleNormal="100" zoomScaleSheetLayoutView="100" workbookViewId="0">
      <selection activeCell="B51" sqref="B51:G51"/>
    </sheetView>
  </sheetViews>
  <sheetFormatPr baseColWidth="10" defaultColWidth="0" defaultRowHeight="15" zeroHeight="1" x14ac:dyDescent="0.25"/>
  <cols>
    <col min="1" max="1" width="11.42578125" style="6" customWidth="1"/>
    <col min="2" max="2" width="8.140625" style="6" customWidth="1"/>
    <col min="3" max="3" width="50" style="6" customWidth="1"/>
    <col min="4" max="4" width="9.28515625" style="6" customWidth="1"/>
    <col min="5" max="7" width="22.85546875" style="6" customWidth="1"/>
    <col min="8" max="8" width="11.42578125" style="6" customWidth="1"/>
    <col min="9" max="16384" width="11.42578125" style="3" hidden="1"/>
  </cols>
  <sheetData>
    <row r="1" spans="2:7" s="6" customFormat="1" x14ac:dyDescent="0.25"/>
    <row r="2" spans="2:7" ht="25.5" customHeight="1" x14ac:dyDescent="0.25">
      <c r="B2" s="55" t="s">
        <v>8</v>
      </c>
      <c r="C2" s="55"/>
      <c r="D2" s="55"/>
      <c r="E2" s="55"/>
      <c r="F2" s="55"/>
      <c r="G2" s="55"/>
    </row>
    <row r="3" spans="2:7" ht="21" customHeight="1" x14ac:dyDescent="0.25">
      <c r="B3" s="55" t="s">
        <v>16</v>
      </c>
      <c r="C3" s="55"/>
      <c r="D3" s="55"/>
      <c r="E3" s="55"/>
      <c r="F3" s="55"/>
      <c r="G3" s="55"/>
    </row>
    <row r="4" spans="2:7" ht="64.5" customHeight="1" x14ac:dyDescent="0.25">
      <c r="B4" s="56" t="s">
        <v>50</v>
      </c>
      <c r="C4" s="56"/>
      <c r="D4" s="56"/>
      <c r="E4" s="56"/>
      <c r="F4" s="56"/>
      <c r="G4" s="56"/>
    </row>
    <row r="5" spans="2:7" ht="41.25" customHeight="1" x14ac:dyDescent="0.25">
      <c r="B5" s="57" t="s">
        <v>0</v>
      </c>
      <c r="C5" s="57"/>
      <c r="D5" s="64"/>
      <c r="E5" s="64"/>
      <c r="F5" s="64"/>
      <c r="G5" s="64"/>
    </row>
    <row r="6" spans="2:7" ht="33.75" customHeight="1" x14ac:dyDescent="0.25">
      <c r="B6" s="57" t="s">
        <v>15</v>
      </c>
      <c r="C6" s="57"/>
      <c r="D6" s="64"/>
      <c r="E6" s="64"/>
      <c r="F6" s="64"/>
      <c r="G6" s="64"/>
    </row>
    <row r="7" spans="2:7" ht="33.75" customHeight="1" x14ac:dyDescent="0.25">
      <c r="B7" s="16"/>
      <c r="C7" s="16"/>
      <c r="D7" s="16"/>
      <c r="E7" s="16"/>
      <c r="F7" s="16"/>
      <c r="G7" s="16"/>
    </row>
    <row r="8" spans="2:7" ht="36.75" customHeight="1" x14ac:dyDescent="0.25">
      <c r="B8" s="55" t="s">
        <v>1</v>
      </c>
      <c r="C8" s="55"/>
      <c r="D8" s="55"/>
      <c r="E8" s="55"/>
      <c r="F8" s="55"/>
      <c r="G8" s="55"/>
    </row>
    <row r="9" spans="2:7" ht="21" x14ac:dyDescent="0.25">
      <c r="B9" s="1" t="s">
        <v>2</v>
      </c>
      <c r="C9" s="1" t="s">
        <v>3</v>
      </c>
      <c r="D9" s="1" t="s">
        <v>4</v>
      </c>
      <c r="E9" s="1" t="s">
        <v>5</v>
      </c>
      <c r="F9" s="1" t="s">
        <v>6</v>
      </c>
      <c r="G9" s="1" t="s">
        <v>7</v>
      </c>
    </row>
    <row r="10" spans="2:7" x14ac:dyDescent="0.25">
      <c r="B10" s="2">
        <v>1</v>
      </c>
      <c r="C10" s="18" t="s">
        <v>19</v>
      </c>
      <c r="D10" s="15">
        <v>2</v>
      </c>
      <c r="E10" s="26">
        <v>121917</v>
      </c>
      <c r="F10" s="5">
        <f>+E10*1.19</f>
        <v>145081.22999999998</v>
      </c>
      <c r="G10" s="5">
        <f>+F10*D10</f>
        <v>290162.45999999996</v>
      </c>
    </row>
    <row r="11" spans="2:7" x14ac:dyDescent="0.25">
      <c r="B11" s="2">
        <v>2</v>
      </c>
      <c r="C11" s="18" t="s">
        <v>20</v>
      </c>
      <c r="D11" s="15">
        <v>6</v>
      </c>
      <c r="E11" s="26">
        <v>105662</v>
      </c>
      <c r="F11" s="5">
        <f t="shared" ref="F11:F26" si="0">+E11*1.19</f>
        <v>125737.78</v>
      </c>
      <c r="G11" s="5">
        <f t="shared" ref="G11:G26" si="1">+F11*D11</f>
        <v>754426.67999999993</v>
      </c>
    </row>
    <row r="12" spans="2:7" x14ac:dyDescent="0.25">
      <c r="B12" s="2">
        <v>3</v>
      </c>
      <c r="C12" s="19" t="s">
        <v>21</v>
      </c>
      <c r="D12" s="15">
        <v>1</v>
      </c>
      <c r="E12" s="26">
        <v>170247</v>
      </c>
      <c r="F12" s="5">
        <f t="shared" si="0"/>
        <v>202593.93</v>
      </c>
      <c r="G12" s="5">
        <f t="shared" si="1"/>
        <v>202593.93</v>
      </c>
    </row>
    <row r="13" spans="2:7" x14ac:dyDescent="0.25">
      <c r="B13" s="2">
        <v>4</v>
      </c>
      <c r="C13" s="19" t="s">
        <v>22</v>
      </c>
      <c r="D13" s="15">
        <v>14</v>
      </c>
      <c r="E13" s="26">
        <v>220092</v>
      </c>
      <c r="F13" s="5">
        <f t="shared" si="0"/>
        <v>261909.47999999998</v>
      </c>
      <c r="G13" s="5">
        <f t="shared" si="1"/>
        <v>3666732.7199999997</v>
      </c>
    </row>
    <row r="14" spans="2:7" x14ac:dyDescent="0.25">
      <c r="B14" s="2">
        <v>5</v>
      </c>
      <c r="C14" s="12" t="s">
        <v>23</v>
      </c>
      <c r="D14" s="15">
        <v>22</v>
      </c>
      <c r="E14" s="26">
        <v>157992</v>
      </c>
      <c r="F14" s="5">
        <f t="shared" si="0"/>
        <v>188010.47999999998</v>
      </c>
      <c r="G14" s="5">
        <f t="shared" si="1"/>
        <v>4136230.5599999996</v>
      </c>
    </row>
    <row r="15" spans="2:7" x14ac:dyDescent="0.25">
      <c r="B15" s="2">
        <v>6</v>
      </c>
      <c r="C15" s="19" t="s">
        <v>24</v>
      </c>
      <c r="D15" s="15">
        <v>21</v>
      </c>
      <c r="E15" s="26">
        <v>197418</v>
      </c>
      <c r="F15" s="5">
        <f t="shared" si="0"/>
        <v>234927.41999999998</v>
      </c>
      <c r="G15" s="5">
        <f t="shared" si="1"/>
        <v>4933475.8199999994</v>
      </c>
    </row>
    <row r="16" spans="2:7" x14ac:dyDescent="0.25">
      <c r="B16" s="2">
        <v>7</v>
      </c>
      <c r="C16" s="19" t="s">
        <v>25</v>
      </c>
      <c r="D16" s="15">
        <v>21</v>
      </c>
      <c r="E16" s="26">
        <v>66127</v>
      </c>
      <c r="F16" s="5">
        <f t="shared" si="0"/>
        <v>78691.12999999999</v>
      </c>
      <c r="G16" s="5">
        <f t="shared" si="1"/>
        <v>1652513.7299999997</v>
      </c>
    </row>
    <row r="17" spans="2:7" x14ac:dyDescent="0.25">
      <c r="B17" s="2">
        <v>8</v>
      </c>
      <c r="C17" s="12" t="s">
        <v>26</v>
      </c>
      <c r="D17" s="15">
        <v>45</v>
      </c>
      <c r="E17" s="26">
        <v>39099</v>
      </c>
      <c r="F17" s="5">
        <f t="shared" si="0"/>
        <v>46527.81</v>
      </c>
      <c r="G17" s="5">
        <f t="shared" si="1"/>
        <v>2093751.45</v>
      </c>
    </row>
    <row r="18" spans="2:7" x14ac:dyDescent="0.25">
      <c r="B18" s="2">
        <v>9</v>
      </c>
      <c r="C18" s="19" t="s">
        <v>28</v>
      </c>
      <c r="D18" s="15">
        <v>39</v>
      </c>
      <c r="E18" s="26">
        <v>39245</v>
      </c>
      <c r="F18" s="5">
        <f t="shared" si="0"/>
        <v>46701.549999999996</v>
      </c>
      <c r="G18" s="5">
        <f t="shared" si="1"/>
        <v>1821360.4499999997</v>
      </c>
    </row>
    <row r="19" spans="2:7" x14ac:dyDescent="0.25">
      <c r="B19" s="2">
        <v>10</v>
      </c>
      <c r="C19" s="19" t="s">
        <v>27</v>
      </c>
      <c r="D19" s="15">
        <v>72</v>
      </c>
      <c r="E19" s="26">
        <v>39294</v>
      </c>
      <c r="F19" s="5">
        <f t="shared" si="0"/>
        <v>46759.86</v>
      </c>
      <c r="G19" s="5">
        <f t="shared" si="1"/>
        <v>3366709.92</v>
      </c>
    </row>
    <row r="20" spans="2:7" x14ac:dyDescent="0.25">
      <c r="B20" s="2">
        <v>11</v>
      </c>
      <c r="C20" s="20" t="s">
        <v>29</v>
      </c>
      <c r="D20" s="15">
        <v>21</v>
      </c>
      <c r="E20" s="26">
        <v>46546</v>
      </c>
      <c r="F20" s="5">
        <f t="shared" si="0"/>
        <v>55389.74</v>
      </c>
      <c r="G20" s="5">
        <f t="shared" si="1"/>
        <v>1163184.54</v>
      </c>
    </row>
    <row r="21" spans="2:7" x14ac:dyDescent="0.25">
      <c r="B21" s="2">
        <v>12</v>
      </c>
      <c r="C21" s="18" t="s">
        <v>30</v>
      </c>
      <c r="D21" s="15">
        <v>6</v>
      </c>
      <c r="E21" s="26">
        <v>29705</v>
      </c>
      <c r="F21" s="5">
        <f t="shared" si="0"/>
        <v>35348.949999999997</v>
      </c>
      <c r="G21" s="5">
        <f t="shared" si="1"/>
        <v>212093.69999999998</v>
      </c>
    </row>
    <row r="22" spans="2:7" ht="21" x14ac:dyDescent="0.25">
      <c r="B22" s="2">
        <v>13</v>
      </c>
      <c r="C22" s="12" t="s">
        <v>32</v>
      </c>
      <c r="D22" s="15">
        <v>1</v>
      </c>
      <c r="E22" s="26">
        <v>106645</v>
      </c>
      <c r="F22" s="5">
        <f t="shared" si="0"/>
        <v>126907.54999999999</v>
      </c>
      <c r="G22" s="5">
        <f t="shared" si="1"/>
        <v>126907.54999999999</v>
      </c>
    </row>
    <row r="23" spans="2:7" x14ac:dyDescent="0.25">
      <c r="B23" s="2">
        <v>14</v>
      </c>
      <c r="C23" s="19" t="s">
        <v>31</v>
      </c>
      <c r="D23" s="15">
        <v>1</v>
      </c>
      <c r="E23" s="26">
        <v>125246</v>
      </c>
      <c r="F23" s="5">
        <f t="shared" si="0"/>
        <v>149042.74</v>
      </c>
      <c r="G23" s="5">
        <f t="shared" si="1"/>
        <v>149042.74</v>
      </c>
    </row>
    <row r="24" spans="2:7" x14ac:dyDescent="0.25">
      <c r="B24" s="2">
        <v>15</v>
      </c>
      <c r="C24" s="19" t="s">
        <v>33</v>
      </c>
      <c r="D24" s="15">
        <v>43</v>
      </c>
      <c r="E24" s="26">
        <v>124936</v>
      </c>
      <c r="F24" s="5">
        <f t="shared" si="0"/>
        <v>148673.84</v>
      </c>
      <c r="G24" s="5">
        <f t="shared" si="1"/>
        <v>6392975.1200000001</v>
      </c>
    </row>
    <row r="25" spans="2:7" x14ac:dyDescent="0.25">
      <c r="B25" s="2">
        <v>16</v>
      </c>
      <c r="C25" s="19" t="s">
        <v>34</v>
      </c>
      <c r="D25" s="15">
        <v>14</v>
      </c>
      <c r="E25" s="26">
        <v>342998</v>
      </c>
      <c r="F25" s="5">
        <f t="shared" si="0"/>
        <v>408167.62</v>
      </c>
      <c r="G25" s="5">
        <f t="shared" si="1"/>
        <v>5714346.6799999997</v>
      </c>
    </row>
    <row r="26" spans="2:7" x14ac:dyDescent="0.25">
      <c r="B26" s="2">
        <v>17</v>
      </c>
      <c r="C26" s="21" t="s">
        <v>35</v>
      </c>
      <c r="D26" s="15">
        <v>108</v>
      </c>
      <c r="E26" s="26">
        <v>35155</v>
      </c>
      <c r="F26" s="5">
        <f t="shared" si="0"/>
        <v>41834.449999999997</v>
      </c>
      <c r="G26" s="5">
        <f t="shared" si="1"/>
        <v>4518120.5999999996</v>
      </c>
    </row>
    <row r="27" spans="2:7" ht="38.25" customHeight="1" x14ac:dyDescent="0.25">
      <c r="B27" s="66" t="s">
        <v>17</v>
      </c>
      <c r="C27" s="66"/>
      <c r="D27" s="66"/>
      <c r="E27" s="66"/>
      <c r="F27" s="66"/>
      <c r="G27" s="4">
        <f>SUM(G10:G26)</f>
        <v>41194628.649999999</v>
      </c>
    </row>
    <row r="28" spans="2:7" x14ac:dyDescent="0.25"/>
    <row r="29" spans="2:7" ht="42" customHeight="1" x14ac:dyDescent="0.25">
      <c r="B29" s="68" t="s">
        <v>18</v>
      </c>
      <c r="C29" s="69"/>
      <c r="D29" s="69"/>
      <c r="E29" s="69"/>
      <c r="F29" s="69"/>
      <c r="G29" s="70"/>
    </row>
    <row r="30" spans="2:7" ht="21" x14ac:dyDescent="0.25">
      <c r="B30" s="1" t="s">
        <v>2</v>
      </c>
      <c r="C30" s="1" t="s">
        <v>3</v>
      </c>
      <c r="D30" s="1" t="s">
        <v>4</v>
      </c>
      <c r="E30" s="1" t="s">
        <v>5</v>
      </c>
      <c r="F30" s="1" t="s">
        <v>6</v>
      </c>
      <c r="G30" s="1" t="s">
        <v>7</v>
      </c>
    </row>
    <row r="31" spans="2:7" x14ac:dyDescent="0.25">
      <c r="B31" s="2">
        <v>1</v>
      </c>
      <c r="C31" s="8" t="s">
        <v>36</v>
      </c>
      <c r="D31" s="10">
        <v>36</v>
      </c>
      <c r="E31" s="26">
        <v>104605</v>
      </c>
      <c r="F31" s="5">
        <f t="shared" ref="F31:F34" si="2">+E31*1.19</f>
        <v>124479.95</v>
      </c>
      <c r="G31" s="5">
        <f t="shared" ref="G31" si="3">+F31*D31</f>
        <v>4481278.2</v>
      </c>
    </row>
    <row r="32" spans="2:7" x14ac:dyDescent="0.25">
      <c r="B32" s="2">
        <v>2</v>
      </c>
      <c r="C32" s="22" t="s">
        <v>37</v>
      </c>
      <c r="D32" s="10">
        <v>9</v>
      </c>
      <c r="E32" s="26">
        <v>113013</v>
      </c>
      <c r="F32" s="5">
        <f t="shared" si="2"/>
        <v>134485.47</v>
      </c>
      <c r="G32" s="5">
        <f t="shared" ref="G32:G34" si="4">+F32*D32</f>
        <v>1210369.23</v>
      </c>
    </row>
    <row r="33" spans="2:7" x14ac:dyDescent="0.25">
      <c r="B33" s="2">
        <v>3</v>
      </c>
      <c r="C33" s="22" t="s">
        <v>38</v>
      </c>
      <c r="D33" s="10">
        <v>2</v>
      </c>
      <c r="E33" s="26">
        <v>86839</v>
      </c>
      <c r="F33" s="5">
        <f t="shared" si="2"/>
        <v>103338.40999999999</v>
      </c>
      <c r="G33" s="5">
        <f t="shared" si="4"/>
        <v>206676.81999999998</v>
      </c>
    </row>
    <row r="34" spans="2:7" x14ac:dyDescent="0.25">
      <c r="B34" s="2">
        <v>4</v>
      </c>
      <c r="C34" s="9" t="s">
        <v>39</v>
      </c>
      <c r="D34" s="10">
        <v>28</v>
      </c>
      <c r="E34" s="26">
        <v>169449</v>
      </c>
      <c r="F34" s="5">
        <f t="shared" si="2"/>
        <v>201644.31</v>
      </c>
      <c r="G34" s="5">
        <f t="shared" si="4"/>
        <v>5646040.6799999997</v>
      </c>
    </row>
    <row r="35" spans="2:7" ht="25.5" customHeight="1" x14ac:dyDescent="0.25">
      <c r="B35" s="66" t="s">
        <v>9</v>
      </c>
      <c r="C35" s="66"/>
      <c r="D35" s="66"/>
      <c r="E35" s="66"/>
      <c r="F35" s="66"/>
      <c r="G35" s="4">
        <f>SUM(G31:G34)</f>
        <v>11544364.93</v>
      </c>
    </row>
    <row r="36" spans="2:7" s="6" customFormat="1" x14ac:dyDescent="0.25"/>
    <row r="37" spans="2:7" ht="63" hidden="1" customHeight="1" x14ac:dyDescent="0.25">
      <c r="B37" s="67" t="s">
        <v>10</v>
      </c>
      <c r="C37" s="67"/>
      <c r="D37" s="67"/>
      <c r="E37" s="67"/>
      <c r="F37" s="67"/>
      <c r="G37" s="67"/>
    </row>
    <row r="38" spans="2:7" s="6" customFormat="1" x14ac:dyDescent="0.25"/>
    <row r="39" spans="2:7" s="6" customFormat="1" ht="25.5" customHeight="1" x14ac:dyDescent="0.25">
      <c r="C39" s="7" t="s">
        <v>40</v>
      </c>
      <c r="E39" s="65" t="s">
        <v>47</v>
      </c>
      <c r="F39" s="65"/>
    </row>
    <row r="40" spans="2:7" s="6" customFormat="1" ht="25.5" x14ac:dyDescent="0.25">
      <c r="C40" s="23" t="s">
        <v>43</v>
      </c>
      <c r="E40" s="23" t="s">
        <v>44</v>
      </c>
      <c r="F40" s="24">
        <f>+G27</f>
        <v>41194628.649999999</v>
      </c>
    </row>
    <row r="41" spans="2:7" s="6" customFormat="1" ht="25.5" x14ac:dyDescent="0.25">
      <c r="C41" s="17" t="s">
        <v>42</v>
      </c>
      <c r="E41" s="23" t="s">
        <v>45</v>
      </c>
      <c r="F41" s="24">
        <f>+G35</f>
        <v>11544364.93</v>
      </c>
    </row>
    <row r="42" spans="2:7" s="6" customFormat="1" ht="25.5" x14ac:dyDescent="0.25">
      <c r="C42" s="17" t="s">
        <v>41</v>
      </c>
      <c r="E42" s="17" t="s">
        <v>46</v>
      </c>
      <c r="F42" s="25">
        <f>+F40+F41</f>
        <v>52738993.579999998</v>
      </c>
    </row>
    <row r="43" spans="2:7" s="6" customFormat="1" x14ac:dyDescent="0.25"/>
    <row r="44" spans="2:7" s="6" customFormat="1" hidden="1" x14ac:dyDescent="0.25"/>
    <row r="45" spans="2:7" s="6" customFormat="1" hidden="1" x14ac:dyDescent="0.25"/>
    <row r="46" spans="2:7" s="6" customFormat="1" x14ac:dyDescent="0.25"/>
    <row r="47" spans="2:7" ht="52.5" customHeight="1" x14ac:dyDescent="0.25">
      <c r="B47" s="61" t="s">
        <v>11</v>
      </c>
      <c r="C47" s="61"/>
      <c r="D47" s="62"/>
      <c r="E47" s="62"/>
      <c r="F47" s="62"/>
      <c r="G47" s="62"/>
    </row>
    <row r="48" spans="2:7" ht="57.75" customHeight="1" x14ac:dyDescent="0.25">
      <c r="B48" s="61" t="s">
        <v>13</v>
      </c>
      <c r="C48" s="61" t="s">
        <v>12</v>
      </c>
      <c r="D48" s="62"/>
      <c r="E48" s="62"/>
      <c r="F48" s="62"/>
      <c r="G48" s="62"/>
    </row>
    <row r="49" spans="2:7" s="6" customFormat="1" x14ac:dyDescent="0.25"/>
    <row r="50" spans="2:7" s="6" customFormat="1" x14ac:dyDescent="0.25"/>
    <row r="51" spans="2:7" ht="49.5" customHeight="1" x14ac:dyDescent="0.25">
      <c r="B51" s="63" t="s">
        <v>14</v>
      </c>
      <c r="C51" s="63"/>
      <c r="D51" s="63"/>
      <c r="E51" s="63"/>
      <c r="F51" s="63"/>
      <c r="G51" s="63"/>
    </row>
    <row r="52" spans="2:7" s="6" customFormat="1" x14ac:dyDescent="0.25"/>
    <row r="53" spans="2:7" x14ac:dyDescent="0.25"/>
    <row r="54" spans="2:7" x14ac:dyDescent="0.25"/>
    <row r="55" spans="2:7" x14ac:dyDescent="0.25"/>
    <row r="56" spans="2:7" x14ac:dyDescent="0.25"/>
    <row r="57" spans="2:7" x14ac:dyDescent="0.25"/>
    <row r="58" spans="2:7" x14ac:dyDescent="0.25"/>
    <row r="59" spans="2:7" x14ac:dyDescent="0.25"/>
    <row r="60" spans="2:7" x14ac:dyDescent="0.25"/>
    <row r="61" spans="2:7" x14ac:dyDescent="0.25"/>
    <row r="62" spans="2:7" x14ac:dyDescent="0.25"/>
    <row r="63" spans="2:7" x14ac:dyDescent="0.25"/>
    <row r="64" spans="2:7" x14ac:dyDescent="0.25"/>
    <row r="65" x14ac:dyDescent="0.25"/>
    <row r="66" x14ac:dyDescent="0.25"/>
    <row r="67" x14ac:dyDescent="0.25"/>
    <row r="68" x14ac:dyDescent="0.25"/>
    <row r="69" x14ac:dyDescent="0.25"/>
  </sheetData>
  <sheetProtection algorithmName="SHA-512" hashValue="EXhaAU4+I79fV9oFuLOcZg3wlt5okwiTdwsKwZRa83eftv45h0eouX7hyVw+OX+GYOqEvfINHhx/fKA5uF9OKA==" saltValue="WLB4ch4iSr6soEynWv4yRA==" spinCount="100000" sheet="1" objects="1" scenarios="1"/>
  <mergeCells count="18">
    <mergeCell ref="B5:C5"/>
    <mergeCell ref="B6:C6"/>
    <mergeCell ref="D6:G6"/>
    <mergeCell ref="E39:F39"/>
    <mergeCell ref="B2:G2"/>
    <mergeCell ref="B3:G3"/>
    <mergeCell ref="B4:G4"/>
    <mergeCell ref="D5:G5"/>
    <mergeCell ref="B35:F35"/>
    <mergeCell ref="B37:G37"/>
    <mergeCell ref="B27:F27"/>
    <mergeCell ref="B29:G29"/>
    <mergeCell ref="B8:G8"/>
    <mergeCell ref="B51:G51"/>
    <mergeCell ref="B47:C47"/>
    <mergeCell ref="D47:G47"/>
    <mergeCell ref="B48:C48"/>
    <mergeCell ref="D48:G48"/>
  </mergeCells>
  <pageMargins left="0.7" right="0.7" top="0.75" bottom="0.75" header="0.3" footer="0.3"/>
  <pageSetup scale="6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2"/>
  <sheetViews>
    <sheetView zoomScaleNormal="100" zoomScaleSheetLayoutView="85" workbookViewId="0">
      <selection activeCell="C3" sqref="B3:H21"/>
    </sheetView>
  </sheetViews>
  <sheetFormatPr baseColWidth="10" defaultColWidth="0" defaultRowHeight="15" zeroHeight="1" x14ac:dyDescent="0.25"/>
  <cols>
    <col min="1" max="1" width="5.85546875" style="6" customWidth="1"/>
    <col min="2" max="2" width="8.140625" style="6" customWidth="1"/>
    <col min="3" max="3" width="30" style="6" customWidth="1"/>
    <col min="4" max="5" width="9.28515625" style="6" customWidth="1"/>
    <col min="6" max="6" width="15.28515625" style="6" customWidth="1"/>
    <col min="7" max="7" width="15.7109375" style="6" customWidth="1"/>
    <col min="8" max="8" width="18" style="6" customWidth="1"/>
    <col min="9" max="9" width="11.42578125" style="6" customWidth="1"/>
    <col min="10" max="16384" width="11.42578125" style="3" hidden="1"/>
  </cols>
  <sheetData>
    <row r="1" spans="2:8" s="6" customFormat="1" x14ac:dyDescent="0.25"/>
    <row r="2" spans="2:8" ht="25.5" customHeight="1" x14ac:dyDescent="0.25">
      <c r="B2" s="35" t="s">
        <v>71</v>
      </c>
      <c r="C2" s="16"/>
      <c r="D2" s="16"/>
      <c r="E2" s="16"/>
      <c r="F2" s="16"/>
      <c r="G2" s="16"/>
      <c r="H2" s="16"/>
    </row>
    <row r="3" spans="2:8" ht="21" customHeight="1" x14ac:dyDescent="0.25">
      <c r="C3" s="16"/>
      <c r="D3" s="16"/>
      <c r="E3" s="16"/>
      <c r="F3" s="72" t="s">
        <v>68</v>
      </c>
      <c r="G3" s="72"/>
      <c r="H3" s="72"/>
    </row>
    <row r="4" spans="2:8" ht="31.5" customHeight="1" x14ac:dyDescent="0.25">
      <c r="B4" s="48" t="s">
        <v>2</v>
      </c>
      <c r="C4" s="48" t="s">
        <v>3</v>
      </c>
      <c r="D4" s="48" t="s">
        <v>76</v>
      </c>
      <c r="E4" s="48" t="s">
        <v>72</v>
      </c>
      <c r="F4" s="48" t="s">
        <v>5</v>
      </c>
      <c r="G4" s="48" t="s">
        <v>6</v>
      </c>
      <c r="H4" s="48" t="s">
        <v>7</v>
      </c>
    </row>
    <row r="5" spans="2:8" x14ac:dyDescent="0.25">
      <c r="B5" s="2">
        <v>1</v>
      </c>
      <c r="C5" s="11" t="s">
        <v>53</v>
      </c>
      <c r="D5" s="40">
        <v>100</v>
      </c>
      <c r="E5" s="39">
        <v>0</v>
      </c>
      <c r="F5" s="50">
        <v>8750</v>
      </c>
      <c r="G5" s="50">
        <f>ROUND(F5+(F5*E5),2)</f>
        <v>8750</v>
      </c>
      <c r="H5" s="50">
        <f>+ROUND(G5*D5,2)</f>
        <v>875000</v>
      </c>
    </row>
    <row r="6" spans="2:8" x14ac:dyDescent="0.25">
      <c r="B6" s="2">
        <v>2</v>
      </c>
      <c r="C6" s="11" t="s">
        <v>54</v>
      </c>
      <c r="D6" s="40">
        <v>100</v>
      </c>
      <c r="E6" s="39">
        <v>0</v>
      </c>
      <c r="F6" s="50">
        <v>12333</v>
      </c>
      <c r="G6" s="50">
        <f t="shared" ref="G6:G19" si="0">ROUND(F6+(F6*E6),2)</f>
        <v>12333</v>
      </c>
      <c r="H6" s="50">
        <f t="shared" ref="H6:H19" si="1">+ROUND(G6*D6,2)</f>
        <v>1233300</v>
      </c>
    </row>
    <row r="7" spans="2:8" x14ac:dyDescent="0.25">
      <c r="B7" s="2">
        <v>3</v>
      </c>
      <c r="C7" s="12" t="s">
        <v>55</v>
      </c>
      <c r="D7" s="40">
        <v>100</v>
      </c>
      <c r="E7" s="39">
        <v>0.19</v>
      </c>
      <c r="F7" s="50">
        <v>1508</v>
      </c>
      <c r="G7" s="50">
        <f t="shared" si="0"/>
        <v>1794.52</v>
      </c>
      <c r="H7" s="50">
        <f t="shared" si="1"/>
        <v>179452</v>
      </c>
    </row>
    <row r="8" spans="2:8" x14ac:dyDescent="0.25">
      <c r="B8" s="2">
        <v>4</v>
      </c>
      <c r="C8" s="12" t="s">
        <v>56</v>
      </c>
      <c r="D8" s="40">
        <v>150</v>
      </c>
      <c r="E8" s="39">
        <v>0</v>
      </c>
      <c r="F8" s="50">
        <v>1179</v>
      </c>
      <c r="G8" s="50">
        <f t="shared" si="0"/>
        <v>1179</v>
      </c>
      <c r="H8" s="50">
        <f t="shared" si="1"/>
        <v>176850</v>
      </c>
    </row>
    <row r="9" spans="2:8" x14ac:dyDescent="0.25">
      <c r="B9" s="2">
        <v>5</v>
      </c>
      <c r="C9" s="12" t="s">
        <v>57</v>
      </c>
      <c r="D9" s="40">
        <v>150</v>
      </c>
      <c r="E9" s="39">
        <v>0</v>
      </c>
      <c r="F9" s="50">
        <v>1850</v>
      </c>
      <c r="G9" s="50">
        <f t="shared" si="0"/>
        <v>1850</v>
      </c>
      <c r="H9" s="50">
        <f t="shared" si="1"/>
        <v>277500</v>
      </c>
    </row>
    <row r="10" spans="2:8" x14ac:dyDescent="0.25">
      <c r="B10" s="2">
        <v>6</v>
      </c>
      <c r="C10" s="12" t="s">
        <v>58</v>
      </c>
      <c r="D10" s="40">
        <v>150</v>
      </c>
      <c r="E10" s="39">
        <v>0</v>
      </c>
      <c r="F10" s="50">
        <v>2950</v>
      </c>
      <c r="G10" s="50">
        <f t="shared" si="0"/>
        <v>2950</v>
      </c>
      <c r="H10" s="50">
        <f t="shared" si="1"/>
        <v>442500</v>
      </c>
    </row>
    <row r="11" spans="2:8" x14ac:dyDescent="0.25">
      <c r="B11" s="2">
        <v>7</v>
      </c>
      <c r="C11" s="12" t="s">
        <v>59</v>
      </c>
      <c r="D11" s="40">
        <v>150</v>
      </c>
      <c r="E11" s="39">
        <v>0</v>
      </c>
      <c r="F11" s="50">
        <v>1467</v>
      </c>
      <c r="G11" s="50">
        <f t="shared" si="0"/>
        <v>1467</v>
      </c>
      <c r="H11" s="50">
        <f t="shared" si="1"/>
        <v>220050</v>
      </c>
    </row>
    <row r="12" spans="2:8" x14ac:dyDescent="0.25">
      <c r="B12" s="2">
        <v>8</v>
      </c>
      <c r="C12" s="12" t="s">
        <v>60</v>
      </c>
      <c r="D12" s="40">
        <v>150</v>
      </c>
      <c r="E12" s="39">
        <v>0</v>
      </c>
      <c r="F12" s="50">
        <v>2150</v>
      </c>
      <c r="G12" s="50">
        <f t="shared" si="0"/>
        <v>2150</v>
      </c>
      <c r="H12" s="50">
        <f t="shared" si="1"/>
        <v>322500</v>
      </c>
    </row>
    <row r="13" spans="2:8" x14ac:dyDescent="0.25">
      <c r="B13" s="2">
        <v>9</v>
      </c>
      <c r="C13" s="12" t="s">
        <v>61</v>
      </c>
      <c r="D13" s="40">
        <v>150</v>
      </c>
      <c r="E13" s="39">
        <v>0.19</v>
      </c>
      <c r="F13" s="50">
        <v>8400</v>
      </c>
      <c r="G13" s="50">
        <f t="shared" si="0"/>
        <v>9996</v>
      </c>
      <c r="H13" s="50">
        <f t="shared" si="1"/>
        <v>1499400</v>
      </c>
    </row>
    <row r="14" spans="2:8" x14ac:dyDescent="0.25">
      <c r="B14" s="2">
        <v>10</v>
      </c>
      <c r="C14" s="14" t="s">
        <v>62</v>
      </c>
      <c r="D14" s="40">
        <v>250</v>
      </c>
      <c r="E14" s="37">
        <v>0</v>
      </c>
      <c r="F14" s="50">
        <v>3733</v>
      </c>
      <c r="G14" s="50">
        <f t="shared" si="0"/>
        <v>3733</v>
      </c>
      <c r="H14" s="50">
        <f t="shared" si="1"/>
        <v>933250</v>
      </c>
    </row>
    <row r="15" spans="2:8" x14ac:dyDescent="0.25">
      <c r="B15" s="2">
        <v>11</v>
      </c>
      <c r="C15" s="41" t="s">
        <v>63</v>
      </c>
      <c r="D15" s="40">
        <v>100</v>
      </c>
      <c r="E15" s="37">
        <v>0.19</v>
      </c>
      <c r="F15" s="50">
        <v>8125</v>
      </c>
      <c r="G15" s="50">
        <f t="shared" si="0"/>
        <v>9668.75</v>
      </c>
      <c r="H15" s="50">
        <f t="shared" si="1"/>
        <v>966875</v>
      </c>
    </row>
    <row r="16" spans="2:8" x14ac:dyDescent="0.25">
      <c r="B16" s="2">
        <v>12</v>
      </c>
      <c r="C16" s="42" t="s">
        <v>64</v>
      </c>
      <c r="D16" s="40">
        <v>150</v>
      </c>
      <c r="E16" s="37">
        <v>0</v>
      </c>
      <c r="F16" s="50">
        <v>8617</v>
      </c>
      <c r="G16" s="50">
        <f t="shared" si="0"/>
        <v>8617</v>
      </c>
      <c r="H16" s="50">
        <f t="shared" si="1"/>
        <v>1292550</v>
      </c>
    </row>
    <row r="17" spans="2:9" x14ac:dyDescent="0.25">
      <c r="B17" s="2">
        <v>13</v>
      </c>
      <c r="C17" s="14" t="s">
        <v>65</v>
      </c>
      <c r="D17" s="40">
        <v>25</v>
      </c>
      <c r="E17" s="37">
        <v>0.19</v>
      </c>
      <c r="F17" s="50">
        <v>87450</v>
      </c>
      <c r="G17" s="50">
        <f t="shared" si="0"/>
        <v>104065.5</v>
      </c>
      <c r="H17" s="50">
        <f t="shared" si="1"/>
        <v>2601637.5</v>
      </c>
    </row>
    <row r="18" spans="2:9" x14ac:dyDescent="0.25">
      <c r="B18" s="2">
        <v>14</v>
      </c>
      <c r="C18" s="14" t="s">
        <v>66</v>
      </c>
      <c r="D18" s="40">
        <v>5</v>
      </c>
      <c r="E18" s="37">
        <v>0.19</v>
      </c>
      <c r="F18" s="50">
        <v>81450</v>
      </c>
      <c r="G18" s="50">
        <f t="shared" si="0"/>
        <v>96925.5</v>
      </c>
      <c r="H18" s="50">
        <f t="shared" si="1"/>
        <v>484627.5</v>
      </c>
    </row>
    <row r="19" spans="2:9" x14ac:dyDescent="0.25">
      <c r="B19" s="2">
        <v>15</v>
      </c>
      <c r="C19" s="14" t="s">
        <v>67</v>
      </c>
      <c r="D19" s="40">
        <v>50</v>
      </c>
      <c r="E19" s="37">
        <v>0.19</v>
      </c>
      <c r="F19" s="50">
        <v>10500</v>
      </c>
      <c r="G19" s="50">
        <f t="shared" si="0"/>
        <v>12495</v>
      </c>
      <c r="H19" s="50">
        <f t="shared" si="1"/>
        <v>624750</v>
      </c>
    </row>
    <row r="20" spans="2:9" s="3" customFormat="1" ht="8.25" customHeight="1" x14ac:dyDescent="0.25">
      <c r="B20" s="43"/>
      <c r="C20" s="44"/>
      <c r="D20" s="45"/>
      <c r="E20" s="46"/>
      <c r="F20" s="47"/>
      <c r="G20" s="47"/>
      <c r="H20" s="47"/>
    </row>
    <row r="21" spans="2:9" ht="62.45" customHeight="1" x14ac:dyDescent="0.25">
      <c r="B21" s="71" t="s">
        <v>77</v>
      </c>
      <c r="C21" s="66"/>
      <c r="D21" s="66"/>
      <c r="E21" s="66"/>
      <c r="F21" s="66"/>
      <c r="G21" s="66"/>
      <c r="H21" s="51">
        <f>SUM(H5:H19)</f>
        <v>12130242</v>
      </c>
      <c r="I21" s="38"/>
    </row>
    <row r="22" spans="2:9" x14ac:dyDescent="0.25"/>
  </sheetData>
  <sheetProtection sheet="1" objects="1" scenarios="1"/>
  <mergeCells count="2">
    <mergeCell ref="B21:G21"/>
    <mergeCell ref="F3:H3"/>
  </mergeCells>
  <hyperlinks>
    <hyperlink ref="B2" location="'OFERTA ECONÓMICA'!D6" display="VOLVER"/>
  </hyperlinks>
  <pageMargins left="0.7" right="0.7" top="0.75" bottom="0.75" header="0.3" footer="0.3"/>
  <pageSetup scale="6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OFERTA ECONÓMICA</vt:lpstr>
      <vt:lpstr>OFERTA</vt:lpstr>
      <vt:lpstr>DESCRIPCIÓN ELEMENTOS</vt:lpstr>
      <vt:lpstr>'DESCRIPCIÓN ELEMENTOS'!Área_de_impresión</vt:lpstr>
      <vt:lpstr>OFERTA!Área_de_impresión</vt:lpstr>
      <vt:lpstr>'OFERTA ECONÓMICA'!Área_de_impresión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María Camila Salazar Hoyos</dc:creator>
  <cp:lastModifiedBy>Isabella Varela Trujillo</cp:lastModifiedBy>
  <cp:lastPrinted>2025-12-10T21:49:12Z</cp:lastPrinted>
  <dcterms:created xsi:type="dcterms:W3CDTF">2025-01-16T15:45:59Z</dcterms:created>
  <dcterms:modified xsi:type="dcterms:W3CDTF">2025-12-11T19:16:43Z</dcterms:modified>
</cp:coreProperties>
</file>