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gobiernobogota-my.sharepoint.com/personal/olga_mendoza_gobiernobogota_gov_co/Documents/EJECUCIÓN DEL CONTRAYO 101-2025/EVIDENCIAS DICIEMBRE 2025/PLAGAS/PLAGAS/"/>
    </mc:Choice>
  </mc:AlternateContent>
  <xr:revisionPtr revIDLastSave="2" documentId="13_ncr:1_{DB861E82-126D-4A23-B044-939AC838879B}" xr6:coauthVersionLast="47" xr6:coauthVersionMax="47" xr10:uidLastSave="{42AD3AD2-3AE3-42D5-B659-A78FA92D91CF}"/>
  <bookViews>
    <workbookView xWindow="-120" yWindow="-120" windowWidth="29040" windowHeight="15720" xr2:uid="{E50CAC6B-5755-420A-BC84-38DB71C2CBBE}"/>
  </bookViews>
  <sheets>
    <sheet name="ESTUDIO DE MERCADO" sheetId="2"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2" i="2" l="1"/>
  <c r="Z10" i="2"/>
  <c r="Z11" i="2"/>
  <c r="Z13" i="2"/>
  <c r="V6" i="2"/>
  <c r="W6" i="2"/>
  <c r="W7" i="2"/>
  <c r="W8" i="2"/>
  <c r="W9" i="2"/>
  <c r="W10" i="2"/>
  <c r="W11" i="2"/>
  <c r="Y6" i="2"/>
  <c r="X7" i="2"/>
  <c r="Y7" i="2"/>
  <c r="X8" i="2"/>
  <c r="Y8" i="2"/>
  <c r="X9" i="2"/>
  <c r="Y9" i="2"/>
  <c r="X10" i="2"/>
  <c r="Y10" i="2"/>
  <c r="X11" i="2"/>
  <c r="Y11" i="2"/>
  <c r="X6" i="2"/>
  <c r="V7" i="2"/>
  <c r="V8" i="2"/>
  <c r="V9" i="2"/>
  <c r="V10" i="2"/>
  <c r="V11" i="2"/>
  <c r="V12" i="2"/>
  <c r="W12" i="2" s="1"/>
  <c r="V13" i="2"/>
  <c r="U7" i="2"/>
  <c r="U8" i="2"/>
  <c r="U9" i="2"/>
  <c r="U10" i="2"/>
  <c r="U11" i="2"/>
  <c r="U12" i="2"/>
  <c r="X12" i="2" s="1"/>
  <c r="U13" i="2"/>
  <c r="X13" i="2" s="1"/>
  <c r="U6" i="2"/>
  <c r="W13" i="2" l="1"/>
  <c r="Y13" i="2"/>
  <c r="Y12" i="2"/>
  <c r="R7" i="2" l="1"/>
  <c r="R8" i="2"/>
  <c r="S8" i="2" s="1"/>
  <c r="T8" i="2" s="1"/>
  <c r="R9" i="2"/>
  <c r="R10" i="2"/>
  <c r="R11" i="2"/>
  <c r="R12" i="2"/>
  <c r="R13" i="2"/>
  <c r="R6" i="2"/>
  <c r="P10" i="2"/>
  <c r="P11" i="2"/>
  <c r="P13" i="2"/>
  <c r="P6" i="2"/>
  <c r="O10" i="2"/>
  <c r="O11" i="2"/>
  <c r="O13" i="2"/>
  <c r="O6" i="2"/>
  <c r="N7" i="2"/>
  <c r="O7" i="2" s="1"/>
  <c r="N8" i="2"/>
  <c r="N9" i="2"/>
  <c r="O9" i="2" s="1"/>
  <c r="N10" i="2"/>
  <c r="N11" i="2"/>
  <c r="N12" i="2"/>
  <c r="O12" i="2" s="1"/>
  <c r="N13" i="2"/>
  <c r="N6" i="2"/>
  <c r="P12" i="2" l="1"/>
  <c r="P9" i="2"/>
  <c r="O8" i="2"/>
  <c r="P8" i="2" s="1"/>
  <c r="P16" i="2" s="1"/>
  <c r="P7" i="2"/>
  <c r="S9" i="2"/>
  <c r="T9" i="2" s="1"/>
  <c r="S10" i="2"/>
  <c r="T10" i="2" s="1"/>
  <c r="S11" i="2"/>
  <c r="T11" i="2" s="1"/>
  <c r="S6" i="2"/>
  <c r="T6" i="2" s="1"/>
  <c r="S12" i="2"/>
  <c r="T12" i="2" s="1"/>
  <c r="S7" i="2"/>
  <c r="T7" i="2" s="1"/>
  <c r="S13" i="2"/>
  <c r="T13" i="2" s="1"/>
  <c r="T16" i="2" l="1"/>
  <c r="K10" i="2" l="1"/>
  <c r="L10" i="2" s="1"/>
  <c r="K11" i="2"/>
  <c r="J7" i="2"/>
  <c r="K7" i="2" s="1"/>
  <c r="L7" i="2" s="1"/>
  <c r="Z7" i="2" s="1"/>
  <c r="J8" i="2"/>
  <c r="K8" i="2" s="1"/>
  <c r="L8" i="2" s="1"/>
  <c r="Z8" i="2" s="1"/>
  <c r="J9" i="2"/>
  <c r="K9" i="2" s="1"/>
  <c r="L9" i="2" s="1"/>
  <c r="Z9" i="2" s="1"/>
  <c r="J10" i="2"/>
  <c r="J11" i="2"/>
  <c r="L11" i="2" s="1"/>
  <c r="J13" i="2"/>
  <c r="K13" i="2" s="1"/>
  <c r="J14" i="2"/>
  <c r="J15" i="2"/>
  <c r="J6" i="2"/>
  <c r="K6" i="2" s="1"/>
  <c r="K12" i="2" l="1"/>
  <c r="L12" i="2" s="1"/>
  <c r="Z12" i="2" s="1"/>
  <c r="Z16" i="2" s="1"/>
  <c r="L13" i="2"/>
  <c r="L6" i="2"/>
  <c r="Z6" i="2" s="1"/>
  <c r="F7" i="2"/>
  <c r="G7" i="2" s="1"/>
  <c r="H7" i="2" s="1"/>
  <c r="F8" i="2"/>
  <c r="F9" i="2"/>
  <c r="F10" i="2"/>
  <c r="F11" i="2"/>
  <c r="F12" i="2"/>
  <c r="G12" i="2" s="1"/>
  <c r="H12" i="2" s="1"/>
  <c r="F13" i="2"/>
  <c r="G13" i="2" s="1"/>
  <c r="H13" i="2" s="1"/>
  <c r="F6" i="2"/>
  <c r="G6" i="2" s="1"/>
  <c r="H6" i="2" s="1"/>
  <c r="G8" i="2"/>
  <c r="H8" i="2" s="1"/>
  <c r="G10" i="2"/>
  <c r="H10" i="2" s="1"/>
  <c r="L16" i="2" l="1"/>
  <c r="F14" i="2"/>
  <c r="F15" i="2"/>
  <c r="G9" i="2"/>
  <c r="H9" i="2" s="1"/>
  <c r="G15" i="2" l="1"/>
  <c r="H15" i="2" s="1"/>
  <c r="G11" i="2"/>
  <c r="H11" i="2" s="1"/>
  <c r="G14" i="2"/>
  <c r="H14" i="2" s="1"/>
  <c r="H16" i="2" l="1"/>
</calcChain>
</file>

<file path=xl/sharedStrings.xml><?xml version="1.0" encoding="utf-8"?>
<sst xmlns="http://schemas.openxmlformats.org/spreadsheetml/2006/main" count="60" uniqueCount="41">
  <si>
    <t>ITEM</t>
  </si>
  <si>
    <t>VALOR TOTAL</t>
  </si>
  <si>
    <t xml:space="preserve">VALOR IVA </t>
  </si>
  <si>
    <t>TOTAL</t>
  </si>
  <si>
    <t>CON IVA</t>
  </si>
  <si>
    <t>Estaciones resistentes, seguras, con sistema de cierre y rotulación. Incluye mantenimiento, revisión y reposición de cebos anticoagulantes.</t>
  </si>
  <si>
    <t>Aplicación de cebos en gel</t>
  </si>
  <si>
    <t>Trampas para monitoreo de roedores e insectos, instaladas en zonas críticas según diagnóstico técnico.</t>
  </si>
  <si>
    <t>Trampas de Luz UV o Eléctricas</t>
  </si>
  <si>
    <t>Usan luz ultravioleta para atraer insectos y luego los electrocutan o atrapan.</t>
  </si>
  <si>
    <t>NOMBRE</t>
  </si>
  <si>
    <t>ESPECIFICACIONES</t>
  </si>
  <si>
    <r>
      <t xml:space="preserve">Gestión integrada de plagas 
</t>
    </r>
    <r>
      <rPr>
        <b/>
        <sz val="11"/>
        <color theme="1"/>
        <rFont val="Aptos Narrow"/>
        <family val="2"/>
        <scheme val="minor"/>
      </rPr>
      <t>SEDE PRINCIPAL 
CALLE 74A # 63-04
2928 m2</t>
    </r>
  </si>
  <si>
    <r>
      <t xml:space="preserve">Gestión integrada de plagas 
</t>
    </r>
    <r>
      <rPr>
        <b/>
        <sz val="11"/>
        <color theme="1"/>
        <rFont val="Aptos Narrow"/>
        <family val="2"/>
        <scheme val="minor"/>
      </rPr>
      <t>SEDE INPSECCIONES POLICIA
CRA 55 # 79 B - 48
416 m2</t>
    </r>
  </si>
  <si>
    <r>
      <t xml:space="preserve">Gestión integrada de plagas 
</t>
    </r>
    <r>
      <rPr>
        <b/>
        <sz val="11"/>
        <color theme="1"/>
        <rFont val="Aptos Narrow"/>
        <family val="2"/>
        <scheme val="minor"/>
      </rPr>
      <t>SEDE CASA CULTURA
CRA 29B # 66 -51
351 m2</t>
    </r>
  </si>
  <si>
    <r>
      <t xml:space="preserve">Gestión integrada de plagas 
</t>
    </r>
    <r>
      <rPr>
        <b/>
        <sz val="11"/>
        <color theme="1"/>
        <rFont val="Aptos Narrow"/>
        <family val="2"/>
        <scheme val="minor"/>
      </rPr>
      <t>SEDE ALTERNA
CALLE 76 # 53 -05
658 m2</t>
    </r>
  </si>
  <si>
    <t>Estaciones cebaderas para roedores</t>
  </si>
  <si>
    <t>Aplicación en áreas eléctricas y zonas de riesgo. Producto sin olor, de baja toxicidad, aprobado por INVIMA. Para control de insectos rastreros (cucharachas)</t>
  </si>
  <si>
    <t>Trampas mecánicas (cocodrilo e impacto) y adhesivas</t>
  </si>
  <si>
    <t>FECHA DE COTIZACIÒN</t>
  </si>
  <si>
    <t>NOMBRE DEL PROVEEDOR</t>
  </si>
  <si>
    <t>UNIDADES</t>
  </si>
  <si>
    <r>
      <t xml:space="preserve">VALOR UNITARIO
</t>
    </r>
    <r>
      <rPr>
        <b/>
        <sz val="11"/>
        <color rgb="FFFF0000"/>
        <rFont val="Aptos Narrow"/>
        <family val="2"/>
        <scheme val="minor"/>
      </rPr>
      <t>(VALOR POR JORNADA)</t>
    </r>
  </si>
  <si>
    <t>NIT</t>
  </si>
  <si>
    <t>NOMBRE CLIENTE</t>
  </si>
  <si>
    <t>FONDO DE DESARROLLO LOCAL DE BARRIOS UNDIOS</t>
  </si>
  <si>
    <t>899999061-9</t>
  </si>
  <si>
    <t>PALMERA JUNIOR</t>
  </si>
  <si>
    <t>PLANETA AZUL ING</t>
  </si>
  <si>
    <t>PROMEDIO VALOR UNITARIO INCLUIDO IVA</t>
  </si>
  <si>
    <t>DESVIACIÓN ESTÁNDAR</t>
  </si>
  <si>
    <t>COEFICIENTE DE VARIACIÓN</t>
  </si>
  <si>
    <t>LÍMITE MAYOR</t>
  </si>
  <si>
    <t>LÍMITE MENOR</t>
  </si>
  <si>
    <t>VALOR UNITARIO DEFINITIVO INCLUIDO IVA DE REFERENCIA TECHO, RESULTANTE EN EL ESTUDIO DE MERCADO QUE NO PODRAN SUPERAR LOS PROPONENTES</t>
  </si>
  <si>
    <t>OBSERVACIONES</t>
  </si>
  <si>
    <t>PROYECTO Y REVISO</t>
  </si>
  <si>
    <t>LUIS MIGUEL OTERO RODRIGUEZ</t>
  </si>
  <si>
    <t>CONTRATISTA - REFERENTE PIGA</t>
  </si>
  <si>
    <t>Ejecución de una jornada de control integral de plagas voladoras, rastreras y roedores . Incluye diagnóstico inicial, aplicación de productos certificados, control químico y mecánico, y reporte técnico. (1) Una Desratización y (1) Una Desinsectación</t>
  </si>
  <si>
    <r>
      <rPr>
        <b/>
        <sz val="11"/>
        <color theme="1"/>
        <rFont val="Aptos Narrow"/>
        <family val="2"/>
        <scheme val="minor"/>
      </rPr>
      <t>observaciones:</t>
    </r>
    <r>
      <rPr>
        <sz val="11"/>
        <color theme="1"/>
        <rFont val="Aptos Narrow"/>
        <family val="2"/>
        <scheme val="minor"/>
      </rPr>
      <t xml:space="preserve">
Los ítems 5, 6, 7 y 8 han sido cotizados conforme a los requerimientos específicos del servicio y a las características particulares de las áreas comprendidas en las cuatro (4) sedes pertenecientes al FONDO DE DESARROLLO LOCAL DE BARRIOS UNIDOS. Dado que se trata de un servicio especializado, orientado a garantizar un control eficaz de vectores y plagas, resulta indispensable estructurar la propuesta económica mediante ítems de valor unitario. Esta modalidad permite que la entidad contratante disponga de un presupuesto flexible y ajustable según las necesidades reales que se presenten durante la ejecución del contrato. En consecuencia, el monto asignado operará como un valor agotable, de manera que los recursos podrán ser utilizados conforme a la necesidad que requiera cada sede, manteniendo así la eficiencia, trazabilidad y razonabilidad del gasto público.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</si>
</sst>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8" x14ac:knownFonts="1">
    <font>
      <sz val="11"/>
      <color theme="1"/>
      <name val="Aptos Narrow"/>
      <family val="2"/>
      <scheme val="minor"/>
    </font>
    <font>
      <sz val="11"/>
      <color theme="1"/>
      <name val="Aptos Narrow"/>
      <family val="2"/>
      <scheme val="minor"/>
    </font>
    <font>
      <b/>
      <sz val="11"/>
      <color theme="1"/>
      <name val="Aptos Narrow"/>
      <family val="2"/>
      <scheme val="minor"/>
    </font>
    <font>
      <b/>
      <sz val="11"/>
      <color rgb="FFFF0000"/>
      <name val="Aptos Narrow"/>
      <family val="2"/>
      <scheme val="minor"/>
    </font>
    <font>
      <b/>
      <sz val="11"/>
      <color theme="1" tint="0.34998626667073579"/>
      <name val="Aptos Narrow"/>
      <family val="2"/>
      <scheme val="minor"/>
    </font>
    <font>
      <b/>
      <sz val="22"/>
      <color theme="1" tint="0.34998626667073579"/>
      <name val="Aptos Narrow"/>
      <family val="2"/>
      <scheme val="minor"/>
    </font>
    <font>
      <b/>
      <sz val="11"/>
      <color theme="0"/>
      <name val="Aptos Display"/>
      <family val="2"/>
      <scheme val="major"/>
    </font>
    <font>
      <b/>
      <sz val="11"/>
      <name val="Aptos Display"/>
      <family val="2"/>
      <scheme val="major"/>
    </font>
  </fonts>
  <fills count="11">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5"/>
        <bgColor indexed="64"/>
      </patternFill>
    </fill>
    <fill>
      <patternFill patternType="solid">
        <fgColor theme="7"/>
        <bgColor indexed="64"/>
      </patternFill>
    </fill>
    <fill>
      <patternFill patternType="solid">
        <fgColor theme="8" tint="-0.249977111117893"/>
        <bgColor indexed="64"/>
      </patternFill>
    </fill>
    <fill>
      <patternFill patternType="solid">
        <fgColor theme="7" tint="0.39997558519241921"/>
        <bgColor indexed="64"/>
      </patternFill>
    </fill>
    <fill>
      <patternFill patternType="solid">
        <fgColor theme="7" tint="0.79998168889431442"/>
        <bgColor indexed="64"/>
      </patternFill>
    </fill>
  </fills>
  <borders count="3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40">
    <xf numFmtId="0" fontId="0" fillId="0" borderId="0" xfId="0"/>
    <xf numFmtId="0" fontId="0" fillId="0" borderId="3" xfId="0" applyBorder="1" applyAlignment="1">
      <alignment horizontal="center" vertical="center"/>
    </xf>
    <xf numFmtId="0" fontId="0" fillId="0" borderId="4" xfId="0" applyBorder="1" applyAlignment="1">
      <alignment horizontal="center" vertical="center"/>
    </xf>
    <xf numFmtId="0" fontId="0" fillId="0" borderId="4" xfId="0" applyBorder="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2" fillId="4" borderId="0" xfId="0" applyFont="1" applyFill="1"/>
    <xf numFmtId="164" fontId="2" fillId="4" borderId="0" xfId="0" applyNumberFormat="1" applyFont="1" applyFill="1"/>
    <xf numFmtId="44" fontId="0" fillId="0" borderId="7" xfId="1" applyFont="1" applyBorder="1" applyAlignment="1">
      <alignment horizontal="center" vertical="center"/>
    </xf>
    <xf numFmtId="44" fontId="0" fillId="0" borderId="3" xfId="0" applyNumberFormat="1" applyBorder="1" applyAlignment="1">
      <alignment horizontal="center" vertical="center"/>
    </xf>
    <xf numFmtId="44" fontId="0" fillId="0" borderId="4" xfId="0" applyNumberFormat="1" applyBorder="1" applyAlignment="1">
      <alignment horizontal="center" vertical="center"/>
    </xf>
    <xf numFmtId="44" fontId="0" fillId="0" borderId="3" xfId="0" applyNumberFormat="1" applyBorder="1" applyAlignment="1">
      <alignment vertical="center"/>
    </xf>
    <xf numFmtId="44" fontId="0" fillId="0" borderId="8" xfId="1" applyFont="1" applyBorder="1" applyAlignment="1">
      <alignment horizontal="center" vertical="center"/>
    </xf>
    <xf numFmtId="44" fontId="0" fillId="0" borderId="4" xfId="0" applyNumberFormat="1" applyBorder="1" applyAlignment="1">
      <alignment vertical="center"/>
    </xf>
    <xf numFmtId="44" fontId="0" fillId="0" borderId="4" xfId="1" applyFont="1" applyBorder="1" applyAlignment="1">
      <alignment horizontal="center" vertical="center"/>
    </xf>
    <xf numFmtId="0" fontId="2" fillId="2" borderId="13" xfId="0" applyFont="1" applyFill="1" applyBorder="1" applyAlignment="1">
      <alignment horizontal="center" vertical="center" wrapText="1"/>
    </xf>
    <xf numFmtId="0" fontId="4" fillId="5" borderId="20" xfId="0" applyFont="1" applyFill="1" applyBorder="1" applyAlignment="1">
      <alignment horizontal="right" vertical="center"/>
    </xf>
    <xf numFmtId="0" fontId="4" fillId="0" borderId="21" xfId="0" applyFont="1" applyBorder="1" applyAlignment="1">
      <alignment horizontal="right" vertical="center"/>
    </xf>
    <xf numFmtId="0" fontId="2" fillId="2" borderId="12" xfId="0" applyFont="1" applyFill="1" applyBorder="1" applyAlignment="1">
      <alignment horizontal="center" vertical="center" textRotation="90"/>
    </xf>
    <xf numFmtId="44" fontId="0" fillId="3" borderId="22" xfId="0" applyNumberFormat="1" applyFill="1" applyBorder="1" applyAlignment="1">
      <alignment vertical="center"/>
    </xf>
    <xf numFmtId="0" fontId="0" fillId="0" borderId="11" xfId="0" applyBorder="1"/>
    <xf numFmtId="164" fontId="0" fillId="0" borderId="6" xfId="0" applyNumberFormat="1" applyBorder="1" applyAlignment="1">
      <alignment horizontal="center" vertical="center"/>
    </xf>
    <xf numFmtId="164" fontId="0" fillId="0" borderId="3" xfId="0" applyNumberFormat="1" applyBorder="1" applyAlignment="1">
      <alignment horizontal="center" vertical="center"/>
    </xf>
    <xf numFmtId="164" fontId="0" fillId="0" borderId="4" xfId="0" applyNumberFormat="1" applyBorder="1" applyAlignment="1">
      <alignment horizontal="center" vertical="center"/>
    </xf>
    <xf numFmtId="164" fontId="0" fillId="0" borderId="4" xfId="0" applyNumberFormat="1" applyBorder="1" applyAlignment="1">
      <alignment vertical="center"/>
    </xf>
    <xf numFmtId="164" fontId="0" fillId="0" borderId="11" xfId="0" applyNumberFormat="1" applyBorder="1" applyAlignment="1">
      <alignment vertical="center"/>
    </xf>
    <xf numFmtId="164" fontId="0" fillId="0" borderId="10" xfId="1" applyNumberFormat="1" applyFont="1" applyBorder="1" applyAlignment="1">
      <alignment horizontal="center" vertical="center"/>
    </xf>
    <xf numFmtId="164" fontId="0" fillId="0" borderId="10" xfId="1" applyNumberFormat="1" applyFont="1" applyBorder="1" applyAlignment="1">
      <alignment horizontal="right" vertical="center"/>
    </xf>
    <xf numFmtId="0" fontId="2" fillId="0" borderId="26" xfId="0" applyFont="1" applyBorder="1" applyAlignment="1">
      <alignment vertical="center"/>
    </xf>
    <xf numFmtId="0" fontId="2" fillId="6" borderId="0" xfId="0" applyFont="1" applyFill="1"/>
    <xf numFmtId="164" fontId="2" fillId="6" borderId="0" xfId="0" applyNumberFormat="1" applyFont="1" applyFill="1"/>
    <xf numFmtId="0" fontId="2" fillId="7" borderId="0" xfId="0" applyFont="1" applyFill="1"/>
    <xf numFmtId="164" fontId="2" fillId="7" borderId="0" xfId="0" applyNumberFormat="1" applyFont="1" applyFill="1"/>
    <xf numFmtId="164" fontId="0" fillId="0" borderId="4" xfId="1" applyNumberFormat="1" applyFont="1" applyBorder="1" applyAlignment="1">
      <alignment vertical="center"/>
    </xf>
    <xf numFmtId="9" fontId="0" fillId="0" borderId="4" xfId="2" applyFont="1" applyBorder="1" applyAlignment="1">
      <alignment vertical="center"/>
    </xf>
    <xf numFmtId="164" fontId="0" fillId="0" borderId="10" xfId="0" applyNumberFormat="1" applyBorder="1" applyAlignment="1">
      <alignment vertical="center"/>
    </xf>
    <xf numFmtId="164" fontId="0" fillId="0" borderId="3" xfId="0" applyNumberFormat="1" applyBorder="1" applyAlignment="1">
      <alignment vertical="center"/>
    </xf>
    <xf numFmtId="0" fontId="2" fillId="0" borderId="24" xfId="0" applyFont="1" applyBorder="1" applyAlignment="1">
      <alignment horizontal="left" vertical="center"/>
    </xf>
    <xf numFmtId="0" fontId="2" fillId="0" borderId="25" xfId="0" applyFont="1" applyBorder="1" applyAlignment="1">
      <alignment horizontal="left" vertical="center"/>
    </xf>
    <xf numFmtId="0" fontId="4" fillId="5" borderId="25" xfId="0" applyFont="1" applyFill="1" applyBorder="1" applyAlignment="1">
      <alignment horizontal="left" vertical="center"/>
    </xf>
    <xf numFmtId="0" fontId="2" fillId="2" borderId="23" xfId="0" applyFont="1" applyFill="1" applyBorder="1" applyAlignment="1">
      <alignment horizontal="center" vertical="center" textRotation="90" wrapText="1"/>
    </xf>
    <xf numFmtId="0" fontId="2" fillId="2" borderId="15" xfId="0" applyFont="1" applyFill="1" applyBorder="1" applyAlignment="1">
      <alignment horizontal="center" vertical="center" wrapText="1"/>
    </xf>
    <xf numFmtId="0" fontId="2" fillId="2" borderId="26"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0" fillId="0" borderId="19" xfId="0" applyBorder="1" applyAlignment="1">
      <alignment wrapText="1"/>
    </xf>
    <xf numFmtId="0" fontId="0" fillId="0" borderId="31" xfId="0" applyBorder="1" applyAlignment="1">
      <alignment wrapText="1"/>
    </xf>
    <xf numFmtId="0" fontId="0" fillId="0" borderId="6" xfId="0" applyBorder="1" applyAlignment="1">
      <alignment horizontal="center" vertical="center" wrapText="1"/>
    </xf>
    <xf numFmtId="0" fontId="0" fillId="0" borderId="5" xfId="0" applyBorder="1" applyAlignment="1">
      <alignment horizontal="center" vertical="center"/>
    </xf>
    <xf numFmtId="44" fontId="0" fillId="0" borderId="6" xfId="1" applyFont="1" applyBorder="1" applyAlignment="1">
      <alignment horizontal="center" vertical="center"/>
    </xf>
    <xf numFmtId="44" fontId="0" fillId="0" borderId="6" xfId="0" applyNumberFormat="1" applyBorder="1" applyAlignment="1">
      <alignment horizontal="center" vertical="center"/>
    </xf>
    <xf numFmtId="44" fontId="0" fillId="3" borderId="33" xfId="0" applyNumberFormat="1" applyFill="1" applyBorder="1" applyAlignment="1">
      <alignment vertical="center"/>
    </xf>
    <xf numFmtId="164" fontId="0" fillId="0" borderId="5" xfId="1" applyNumberFormat="1" applyFont="1" applyBorder="1" applyAlignment="1">
      <alignment horizontal="center" vertical="center"/>
    </xf>
    <xf numFmtId="164" fontId="0" fillId="0" borderId="6" xfId="0" applyNumberFormat="1" applyBorder="1" applyAlignment="1">
      <alignment vertical="center"/>
    </xf>
    <xf numFmtId="164" fontId="0" fillId="0" borderId="9" xfId="0" applyNumberFormat="1" applyBorder="1" applyAlignment="1">
      <alignment vertical="center"/>
    </xf>
    <xf numFmtId="164" fontId="0" fillId="0" borderId="5" xfId="1" applyNumberFormat="1" applyFont="1" applyBorder="1" applyAlignment="1">
      <alignment horizontal="right" vertical="center"/>
    </xf>
    <xf numFmtId="164" fontId="0" fillId="0" borderId="5" xfId="0" applyNumberFormat="1" applyBorder="1" applyAlignment="1">
      <alignment vertical="center"/>
    </xf>
    <xf numFmtId="164" fontId="0" fillId="0" borderId="6" xfId="1" applyNumberFormat="1" applyFont="1" applyBorder="1" applyAlignment="1">
      <alignment vertical="center"/>
    </xf>
    <xf numFmtId="9" fontId="0" fillId="0" borderId="6" xfId="2" applyFont="1" applyBorder="1" applyAlignment="1">
      <alignment vertical="center"/>
    </xf>
    <xf numFmtId="0" fontId="0" fillId="0" borderId="9" xfId="0" applyBorder="1"/>
    <xf numFmtId="0" fontId="0" fillId="0" borderId="10" xfId="0" applyBorder="1" applyAlignment="1">
      <alignment horizontal="center" vertical="center"/>
    </xf>
    <xf numFmtId="164" fontId="0" fillId="0" borderId="0" xfId="0" applyNumberFormat="1"/>
    <xf numFmtId="0" fontId="0" fillId="10" borderId="10" xfId="0" applyFill="1" applyBorder="1" applyAlignment="1">
      <alignment horizontal="center" vertical="center"/>
    </xf>
    <xf numFmtId="0" fontId="0" fillId="10" borderId="4" xfId="0" applyFill="1" applyBorder="1" applyAlignment="1">
      <alignment horizontal="center" vertical="center" wrapText="1"/>
    </xf>
    <xf numFmtId="44" fontId="0" fillId="10" borderId="4" xfId="1" applyFont="1" applyFill="1" applyBorder="1" applyAlignment="1">
      <alignment horizontal="center" vertical="center"/>
    </xf>
    <xf numFmtId="44" fontId="0" fillId="10" borderId="4" xfId="0" applyNumberFormat="1" applyFill="1" applyBorder="1" applyAlignment="1">
      <alignment horizontal="center" vertical="center"/>
    </xf>
    <xf numFmtId="44" fontId="0" fillId="10" borderId="22" xfId="0" applyNumberFormat="1" applyFill="1" applyBorder="1" applyAlignment="1">
      <alignment vertical="center"/>
    </xf>
    <xf numFmtId="164" fontId="0" fillId="10" borderId="10" xfId="1" applyNumberFormat="1" applyFont="1" applyFill="1" applyBorder="1" applyAlignment="1">
      <alignment horizontal="center" vertical="center"/>
    </xf>
    <xf numFmtId="164" fontId="0" fillId="10" borderId="4" xfId="0" applyNumberFormat="1" applyFill="1" applyBorder="1" applyAlignment="1">
      <alignment horizontal="center" vertical="center"/>
    </xf>
    <xf numFmtId="164" fontId="0" fillId="10" borderId="4" xfId="0" applyNumberFormat="1" applyFill="1" applyBorder="1" applyAlignment="1">
      <alignment vertical="center"/>
    </xf>
    <xf numFmtId="164" fontId="0" fillId="10" borderId="11" xfId="0" applyNumberFormat="1" applyFill="1" applyBorder="1" applyAlignment="1">
      <alignment vertical="center"/>
    </xf>
    <xf numFmtId="164" fontId="0" fillId="10" borderId="10" xfId="1" applyNumberFormat="1" applyFont="1" applyFill="1" applyBorder="1" applyAlignment="1">
      <alignment horizontal="right" vertical="center"/>
    </xf>
    <xf numFmtId="164" fontId="0" fillId="10" borderId="10" xfId="0" applyNumberFormat="1" applyFill="1" applyBorder="1" applyAlignment="1">
      <alignment vertical="center"/>
    </xf>
    <xf numFmtId="164" fontId="0" fillId="10" borderId="4" xfId="1" applyNumberFormat="1" applyFont="1" applyFill="1" applyBorder="1" applyAlignment="1">
      <alignment vertical="center"/>
    </xf>
    <xf numFmtId="9" fontId="0" fillId="10" borderId="4" xfId="2" applyFont="1" applyFill="1" applyBorder="1" applyAlignment="1">
      <alignment vertical="center"/>
    </xf>
    <xf numFmtId="164" fontId="0" fillId="10" borderId="3" xfId="0" applyNumberFormat="1" applyFill="1" applyBorder="1" applyAlignment="1">
      <alignment vertical="center"/>
    </xf>
    <xf numFmtId="0" fontId="0" fillId="10" borderId="11" xfId="0" applyFill="1" applyBorder="1"/>
    <xf numFmtId="0" fontId="0" fillId="10" borderId="12" xfId="0" applyFill="1" applyBorder="1" applyAlignment="1">
      <alignment horizontal="center" vertical="center"/>
    </xf>
    <xf numFmtId="0" fontId="0" fillId="10" borderId="13" xfId="0" applyFill="1" applyBorder="1" applyAlignment="1">
      <alignment horizontal="center" vertical="center" wrapText="1"/>
    </xf>
    <xf numFmtId="44" fontId="0" fillId="10" borderId="13" xfId="1" applyFont="1" applyFill="1" applyBorder="1" applyAlignment="1">
      <alignment horizontal="center" vertical="center"/>
    </xf>
    <xf numFmtId="44" fontId="0" fillId="10" borderId="13" xfId="0" applyNumberFormat="1" applyFill="1" applyBorder="1" applyAlignment="1">
      <alignment horizontal="center" vertical="center"/>
    </xf>
    <xf numFmtId="44" fontId="0" fillId="10" borderId="23" xfId="0" applyNumberFormat="1" applyFill="1" applyBorder="1" applyAlignment="1">
      <alignment vertical="center"/>
    </xf>
    <xf numFmtId="164" fontId="0" fillId="10" borderId="12" xfId="1" applyNumberFormat="1" applyFont="1" applyFill="1" applyBorder="1" applyAlignment="1">
      <alignment horizontal="center" vertical="center"/>
    </xf>
    <xf numFmtId="164" fontId="0" fillId="10" borderId="13" xfId="0" applyNumberFormat="1" applyFill="1" applyBorder="1" applyAlignment="1">
      <alignment horizontal="center" vertical="center"/>
    </xf>
    <xf numFmtId="164" fontId="0" fillId="10" borderId="13" xfId="0" applyNumberFormat="1" applyFill="1" applyBorder="1" applyAlignment="1">
      <alignment vertical="center"/>
    </xf>
    <xf numFmtId="164" fontId="0" fillId="10" borderId="14" xfId="0" applyNumberFormat="1" applyFill="1" applyBorder="1" applyAlignment="1">
      <alignment vertical="center"/>
    </xf>
    <xf numFmtId="164" fontId="0" fillId="10" borderId="12" xfId="1" applyNumberFormat="1" applyFont="1" applyFill="1" applyBorder="1" applyAlignment="1">
      <alignment horizontal="right" vertical="center"/>
    </xf>
    <xf numFmtId="164" fontId="0" fillId="10" borderId="12" xfId="0" applyNumberFormat="1" applyFill="1" applyBorder="1" applyAlignment="1">
      <alignment vertical="center"/>
    </xf>
    <xf numFmtId="164" fontId="0" fillId="10" borderId="13" xfId="1" applyNumberFormat="1" applyFont="1" applyFill="1" applyBorder="1" applyAlignment="1">
      <alignment vertical="center"/>
    </xf>
    <xf numFmtId="9" fontId="0" fillId="10" borderId="13" xfId="2" applyFont="1" applyFill="1" applyBorder="1" applyAlignment="1">
      <alignment vertical="center"/>
    </xf>
    <xf numFmtId="164" fontId="0" fillId="10" borderId="34" xfId="0" applyNumberFormat="1" applyFill="1" applyBorder="1" applyAlignment="1">
      <alignment vertical="center"/>
    </xf>
    <xf numFmtId="0" fontId="0" fillId="10" borderId="14" xfId="0" applyFill="1" applyBorder="1"/>
    <xf numFmtId="0" fontId="2" fillId="0" borderId="18" xfId="0" applyFont="1" applyBorder="1" applyAlignment="1">
      <alignment horizontal="center" vertical="center" wrapText="1"/>
    </xf>
    <xf numFmtId="0" fontId="2" fillId="0" borderId="30" xfId="0" applyFont="1" applyBorder="1" applyAlignment="1">
      <alignment horizontal="center" vertical="center" wrapText="1"/>
    </xf>
    <xf numFmtId="0" fontId="0" fillId="0" borderId="18" xfId="0" applyBorder="1" applyAlignment="1">
      <alignment horizontal="center" wrapText="1"/>
    </xf>
    <xf numFmtId="0" fontId="0" fillId="0" borderId="19" xfId="0" applyBorder="1" applyAlignment="1">
      <alignment horizontal="center" wrapText="1"/>
    </xf>
    <xf numFmtId="0" fontId="0" fillId="0" borderId="17" xfId="0" applyBorder="1" applyAlignment="1">
      <alignment horizontal="center" wrapText="1"/>
    </xf>
    <xf numFmtId="0" fontId="0" fillId="0" borderId="30" xfId="0" applyBorder="1" applyAlignment="1">
      <alignment horizontal="center" wrapText="1"/>
    </xf>
    <xf numFmtId="0" fontId="0" fillId="0" borderId="31" xfId="0" applyBorder="1" applyAlignment="1">
      <alignment horizontal="center" wrapText="1"/>
    </xf>
    <xf numFmtId="0" fontId="0" fillId="0" borderId="32" xfId="0" applyBorder="1" applyAlignment="1">
      <alignment horizontal="center" wrapText="1"/>
    </xf>
    <xf numFmtId="0" fontId="2" fillId="0" borderId="15" xfId="0" applyFont="1" applyBorder="1" applyAlignment="1">
      <alignment horizontal="left" vertical="center"/>
    </xf>
    <xf numFmtId="0" fontId="2" fillId="0" borderId="26" xfId="0" applyFont="1" applyBorder="1" applyAlignment="1">
      <alignment horizontal="left" vertical="center"/>
    </xf>
    <xf numFmtId="0" fontId="4" fillId="5" borderId="26" xfId="0" applyFont="1" applyFill="1" applyBorder="1" applyAlignment="1">
      <alignment horizontal="left" vertical="center"/>
    </xf>
    <xf numFmtId="0" fontId="4" fillId="5" borderId="26" xfId="0" applyFont="1" applyFill="1" applyBorder="1" applyAlignment="1">
      <alignment horizontal="center" vertical="center"/>
    </xf>
    <xf numFmtId="0" fontId="4" fillId="5" borderId="27" xfId="0" applyFont="1" applyFill="1" applyBorder="1" applyAlignment="1">
      <alignment horizontal="center" vertical="center"/>
    </xf>
    <xf numFmtId="0" fontId="0" fillId="0" borderId="19" xfId="0" applyBorder="1" applyAlignment="1">
      <alignment horizontal="center"/>
    </xf>
    <xf numFmtId="0" fontId="0" fillId="0" borderId="17"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4" fillId="5" borderId="1" xfId="0" applyFont="1" applyFill="1" applyBorder="1" applyAlignment="1">
      <alignment horizontal="center" vertical="center"/>
    </xf>
    <xf numFmtId="0" fontId="4" fillId="5" borderId="2" xfId="0" applyFont="1" applyFill="1" applyBorder="1" applyAlignment="1">
      <alignment horizontal="center" vertical="center"/>
    </xf>
    <xf numFmtId="0" fontId="4" fillId="5" borderId="16" xfId="0" applyFont="1" applyFill="1" applyBorder="1" applyAlignment="1">
      <alignment horizontal="center" vertical="center"/>
    </xf>
    <xf numFmtId="0" fontId="2" fillId="0" borderId="18" xfId="0" applyFont="1" applyBorder="1" applyAlignment="1">
      <alignment horizontal="left" vertical="center"/>
    </xf>
    <xf numFmtId="0" fontId="2" fillId="0" borderId="19" xfId="0" applyFont="1" applyBorder="1" applyAlignment="1">
      <alignment horizontal="lef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5" fillId="5" borderId="18" xfId="0" applyFont="1" applyFill="1" applyBorder="1" applyAlignment="1">
      <alignment horizontal="center" vertical="center"/>
    </xf>
    <xf numFmtId="0" fontId="5" fillId="5" borderId="17" xfId="0" applyFont="1" applyFill="1" applyBorder="1" applyAlignment="1">
      <alignment horizontal="center" vertical="center"/>
    </xf>
    <xf numFmtId="0" fontId="6" fillId="8" borderId="9" xfId="0" applyFont="1" applyFill="1" applyBorder="1" applyAlignment="1">
      <alignment horizontal="center" vertical="center" wrapText="1"/>
    </xf>
    <xf numFmtId="0" fontId="6" fillId="8" borderId="14" xfId="0" applyFont="1" applyFill="1" applyBorder="1" applyAlignment="1">
      <alignment horizontal="center" vertical="center" wrapText="1"/>
    </xf>
    <xf numFmtId="0" fontId="4" fillId="5" borderId="28" xfId="0" applyFont="1" applyFill="1" applyBorder="1" applyAlignment="1">
      <alignment horizontal="center" vertical="center"/>
    </xf>
    <xf numFmtId="0" fontId="4" fillId="5" borderId="19" xfId="0" applyFont="1" applyFill="1" applyBorder="1" applyAlignment="1">
      <alignment horizontal="center" vertical="center"/>
    </xf>
    <xf numFmtId="0" fontId="2" fillId="4" borderId="1" xfId="0" applyFont="1" applyFill="1" applyBorder="1" applyAlignment="1">
      <alignment horizontal="center"/>
    </xf>
    <xf numFmtId="0" fontId="2" fillId="4" borderId="2" xfId="0" applyFont="1" applyFill="1" applyBorder="1" applyAlignment="1">
      <alignment horizontal="center"/>
    </xf>
    <xf numFmtId="0" fontId="2" fillId="4" borderId="16" xfId="0" applyFont="1" applyFill="1" applyBorder="1" applyAlignment="1">
      <alignment horizontal="center"/>
    </xf>
    <xf numFmtId="0" fontId="2" fillId="6" borderId="1" xfId="0" applyFont="1" applyFill="1" applyBorder="1" applyAlignment="1">
      <alignment horizontal="center"/>
    </xf>
    <xf numFmtId="0" fontId="2" fillId="6" borderId="2" xfId="0" applyFont="1" applyFill="1" applyBorder="1" applyAlignment="1">
      <alignment horizontal="center"/>
    </xf>
    <xf numFmtId="0" fontId="2" fillId="6" borderId="16" xfId="0" applyFont="1" applyFill="1" applyBorder="1" applyAlignment="1">
      <alignment horizontal="center"/>
    </xf>
    <xf numFmtId="0" fontId="2" fillId="7" borderId="1" xfId="0" applyFont="1" applyFill="1" applyBorder="1" applyAlignment="1">
      <alignment horizontal="center"/>
    </xf>
    <xf numFmtId="0" fontId="2" fillId="7" borderId="2" xfId="0" applyFont="1" applyFill="1" applyBorder="1" applyAlignment="1">
      <alignment horizontal="center"/>
    </xf>
    <xf numFmtId="0" fontId="2" fillId="7" borderId="16" xfId="0" applyFont="1" applyFill="1" applyBorder="1" applyAlignment="1">
      <alignment horizontal="center"/>
    </xf>
    <xf numFmtId="0" fontId="6" fillId="8" borderId="5" xfId="0" applyFont="1" applyFill="1" applyBorder="1" applyAlignment="1">
      <alignment horizontal="center" vertical="center" wrapText="1"/>
    </xf>
    <xf numFmtId="0" fontId="6" fillId="8" borderId="12" xfId="0" applyFont="1" applyFill="1" applyBorder="1" applyAlignment="1">
      <alignment horizontal="center" vertical="center" wrapText="1"/>
    </xf>
    <xf numFmtId="0" fontId="6" fillId="8" borderId="6" xfId="0" applyFont="1" applyFill="1" applyBorder="1" applyAlignment="1">
      <alignment horizontal="center" vertical="center" wrapText="1"/>
    </xf>
    <xf numFmtId="0" fontId="6" fillId="8" borderId="13" xfId="0" applyFont="1" applyFill="1" applyBorder="1" applyAlignment="1">
      <alignment horizontal="center" vertical="center" wrapText="1"/>
    </xf>
    <xf numFmtId="0" fontId="6" fillId="8" borderId="6" xfId="0" applyFont="1" applyFill="1" applyBorder="1" applyAlignment="1">
      <alignment horizontal="center" vertical="center"/>
    </xf>
    <xf numFmtId="0" fontId="6" fillId="8" borderId="13" xfId="0" applyFont="1" applyFill="1" applyBorder="1" applyAlignment="1">
      <alignment horizontal="center" vertical="center"/>
    </xf>
    <xf numFmtId="0" fontId="7" fillId="9" borderId="6" xfId="0" applyFont="1" applyFill="1" applyBorder="1" applyAlignment="1">
      <alignment horizontal="center" vertical="center" wrapText="1"/>
    </xf>
    <xf numFmtId="0" fontId="7" fillId="9" borderId="13" xfId="0" applyFont="1" applyFill="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25214</xdr:colOff>
      <xdr:row>17</xdr:row>
      <xdr:rowOff>284629</xdr:rowOff>
    </xdr:from>
    <xdr:to>
      <xdr:col>5</xdr:col>
      <xdr:colOff>724591</xdr:colOff>
      <xdr:row>18</xdr:row>
      <xdr:rowOff>16248</xdr:rowOff>
    </xdr:to>
    <xdr:pic>
      <xdr:nvPicPr>
        <xdr:cNvPr id="2" name="Imagen 1">
          <a:extLst>
            <a:ext uri="{FF2B5EF4-FFF2-40B4-BE49-F238E27FC236}">
              <a16:creationId xmlns:a16="http://schemas.microsoft.com/office/drawing/2014/main" id="{2A740042-01E2-AED2-88E6-8FEB266D57FA}"/>
            </a:ext>
          </a:extLst>
        </xdr:cNvPr>
        <xdr:cNvPicPr>
          <a:picLocks noChangeAspect="1"/>
        </xdr:cNvPicPr>
      </xdr:nvPicPr>
      <xdr:blipFill>
        <a:blip xmlns:r="http://schemas.openxmlformats.org/officeDocument/2006/relationships" r:embed="rId1"/>
        <a:stretch>
          <a:fillRect/>
        </a:stretch>
      </xdr:blipFill>
      <xdr:spPr>
        <a:xfrm>
          <a:off x="5224743" y="18718305"/>
          <a:ext cx="1786348" cy="3143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1ACC4-B42B-42BC-8C6E-9B7ABB9B738D}">
  <dimension ref="A1:AA19"/>
  <sheetViews>
    <sheetView tabSelected="1" zoomScale="55" zoomScaleNormal="55" workbookViewId="0">
      <pane xSplit="2" ySplit="5" topLeftCell="C9" activePane="bottomRight" state="frozen"/>
      <selection pane="topRight" activeCell="E1" sqref="E1"/>
      <selection pane="bottomLeft" activeCell="A3" sqref="A3"/>
      <selection pane="bottomRight" activeCell="D13" sqref="D13"/>
    </sheetView>
  </sheetViews>
  <sheetFormatPr baseColWidth="10" defaultColWidth="10.7109375" defaultRowHeight="15" x14ac:dyDescent="0.25"/>
  <cols>
    <col min="1" max="1" width="3.5703125" customWidth="1"/>
    <col min="2" max="2" width="34.28515625" style="4" customWidth="1"/>
    <col min="3" max="3" width="34" style="5" customWidth="1"/>
    <col min="4" max="4" width="6.28515625" style="5" customWidth="1"/>
    <col min="5" max="5" width="16.28515625" customWidth="1"/>
    <col min="6" max="6" width="17.140625" customWidth="1"/>
    <col min="7" max="7" width="14.85546875" customWidth="1"/>
    <col min="8" max="8" width="19" customWidth="1"/>
    <col min="9" max="9" width="16.5703125" customWidth="1"/>
    <col min="10" max="11" width="13.7109375" customWidth="1"/>
    <col min="12" max="12" width="17.28515625" customWidth="1"/>
    <col min="13" max="13" width="20.7109375" customWidth="1"/>
    <col min="14" max="20" width="13.7109375" customWidth="1"/>
    <col min="21" max="21" width="14.42578125" bestFit="1" customWidth="1"/>
    <col min="22" max="22" width="12.85546875" bestFit="1" customWidth="1"/>
    <col min="24" max="25" width="14.42578125" bestFit="1" customWidth="1"/>
    <col min="26" max="26" width="37.42578125" customWidth="1"/>
    <col min="27" max="27" width="25" customWidth="1"/>
  </cols>
  <sheetData>
    <row r="1" spans="1:27" ht="15.75" thickBot="1" x14ac:dyDescent="0.3">
      <c r="A1" s="115" t="s">
        <v>20</v>
      </c>
      <c r="B1" s="116"/>
      <c r="C1" s="110"/>
      <c r="D1" s="111"/>
      <c r="E1" s="111"/>
      <c r="F1" s="111"/>
      <c r="G1" s="111"/>
      <c r="H1" s="112"/>
    </row>
    <row r="2" spans="1:27" ht="14.25" customHeight="1" thickBot="1" x14ac:dyDescent="0.3">
      <c r="A2" s="113" t="s">
        <v>23</v>
      </c>
      <c r="B2" s="114"/>
      <c r="C2" s="16"/>
      <c r="D2" s="17"/>
      <c r="E2" s="113" t="s">
        <v>19</v>
      </c>
      <c r="F2" s="114"/>
      <c r="G2" s="117"/>
      <c r="H2" s="118"/>
    </row>
    <row r="3" spans="1:27" ht="14.25" customHeight="1" thickBot="1" x14ac:dyDescent="0.3">
      <c r="A3" s="100" t="s">
        <v>24</v>
      </c>
      <c r="B3" s="101"/>
      <c r="C3" s="102" t="s">
        <v>25</v>
      </c>
      <c r="D3" s="102"/>
      <c r="E3" s="102"/>
      <c r="F3" s="28" t="s">
        <v>23</v>
      </c>
      <c r="G3" s="103" t="s">
        <v>26</v>
      </c>
      <c r="H3" s="104"/>
    </row>
    <row r="4" spans="1:27" ht="14.25" customHeight="1" thickBot="1" x14ac:dyDescent="0.3">
      <c r="A4" s="37"/>
      <c r="B4" s="38"/>
      <c r="C4" s="39"/>
      <c r="D4" s="39"/>
      <c r="E4" s="121"/>
      <c r="F4" s="122"/>
      <c r="G4" s="122"/>
      <c r="H4" s="122"/>
      <c r="I4" s="123" t="s">
        <v>27</v>
      </c>
      <c r="J4" s="124"/>
      <c r="K4" s="124"/>
      <c r="L4" s="125"/>
      <c r="M4" s="126" t="s">
        <v>28</v>
      </c>
      <c r="N4" s="127"/>
      <c r="O4" s="127"/>
      <c r="P4" s="128"/>
      <c r="Q4" s="129"/>
      <c r="R4" s="130"/>
      <c r="S4" s="130"/>
      <c r="T4" s="131"/>
      <c r="U4" s="132" t="s">
        <v>29</v>
      </c>
      <c r="V4" s="134" t="s">
        <v>30</v>
      </c>
      <c r="W4" s="134" t="s">
        <v>31</v>
      </c>
      <c r="X4" s="136" t="s">
        <v>32</v>
      </c>
      <c r="Y4" s="136" t="s">
        <v>33</v>
      </c>
      <c r="Z4" s="138" t="s">
        <v>34</v>
      </c>
      <c r="AA4" s="119" t="s">
        <v>35</v>
      </c>
    </row>
    <row r="5" spans="1:27" ht="162.75" customHeight="1" thickBot="1" x14ac:dyDescent="0.3">
      <c r="A5" s="18" t="s">
        <v>0</v>
      </c>
      <c r="B5" s="15" t="s">
        <v>10</v>
      </c>
      <c r="C5" s="15" t="s">
        <v>11</v>
      </c>
      <c r="D5" s="40" t="s">
        <v>21</v>
      </c>
      <c r="E5" s="41" t="s">
        <v>22</v>
      </c>
      <c r="F5" s="42" t="s">
        <v>1</v>
      </c>
      <c r="G5" s="42" t="s">
        <v>2</v>
      </c>
      <c r="H5" s="43" t="s">
        <v>3</v>
      </c>
      <c r="I5" s="41" t="s">
        <v>22</v>
      </c>
      <c r="J5" s="42" t="s">
        <v>1</v>
      </c>
      <c r="K5" s="42" t="s">
        <v>2</v>
      </c>
      <c r="L5" s="44" t="s">
        <v>3</v>
      </c>
      <c r="M5" s="41" t="s">
        <v>22</v>
      </c>
      <c r="N5" s="42" t="s">
        <v>1</v>
      </c>
      <c r="O5" s="42" t="s">
        <v>2</v>
      </c>
      <c r="P5" s="44" t="s">
        <v>3</v>
      </c>
      <c r="Q5" s="41" t="s">
        <v>22</v>
      </c>
      <c r="R5" s="42" t="s">
        <v>1</v>
      </c>
      <c r="S5" s="42" t="s">
        <v>2</v>
      </c>
      <c r="T5" s="44" t="s">
        <v>3</v>
      </c>
      <c r="U5" s="133"/>
      <c r="V5" s="135"/>
      <c r="W5" s="135"/>
      <c r="X5" s="137"/>
      <c r="Y5" s="137"/>
      <c r="Z5" s="139"/>
      <c r="AA5" s="120"/>
    </row>
    <row r="6" spans="1:27" ht="162.75" customHeight="1" thickBot="1" x14ac:dyDescent="0.3">
      <c r="A6" s="48">
        <v>1</v>
      </c>
      <c r="B6" s="47" t="s">
        <v>12</v>
      </c>
      <c r="C6" s="47" t="s">
        <v>39</v>
      </c>
      <c r="D6" s="47">
        <v>2</v>
      </c>
      <c r="E6" s="49"/>
      <c r="F6" s="50">
        <f>D6*E6</f>
        <v>0</v>
      </c>
      <c r="G6" s="50">
        <f>F6*19%</f>
        <v>0</v>
      </c>
      <c r="H6" s="51">
        <f t="shared" ref="H6:H8" si="0">F6+G6</f>
        <v>0</v>
      </c>
      <c r="I6" s="52">
        <v>1860000</v>
      </c>
      <c r="J6" s="21">
        <f>D6*I6</f>
        <v>3720000</v>
      </c>
      <c r="K6" s="53">
        <f>J6*0.19</f>
        <v>706800</v>
      </c>
      <c r="L6" s="54">
        <f>J6+K6</f>
        <v>4426800</v>
      </c>
      <c r="M6" s="55">
        <v>1200000</v>
      </c>
      <c r="N6" s="53">
        <f>D6*M6</f>
        <v>2400000</v>
      </c>
      <c r="O6" s="53">
        <f>N6*0.19</f>
        <v>456000</v>
      </c>
      <c r="P6" s="54">
        <f>N6+O6</f>
        <v>2856000</v>
      </c>
      <c r="Q6" s="55"/>
      <c r="R6" s="53">
        <f>D6*Q6</f>
        <v>0</v>
      </c>
      <c r="S6" s="53">
        <f>R6*0.19</f>
        <v>0</v>
      </c>
      <c r="T6" s="54">
        <f>R6+S6</f>
        <v>0</v>
      </c>
      <c r="U6" s="56">
        <f>AVERAGE(I6,M6,Q6)</f>
        <v>1530000</v>
      </c>
      <c r="V6" s="57">
        <f>STDEV(I6,M6,Q6)</f>
        <v>466690.47558312136</v>
      </c>
      <c r="W6" s="58">
        <f>V6/U6</f>
        <v>0.30502645462949107</v>
      </c>
      <c r="X6" s="53">
        <f>U6+V6</f>
        <v>1996690.4755831214</v>
      </c>
      <c r="Y6" s="53">
        <f>U6-V6</f>
        <v>1063309.5244168786</v>
      </c>
      <c r="Z6" s="53">
        <f>AVERAGE(L6,P6,T6)</f>
        <v>2427600</v>
      </c>
      <c r="AA6" s="59"/>
    </row>
    <row r="7" spans="1:27" ht="162.75" customHeight="1" thickBot="1" x14ac:dyDescent="0.3">
      <c r="A7" s="60">
        <v>2</v>
      </c>
      <c r="B7" s="3" t="s">
        <v>13</v>
      </c>
      <c r="C7" s="47" t="s">
        <v>39</v>
      </c>
      <c r="D7" s="3">
        <v>2</v>
      </c>
      <c r="E7" s="14"/>
      <c r="F7" s="10">
        <f t="shared" ref="F7:F13" si="1">D7*E7</f>
        <v>0</v>
      </c>
      <c r="G7" s="10">
        <f t="shared" ref="G7:G8" si="2">F7*19%</f>
        <v>0</v>
      </c>
      <c r="H7" s="19">
        <f t="shared" si="0"/>
        <v>0</v>
      </c>
      <c r="I7" s="26">
        <v>475000</v>
      </c>
      <c r="J7" s="23">
        <f t="shared" ref="J7:J15" si="3">D7*I7</f>
        <v>950000</v>
      </c>
      <c r="K7" s="24">
        <f t="shared" ref="K7:K13" si="4">J7*0.19</f>
        <v>180500</v>
      </c>
      <c r="L7" s="25">
        <f t="shared" ref="L7:L13" si="5">J7+K7</f>
        <v>1130500</v>
      </c>
      <c r="M7" s="27">
        <v>650000</v>
      </c>
      <c r="N7" s="24">
        <f t="shared" ref="N7:N13" si="6">D7*M7</f>
        <v>1300000</v>
      </c>
      <c r="O7" s="24">
        <f t="shared" ref="O7:O13" si="7">N7*0.19</f>
        <v>247000</v>
      </c>
      <c r="P7" s="25">
        <f t="shared" ref="P7:P13" si="8">N7+O7</f>
        <v>1547000</v>
      </c>
      <c r="Q7" s="27"/>
      <c r="R7" s="24">
        <f t="shared" ref="R7:R13" si="9">D7*Q7</f>
        <v>0</v>
      </c>
      <c r="S7" s="24">
        <f t="shared" ref="S7:S13" si="10">R7*0.19</f>
        <v>0</v>
      </c>
      <c r="T7" s="25">
        <f t="shared" ref="T7:T13" si="11">R7+S7</f>
        <v>0</v>
      </c>
      <c r="U7" s="35">
        <f t="shared" ref="U7:U13" si="12">AVERAGE(I7,M7,Q7)</f>
        <v>562500</v>
      </c>
      <c r="V7" s="33">
        <f t="shared" ref="V7:V13" si="13">STDEV(I7,M7,Q7)</f>
        <v>123743.68670764581</v>
      </c>
      <c r="W7" s="34">
        <f t="shared" ref="W7:W13" si="14">V7/U7</f>
        <v>0.21998877636914813</v>
      </c>
      <c r="X7" s="24">
        <f t="shared" ref="X7:X13" si="15">U7+V7</f>
        <v>686243.68670764577</v>
      </c>
      <c r="Y7" s="24">
        <f t="shared" ref="Y7:Y13" si="16">U7-V7</f>
        <v>438756.31329235417</v>
      </c>
      <c r="Z7" s="36">
        <f t="shared" ref="Z7:Z13" si="17">AVERAGE(L7,P7,T7)</f>
        <v>892500</v>
      </c>
      <c r="AA7" s="20"/>
    </row>
    <row r="8" spans="1:27" ht="162.75" customHeight="1" thickBot="1" x14ac:dyDescent="0.3">
      <c r="A8" s="60">
        <v>3</v>
      </c>
      <c r="B8" s="3" t="s">
        <v>14</v>
      </c>
      <c r="C8" s="47" t="s">
        <v>39</v>
      </c>
      <c r="D8" s="3">
        <v>2</v>
      </c>
      <c r="E8" s="14"/>
      <c r="F8" s="10">
        <f t="shared" si="1"/>
        <v>0</v>
      </c>
      <c r="G8" s="10">
        <f t="shared" si="2"/>
        <v>0</v>
      </c>
      <c r="H8" s="19">
        <f t="shared" si="0"/>
        <v>0</v>
      </c>
      <c r="I8" s="26">
        <v>355000</v>
      </c>
      <c r="J8" s="23">
        <f t="shared" si="3"/>
        <v>710000</v>
      </c>
      <c r="K8" s="24">
        <f t="shared" si="4"/>
        <v>134900</v>
      </c>
      <c r="L8" s="25">
        <f t="shared" si="5"/>
        <v>844900</v>
      </c>
      <c r="M8" s="27">
        <v>550000</v>
      </c>
      <c r="N8" s="24">
        <f t="shared" si="6"/>
        <v>1100000</v>
      </c>
      <c r="O8" s="24">
        <f t="shared" si="7"/>
        <v>209000</v>
      </c>
      <c r="P8" s="25">
        <f t="shared" si="8"/>
        <v>1309000</v>
      </c>
      <c r="Q8" s="27"/>
      <c r="R8" s="24">
        <f t="shared" si="9"/>
        <v>0</v>
      </c>
      <c r="S8" s="24">
        <f t="shared" si="10"/>
        <v>0</v>
      </c>
      <c r="T8" s="25">
        <f t="shared" si="11"/>
        <v>0</v>
      </c>
      <c r="U8" s="35">
        <f t="shared" si="12"/>
        <v>452500</v>
      </c>
      <c r="V8" s="33">
        <f t="shared" si="13"/>
        <v>137885.82233137678</v>
      </c>
      <c r="W8" s="34">
        <f t="shared" si="14"/>
        <v>0.30472004935110891</v>
      </c>
      <c r="X8" s="24">
        <f t="shared" si="15"/>
        <v>590385.82233137684</v>
      </c>
      <c r="Y8" s="24">
        <f t="shared" si="16"/>
        <v>314614.17766862322</v>
      </c>
      <c r="Z8" s="36">
        <f t="shared" si="17"/>
        <v>717966.66666666663</v>
      </c>
      <c r="AA8" s="20"/>
    </row>
    <row r="9" spans="1:27" ht="208.5" customHeight="1" x14ac:dyDescent="0.25">
      <c r="A9" s="60">
        <v>4</v>
      </c>
      <c r="B9" s="3" t="s">
        <v>15</v>
      </c>
      <c r="C9" s="47" t="s">
        <v>39</v>
      </c>
      <c r="D9" s="3">
        <v>2</v>
      </c>
      <c r="E9" s="14"/>
      <c r="F9" s="10">
        <f t="shared" si="1"/>
        <v>0</v>
      </c>
      <c r="G9" s="10">
        <f>F9*19%</f>
        <v>0</v>
      </c>
      <c r="H9" s="19">
        <f>F9+G9</f>
        <v>0</v>
      </c>
      <c r="I9" s="26">
        <v>510000</v>
      </c>
      <c r="J9" s="23">
        <f t="shared" si="3"/>
        <v>1020000</v>
      </c>
      <c r="K9" s="24">
        <f t="shared" si="4"/>
        <v>193800</v>
      </c>
      <c r="L9" s="25">
        <f t="shared" si="5"/>
        <v>1213800</v>
      </c>
      <c r="M9" s="27">
        <v>780000</v>
      </c>
      <c r="N9" s="24">
        <f t="shared" si="6"/>
        <v>1560000</v>
      </c>
      <c r="O9" s="24">
        <f t="shared" si="7"/>
        <v>296400</v>
      </c>
      <c r="P9" s="25">
        <f t="shared" si="8"/>
        <v>1856400</v>
      </c>
      <c r="Q9" s="27"/>
      <c r="R9" s="24">
        <f t="shared" si="9"/>
        <v>0</v>
      </c>
      <c r="S9" s="24">
        <f t="shared" si="10"/>
        <v>0</v>
      </c>
      <c r="T9" s="25">
        <f t="shared" si="11"/>
        <v>0</v>
      </c>
      <c r="U9" s="35">
        <f t="shared" si="12"/>
        <v>645000</v>
      </c>
      <c r="V9" s="33">
        <f t="shared" si="13"/>
        <v>190918.83092036782</v>
      </c>
      <c r="W9" s="34">
        <f t="shared" si="14"/>
        <v>0.29599818747343848</v>
      </c>
      <c r="X9" s="24">
        <f t="shared" si="15"/>
        <v>835918.83092036785</v>
      </c>
      <c r="Y9" s="24">
        <f t="shared" si="16"/>
        <v>454081.16907963215</v>
      </c>
      <c r="Z9" s="36">
        <f t="shared" si="17"/>
        <v>1023400</v>
      </c>
      <c r="AA9" s="20"/>
    </row>
    <row r="10" spans="1:27" ht="112.9" customHeight="1" x14ac:dyDescent="0.25">
      <c r="A10" s="62">
        <v>5</v>
      </c>
      <c r="B10" s="63" t="s">
        <v>16</v>
      </c>
      <c r="C10" s="63" t="s">
        <v>5</v>
      </c>
      <c r="D10" s="63">
        <v>1</v>
      </c>
      <c r="E10" s="64"/>
      <c r="F10" s="65">
        <f t="shared" si="1"/>
        <v>0</v>
      </c>
      <c r="G10" s="65">
        <f t="shared" ref="G10" si="18">F10*19%</f>
        <v>0</v>
      </c>
      <c r="H10" s="66">
        <f t="shared" ref="H10" si="19">F10+G10</f>
        <v>0</v>
      </c>
      <c r="I10" s="67">
        <v>200000</v>
      </c>
      <c r="J10" s="68">
        <f t="shared" si="3"/>
        <v>200000</v>
      </c>
      <c r="K10" s="69">
        <f t="shared" si="4"/>
        <v>38000</v>
      </c>
      <c r="L10" s="70">
        <f t="shared" si="5"/>
        <v>238000</v>
      </c>
      <c r="M10" s="71">
        <v>65000</v>
      </c>
      <c r="N10" s="69">
        <f t="shared" si="6"/>
        <v>65000</v>
      </c>
      <c r="O10" s="69">
        <f t="shared" si="7"/>
        <v>12350</v>
      </c>
      <c r="P10" s="70">
        <f t="shared" si="8"/>
        <v>77350</v>
      </c>
      <c r="Q10" s="71"/>
      <c r="R10" s="69">
        <f t="shared" si="9"/>
        <v>0</v>
      </c>
      <c r="S10" s="69">
        <f t="shared" si="10"/>
        <v>0</v>
      </c>
      <c r="T10" s="70">
        <f t="shared" si="11"/>
        <v>0</v>
      </c>
      <c r="U10" s="72">
        <f t="shared" si="12"/>
        <v>132500</v>
      </c>
      <c r="V10" s="73">
        <f t="shared" si="13"/>
        <v>95459.415460183911</v>
      </c>
      <c r="W10" s="74">
        <f t="shared" si="14"/>
        <v>0.7204484185674257</v>
      </c>
      <c r="X10" s="69">
        <f t="shared" si="15"/>
        <v>227959.41546018393</v>
      </c>
      <c r="Y10" s="69">
        <f t="shared" si="16"/>
        <v>37040.584539816089</v>
      </c>
      <c r="Z10" s="75">
        <f t="shared" si="17"/>
        <v>105116.66666666667</v>
      </c>
      <c r="AA10" s="76"/>
    </row>
    <row r="11" spans="1:27" ht="112.9" customHeight="1" x14ac:dyDescent="0.25">
      <c r="A11" s="62">
        <v>6</v>
      </c>
      <c r="B11" s="63" t="s">
        <v>18</v>
      </c>
      <c r="C11" s="63" t="s">
        <v>7</v>
      </c>
      <c r="D11" s="63">
        <v>1</v>
      </c>
      <c r="E11" s="64"/>
      <c r="F11" s="65">
        <f t="shared" si="1"/>
        <v>0</v>
      </c>
      <c r="G11" s="65">
        <f t="shared" ref="G11:G15" si="20">F11*19%</f>
        <v>0</v>
      </c>
      <c r="H11" s="66">
        <f t="shared" ref="H11:H15" si="21">F11+G11</f>
        <v>0</v>
      </c>
      <c r="I11" s="67">
        <v>80000</v>
      </c>
      <c r="J11" s="68">
        <f t="shared" si="3"/>
        <v>80000</v>
      </c>
      <c r="K11" s="69">
        <f t="shared" si="4"/>
        <v>15200</v>
      </c>
      <c r="L11" s="70">
        <f t="shared" si="5"/>
        <v>95200</v>
      </c>
      <c r="M11" s="71">
        <v>38000</v>
      </c>
      <c r="N11" s="69">
        <f t="shared" si="6"/>
        <v>38000</v>
      </c>
      <c r="O11" s="69">
        <f t="shared" si="7"/>
        <v>7220</v>
      </c>
      <c r="P11" s="70">
        <f t="shared" si="8"/>
        <v>45220</v>
      </c>
      <c r="Q11" s="71"/>
      <c r="R11" s="69">
        <f t="shared" si="9"/>
        <v>0</v>
      </c>
      <c r="S11" s="69">
        <f t="shared" si="10"/>
        <v>0</v>
      </c>
      <c r="T11" s="70">
        <f t="shared" si="11"/>
        <v>0</v>
      </c>
      <c r="U11" s="72">
        <f t="shared" si="12"/>
        <v>59000</v>
      </c>
      <c r="V11" s="73">
        <f t="shared" si="13"/>
        <v>29698.484809834998</v>
      </c>
      <c r="W11" s="74">
        <f t="shared" si="14"/>
        <v>0.50336414931923723</v>
      </c>
      <c r="X11" s="69">
        <f t="shared" si="15"/>
        <v>88698.484809835005</v>
      </c>
      <c r="Y11" s="69">
        <f t="shared" si="16"/>
        <v>29301.515190165002</v>
      </c>
      <c r="Z11" s="75">
        <f t="shared" si="17"/>
        <v>46806.666666666664</v>
      </c>
      <c r="AA11" s="76"/>
    </row>
    <row r="12" spans="1:27" ht="112.9" customHeight="1" x14ac:dyDescent="0.25">
      <c r="A12" s="62">
        <v>7</v>
      </c>
      <c r="B12" s="63" t="s">
        <v>8</v>
      </c>
      <c r="C12" s="63" t="s">
        <v>9</v>
      </c>
      <c r="D12" s="63">
        <v>1</v>
      </c>
      <c r="E12" s="64"/>
      <c r="F12" s="65">
        <f t="shared" si="1"/>
        <v>0</v>
      </c>
      <c r="G12" s="65">
        <f t="shared" ref="G12:G13" si="22">F12*19%</f>
        <v>0</v>
      </c>
      <c r="H12" s="66">
        <f t="shared" ref="H12:H13" si="23">F12+G12</f>
        <v>0</v>
      </c>
      <c r="I12" s="67">
        <v>680000</v>
      </c>
      <c r="J12" s="68">
        <f>D12*I12</f>
        <v>680000</v>
      </c>
      <c r="K12" s="69">
        <f t="shared" si="4"/>
        <v>129200</v>
      </c>
      <c r="L12" s="70">
        <f>J12+K12</f>
        <v>809200</v>
      </c>
      <c r="M12" s="71">
        <v>650000</v>
      </c>
      <c r="N12" s="69">
        <f t="shared" si="6"/>
        <v>650000</v>
      </c>
      <c r="O12" s="69">
        <f t="shared" si="7"/>
        <v>123500</v>
      </c>
      <c r="P12" s="70">
        <f t="shared" si="8"/>
        <v>773500</v>
      </c>
      <c r="Q12" s="71"/>
      <c r="R12" s="69">
        <f t="shared" si="9"/>
        <v>0</v>
      </c>
      <c r="S12" s="69">
        <f t="shared" si="10"/>
        <v>0</v>
      </c>
      <c r="T12" s="70">
        <f t="shared" si="11"/>
        <v>0</v>
      </c>
      <c r="U12" s="72">
        <f t="shared" si="12"/>
        <v>665000</v>
      </c>
      <c r="V12" s="73">
        <f t="shared" si="13"/>
        <v>21213.203435596424</v>
      </c>
      <c r="W12" s="74">
        <f t="shared" si="14"/>
        <v>3.1899554038490867E-2</v>
      </c>
      <c r="X12" s="69">
        <f t="shared" si="15"/>
        <v>686213.20343559643</v>
      </c>
      <c r="Y12" s="69">
        <f>U12-V12</f>
        <v>643786.79656440357</v>
      </c>
      <c r="Z12" s="75">
        <f t="shared" si="17"/>
        <v>527566.66666666663</v>
      </c>
      <c r="AA12" s="76"/>
    </row>
    <row r="13" spans="1:27" ht="166.15" customHeight="1" thickBot="1" x14ac:dyDescent="0.3">
      <c r="A13" s="77">
        <v>8</v>
      </c>
      <c r="B13" s="78" t="s">
        <v>6</v>
      </c>
      <c r="C13" s="78" t="s">
        <v>17</v>
      </c>
      <c r="D13" s="78">
        <v>1</v>
      </c>
      <c r="E13" s="79"/>
      <c r="F13" s="80">
        <f t="shared" si="1"/>
        <v>0</v>
      </c>
      <c r="G13" s="80">
        <f t="shared" si="22"/>
        <v>0</v>
      </c>
      <c r="H13" s="81">
        <f t="shared" si="23"/>
        <v>0</v>
      </c>
      <c r="I13" s="82">
        <v>200000</v>
      </c>
      <c r="J13" s="83">
        <f t="shared" si="3"/>
        <v>200000</v>
      </c>
      <c r="K13" s="84">
        <f t="shared" si="4"/>
        <v>38000</v>
      </c>
      <c r="L13" s="85">
        <f t="shared" si="5"/>
        <v>238000</v>
      </c>
      <c r="M13" s="86">
        <v>250000</v>
      </c>
      <c r="N13" s="84">
        <f t="shared" si="6"/>
        <v>250000</v>
      </c>
      <c r="O13" s="84">
        <f t="shared" si="7"/>
        <v>47500</v>
      </c>
      <c r="P13" s="85">
        <f t="shared" si="8"/>
        <v>297500</v>
      </c>
      <c r="Q13" s="86"/>
      <c r="R13" s="84">
        <f t="shared" si="9"/>
        <v>0</v>
      </c>
      <c r="S13" s="84">
        <f t="shared" si="10"/>
        <v>0</v>
      </c>
      <c r="T13" s="85">
        <f t="shared" si="11"/>
        <v>0</v>
      </c>
      <c r="U13" s="87">
        <f t="shared" si="12"/>
        <v>225000</v>
      </c>
      <c r="V13" s="88">
        <f t="shared" si="13"/>
        <v>35355.33905932738</v>
      </c>
      <c r="W13" s="89">
        <f t="shared" si="14"/>
        <v>0.15713484026367724</v>
      </c>
      <c r="X13" s="84">
        <f t="shared" si="15"/>
        <v>260355.33905932738</v>
      </c>
      <c r="Y13" s="84">
        <f t="shared" si="16"/>
        <v>189644.66094067262</v>
      </c>
      <c r="Z13" s="90">
        <f t="shared" si="17"/>
        <v>178500</v>
      </c>
      <c r="AA13" s="91"/>
    </row>
    <row r="14" spans="1:27" ht="209.45" hidden="1" customHeight="1" x14ac:dyDescent="0.25">
      <c r="A14" s="1">
        <v>9</v>
      </c>
      <c r="E14" s="8">
        <v>17500</v>
      </c>
      <c r="F14" s="9" t="e">
        <f>E14*#REF!</f>
        <v>#REF!</v>
      </c>
      <c r="G14" s="9" t="e">
        <f t="shared" si="20"/>
        <v>#REF!</v>
      </c>
      <c r="H14" s="11" t="e">
        <f t="shared" si="21"/>
        <v>#REF!</v>
      </c>
      <c r="J14" s="22">
        <f t="shared" si="3"/>
        <v>0</v>
      </c>
    </row>
    <row r="15" spans="1:27" ht="150.6" hidden="1" customHeight="1" x14ac:dyDescent="0.25">
      <c r="A15" s="2">
        <v>10</v>
      </c>
      <c r="E15" s="12">
        <v>142900</v>
      </c>
      <c r="F15" s="10" t="e">
        <f>E15*#REF!</f>
        <v>#REF!</v>
      </c>
      <c r="G15" s="10" t="e">
        <f t="shared" si="20"/>
        <v>#REF!</v>
      </c>
      <c r="H15" s="13" t="e">
        <f t="shared" si="21"/>
        <v>#REF!</v>
      </c>
      <c r="J15" s="21">
        <f t="shared" si="3"/>
        <v>0</v>
      </c>
    </row>
    <row r="16" spans="1:27" x14ac:dyDescent="0.25">
      <c r="G16" s="6" t="s">
        <v>4</v>
      </c>
      <c r="H16" s="7">
        <f>SUM(H9:H13)</f>
        <v>0</v>
      </c>
      <c r="K16" s="6" t="s">
        <v>4</v>
      </c>
      <c r="L16" s="7">
        <f>SUM(L6:L13)</f>
        <v>8996400</v>
      </c>
      <c r="O16" s="29" t="s">
        <v>4</v>
      </c>
      <c r="P16" s="30">
        <f>SUM(P6:P13)</f>
        <v>8761970</v>
      </c>
      <c r="S16" s="31" t="s">
        <v>4</v>
      </c>
      <c r="T16" s="32">
        <f>SUM(T6:T13)</f>
        <v>0</v>
      </c>
      <c r="Z16" s="61">
        <f>SUM(Z6:Z13)</f>
        <v>5919456.666666667</v>
      </c>
    </row>
    <row r="17" spans="2:27" ht="15.75" thickBot="1" x14ac:dyDescent="0.3"/>
    <row r="18" spans="2:27" ht="45.75" customHeight="1" x14ac:dyDescent="0.25">
      <c r="B18" s="92" t="s">
        <v>36</v>
      </c>
      <c r="C18" s="45" t="s">
        <v>37</v>
      </c>
      <c r="D18" s="94"/>
      <c r="E18" s="95"/>
      <c r="F18" s="96"/>
      <c r="G18" s="94" t="s">
        <v>40</v>
      </c>
      <c r="H18" s="105"/>
      <c r="I18" s="105"/>
      <c r="J18" s="105"/>
      <c r="K18" s="105"/>
      <c r="L18" s="105"/>
      <c r="M18" s="105"/>
      <c r="N18" s="105"/>
      <c r="O18" s="105"/>
      <c r="P18" s="105"/>
      <c r="Q18" s="105"/>
      <c r="R18" s="105"/>
      <c r="S18" s="105"/>
      <c r="T18" s="105"/>
      <c r="U18" s="105"/>
      <c r="V18" s="105"/>
      <c r="W18" s="105"/>
      <c r="X18" s="105"/>
      <c r="Y18" s="105"/>
      <c r="Z18" s="105"/>
      <c r="AA18" s="106"/>
    </row>
    <row r="19" spans="2:27" ht="29.25" customHeight="1" thickBot="1" x14ac:dyDescent="0.3">
      <c r="B19" s="93"/>
      <c r="C19" s="46" t="s">
        <v>38</v>
      </c>
      <c r="D19" s="97"/>
      <c r="E19" s="98"/>
      <c r="F19" s="99"/>
      <c r="G19" s="107"/>
      <c r="H19" s="108"/>
      <c r="I19" s="108"/>
      <c r="J19" s="108"/>
      <c r="K19" s="108"/>
      <c r="L19" s="108"/>
      <c r="M19" s="108"/>
      <c r="N19" s="108"/>
      <c r="O19" s="108"/>
      <c r="P19" s="108"/>
      <c r="Q19" s="108"/>
      <c r="R19" s="108"/>
      <c r="S19" s="108"/>
      <c r="T19" s="108"/>
      <c r="U19" s="108"/>
      <c r="V19" s="108"/>
      <c r="W19" s="108"/>
      <c r="X19" s="108"/>
      <c r="Y19" s="108"/>
      <c r="Z19" s="108"/>
      <c r="AA19" s="109"/>
    </row>
  </sheetData>
  <mergeCells count="22">
    <mergeCell ref="Z4:Z5"/>
    <mergeCell ref="C1:H1"/>
    <mergeCell ref="A2:B2"/>
    <mergeCell ref="A1:B1"/>
    <mergeCell ref="E2:F2"/>
    <mergeCell ref="G2:H2"/>
    <mergeCell ref="B18:B19"/>
    <mergeCell ref="D18:F19"/>
    <mergeCell ref="A3:B3"/>
    <mergeCell ref="C3:E3"/>
    <mergeCell ref="G3:H3"/>
    <mergeCell ref="G18:AA19"/>
    <mergeCell ref="AA4:AA5"/>
    <mergeCell ref="E4:H4"/>
    <mergeCell ref="I4:L4"/>
    <mergeCell ref="M4:P4"/>
    <mergeCell ref="Q4:T4"/>
    <mergeCell ref="U4:U5"/>
    <mergeCell ref="V4:V5"/>
    <mergeCell ref="W4:W5"/>
    <mergeCell ref="X4:X5"/>
    <mergeCell ref="Y4:Y5"/>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EA2D990EB458C41B3358FC224E7D7BF" ma:contentTypeVersion="19" ma:contentTypeDescription="Crear nuevo documento." ma:contentTypeScope="" ma:versionID="52d13f005c29aa38792d85c20a42ff04">
  <xsd:schema xmlns:xsd="http://www.w3.org/2001/XMLSchema" xmlns:xs="http://www.w3.org/2001/XMLSchema" xmlns:p="http://schemas.microsoft.com/office/2006/metadata/properties" xmlns:ns2="d24f540d-3c49-4f15-a8b1-d9b00b66686e" xmlns:ns3="85b190a3-2126-4b85-afe0-73557dff6494" targetNamespace="http://schemas.microsoft.com/office/2006/metadata/properties" ma:root="true" ma:fieldsID="f92e3eb150b828c0a4593c92c7e3753a" ns2:_="" ns3:_="">
    <xsd:import namespace="d24f540d-3c49-4f15-a8b1-d9b00b66686e"/>
    <xsd:import namespace="85b190a3-2126-4b85-afe0-73557dff6494"/>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4f540d-3c49-4f15-a8b1-d9b00b6668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b190a3-2126-4b85-afe0-73557dff6494"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59989c0-5389-4666-9724-1eee38052fb9}" ma:internalName="TaxCatchAll" ma:showField="CatchAllData" ma:web="85b190a3-2126-4b85-afe0-73557dff649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24f540d-3c49-4f15-a8b1-d9b00b66686e">
      <Terms xmlns="http://schemas.microsoft.com/office/infopath/2007/PartnerControls"/>
    </lcf76f155ced4ddcb4097134ff3c332f>
    <TaxCatchAll xmlns="85b190a3-2126-4b85-afe0-73557dff6494" xsi:nil="true"/>
  </documentManagement>
</p:properties>
</file>

<file path=customXml/itemProps1.xml><?xml version="1.0" encoding="utf-8"?>
<ds:datastoreItem xmlns:ds="http://schemas.openxmlformats.org/officeDocument/2006/customXml" ds:itemID="{6B76266E-8276-4FA1-8679-79E465C99FA9}">
  <ds:schemaRefs>
    <ds:schemaRef ds:uri="http://schemas.microsoft.com/sharepoint/v3/contenttype/forms"/>
  </ds:schemaRefs>
</ds:datastoreItem>
</file>

<file path=customXml/itemProps2.xml><?xml version="1.0" encoding="utf-8"?>
<ds:datastoreItem xmlns:ds="http://schemas.openxmlformats.org/officeDocument/2006/customXml" ds:itemID="{1E79B398-F196-4C1D-A024-1847AF0B6F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4f540d-3c49-4f15-a8b1-d9b00b66686e"/>
    <ds:schemaRef ds:uri="85b190a3-2126-4b85-afe0-73557dff649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ECB21F4-23F9-4533-B94C-3C1ABDCE8BB2}">
  <ds:schemaRefs>
    <ds:schemaRef ds:uri="http://schemas.microsoft.com/office/2006/metadata/properties"/>
    <ds:schemaRef ds:uri="http://schemas.microsoft.com/office/infopath/2007/PartnerControls"/>
    <ds:schemaRef ds:uri="d24f540d-3c49-4f15-a8b1-d9b00b66686e"/>
    <ds:schemaRef ds:uri="85b190a3-2126-4b85-afe0-73557dff649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Miguel Otero Rodriguez</dc:creator>
  <cp:lastModifiedBy>Olga Elena Mendoza Navarro</cp:lastModifiedBy>
  <dcterms:created xsi:type="dcterms:W3CDTF">2025-11-04T15:08:37Z</dcterms:created>
  <dcterms:modified xsi:type="dcterms:W3CDTF">2025-12-11T21:18:56Z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0x0101000EA2D990EB458C41B3358FC224E7D7BF</vt:lpwstr>
  </property>
  <property fmtid="{D5CDD505-2E9C-101B-9397-08002B2CF9AE}" pid="3" name="MediaServiceImageTags">
    <vt:lpwstr/>
  </property>
</Properties>
</file>