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rendon\Downloads\"/>
    </mc:Choice>
  </mc:AlternateContent>
  <xr:revisionPtr revIDLastSave="0" documentId="13_ncr:1_{802E5B7F-BCB1-48F1-B20E-2419482A73E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EMOLICION" sheetId="1" r:id="rId1"/>
  </sheets>
  <definedNames>
    <definedName name="_xlnm._FilterDatabase" localSheetId="0" hidden="1">DEMOLICION!$B$6:$N$28</definedName>
    <definedName name="_xlnm.Print_Area" localSheetId="0">DEMOLICION!$A$1:$G$29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6" i="1" l="1"/>
  <c r="Q25" i="1"/>
  <c r="Q23" i="1"/>
  <c r="Q24" i="1"/>
  <c r="Q14" i="1"/>
  <c r="Q15" i="1"/>
  <c r="Q16" i="1"/>
  <c r="Q17" i="1"/>
  <c r="Q18" i="1"/>
  <c r="Q19" i="1"/>
  <c r="Q20" i="1"/>
  <c r="Q21" i="1"/>
  <c r="Q13" i="1"/>
  <c r="Q12" i="1"/>
  <c r="Q11" i="1"/>
  <c r="Q9" i="1"/>
  <c r="Q8" i="1"/>
  <c r="M22" i="1"/>
  <c r="N22" i="1"/>
  <c r="O22" i="1"/>
  <c r="P22" i="1"/>
  <c r="P21" i="1"/>
  <c r="P20" i="1"/>
  <c r="P19" i="1"/>
  <c r="P18" i="1"/>
  <c r="P17" i="1"/>
  <c r="P16" i="1"/>
  <c r="P15" i="1"/>
  <c r="P14" i="1"/>
  <c r="P13" i="1"/>
  <c r="P12" i="1"/>
  <c r="P11" i="1"/>
  <c r="P9" i="1"/>
  <c r="P8" i="1"/>
  <c r="O21" i="1"/>
  <c r="N21" i="1"/>
  <c r="O20" i="1"/>
  <c r="N20" i="1"/>
  <c r="O19" i="1"/>
  <c r="N19" i="1"/>
  <c r="O18" i="1"/>
  <c r="N18" i="1"/>
  <c r="O17" i="1"/>
  <c r="N17" i="1"/>
  <c r="O16" i="1"/>
  <c r="N16" i="1"/>
  <c r="O15" i="1"/>
  <c r="N15" i="1"/>
  <c r="O14" i="1"/>
  <c r="N14" i="1"/>
  <c r="O13" i="1"/>
  <c r="N13" i="1"/>
  <c r="O12" i="1"/>
  <c r="N12" i="1"/>
  <c r="O11" i="1"/>
  <c r="N11" i="1"/>
  <c r="O9" i="1"/>
  <c r="N9" i="1"/>
  <c r="O8" i="1"/>
  <c r="N8" i="1"/>
  <c r="M21" i="1"/>
  <c r="M20" i="1"/>
  <c r="M19" i="1"/>
  <c r="M18" i="1"/>
  <c r="M17" i="1"/>
  <c r="M16" i="1"/>
  <c r="M15" i="1"/>
  <c r="M14" i="1"/>
  <c r="M13" i="1"/>
  <c r="M12" i="1"/>
  <c r="M11" i="1"/>
  <c r="M9" i="1"/>
  <c r="M8" i="1"/>
  <c r="L21" i="1"/>
  <c r="L20" i="1"/>
  <c r="L19" i="1"/>
  <c r="L18" i="1"/>
  <c r="L17" i="1"/>
  <c r="L16" i="1"/>
  <c r="L15" i="1"/>
  <c r="L14" i="1"/>
  <c r="L13" i="1"/>
  <c r="L12" i="1"/>
  <c r="L11" i="1"/>
  <c r="L9" i="1"/>
  <c r="L8" i="1"/>
  <c r="Q22" i="1" l="1"/>
  <c r="Q27" i="1" l="1"/>
  <c r="G12" i="1" l="1"/>
  <c r="G13" i="1"/>
  <c r="G14" i="1"/>
  <c r="G15" i="1"/>
  <c r="G16" i="1"/>
  <c r="G17" i="1"/>
  <c r="G18" i="1"/>
  <c r="G19" i="1"/>
  <c r="G20" i="1"/>
  <c r="G21" i="1"/>
  <c r="G11" i="1"/>
  <c r="G9" i="1"/>
  <c r="G8" i="1"/>
</calcChain>
</file>

<file path=xl/sharedStrings.xml><?xml version="1.0" encoding="utf-8"?>
<sst xmlns="http://schemas.openxmlformats.org/spreadsheetml/2006/main" count="89" uniqueCount="64">
  <si>
    <t>DESCRIPCION DEL BIEN O SERVICIO</t>
  </si>
  <si>
    <t>CANTIDAD</t>
  </si>
  <si>
    <t>ITEM</t>
  </si>
  <si>
    <t>PRESENTACION / UNIDAD DE MEDIDA</t>
  </si>
  <si>
    <t>UNIDAD</t>
  </si>
  <si>
    <t xml:space="preserve">OBJETO </t>
  </si>
  <si>
    <t xml:space="preserve">“CONTRATAR LAS LABORES DE DEMOLICIÓN, MANEJO Y DISTRIBUCIÓN DE RESIDUOS Y CERRAMIENTO DE LAS INFRAESTRUCTURAS QUE SE ENCUENTRAN EN CONDICIÓN DE DETERIORO, RUINA O RIESGO UBICADAS EN EL MUNICIPIO DE SOACHA BMP2024257540056”   </t>
  </si>
  <si>
    <t>PMT PARA CARGUE DE MATERIAL DE DEMOLICIÓN</t>
  </si>
  <si>
    <t>CERRAMIENTO PERIMETRAL DE AREAS</t>
  </si>
  <si>
    <t>OBRA A REALIZAR (DEMOLICION)</t>
  </si>
  <si>
    <t>INSTALACION RED APUNTALADA DE PROTECCION CONTRA CAIDA DE ESCOMBROS (FACHADAS)</t>
  </si>
  <si>
    <t xml:space="preserve">DUCTO BAJANTE PARA CONDUCCION DE ESCOMBROS </t>
  </si>
  <si>
    <t>RED DE SEGURIDAD PARA PERSONAL</t>
  </si>
  <si>
    <t>EQUIPOS DE PROTECCION PARA PERSONAL</t>
  </si>
  <si>
    <t>DEMOLICION MANUAL MAMPOSTERIA EN BLOQUE</t>
  </si>
  <si>
    <t>DEMOLICION CON MARTILLO NEUMATICO MAMPOSTERIA EN BLOQUE</t>
  </si>
  <si>
    <t>DEMOLICION CON MARTILLO NEUMATICO PLACA FACIL</t>
  </si>
  <si>
    <t>DEMOLICION CON MARTILLO NEUMATICO VIGAS EXISTENTES EN CONCRETO REFORZADO</t>
  </si>
  <si>
    <t>DEMOLICION CON MARTILLO NEUMATICO COLUMNAS EXISTENTES EN CONCRETO REFORZADO</t>
  </si>
  <si>
    <t>PRELIMINARES</t>
  </si>
  <si>
    <t>1.1</t>
  </si>
  <si>
    <t xml:space="preserve">1.2 </t>
  </si>
  <si>
    <t>M2</t>
  </si>
  <si>
    <t>2.1</t>
  </si>
  <si>
    <t>2.2</t>
  </si>
  <si>
    <t>ML</t>
  </si>
  <si>
    <t>2.3</t>
  </si>
  <si>
    <t>2.4</t>
  </si>
  <si>
    <t>2.5</t>
  </si>
  <si>
    <t>2.6</t>
  </si>
  <si>
    <t>2.7</t>
  </si>
  <si>
    <t>2.8</t>
  </si>
  <si>
    <t>2.9</t>
  </si>
  <si>
    <t>2.10</t>
  </si>
  <si>
    <t>TRASIEGO MANUAL DE RESIDUOS A AREA DE CARGUE</t>
  </si>
  <si>
    <t>M3</t>
  </si>
  <si>
    <t>2.11</t>
  </si>
  <si>
    <t>CARGUE TRANSPORTE Y DISPOSICION FINAL DE RESIDUOS EN SITIO AUTORIZADO</t>
  </si>
  <si>
    <t>SUBTOTAL</t>
  </si>
  <si>
    <t>VALOR UNITARIO PROPUESTO</t>
  </si>
  <si>
    <t>VALOR PROPUESTO</t>
  </si>
  <si>
    <t>ESTUDIO DE MERCADO</t>
  </si>
  <si>
    <t>DESCRIPCION DE LA NECESIDAD</t>
  </si>
  <si>
    <t>PRESUPUESTO OFICIAL</t>
  </si>
  <si>
    <t>CRUZARK S.A.S</t>
  </si>
  <si>
    <t>AVALUR S.A.S</t>
  </si>
  <si>
    <t>CONCRETOS Y MORTEROS CGM LTDA</t>
  </si>
  <si>
    <t>ADMINISTRACION 10%</t>
  </si>
  <si>
    <t>IMPREVISTOS 4%</t>
  </si>
  <si>
    <t xml:space="preserve"> UTILIDAD 8%</t>
  </si>
  <si>
    <t>IVA 19%</t>
  </si>
  <si>
    <t>TOTAL</t>
  </si>
  <si>
    <t>ADMINISTRACION 13%</t>
  </si>
  <si>
    <t>IMPREVISTOS 8%</t>
  </si>
  <si>
    <t xml:space="preserve"> UTILIDAD 4%</t>
  </si>
  <si>
    <t>PROMEDIO</t>
  </si>
  <si>
    <t>DESVIACION</t>
  </si>
  <si>
    <t xml:space="preserve">MINIMO </t>
  </si>
  <si>
    <t>MAXIMO</t>
  </si>
  <si>
    <t>VALOR UNITARIO ANTES DE IVA</t>
  </si>
  <si>
    <t>VALOR TOTAL SIN IVA</t>
  </si>
  <si>
    <t xml:space="preserve">PROMEDIO ADMINISTRACION </t>
  </si>
  <si>
    <t>PROMEDIO IMPREVISTOS</t>
  </si>
  <si>
    <t xml:space="preserve"> PROMEDIO UTILIDAD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</si>
</sst>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44" fontId="2" fillId="0" borderId="0" xfId="2" applyFont="1" applyAlignment="1" applyProtection="1">
      <alignment vertical="center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  <xf numFmtId="44" fontId="3" fillId="4" borderId="1" xfId="2" applyFont="1" applyFill="1" applyBorder="1" applyAlignment="1" applyProtection="1">
      <alignment horizontal="center" vertical="center" wrapText="1"/>
      <protection locked="0"/>
    </xf>
    <xf numFmtId="44" fontId="3" fillId="4" borderId="1" xfId="2" applyFont="1" applyFill="1" applyBorder="1" applyAlignment="1" applyProtection="1">
      <alignment horizontal="center" vertical="center"/>
      <protection locked="0"/>
    </xf>
    <xf numFmtId="44" fontId="3" fillId="4" borderId="2" xfId="2" applyFont="1" applyFill="1" applyBorder="1" applyAlignment="1" applyProtection="1">
      <alignment horizontal="center" vertical="center"/>
      <protection locked="0"/>
    </xf>
    <xf numFmtId="44" fontId="3" fillId="4" borderId="3" xfId="2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44" fontId="3" fillId="2" borderId="1" xfId="2" applyFont="1" applyFill="1" applyBorder="1" applyAlignment="1">
      <alignment vertical="center" wrapText="1"/>
    </xf>
    <xf numFmtId="44" fontId="3" fillId="2" borderId="1" xfId="2" applyFont="1" applyFill="1" applyBorder="1" applyAlignment="1" applyProtection="1">
      <alignment vertical="center" wrapText="1"/>
      <protection locked="0"/>
    </xf>
    <xf numFmtId="0" fontId="2" fillId="6" borderId="1" xfId="0" applyFont="1" applyFill="1" applyBorder="1" applyAlignment="1">
      <alignment vertical="center" wrapText="1"/>
    </xf>
    <xf numFmtId="44" fontId="2" fillId="6" borderId="1" xfId="2" applyFont="1" applyFill="1" applyBorder="1" applyAlignment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/>
    </xf>
    <xf numFmtId="44" fontId="2" fillId="0" borderId="1" xfId="2" applyFont="1" applyBorder="1" applyAlignment="1">
      <alignment horizontal="center" vertical="center"/>
    </xf>
    <xf numFmtId="44" fontId="2" fillId="0" borderId="1" xfId="2" applyFont="1" applyBorder="1" applyAlignment="1" applyProtection="1">
      <alignment vertical="center"/>
      <protection locked="0"/>
    </xf>
    <xf numFmtId="44" fontId="2" fillId="0" borderId="1" xfId="2" applyFont="1" applyBorder="1" applyAlignment="1" applyProtection="1">
      <alignment horizontal="centerContinuous" vertical="center" wrapText="1"/>
      <protection locked="0"/>
    </xf>
    <xf numFmtId="44" fontId="2" fillId="0" borderId="1" xfId="2" applyFont="1" applyBorder="1" applyAlignment="1" applyProtection="1">
      <alignment horizontal="left" vertical="center" wrapText="1"/>
      <protection locked="0"/>
    </xf>
    <xf numFmtId="44" fontId="2" fillId="0" borderId="1" xfId="0" applyNumberFormat="1" applyFont="1" applyBorder="1" applyAlignment="1" applyProtection="1">
      <alignment horizontal="centerContinuous" vertical="center"/>
      <protection locked="0"/>
    </xf>
    <xf numFmtId="44" fontId="2" fillId="0" borderId="1" xfId="0" applyNumberFormat="1" applyFont="1" applyBorder="1" applyAlignment="1" applyProtection="1">
      <alignment vertical="center"/>
      <protection locked="0"/>
    </xf>
    <xf numFmtId="16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4" fontId="3" fillId="5" borderId="1" xfId="2" applyFont="1" applyFill="1" applyBorder="1" applyAlignment="1" applyProtection="1">
      <alignment vertical="center"/>
      <protection locked="0"/>
    </xf>
    <xf numFmtId="44" fontId="3" fillId="0" borderId="7" xfId="2" applyFont="1" applyBorder="1" applyAlignment="1" applyProtection="1">
      <alignment vertical="center"/>
      <protection locked="0"/>
    </xf>
    <xf numFmtId="44" fontId="3" fillId="0" borderId="1" xfId="2" applyFont="1" applyBorder="1" applyAlignment="1" applyProtection="1">
      <alignment vertical="center"/>
      <protection locked="0"/>
    </xf>
    <xf numFmtId="44" fontId="3" fillId="5" borderId="1" xfId="2" applyFont="1" applyFill="1" applyBorder="1" applyAlignment="1" applyProtection="1">
      <alignment horizontal="center" vertical="center"/>
      <protection locked="0"/>
    </xf>
    <xf numFmtId="44" fontId="3" fillId="5" borderId="1" xfId="2" applyFont="1" applyFill="1" applyBorder="1" applyAlignment="1" applyProtection="1">
      <alignment horizontal="left" vertical="center"/>
      <protection locked="0"/>
    </xf>
    <xf numFmtId="44" fontId="3" fillId="5" borderId="6" xfId="2" applyFont="1" applyFill="1" applyBorder="1" applyAlignment="1" applyProtection="1">
      <alignment horizontal="left" vertical="center"/>
      <protection locked="0"/>
    </xf>
    <xf numFmtId="44" fontId="3" fillId="5" borderId="0" xfId="2" applyFont="1" applyFill="1" applyAlignment="1" applyProtection="1">
      <alignment vertical="center"/>
      <protection locked="0"/>
    </xf>
    <xf numFmtId="9" fontId="2" fillId="0" borderId="1" xfId="1" applyFont="1" applyBorder="1" applyAlignment="1">
      <alignment vertical="center"/>
    </xf>
    <xf numFmtId="44" fontId="3" fillId="5" borderId="1" xfId="2" applyFont="1" applyFill="1" applyBorder="1" applyAlignment="1" applyProtection="1">
      <alignment horizontal="center" vertical="center"/>
      <protection locked="0"/>
    </xf>
    <xf numFmtId="9" fontId="2" fillId="0" borderId="1" xfId="1" applyFont="1" applyBorder="1" applyAlignment="1" applyProtection="1">
      <alignment horizontal="center" vertical="center"/>
      <protection locked="0"/>
    </xf>
    <xf numFmtId="9" fontId="2" fillId="0" borderId="1" xfId="1" applyNumberFormat="1" applyFont="1" applyBorder="1" applyAlignment="1" applyProtection="1">
      <alignment horizontal="center" vertical="center"/>
      <protection locked="0"/>
    </xf>
    <xf numFmtId="9" fontId="2" fillId="0" borderId="1" xfId="2" applyNumberFormat="1" applyFont="1" applyBorder="1" applyAlignment="1" applyProtection="1">
      <alignment horizontal="center" vertical="center"/>
      <protection locked="0"/>
    </xf>
    <xf numFmtId="44" fontId="3" fillId="5" borderId="2" xfId="2" applyFont="1" applyFill="1" applyBorder="1" applyAlignment="1" applyProtection="1">
      <alignment horizontal="center" vertical="center"/>
      <protection locked="0"/>
    </xf>
    <xf numFmtId="44" fontId="3" fillId="5" borderId="4" xfId="2" applyFont="1" applyFill="1" applyBorder="1" applyAlignment="1" applyProtection="1">
      <alignment horizontal="center" vertical="center"/>
      <protection locked="0"/>
    </xf>
    <xf numFmtId="44" fontId="3" fillId="5" borderId="3" xfId="2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4" fontId="2" fillId="0" borderId="0" xfId="2" applyFont="1" applyAlignment="1">
      <alignment vertical="center"/>
    </xf>
    <xf numFmtId="44" fontId="3" fillId="2" borderId="1" xfId="2" applyFont="1" applyFill="1" applyBorder="1" applyAlignment="1" applyProtection="1">
      <alignment horizontal="center" vertical="center" wrapText="1"/>
      <protection locked="0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7FF1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Q29"/>
  <sheetViews>
    <sheetView showGridLines="0" tabSelected="1" topLeftCell="J16" zoomScale="80" zoomScaleNormal="80" zoomScaleSheetLayoutView="86" workbookViewId="0">
      <selection activeCell="R20" sqref="R20"/>
    </sheetView>
  </sheetViews>
  <sheetFormatPr baseColWidth="10" defaultColWidth="24.28515625" defaultRowHeight="12" x14ac:dyDescent="0.25"/>
  <cols>
    <col min="1" max="1" width="24.28515625" style="1"/>
    <col min="2" max="2" width="12.42578125" style="1" customWidth="1"/>
    <col min="3" max="3" width="35.140625" style="1" customWidth="1"/>
    <col min="4" max="4" width="14.28515625" style="1" customWidth="1"/>
    <col min="5" max="5" width="12.85546875" style="1" customWidth="1"/>
    <col min="6" max="13" width="24.28515625" style="2"/>
    <col min="14" max="16" width="24.28515625" style="1"/>
    <col min="17" max="17" width="24.28515625" style="2"/>
    <col min="18" max="16384" width="24.28515625" style="1"/>
  </cols>
  <sheetData>
    <row r="1" spans="2:17" ht="8.25" customHeight="1" x14ac:dyDescent="0.25"/>
    <row r="2" spans="2:17" ht="34.5" customHeight="1" x14ac:dyDescent="0.25">
      <c r="B2" s="3" t="s">
        <v>41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2:17" ht="57" customHeight="1" x14ac:dyDescent="0.25">
      <c r="B3" s="5" t="s">
        <v>5</v>
      </c>
      <c r="C3" s="6" t="s">
        <v>6</v>
      </c>
      <c r="D3" s="7"/>
      <c r="E3" s="7"/>
      <c r="F3" s="7"/>
      <c r="G3" s="7"/>
      <c r="H3" s="7"/>
      <c r="I3" s="7"/>
      <c r="J3" s="7"/>
      <c r="K3" s="7"/>
      <c r="L3" s="7"/>
      <c r="M3" s="7"/>
    </row>
    <row r="4" spans="2:17" ht="5.25" customHeight="1" x14ac:dyDescent="0.25"/>
    <row r="5" spans="2:17" ht="56.25" customHeight="1" x14ac:dyDescent="0.25">
      <c r="B5" s="8" t="s">
        <v>42</v>
      </c>
      <c r="C5" s="8"/>
      <c r="D5" s="8"/>
      <c r="E5" s="8"/>
      <c r="F5" s="9" t="s">
        <v>44</v>
      </c>
      <c r="G5" s="10"/>
      <c r="H5" s="11" t="s">
        <v>45</v>
      </c>
      <c r="I5" s="12"/>
      <c r="J5" s="10" t="s">
        <v>46</v>
      </c>
      <c r="K5" s="10"/>
      <c r="L5" s="56" t="s">
        <v>43</v>
      </c>
      <c r="M5" s="56"/>
      <c r="N5" s="56"/>
      <c r="O5" s="56"/>
      <c r="P5" s="56"/>
      <c r="Q5" s="56"/>
    </row>
    <row r="6" spans="2:17" s="19" customFormat="1" ht="51.6" customHeight="1" x14ac:dyDescent="0.25">
      <c r="B6" s="13" t="s">
        <v>2</v>
      </c>
      <c r="C6" s="13" t="s">
        <v>0</v>
      </c>
      <c r="D6" s="14" t="s">
        <v>3</v>
      </c>
      <c r="E6" s="14" t="s">
        <v>1</v>
      </c>
      <c r="F6" s="15" t="s">
        <v>39</v>
      </c>
      <c r="G6" s="16" t="s">
        <v>40</v>
      </c>
      <c r="H6" s="15" t="s">
        <v>39</v>
      </c>
      <c r="I6" s="16" t="s">
        <v>40</v>
      </c>
      <c r="J6" s="15" t="s">
        <v>39</v>
      </c>
      <c r="K6" s="16" t="s">
        <v>40</v>
      </c>
      <c r="L6" s="17" t="s">
        <v>55</v>
      </c>
      <c r="M6" s="17" t="s">
        <v>56</v>
      </c>
      <c r="N6" s="17" t="s">
        <v>57</v>
      </c>
      <c r="O6" s="17" t="s">
        <v>58</v>
      </c>
      <c r="P6" s="17" t="s">
        <v>59</v>
      </c>
      <c r="Q6" s="18" t="s">
        <v>60</v>
      </c>
    </row>
    <row r="7" spans="2:17" s="19" customFormat="1" x14ac:dyDescent="0.25">
      <c r="B7" s="13">
        <v>1</v>
      </c>
      <c r="C7" s="20" t="s">
        <v>19</v>
      </c>
      <c r="D7" s="21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</row>
    <row r="8" spans="2:17" ht="24.75" customHeight="1" x14ac:dyDescent="0.25">
      <c r="B8" s="23" t="s">
        <v>20</v>
      </c>
      <c r="C8" s="24" t="s">
        <v>7</v>
      </c>
      <c r="D8" s="23" t="s">
        <v>4</v>
      </c>
      <c r="E8" s="25">
        <v>1</v>
      </c>
      <c r="F8" s="26">
        <v>2194500</v>
      </c>
      <c r="G8" s="27">
        <f>+E8*F8</f>
        <v>2194500</v>
      </c>
      <c r="H8" s="27">
        <v>2198240</v>
      </c>
      <c r="I8" s="27">
        <v>2198240</v>
      </c>
      <c r="J8" s="27">
        <v>2800000</v>
      </c>
      <c r="K8" s="27">
        <v>2800000</v>
      </c>
      <c r="L8" s="28">
        <f>+AVERAGE(F8,H8,J8)</f>
        <v>2397580</v>
      </c>
      <c r="M8" s="29">
        <f>+STDEVA(F8,H8,J8)</f>
        <v>348510.95994243852</v>
      </c>
      <c r="N8" s="30">
        <f>+L8-M8</f>
        <v>2049069.0400575614</v>
      </c>
      <c r="O8" s="31">
        <f>+L8+M8</f>
        <v>2746090.9599424386</v>
      </c>
      <c r="P8" s="31">
        <f>+AVERAGE(F8,H8)</f>
        <v>2196370</v>
      </c>
      <c r="Q8" s="27">
        <f>ROUND((+P8*E8),0)</f>
        <v>2196370</v>
      </c>
    </row>
    <row r="9" spans="2:17" ht="28.5" customHeight="1" x14ac:dyDescent="0.25">
      <c r="B9" s="32" t="s">
        <v>21</v>
      </c>
      <c r="C9" s="24" t="s">
        <v>8</v>
      </c>
      <c r="D9" s="23" t="s">
        <v>22</v>
      </c>
      <c r="E9" s="25">
        <v>140</v>
      </c>
      <c r="F9" s="26">
        <v>19950</v>
      </c>
      <c r="G9" s="27">
        <f>+E9*F9</f>
        <v>2793000</v>
      </c>
      <c r="H9" s="27">
        <v>19984</v>
      </c>
      <c r="I9" s="27">
        <v>2797760</v>
      </c>
      <c r="J9" s="27">
        <v>24000</v>
      </c>
      <c r="K9" s="27">
        <v>3360000</v>
      </c>
      <c r="L9" s="28">
        <f>+AVERAGE(F9,H9,J9)</f>
        <v>21311.333333333332</v>
      </c>
      <c r="M9" s="29">
        <f>+STDEVA(F9,H9,J9)</f>
        <v>2328.5156931687907</v>
      </c>
      <c r="N9" s="30">
        <f>+L9-M9</f>
        <v>18982.81764016454</v>
      </c>
      <c r="O9" s="31">
        <f>+L9+M9</f>
        <v>23639.849026502125</v>
      </c>
      <c r="P9" s="31">
        <f>+AVERAGE(F9,H9)</f>
        <v>19967</v>
      </c>
      <c r="Q9" s="27">
        <f>ROUND((+P9*E9),0)</f>
        <v>2795380</v>
      </c>
    </row>
    <row r="10" spans="2:17" ht="28.5" customHeight="1" x14ac:dyDescent="0.25">
      <c r="B10" s="33">
        <v>2</v>
      </c>
      <c r="C10" s="14" t="s">
        <v>9</v>
      </c>
      <c r="D10" s="34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</row>
    <row r="11" spans="2:17" ht="37.5" customHeight="1" x14ac:dyDescent="0.25">
      <c r="B11" s="23" t="s">
        <v>23</v>
      </c>
      <c r="C11" s="24" t="s">
        <v>10</v>
      </c>
      <c r="D11" s="23" t="s">
        <v>22</v>
      </c>
      <c r="E11" s="25">
        <v>500</v>
      </c>
      <c r="F11" s="26">
        <v>11471</v>
      </c>
      <c r="G11" s="27">
        <f>+E11*F11</f>
        <v>5735500</v>
      </c>
      <c r="H11" s="27">
        <v>11491</v>
      </c>
      <c r="I11" s="27">
        <v>5745400</v>
      </c>
      <c r="J11" s="27">
        <v>32000</v>
      </c>
      <c r="K11" s="27">
        <v>16000000</v>
      </c>
      <c r="L11" s="28">
        <f t="shared" ref="L11:L21" si="0">+AVERAGE(F11,H11,J11)</f>
        <v>18320.666666666668</v>
      </c>
      <c r="M11" s="29">
        <f t="shared" ref="M11:M21" si="1">+STDEVA(F11,H11,J11)</f>
        <v>11846.654394103565</v>
      </c>
      <c r="N11" s="30">
        <f t="shared" ref="N11:N21" si="2">+L11-M11</f>
        <v>6474.0122725631027</v>
      </c>
      <c r="O11" s="31">
        <f t="shared" ref="O11:O21" si="3">+L11+M11</f>
        <v>30167.321060770235</v>
      </c>
      <c r="P11" s="31">
        <f t="shared" ref="P11:P21" si="4">+AVERAGE(F11,H11)</f>
        <v>11481</v>
      </c>
      <c r="Q11" s="27">
        <f>ROUND((+P11*E11),0)</f>
        <v>5740500</v>
      </c>
    </row>
    <row r="12" spans="2:17" ht="25.5" customHeight="1" x14ac:dyDescent="0.25">
      <c r="B12" s="23" t="s">
        <v>24</v>
      </c>
      <c r="C12" s="24" t="s">
        <v>11</v>
      </c>
      <c r="D12" s="23" t="s">
        <v>25</v>
      </c>
      <c r="E12" s="25">
        <v>25</v>
      </c>
      <c r="F12" s="26">
        <v>79800</v>
      </c>
      <c r="G12" s="27">
        <f t="shared" ref="G12:G21" si="5">+E12*F12</f>
        <v>1995000</v>
      </c>
      <c r="H12" s="27">
        <v>79936</v>
      </c>
      <c r="I12" s="27">
        <v>1998400</v>
      </c>
      <c r="J12" s="27">
        <v>95000</v>
      </c>
      <c r="K12" s="27">
        <v>2375000</v>
      </c>
      <c r="L12" s="28">
        <f t="shared" si="0"/>
        <v>84912</v>
      </c>
      <c r="M12" s="29">
        <f t="shared" si="1"/>
        <v>8736.7289073199481</v>
      </c>
      <c r="N12" s="30">
        <f t="shared" si="2"/>
        <v>76175.27109268005</v>
      </c>
      <c r="O12" s="31">
        <f t="shared" si="3"/>
        <v>93648.72890731995</v>
      </c>
      <c r="P12" s="31">
        <f t="shared" si="4"/>
        <v>79868</v>
      </c>
      <c r="Q12" s="27">
        <f>ROUND((+P12*E12),0)</f>
        <v>1996700</v>
      </c>
    </row>
    <row r="13" spans="2:17" ht="24.75" customHeight="1" x14ac:dyDescent="0.25">
      <c r="B13" s="23" t="s">
        <v>26</v>
      </c>
      <c r="C13" s="24" t="s">
        <v>12</v>
      </c>
      <c r="D13" s="23" t="s">
        <v>25</v>
      </c>
      <c r="E13" s="25">
        <v>35</v>
      </c>
      <c r="F13" s="26">
        <v>202493</v>
      </c>
      <c r="G13" s="27">
        <f t="shared" si="5"/>
        <v>7087255</v>
      </c>
      <c r="H13" s="27">
        <v>202838</v>
      </c>
      <c r="I13" s="27">
        <v>7099316</v>
      </c>
      <c r="J13" s="27">
        <v>84000</v>
      </c>
      <c r="K13" s="27">
        <v>2940000</v>
      </c>
      <c r="L13" s="28">
        <f t="shared" si="0"/>
        <v>163110.33333333334</v>
      </c>
      <c r="M13" s="29">
        <f t="shared" si="1"/>
        <v>68511.775530439554</v>
      </c>
      <c r="N13" s="30">
        <f t="shared" si="2"/>
        <v>94598.557802893789</v>
      </c>
      <c r="O13" s="31">
        <f t="shared" si="3"/>
        <v>231622.10886377288</v>
      </c>
      <c r="P13" s="31">
        <f t="shared" si="4"/>
        <v>202665.5</v>
      </c>
      <c r="Q13" s="27">
        <f>ROUND((+P13*E13),0)</f>
        <v>7093293</v>
      </c>
    </row>
    <row r="14" spans="2:17" ht="24" customHeight="1" x14ac:dyDescent="0.25">
      <c r="B14" s="23" t="s">
        <v>27</v>
      </c>
      <c r="C14" s="24" t="s">
        <v>13</v>
      </c>
      <c r="D14" s="23" t="s">
        <v>4</v>
      </c>
      <c r="E14" s="25">
        <v>1</v>
      </c>
      <c r="F14" s="26">
        <v>3790500</v>
      </c>
      <c r="G14" s="27">
        <f t="shared" si="5"/>
        <v>3790500</v>
      </c>
      <c r="H14" s="27">
        <v>3796960</v>
      </c>
      <c r="I14" s="27">
        <v>3796960</v>
      </c>
      <c r="J14" s="27">
        <v>6500000</v>
      </c>
      <c r="K14" s="27">
        <v>6500000</v>
      </c>
      <c r="L14" s="28">
        <f t="shared" si="0"/>
        <v>4695820</v>
      </c>
      <c r="M14" s="29">
        <f t="shared" si="1"/>
        <v>1562469.0515975028</v>
      </c>
      <c r="N14" s="30">
        <f t="shared" si="2"/>
        <v>3133350.948402497</v>
      </c>
      <c r="O14" s="31">
        <f t="shared" si="3"/>
        <v>6258289.051597503</v>
      </c>
      <c r="P14" s="31">
        <f t="shared" si="4"/>
        <v>3793730</v>
      </c>
      <c r="Q14" s="27">
        <f t="shared" ref="Q14:Q21" si="6">ROUND((+P14*E14),0)</f>
        <v>3793730</v>
      </c>
    </row>
    <row r="15" spans="2:17" ht="27" customHeight="1" x14ac:dyDescent="0.25">
      <c r="B15" s="23" t="s">
        <v>28</v>
      </c>
      <c r="C15" s="24" t="s">
        <v>14</v>
      </c>
      <c r="D15" s="23" t="s">
        <v>22</v>
      </c>
      <c r="E15" s="25">
        <v>920</v>
      </c>
      <c r="F15" s="26">
        <v>9975</v>
      </c>
      <c r="G15" s="27">
        <f t="shared" si="5"/>
        <v>9177000</v>
      </c>
      <c r="H15" s="27">
        <v>9992</v>
      </c>
      <c r="I15" s="27">
        <v>9192640</v>
      </c>
      <c r="J15" s="27">
        <v>19000</v>
      </c>
      <c r="K15" s="27">
        <v>17480000</v>
      </c>
      <c r="L15" s="28">
        <f t="shared" si="0"/>
        <v>12989</v>
      </c>
      <c r="M15" s="29">
        <f t="shared" si="1"/>
        <v>5205.6856416806422</v>
      </c>
      <c r="N15" s="30">
        <f t="shared" si="2"/>
        <v>7783.3143583193578</v>
      </c>
      <c r="O15" s="31">
        <f t="shared" si="3"/>
        <v>18194.68564168064</v>
      </c>
      <c r="P15" s="31">
        <f t="shared" si="4"/>
        <v>9983.5</v>
      </c>
      <c r="Q15" s="27">
        <f t="shared" si="6"/>
        <v>9184820</v>
      </c>
    </row>
    <row r="16" spans="2:17" ht="28.5" customHeight="1" x14ac:dyDescent="0.25">
      <c r="B16" s="23" t="s">
        <v>29</v>
      </c>
      <c r="C16" s="24" t="s">
        <v>15</v>
      </c>
      <c r="D16" s="23" t="s">
        <v>22</v>
      </c>
      <c r="E16" s="25">
        <v>3300</v>
      </c>
      <c r="F16" s="26">
        <v>9476</v>
      </c>
      <c r="G16" s="27">
        <f t="shared" si="5"/>
        <v>31270800</v>
      </c>
      <c r="H16" s="27">
        <v>9492</v>
      </c>
      <c r="I16" s="27">
        <v>31324920</v>
      </c>
      <c r="J16" s="27">
        <v>16800</v>
      </c>
      <c r="K16" s="27">
        <v>55440000</v>
      </c>
      <c r="L16" s="28">
        <f t="shared" si="0"/>
        <v>11922.666666666666</v>
      </c>
      <c r="M16" s="29">
        <f t="shared" si="1"/>
        <v>4223.9021453311798</v>
      </c>
      <c r="N16" s="30">
        <f t="shared" si="2"/>
        <v>7698.7645213354863</v>
      </c>
      <c r="O16" s="31">
        <f t="shared" si="3"/>
        <v>16146.568811997846</v>
      </c>
      <c r="P16" s="31">
        <f t="shared" si="4"/>
        <v>9484</v>
      </c>
      <c r="Q16" s="27">
        <f t="shared" si="6"/>
        <v>31297200</v>
      </c>
    </row>
    <row r="17" spans="2:17" ht="25.5" customHeight="1" x14ac:dyDescent="0.25">
      <c r="B17" s="23" t="s">
        <v>30</v>
      </c>
      <c r="C17" s="24" t="s">
        <v>16</v>
      </c>
      <c r="D17" s="23" t="s">
        <v>22</v>
      </c>
      <c r="E17" s="36">
        <v>1860.57</v>
      </c>
      <c r="F17" s="26">
        <v>9377</v>
      </c>
      <c r="G17" s="27">
        <f t="shared" si="5"/>
        <v>17446564.890000001</v>
      </c>
      <c r="H17" s="27">
        <v>9392</v>
      </c>
      <c r="I17" s="27">
        <v>17475367</v>
      </c>
      <c r="J17" s="27">
        <v>16800</v>
      </c>
      <c r="K17" s="27">
        <v>31257576</v>
      </c>
      <c r="L17" s="28">
        <f t="shared" si="0"/>
        <v>11856.333333333334</v>
      </c>
      <c r="M17" s="29">
        <f t="shared" si="1"/>
        <v>4281.3474903741862</v>
      </c>
      <c r="N17" s="30">
        <f t="shared" si="2"/>
        <v>7574.9858429591477</v>
      </c>
      <c r="O17" s="31">
        <f t="shared" si="3"/>
        <v>16137.68082370752</v>
      </c>
      <c r="P17" s="31">
        <f t="shared" si="4"/>
        <v>9384.5</v>
      </c>
      <c r="Q17" s="27">
        <f t="shared" si="6"/>
        <v>17460519</v>
      </c>
    </row>
    <row r="18" spans="2:17" ht="44.25" customHeight="1" x14ac:dyDescent="0.25">
      <c r="B18" s="23" t="s">
        <v>31</v>
      </c>
      <c r="C18" s="24" t="s">
        <v>17</v>
      </c>
      <c r="D18" s="23" t="s">
        <v>25</v>
      </c>
      <c r="E18" s="25">
        <v>1140</v>
      </c>
      <c r="F18" s="26">
        <v>17955</v>
      </c>
      <c r="G18" s="27">
        <f t="shared" si="5"/>
        <v>20468700</v>
      </c>
      <c r="H18" s="27">
        <v>17986</v>
      </c>
      <c r="I18" s="27">
        <v>20503584</v>
      </c>
      <c r="J18" s="27">
        <v>25800</v>
      </c>
      <c r="K18" s="27">
        <v>29412000</v>
      </c>
      <c r="L18" s="28">
        <f t="shared" si="0"/>
        <v>20580.333333333332</v>
      </c>
      <c r="M18" s="29">
        <f t="shared" si="1"/>
        <v>4520.3905067298529</v>
      </c>
      <c r="N18" s="30">
        <f t="shared" si="2"/>
        <v>16059.942826603479</v>
      </c>
      <c r="O18" s="31">
        <f t="shared" si="3"/>
        <v>25100.723840063183</v>
      </c>
      <c r="P18" s="31">
        <f t="shared" si="4"/>
        <v>17970.5</v>
      </c>
      <c r="Q18" s="27">
        <f t="shared" si="6"/>
        <v>20486370</v>
      </c>
    </row>
    <row r="19" spans="2:17" ht="37.5" customHeight="1" x14ac:dyDescent="0.25">
      <c r="B19" s="23" t="s">
        <v>32</v>
      </c>
      <c r="C19" s="24" t="s">
        <v>18</v>
      </c>
      <c r="D19" s="23" t="s">
        <v>25</v>
      </c>
      <c r="E19" s="25">
        <v>940</v>
      </c>
      <c r="F19" s="26">
        <v>13965</v>
      </c>
      <c r="G19" s="27">
        <f t="shared" si="5"/>
        <v>13127100</v>
      </c>
      <c r="H19" s="27">
        <v>13989</v>
      </c>
      <c r="I19" s="27">
        <v>13149472</v>
      </c>
      <c r="J19" s="27">
        <v>25800</v>
      </c>
      <c r="K19" s="27">
        <v>24252000</v>
      </c>
      <c r="L19" s="28">
        <f t="shared" si="0"/>
        <v>17918</v>
      </c>
      <c r="M19" s="29">
        <f t="shared" si="1"/>
        <v>6826.0227805069626</v>
      </c>
      <c r="N19" s="30">
        <f t="shared" si="2"/>
        <v>11091.977219493037</v>
      </c>
      <c r="O19" s="31">
        <f t="shared" si="3"/>
        <v>24744.022780506963</v>
      </c>
      <c r="P19" s="31">
        <f t="shared" si="4"/>
        <v>13977</v>
      </c>
      <c r="Q19" s="27">
        <f t="shared" si="6"/>
        <v>13138380</v>
      </c>
    </row>
    <row r="20" spans="2:17" ht="28.5" customHeight="1" x14ac:dyDescent="0.25">
      <c r="B20" s="23" t="s">
        <v>33</v>
      </c>
      <c r="C20" s="24" t="s">
        <v>34</v>
      </c>
      <c r="D20" s="23" t="s">
        <v>35</v>
      </c>
      <c r="E20" s="25">
        <v>750</v>
      </c>
      <c r="F20" s="26">
        <v>11471</v>
      </c>
      <c r="G20" s="27">
        <f t="shared" si="5"/>
        <v>8603250</v>
      </c>
      <c r="H20" s="27">
        <v>11491</v>
      </c>
      <c r="I20" s="27">
        <v>8618100</v>
      </c>
      <c r="J20" s="27">
        <v>22000</v>
      </c>
      <c r="K20" s="27">
        <v>16500000</v>
      </c>
      <c r="L20" s="28">
        <f t="shared" si="0"/>
        <v>14987.333333333334</v>
      </c>
      <c r="M20" s="29">
        <f t="shared" si="1"/>
        <v>6073.1557145633369</v>
      </c>
      <c r="N20" s="30">
        <f t="shared" si="2"/>
        <v>8914.1776187699979</v>
      </c>
      <c r="O20" s="31">
        <f t="shared" si="3"/>
        <v>21060.48904789667</v>
      </c>
      <c r="P20" s="31">
        <f t="shared" si="4"/>
        <v>11481</v>
      </c>
      <c r="Q20" s="27">
        <f t="shared" si="6"/>
        <v>8610750</v>
      </c>
    </row>
    <row r="21" spans="2:17" ht="40.5" customHeight="1" x14ac:dyDescent="0.25">
      <c r="B21" s="23" t="s">
        <v>36</v>
      </c>
      <c r="C21" s="24" t="s">
        <v>37</v>
      </c>
      <c r="D21" s="23" t="s">
        <v>35</v>
      </c>
      <c r="E21" s="25">
        <v>1460</v>
      </c>
      <c r="F21" s="26">
        <v>18354</v>
      </c>
      <c r="G21" s="27">
        <f t="shared" si="5"/>
        <v>26796840</v>
      </c>
      <c r="H21" s="27">
        <v>18385</v>
      </c>
      <c r="I21" s="27">
        <v>26842509</v>
      </c>
      <c r="J21" s="27">
        <v>115500</v>
      </c>
      <c r="K21" s="27">
        <v>168630000</v>
      </c>
      <c r="L21" s="28">
        <f t="shared" si="0"/>
        <v>50746.333333333336</v>
      </c>
      <c r="M21" s="29">
        <f t="shared" si="1"/>
        <v>56078.322463616307</v>
      </c>
      <c r="N21" s="30">
        <f t="shared" si="2"/>
        <v>-5331.989130282971</v>
      </c>
      <c r="O21" s="31">
        <f t="shared" si="3"/>
        <v>106824.65579694964</v>
      </c>
      <c r="P21" s="31">
        <f t="shared" si="4"/>
        <v>18369.5</v>
      </c>
      <c r="Q21" s="27">
        <f t="shared" si="6"/>
        <v>26819470</v>
      </c>
    </row>
    <row r="22" spans="2:17" ht="28.5" customHeight="1" x14ac:dyDescent="0.25">
      <c r="B22" s="23"/>
      <c r="C22" s="37"/>
      <c r="D22" s="37"/>
      <c r="E22" s="37"/>
      <c r="F22" s="38" t="s">
        <v>38</v>
      </c>
      <c r="G22" s="39">
        <v>150486200</v>
      </c>
      <c r="H22" s="38" t="s">
        <v>38</v>
      </c>
      <c r="I22" s="39">
        <v>150742667</v>
      </c>
      <c r="J22" s="38" t="s">
        <v>38</v>
      </c>
      <c r="K22" s="40">
        <v>376946576</v>
      </c>
      <c r="L22" s="38" t="s">
        <v>38</v>
      </c>
      <c r="M22" s="41">
        <f>SUM(M8:M21)</f>
        <v>2089612.5128077758</v>
      </c>
      <c r="N22" s="42">
        <f>SUM(N8:N21)</f>
        <v>5432441.8205255577</v>
      </c>
      <c r="O22" s="42">
        <f>SUM(O8:O21)</f>
        <v>9611666.8461411074</v>
      </c>
      <c r="P22" s="43">
        <f>SUM(P8:P21)</f>
        <v>6394731.5</v>
      </c>
      <c r="Q22" s="44">
        <f>SUM(Q8:Q21)</f>
        <v>150613482</v>
      </c>
    </row>
    <row r="23" spans="2:17" ht="28.5" customHeight="1" x14ac:dyDescent="0.25">
      <c r="B23" s="23"/>
      <c r="C23" s="37"/>
      <c r="D23" s="37"/>
      <c r="E23" s="45"/>
      <c r="F23" s="38" t="s">
        <v>52</v>
      </c>
      <c r="G23" s="40">
        <v>19563206</v>
      </c>
      <c r="H23" s="38" t="s">
        <v>52</v>
      </c>
      <c r="I23" s="40">
        <v>19596547</v>
      </c>
      <c r="J23" s="38" t="s">
        <v>47</v>
      </c>
      <c r="K23" s="40">
        <v>37694658</v>
      </c>
      <c r="L23" s="46" t="s">
        <v>61</v>
      </c>
      <c r="M23" s="46"/>
      <c r="N23" s="46"/>
      <c r="O23" s="46"/>
      <c r="P23" s="47">
        <v>0.12</v>
      </c>
      <c r="Q23" s="27">
        <f>ROUND((+Q22*12%),0)</f>
        <v>18073618</v>
      </c>
    </row>
    <row r="24" spans="2:17" ht="28.5" customHeight="1" x14ac:dyDescent="0.25">
      <c r="B24" s="23"/>
      <c r="C24" s="37"/>
      <c r="D24" s="37"/>
      <c r="E24" s="45"/>
      <c r="F24" s="38" t="s">
        <v>53</v>
      </c>
      <c r="G24" s="40">
        <v>12038896</v>
      </c>
      <c r="H24" s="38" t="s">
        <v>53</v>
      </c>
      <c r="I24" s="40">
        <v>12059413</v>
      </c>
      <c r="J24" s="38" t="s">
        <v>48</v>
      </c>
      <c r="K24" s="40">
        <v>15077863</v>
      </c>
      <c r="L24" s="46" t="s">
        <v>62</v>
      </c>
      <c r="M24" s="46"/>
      <c r="N24" s="46"/>
      <c r="O24" s="46"/>
      <c r="P24" s="48">
        <v>7.0000000000000007E-2</v>
      </c>
      <c r="Q24" s="27">
        <f>ROUND((+Q22*7%),0)</f>
        <v>10542944</v>
      </c>
    </row>
    <row r="25" spans="2:17" ht="28.5" customHeight="1" x14ac:dyDescent="0.25">
      <c r="B25" s="23"/>
      <c r="C25" s="37"/>
      <c r="D25" s="37"/>
      <c r="E25" s="45"/>
      <c r="F25" s="38" t="s">
        <v>54</v>
      </c>
      <c r="G25" s="40">
        <v>6019448</v>
      </c>
      <c r="H25" s="38" t="s">
        <v>54</v>
      </c>
      <c r="I25" s="40">
        <v>6029707</v>
      </c>
      <c r="J25" s="38" t="s">
        <v>49</v>
      </c>
      <c r="K25" s="40">
        <v>30155726</v>
      </c>
      <c r="L25" s="46" t="s">
        <v>63</v>
      </c>
      <c r="M25" s="46"/>
      <c r="N25" s="46"/>
      <c r="O25" s="46"/>
      <c r="P25" s="48">
        <v>0.05</v>
      </c>
      <c r="Q25" s="27">
        <f>ROUND((+Q22*5%),0)</f>
        <v>7530674</v>
      </c>
    </row>
    <row r="26" spans="2:17" ht="28.5" customHeight="1" x14ac:dyDescent="0.25">
      <c r="B26" s="23"/>
      <c r="C26" s="37"/>
      <c r="D26" s="37"/>
      <c r="E26" s="45"/>
      <c r="F26" s="38" t="s">
        <v>50</v>
      </c>
      <c r="G26" s="40">
        <v>1143695</v>
      </c>
      <c r="H26" s="38" t="s">
        <v>50</v>
      </c>
      <c r="I26" s="40">
        <v>1145644</v>
      </c>
      <c r="J26" s="38" t="s">
        <v>50</v>
      </c>
      <c r="K26" s="40">
        <v>5729588</v>
      </c>
      <c r="L26" s="46" t="s">
        <v>50</v>
      </c>
      <c r="M26" s="46"/>
      <c r="N26" s="46"/>
      <c r="O26" s="46"/>
      <c r="P26" s="49">
        <v>0.19</v>
      </c>
      <c r="Q26" s="27">
        <f>ROUND((+Q25*19%),0)</f>
        <v>1430828</v>
      </c>
    </row>
    <row r="27" spans="2:17" ht="27" customHeight="1" x14ac:dyDescent="0.25">
      <c r="B27" s="23"/>
      <c r="C27" s="37"/>
      <c r="D27" s="37"/>
      <c r="E27" s="37"/>
      <c r="F27" s="38" t="s">
        <v>51</v>
      </c>
      <c r="G27" s="40">
        <v>189251444.61000001</v>
      </c>
      <c r="H27" s="38" t="s">
        <v>51</v>
      </c>
      <c r="I27" s="40">
        <v>189573978.31</v>
      </c>
      <c r="J27" s="38" t="s">
        <v>51</v>
      </c>
      <c r="K27" s="40">
        <v>465604411</v>
      </c>
      <c r="L27" s="50" t="s">
        <v>51</v>
      </c>
      <c r="M27" s="51"/>
      <c r="N27" s="51"/>
      <c r="O27" s="51"/>
      <c r="P27" s="52"/>
      <c r="Q27" s="40">
        <f>+Q22+Q23+Q24+Q25+Q26</f>
        <v>188191546</v>
      </c>
    </row>
    <row r="28" spans="2:17" ht="15" customHeight="1" x14ac:dyDescent="0.25">
      <c r="B28" s="53"/>
      <c r="C28" s="54"/>
      <c r="D28" s="54"/>
      <c r="E28" s="54"/>
      <c r="F28" s="55"/>
    </row>
    <row r="29" spans="2:17" ht="15" customHeight="1" x14ac:dyDescent="0.25">
      <c r="B29" s="53"/>
      <c r="C29" s="54"/>
      <c r="D29" s="54"/>
      <c r="E29" s="54"/>
      <c r="F29" s="55"/>
    </row>
  </sheetData>
  <mergeCells count="14">
    <mergeCell ref="B5:E5"/>
    <mergeCell ref="F5:G5"/>
    <mergeCell ref="H5:I5"/>
    <mergeCell ref="L5:Q5"/>
    <mergeCell ref="D7:Q7"/>
    <mergeCell ref="D10:Q10"/>
    <mergeCell ref="L23:O23"/>
    <mergeCell ref="L24:O24"/>
    <mergeCell ref="L25:O25"/>
    <mergeCell ref="L26:O26"/>
    <mergeCell ref="L27:P27"/>
    <mergeCell ref="J5:K5"/>
    <mergeCell ref="B2:M2"/>
    <mergeCell ref="C3:M3"/>
  </mergeCells>
  <printOptions horizontalCentered="1"/>
  <pageMargins left="0.70866141732283472" right="0.70866141732283472" top="0.74803149606299213" bottom="0.74803149606299213" header="0.31496062992125984" footer="0.31496062992125984"/>
  <pageSetup scale="5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E5ED26804E7304BA647596BCC6077FE" ma:contentTypeVersion="14" ma:contentTypeDescription="Crear nuevo documento." ma:contentTypeScope="" ma:versionID="68941edd5fb19d97684cba0493499717">
  <xsd:schema xmlns:xsd="http://www.w3.org/2001/XMLSchema" xmlns:xs="http://www.w3.org/2001/XMLSchema" xmlns:p="http://schemas.microsoft.com/office/2006/metadata/properties" xmlns:ns2="f08efbff-60f1-4e04-b496-3aed5030f7ab" xmlns:ns3="bce3b3a9-05ce-493e-af63-30f3823d822e" targetNamespace="http://schemas.microsoft.com/office/2006/metadata/properties" ma:root="true" ma:fieldsID="8bb77f6d8b12d11375a45546bcd89ebb" ns2:_="" ns3:_="">
    <xsd:import namespace="f08efbff-60f1-4e04-b496-3aed5030f7ab"/>
    <xsd:import namespace="bce3b3a9-05ce-493e-af63-30f3823d82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8efbff-60f1-4e04-b496-3aed5030f7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e3b3a9-05ce-493e-af63-30f3823d822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45DD27-0DF5-4FAE-9172-A9B39C90EBB1}">
  <ds:schemaRefs>
    <ds:schemaRef ds:uri="f08efbff-60f1-4e04-b496-3aed5030f7ab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bce3b3a9-05ce-493e-af63-30f3823d822e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F966016-54F3-4F02-B1FF-4C26AC5094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8efbff-60f1-4e04-b496-3aed5030f7ab"/>
    <ds:schemaRef ds:uri="bce3b3a9-05ce-493e-af63-30f3823d82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74DE2B-DB56-4264-ADA2-DD66EF73B2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DEMOLICION</vt:lpstr>
      <vt:lpstr>DEMOLICION!Área_de_impresión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Jenny Carolina Rendon Muneton</cp:lastModifiedBy>
  <cp:lastPrinted>2024-01-25T13:20:29Z</cp:lastPrinted>
  <dcterms:created xsi:type="dcterms:W3CDTF">2023-07-05T21:18:05Z</dcterms:created>
  <dcterms:modified xsi:type="dcterms:W3CDTF">2025-08-13T01:14:34Z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0x010100DE5ED26804E7304BA647596BCC6077FE</vt:lpwstr>
  </property>
</Properties>
</file>